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evfiler1\Qualifications Managers\Lindsay Thomson\2023 Finalised MIs for the Web\Accounting\Web versions\Higher\"/>
    </mc:Choice>
  </mc:AlternateContent>
  <xr:revisionPtr revIDLastSave="0" documentId="13_ncr:1_{7B802078-392E-46F6-83B1-00B308806D63}" xr6:coauthVersionLast="47" xr6:coauthVersionMax="47" xr10:uidLastSave="{00000000-0000-0000-0000-000000000000}"/>
  <bookViews>
    <workbookView xWindow="-110" yWindow="-110" windowWidth="19420" windowHeight="10420" xr2:uid="{00000000-000D-0000-FFFF-FFFF00000000}"/>
  </bookViews>
  <sheets>
    <sheet name="Q1. (a) (i) " sheetId="1" r:id="rId1"/>
    <sheet name="Q1. (a) (ii)" sheetId="2" r:id="rId2"/>
    <sheet name="Q1. (a) (iii)" sheetId="3" r:id="rId3"/>
    <sheet name="Q1. (b) (i), (ii) and (c)" sheetId="5" r:id="rId4"/>
    <sheet name="Q2 Part A (a - e)" sheetId="6" r:id="rId5"/>
    <sheet name="Q2 Part B (a) (i) and (ii)" sheetId="10" r:id="rId6"/>
    <sheet name="Q2 Part B (b) and (c)" sheetId="11" r:id="rId7"/>
    <sheet name="Q3 (a - c)" sheetId="7" r:id="rId8"/>
    <sheet name="Q4 PART A(a) and (b)" sheetId="8" r:id="rId9"/>
    <sheet name="Q4 (c) and PART B" sheetId="33" r:id="rId10"/>
  </sheets>
  <definedNames>
    <definedName name="_xlnm.Print_Area" localSheetId="2">'Q1. (a) (iii)'!$A$1:$M$39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2" i="1" l="1"/>
  <c r="H14" i="1" s="1"/>
  <c r="C14" i="5" l="1"/>
  <c r="C13" i="5"/>
  <c r="C5" i="3" l="1"/>
  <c r="K7" i="3"/>
  <c r="M4" i="2"/>
  <c r="G4" i="2"/>
  <c r="C9" i="1"/>
  <c r="C16" i="11"/>
  <c r="C15" i="11"/>
  <c r="D15" i="11" s="1"/>
  <c r="C14" i="11"/>
  <c r="G30" i="3"/>
  <c r="E14" i="3"/>
  <c r="E42" i="7"/>
  <c r="D16" i="11"/>
  <c r="D14" i="11"/>
  <c r="I11" i="6"/>
  <c r="G11" i="6"/>
  <c r="E11" i="6"/>
  <c r="D11" i="6"/>
  <c r="C23" i="1"/>
  <c r="C24" i="1"/>
  <c r="K5" i="2" s="1"/>
  <c r="L5" i="2" s="1"/>
  <c r="C11" i="1"/>
  <c r="I24" i="33"/>
  <c r="F22" i="33"/>
  <c r="J20" i="33"/>
  <c r="J21" i="33" s="1"/>
  <c r="J22" i="33" s="1"/>
  <c r="J23" i="33" s="1"/>
  <c r="J24" i="33" s="1"/>
  <c r="F20" i="33"/>
  <c r="L19" i="33"/>
  <c r="G22" i="11"/>
  <c r="E22" i="11"/>
  <c r="C22" i="11"/>
  <c r="G6" i="11"/>
  <c r="G8" i="11" s="1"/>
  <c r="E6" i="11"/>
  <c r="E8" i="11" s="1"/>
  <c r="C6" i="11"/>
  <c r="C8" i="11" s="1"/>
  <c r="G19" i="10"/>
  <c r="G20" i="10" s="1"/>
  <c r="E19" i="10"/>
  <c r="E20" i="10" s="1"/>
  <c r="C19" i="10"/>
  <c r="C20" i="10" s="1"/>
  <c r="H7" i="10"/>
  <c r="H8" i="10" s="1"/>
  <c r="H11" i="10" s="1"/>
  <c r="F7" i="10"/>
  <c r="F8" i="10" s="1"/>
  <c r="F11" i="10" s="1"/>
  <c r="D7" i="10"/>
  <c r="D8" i="10" s="1"/>
  <c r="D11" i="10" s="1"/>
  <c r="E25" i="1" l="1"/>
  <c r="G14" i="6"/>
  <c r="E14" i="6"/>
  <c r="E5" i="2"/>
  <c r="F5" i="2" s="1"/>
  <c r="G5" i="2" s="1"/>
  <c r="M5" i="2"/>
  <c r="I22" i="11"/>
  <c r="I24" i="11" s="1"/>
  <c r="L20" i="33"/>
  <c r="K20" i="33" s="1"/>
  <c r="H21" i="33" s="1"/>
  <c r="I21" i="33" s="1"/>
  <c r="L21" i="33" s="1"/>
  <c r="J11" i="10"/>
  <c r="J13" i="10" s="1"/>
  <c r="J20" i="10"/>
  <c r="I2" i="11" s="1"/>
  <c r="I38" i="8"/>
  <c r="D38" i="8"/>
  <c r="J30" i="8"/>
  <c r="J31" i="8" s="1"/>
  <c r="J32" i="8" s="1"/>
  <c r="J33" i="8" s="1"/>
  <c r="E30" i="8"/>
  <c r="E31" i="8" s="1"/>
  <c r="E32" i="8" s="1"/>
  <c r="F23" i="8"/>
  <c r="F25" i="8" s="1"/>
  <c r="F21" i="8"/>
  <c r="E10" i="8"/>
  <c r="F10" i="8" s="1"/>
  <c r="D20" i="8" s="1"/>
  <c r="E9" i="8"/>
  <c r="F9" i="8" s="1"/>
  <c r="D19" i="8" s="1"/>
  <c r="E8" i="8"/>
  <c r="F8" i="8" s="1"/>
  <c r="D18" i="8" s="1"/>
  <c r="E7" i="8"/>
  <c r="F7" i="8" s="1"/>
  <c r="D17" i="8" s="1"/>
  <c r="E6" i="8"/>
  <c r="F6" i="8" s="1"/>
  <c r="E44" i="7"/>
  <c r="E46" i="7" s="1"/>
  <c r="F48" i="7" s="1"/>
  <c r="F36" i="7"/>
  <c r="C22" i="7"/>
  <c r="C21" i="7"/>
  <c r="C20" i="7"/>
  <c r="C19" i="7"/>
  <c r="C16" i="7"/>
  <c r="E12" i="7"/>
  <c r="E6" i="7"/>
  <c r="E8" i="7" s="1"/>
  <c r="D16" i="8" l="1"/>
  <c r="F12" i="8"/>
  <c r="F11" i="8"/>
  <c r="E13" i="7"/>
  <c r="E22" i="7"/>
  <c r="F49" i="7"/>
  <c r="L22" i="33"/>
  <c r="K21" i="33"/>
  <c r="I37" i="8"/>
  <c r="I39" i="8" s="1"/>
  <c r="J34" i="8"/>
  <c r="D23" i="8"/>
  <c r="D25" i="8" s="1"/>
  <c r="D21" i="8"/>
  <c r="E33" i="8"/>
  <c r="D37" i="8"/>
  <c r="D39" i="8" s="1"/>
  <c r="G15" i="6"/>
  <c r="G19" i="6" s="1"/>
  <c r="G21" i="6" s="1"/>
  <c r="G25" i="6" s="1"/>
  <c r="G26" i="6" s="1"/>
  <c r="G28" i="6" s="1"/>
  <c r="E15" i="6"/>
  <c r="E23" i="7" l="1"/>
  <c r="E25" i="7" s="1"/>
  <c r="E27" i="7" s="1"/>
  <c r="E28" i="7" s="1"/>
  <c r="C19" i="6"/>
  <c r="C21" i="6" s="1"/>
  <c r="C25" i="6" s="1"/>
  <c r="C26" i="6" s="1"/>
  <c r="C28" i="6" s="1"/>
  <c r="K22" i="33"/>
  <c r="H23" i="33" s="1"/>
  <c r="I23" i="33" s="1"/>
  <c r="L23" i="33" s="1"/>
  <c r="L24" i="33" l="1"/>
  <c r="K24" i="33" s="1"/>
  <c r="K23" i="33"/>
  <c r="K4" i="3" l="1"/>
  <c r="E6" i="5"/>
  <c r="E19" i="3"/>
  <c r="E15" i="3"/>
  <c r="E16" i="3" s="1"/>
  <c r="G7" i="3"/>
  <c r="G9" i="3" s="1"/>
  <c r="E7" i="3"/>
  <c r="C7" i="3"/>
  <c r="E7" i="2"/>
  <c r="C19" i="1"/>
  <c r="D9" i="2" s="1"/>
  <c r="C20" i="1"/>
  <c r="J9" i="2" s="1"/>
  <c r="E15" i="1"/>
  <c r="K7" i="2"/>
  <c r="G20" i="3" l="1"/>
  <c r="G21" i="3" s="1"/>
  <c r="G25" i="3" s="1"/>
  <c r="C9" i="5"/>
  <c r="C10" i="5"/>
  <c r="E20" i="1"/>
  <c r="E10" i="5"/>
  <c r="E11" i="1" l="1"/>
  <c r="E12" i="1" s="1"/>
  <c r="E16" i="1" s="1"/>
  <c r="E21" i="1" l="1"/>
  <c r="E26" i="1" s="1"/>
  <c r="C30" i="1" s="1"/>
  <c r="K6" i="2" s="1"/>
  <c r="L6" i="2" s="1"/>
  <c r="L7" i="2" l="1"/>
  <c r="M6" i="2"/>
  <c r="C29" i="1"/>
  <c r="E14" i="11"/>
  <c r="E15" i="11" s="1"/>
  <c r="E16" i="11" s="1"/>
  <c r="L8" i="2" l="1"/>
  <c r="M7" i="2"/>
  <c r="E6" i="2"/>
  <c r="F6" i="2" s="1"/>
  <c r="E30" i="1"/>
  <c r="F7" i="2" l="1"/>
  <c r="G6" i="2"/>
  <c r="L9" i="2"/>
  <c r="M8" i="2"/>
  <c r="M9" i="2" l="1"/>
  <c r="E34" i="3"/>
  <c r="F8" i="2"/>
  <c r="G7" i="2"/>
  <c r="F9" i="2" l="1"/>
  <c r="G8" i="2"/>
  <c r="G9" i="2" l="1"/>
  <c r="E33" i="3"/>
  <c r="G34" i="3" s="1"/>
  <c r="G38" i="3" s="1"/>
</calcChain>
</file>

<file path=xl/sharedStrings.xml><?xml version="1.0" encoding="utf-8"?>
<sst xmlns="http://schemas.openxmlformats.org/spreadsheetml/2006/main" count="602" uniqueCount="367">
  <si>
    <t>1. (a) (i)</t>
  </si>
  <si>
    <t>P</t>
  </si>
  <si>
    <t>£000</t>
  </si>
  <si>
    <t>ADDITIONAL GUIDANCE</t>
  </si>
  <si>
    <t xml:space="preserve">Gross Profit </t>
  </si>
  <si>
    <r>
      <rPr>
        <b/>
        <sz val="11"/>
        <color rgb="FF000000"/>
        <rFont val="Trebuchet MS"/>
        <family val="2"/>
      </rPr>
      <t>1 mark</t>
    </r>
    <r>
      <rPr>
        <sz val="11"/>
        <color rgb="FF000000"/>
        <rFont val="Trebuchet MS"/>
      </rPr>
      <t xml:space="preserve"> for Gross Profit and depreciation of Delivery Vans</t>
    </r>
  </si>
  <si>
    <t>Less Expenses</t>
  </si>
  <si>
    <t>Rates</t>
  </si>
  <si>
    <r>
      <rPr>
        <b/>
        <sz val="11"/>
        <color rgb="FF000000"/>
        <rFont val="Trebuchet MS"/>
        <family val="2"/>
      </rPr>
      <t>1 mark</t>
    </r>
    <r>
      <rPr>
        <sz val="11"/>
        <color rgb="FF000000"/>
        <rFont val="Trebuchet MS"/>
        <family val="2"/>
      </rPr>
      <t xml:space="preserve"> for Rates and Promotion Expenses</t>
    </r>
  </si>
  <si>
    <t>Promotion Expenses</t>
  </si>
  <si>
    <t>(1)</t>
  </si>
  <si>
    <t>Loss on Sale of Equipment</t>
  </si>
  <si>
    <t>(2)</t>
  </si>
  <si>
    <r>
      <rPr>
        <sz val="11"/>
        <color rgb="FF000000"/>
        <rFont val="Trebuchet MS"/>
      </rPr>
      <t xml:space="preserve">Depreciation of Equipment (160-40) </t>
    </r>
    <r>
      <rPr>
        <b/>
        <sz val="11"/>
        <color rgb="FFFF0000"/>
        <rFont val="Trebuchet MS"/>
      </rPr>
      <t>(1)</t>
    </r>
    <r>
      <rPr>
        <sz val="11"/>
        <color rgb="FF000000"/>
        <rFont val="Trebuchet MS"/>
      </rPr>
      <t xml:space="preserve"> x 20% </t>
    </r>
    <r>
      <rPr>
        <b/>
        <sz val="11"/>
        <color rgb="FFFF0000"/>
        <rFont val="Trebuchet MS"/>
      </rPr>
      <t>(1)</t>
    </r>
  </si>
  <si>
    <t>Loss on Sale of Equipment:</t>
  </si>
  <si>
    <t xml:space="preserve">Depreciation of Delivery Vans </t>
  </si>
  <si>
    <t>Cost</t>
  </si>
  <si>
    <t>Interest on Loan - Barnaby (40*5%/2)</t>
  </si>
  <si>
    <t>Depn to date (40,000 x 20% x 2)</t>
  </si>
  <si>
    <t>Add Other Income</t>
  </si>
  <si>
    <t>Amount received from sale</t>
  </si>
  <si>
    <t>Decrease in Provision for Doubtful Debts</t>
  </si>
  <si>
    <t>Loss on sale</t>
  </si>
  <si>
    <t>(2 marks all or nothing)</t>
  </si>
  <si>
    <t>Discount (Net)</t>
  </si>
  <si>
    <r>
      <t xml:space="preserve">Profit for the Year   </t>
    </r>
    <r>
      <rPr>
        <b/>
        <sz val="11"/>
        <color rgb="FFFF0000"/>
        <rFont val="Trebuchet MS"/>
        <family val="2"/>
      </rPr>
      <t xml:space="preserve"> </t>
    </r>
    <r>
      <rPr>
        <b/>
        <sz val="11"/>
        <color rgb="FFFF0000"/>
        <rFont val="Wingdings"/>
        <charset val="2"/>
      </rPr>
      <t>ü</t>
    </r>
  </si>
  <si>
    <t>Add Interest on Drawings:</t>
  </si>
  <si>
    <t xml:space="preserve">     Barnaby (15%*20)</t>
  </si>
  <si>
    <t xml:space="preserve">     Collins (15%*40)</t>
  </si>
  <si>
    <t>Less Interest on Equity:</t>
  </si>
  <si>
    <t xml:space="preserve">     Barnaby (120 x 10%)</t>
  </si>
  <si>
    <t xml:space="preserve">     Collins (360 x 10%)</t>
  </si>
  <si>
    <t>Less Salary - Barnaby</t>
  </si>
  <si>
    <r>
      <t>RESIDUAL PROFIT</t>
    </r>
    <r>
      <rPr>
        <b/>
        <sz val="11"/>
        <color rgb="FFFF0000"/>
        <rFont val="Trebuchet MS"/>
        <family val="2"/>
      </rPr>
      <t xml:space="preserve"> </t>
    </r>
  </si>
  <si>
    <t>Share of Residual Profit:</t>
  </si>
  <si>
    <t xml:space="preserve">     Barnaby (120/480) (1/4)</t>
  </si>
  <si>
    <t xml:space="preserve">     Collins (360/480) (3/4)</t>
  </si>
  <si>
    <t>Headings, labels, arithmetic and no extraneous</t>
  </si>
  <si>
    <t>1. (a) (ii)</t>
  </si>
  <si>
    <t xml:space="preserve">Current Account - Barnaby </t>
  </si>
  <si>
    <t xml:space="preserve">Current Account - Collins </t>
  </si>
  <si>
    <t xml:space="preserve">MAX MARK </t>
  </si>
  <si>
    <t>Date</t>
  </si>
  <si>
    <t>Details</t>
  </si>
  <si>
    <t>Debit</t>
  </si>
  <si>
    <t>Credit</t>
  </si>
  <si>
    <t>Balance</t>
  </si>
  <si>
    <t>£</t>
  </si>
  <si>
    <t>1 January</t>
  </si>
  <si>
    <t>Opening balance</t>
  </si>
  <si>
    <t>31 December</t>
  </si>
  <si>
    <t>Interest on Equity</t>
  </si>
  <si>
    <t>Share of Profit</t>
  </si>
  <si>
    <t>Salary</t>
  </si>
  <si>
    <t>Interest on Loan</t>
  </si>
  <si>
    <t>Drawings</t>
  </si>
  <si>
    <t>Interest on Drawings</t>
  </si>
  <si>
    <r>
      <rPr>
        <b/>
        <sz val="11"/>
        <color rgb="FF000000"/>
        <rFont val="Trebuchet MS"/>
      </rPr>
      <t>1 mark</t>
    </r>
    <r>
      <rPr>
        <sz val="11"/>
        <color rgb="FF000000"/>
        <rFont val="Trebuchet MS"/>
      </rPr>
      <t xml:space="preserve"> for headings and opening balances</t>
    </r>
  </si>
  <si>
    <r>
      <rPr>
        <b/>
        <sz val="11"/>
        <color rgb="FF000000"/>
        <rFont val="Trebuchet MS"/>
      </rPr>
      <t xml:space="preserve">1 mark </t>
    </r>
    <r>
      <rPr>
        <sz val="11"/>
        <color rgb="FF000000"/>
        <rFont val="Trebuchet MS"/>
      </rPr>
      <t>for both partners' entries</t>
    </r>
  </si>
  <si>
    <r>
      <rPr>
        <b/>
        <sz val="11"/>
        <color rgb="FF000000"/>
        <rFont val="Trebuchet MS"/>
      </rPr>
      <t>1 mark</t>
    </r>
    <r>
      <rPr>
        <sz val="11"/>
        <color rgb="FF000000"/>
        <rFont val="Trebuchet MS"/>
      </rPr>
      <t xml:space="preserve"> for Salary </t>
    </r>
    <r>
      <rPr>
        <b/>
        <sz val="11"/>
        <color rgb="FF000000"/>
        <rFont val="Trebuchet MS"/>
      </rPr>
      <t xml:space="preserve">and </t>
    </r>
    <r>
      <rPr>
        <sz val="11"/>
        <color rgb="FF000000"/>
        <rFont val="Trebuchet MS"/>
      </rPr>
      <t>Interest on Loan</t>
    </r>
  </si>
  <si>
    <t>If running balance incorrect, do not award mark for headings and opening balance or next available mark</t>
  </si>
  <si>
    <t>If not shown as a ledger account, do not award headings and opening balance mark or next available mark</t>
  </si>
  <si>
    <r>
      <rPr>
        <sz val="11"/>
        <color rgb="FF000000"/>
        <rFont val="Trebuchet MS"/>
      </rPr>
      <t xml:space="preserve">If Current Account shown as </t>
    </r>
    <r>
      <rPr>
        <b/>
        <sz val="11"/>
        <color rgb="FF000000"/>
        <rFont val="Trebuchet MS"/>
      </rPr>
      <t xml:space="preserve">complete </t>
    </r>
    <r>
      <rPr>
        <sz val="11"/>
        <color rgb="FF000000"/>
        <rFont val="Trebuchet MS"/>
      </rPr>
      <t>reversal, award marks gained and divide by 2 (max 3)</t>
    </r>
  </si>
  <si>
    <r>
      <rPr>
        <sz val="11"/>
        <color rgb="FF000000"/>
        <rFont val="Trebuchet MS"/>
      </rPr>
      <t xml:space="preserve">If headed as </t>
    </r>
    <r>
      <rPr>
        <b/>
        <sz val="11"/>
        <color rgb="FF000000"/>
        <rFont val="Trebuchet MS"/>
      </rPr>
      <t>Current Account</t>
    </r>
    <r>
      <rPr>
        <sz val="11"/>
        <color rgb="FF000000"/>
        <rFont val="Trebuchet MS"/>
      </rPr>
      <t>, but includes an entry for Equity, do not award Interest on Equity mark</t>
    </r>
  </si>
  <si>
    <r>
      <rPr>
        <sz val="11"/>
        <color rgb="FF000000"/>
        <rFont val="Trebuchet MS"/>
      </rPr>
      <t xml:space="preserve">If headed as </t>
    </r>
    <r>
      <rPr>
        <b/>
        <sz val="11"/>
        <color rgb="FF000000"/>
        <rFont val="Trebuchet MS"/>
      </rPr>
      <t>Equity Account</t>
    </r>
    <r>
      <rPr>
        <sz val="11"/>
        <color rgb="FF000000"/>
        <rFont val="Trebuchet MS"/>
      </rPr>
      <t xml:space="preserve"> and Equity shown as opening balance, award marks gained and divide by 2 (max 3)</t>
    </r>
  </si>
  <si>
    <t>1. (a) (iii)</t>
  </si>
  <si>
    <r>
      <t xml:space="preserve">Statement of Financial Position of Barnaby and Collins as at 31 December Year 8 </t>
    </r>
    <r>
      <rPr>
        <b/>
        <sz val="11"/>
        <color rgb="FFFF0000"/>
        <rFont val="Wingdings"/>
        <charset val="2"/>
      </rPr>
      <t>ü</t>
    </r>
  </si>
  <si>
    <t>MAX MARK    14</t>
  </si>
  <si>
    <t>At Cost</t>
  </si>
  <si>
    <t>Agg Depn</t>
  </si>
  <si>
    <t>Net Book Value</t>
  </si>
  <si>
    <t>Equipment at cost</t>
  </si>
  <si>
    <r>
      <t xml:space="preserve">Non-Current Assets </t>
    </r>
    <r>
      <rPr>
        <b/>
        <sz val="11"/>
        <color rgb="FFFF0000"/>
        <rFont val="Wingdings"/>
        <charset val="2"/>
      </rPr>
      <t>ü</t>
    </r>
  </si>
  <si>
    <t>Less Equipment sold (at cost)</t>
  </si>
  <si>
    <t>Property</t>
  </si>
  <si>
    <t>Adjusted at cost value</t>
  </si>
  <si>
    <t>Equipment</t>
  </si>
  <si>
    <t xml:space="preserve">Prov for Depn of Equip @ 1 Jan Year 8         </t>
  </si>
  <si>
    <t>Delivery Vans</t>
  </si>
  <si>
    <t>Less Depn on Equipment sold</t>
  </si>
  <si>
    <t>Adjusted Prov for Depn</t>
  </si>
  <si>
    <t>Investments</t>
  </si>
  <si>
    <t xml:space="preserve">Plus Depn for this year          </t>
  </si>
  <si>
    <t>Agg Depn @ 31 Dec Year 8</t>
  </si>
  <si>
    <r>
      <t>Current Assets</t>
    </r>
    <r>
      <rPr>
        <b/>
        <sz val="11"/>
        <color rgb="FF000000"/>
        <rFont val="Trebuchet MS"/>
        <family val="2"/>
      </rPr>
      <t xml:space="preserve"> </t>
    </r>
    <r>
      <rPr>
        <b/>
        <sz val="11"/>
        <color rgb="FFFF0000"/>
        <rFont val="Wingdings"/>
        <charset val="2"/>
      </rPr>
      <t>ü</t>
    </r>
  </si>
  <si>
    <t xml:space="preserve">Closing Inventory </t>
  </si>
  <si>
    <r>
      <rPr>
        <b/>
        <sz val="11"/>
        <color rgb="FF000000"/>
        <rFont val="Trebuchet MS"/>
      </rPr>
      <t>1 mark</t>
    </r>
    <r>
      <rPr>
        <sz val="11"/>
        <color rgb="FF000000"/>
        <rFont val="Trebuchet MS"/>
      </rPr>
      <t xml:space="preserve"> for Closing Inventory and Cash and Cash Equivalents of 61</t>
    </r>
  </si>
  <si>
    <t xml:space="preserve">Trade Receivables   </t>
  </si>
  <si>
    <t>Less Provision for Doubtful Debts</t>
  </si>
  <si>
    <r>
      <t>1 mark</t>
    </r>
    <r>
      <rPr>
        <sz val="11"/>
        <color theme="1"/>
        <rFont val="Trebuchet MS"/>
        <family val="2"/>
      </rPr>
      <t xml:space="preserve"> for Trade Receivables less Provision for Doubtful Debts</t>
    </r>
  </si>
  <si>
    <r>
      <rPr>
        <sz val="11"/>
        <color rgb="FF000000"/>
        <rFont val="Trebuchet MS"/>
      </rPr>
      <t xml:space="preserve">Cash and Cash Equivalents (61 </t>
    </r>
    <r>
      <rPr>
        <b/>
        <sz val="11"/>
        <color rgb="FFFF0000"/>
        <rFont val="Trebuchet MS"/>
      </rPr>
      <t>(1)</t>
    </r>
    <r>
      <rPr>
        <sz val="11"/>
        <color rgb="FF000000"/>
        <rFont val="Trebuchet MS"/>
      </rPr>
      <t xml:space="preserve">+20 </t>
    </r>
    <r>
      <rPr>
        <b/>
        <sz val="11"/>
        <color rgb="FFFF0000"/>
        <rFont val="Trebuchet MS"/>
      </rPr>
      <t>(1)</t>
    </r>
    <r>
      <rPr>
        <sz val="11"/>
        <color rgb="FF000000"/>
        <rFont val="Trebuchet MS"/>
      </rPr>
      <t>)</t>
    </r>
  </si>
  <si>
    <r>
      <rPr>
        <b/>
        <sz val="11"/>
        <color theme="1"/>
        <rFont val="Trebuchet MS"/>
        <family val="2"/>
      </rPr>
      <t>1 mark</t>
    </r>
    <r>
      <rPr>
        <sz val="11"/>
        <color theme="1"/>
        <rFont val="Trebuchet MS"/>
        <family val="2"/>
      </rPr>
      <t xml:space="preserve"> for Cash and Cash Equivalents adjustment of 20</t>
    </r>
  </si>
  <si>
    <r>
      <t>Current Liabilities</t>
    </r>
    <r>
      <rPr>
        <b/>
        <sz val="11"/>
        <color rgb="FF000000"/>
        <rFont val="Trebuchet MS"/>
        <family val="2"/>
      </rPr>
      <t xml:space="preserve"> </t>
    </r>
    <r>
      <rPr>
        <b/>
        <sz val="11"/>
        <color rgb="FFFF0000"/>
        <rFont val="Wingdings"/>
        <charset val="2"/>
      </rPr>
      <t>ü</t>
    </r>
  </si>
  <si>
    <t xml:space="preserve">Trade Payables </t>
  </si>
  <si>
    <t>VAT</t>
  </si>
  <si>
    <r>
      <rPr>
        <b/>
        <sz val="11"/>
        <color rgb="FF000000"/>
        <rFont val="Trebuchet MS"/>
      </rPr>
      <t xml:space="preserve">1 mark </t>
    </r>
    <r>
      <rPr>
        <sz val="11"/>
        <color rgb="FF000000"/>
        <rFont val="Trebuchet MS"/>
      </rPr>
      <t>for Trade Payables and VAT</t>
    </r>
  </si>
  <si>
    <t>WORKING EQUITY</t>
  </si>
  <si>
    <t>NET ASSETS EMPLOYED</t>
  </si>
  <si>
    <r>
      <t>Non-Current Liabilities</t>
    </r>
    <r>
      <rPr>
        <b/>
        <sz val="11"/>
        <color rgb="FF000000"/>
        <rFont val="Trebuchet MS"/>
        <family val="2"/>
      </rPr>
      <t xml:space="preserve"> </t>
    </r>
    <r>
      <rPr>
        <b/>
        <sz val="11"/>
        <color rgb="FFFF0000"/>
        <rFont val="Wingdings"/>
        <charset val="2"/>
      </rPr>
      <t>ü</t>
    </r>
  </si>
  <si>
    <t>Loan - Collins</t>
  </si>
  <si>
    <t>NET ASSETS</t>
  </si>
  <si>
    <r>
      <t>EQUITY</t>
    </r>
    <r>
      <rPr>
        <b/>
        <sz val="11"/>
        <color rgb="FF000000"/>
        <rFont val="Trebuchet MS"/>
        <family val="2"/>
      </rPr>
      <t>:</t>
    </r>
    <r>
      <rPr>
        <b/>
        <u/>
        <sz val="11"/>
        <color rgb="FF000000"/>
        <rFont val="Trebuchet MS"/>
        <family val="2"/>
      </rPr>
      <t xml:space="preserve"> </t>
    </r>
  </si>
  <si>
    <t xml:space="preserve">Equity Accounts - </t>
  </si>
  <si>
    <t xml:space="preserve">Barnaby </t>
  </si>
  <si>
    <t>Collins</t>
  </si>
  <si>
    <t>Current Accounts -</t>
  </si>
  <si>
    <r>
      <t>Reserves</t>
    </r>
    <r>
      <rPr>
        <b/>
        <sz val="11"/>
        <color rgb="FF000000"/>
        <rFont val="Trebuchet MS"/>
        <family val="2"/>
      </rPr>
      <t>:</t>
    </r>
  </si>
  <si>
    <t>Revaluation Reserve</t>
  </si>
  <si>
    <r>
      <rPr>
        <b/>
        <sz val="11"/>
        <color rgb="FF000000"/>
        <rFont val="Trebuchet MS"/>
        <family val="2"/>
      </rPr>
      <t xml:space="preserve">Headings, labels, arithmetic and no extraneous </t>
    </r>
    <r>
      <rPr>
        <b/>
        <sz val="11"/>
        <color rgb="FFFF0000"/>
        <rFont val="Trebuchet MS"/>
        <family val="2"/>
      </rPr>
      <t>(1)</t>
    </r>
  </si>
  <si>
    <t>1. (b) (i)</t>
  </si>
  <si>
    <t>Profit or Loss on Revaluation</t>
  </si>
  <si>
    <t>Delivery Vans - decrease in value</t>
  </si>
  <si>
    <t>Equipment - increase in value</t>
  </si>
  <si>
    <t>Revaluation Expenses</t>
  </si>
  <si>
    <t>LOSS ON REVALUATION</t>
  </si>
  <si>
    <r>
      <t>Share of Loss on Revaluation</t>
    </r>
    <r>
      <rPr>
        <sz val="11"/>
        <color rgb="FF000000"/>
        <rFont val="Trebuchet MS"/>
        <family val="2"/>
      </rPr>
      <t>:</t>
    </r>
  </si>
  <si>
    <t>Barnaby (1/4 x - 12,000)</t>
  </si>
  <si>
    <r>
      <rPr>
        <b/>
        <sz val="11"/>
        <color rgb="FF000000"/>
        <rFont val="Trebuchet MS"/>
      </rPr>
      <t>1 mark</t>
    </r>
    <r>
      <rPr>
        <sz val="11"/>
        <color rgb="FF000000"/>
        <rFont val="Trebuchet MS"/>
      </rPr>
      <t xml:space="preserve"> for both share of loss calculations</t>
    </r>
  </si>
  <si>
    <t>Collins (3/4 x - 12,000)</t>
  </si>
  <si>
    <t>1. (b) (ii)</t>
  </si>
  <si>
    <t>Fletcher</t>
  </si>
  <si>
    <t>Barnaby (80% x 120/480)</t>
  </si>
  <si>
    <r>
      <t xml:space="preserve">1 mark </t>
    </r>
    <r>
      <rPr>
        <sz val="11"/>
        <color theme="1"/>
        <rFont val="Trebuchet MS"/>
        <family val="2"/>
      </rPr>
      <t>for all 3 percentages</t>
    </r>
  </si>
  <si>
    <t>Collins (80% x 360/480)</t>
  </si>
  <si>
    <t>1. (c)</t>
  </si>
  <si>
    <t>Disadvantages of admitting a new partner.</t>
  </si>
  <si>
    <r>
      <rPr>
        <b/>
        <sz val="11"/>
        <color rgb="FF000000"/>
        <rFont val="Trebuchet MS"/>
      </rPr>
      <t>1 mark</t>
    </r>
    <r>
      <rPr>
        <sz val="11"/>
        <color rgb="FF000000"/>
        <rFont val="Trebuchet MS"/>
      </rPr>
      <t xml:space="preserve"> for any suitable disadvantage</t>
    </r>
  </si>
  <si>
    <t>2. PART A</t>
  </si>
  <si>
    <r>
      <t>Overhead Analysis Sheet</t>
    </r>
    <r>
      <rPr>
        <b/>
        <sz val="11"/>
        <color rgb="FFFF0000"/>
        <rFont val="Trebuchet MS"/>
        <family val="2"/>
      </rPr>
      <t xml:space="preserve"> </t>
    </r>
    <r>
      <rPr>
        <b/>
        <sz val="11"/>
        <color rgb="FFFF0000"/>
        <rFont val="Wingdings"/>
        <charset val="2"/>
      </rPr>
      <t>ü</t>
    </r>
  </si>
  <si>
    <t>2.A (a)</t>
  </si>
  <si>
    <t>Base</t>
  </si>
  <si>
    <t>Total</t>
  </si>
  <si>
    <t>Dept X</t>
  </si>
  <si>
    <t>Dept Y</t>
  </si>
  <si>
    <r>
      <t>Dept Z</t>
    </r>
    <r>
      <rPr>
        <vertAlign val="superscript"/>
        <sz val="11"/>
        <color rgb="FFFFFFFF"/>
        <rFont val="Trebuchet MS"/>
        <family val="2"/>
      </rPr>
      <t>1</t>
    </r>
  </si>
  <si>
    <t>Indirect Labour</t>
  </si>
  <si>
    <t>Allocated</t>
  </si>
  <si>
    <t>(1 line)</t>
  </si>
  <si>
    <t>Supervision</t>
  </si>
  <si>
    <t>No of employees</t>
  </si>
  <si>
    <r>
      <rPr>
        <b/>
        <sz val="11"/>
        <color rgb="FF000000"/>
        <rFont val="Trebuchet MS"/>
      </rPr>
      <t xml:space="preserve">1 mark </t>
    </r>
    <r>
      <rPr>
        <sz val="11"/>
        <color rgb="FF000000"/>
        <rFont val="Trebuchet MS"/>
      </rPr>
      <t xml:space="preserve">for heading and Indirect Labour
</t>
    </r>
  </si>
  <si>
    <t>Rent and Rates</t>
  </si>
  <si>
    <t xml:space="preserve">Area </t>
  </si>
  <si>
    <t>Power Costs</t>
  </si>
  <si>
    <t>Kw Hours</t>
  </si>
  <si>
    <t>Insurance of Machinery</t>
  </si>
  <si>
    <t>Value of Machinery</t>
  </si>
  <si>
    <t>Heat and Light</t>
  </si>
  <si>
    <t>Admin Costs</t>
  </si>
  <si>
    <t>2.A (b)</t>
  </si>
  <si>
    <t>Reapportionment of Dept Z</t>
  </si>
  <si>
    <t>Area</t>
  </si>
  <si>
    <t>Total Overheads</t>
  </si>
  <si>
    <t>2.A (c)</t>
  </si>
  <si>
    <t>x 100</t>
  </si>
  <si>
    <t>Direct Materials</t>
  </si>
  <si>
    <t>No of Machine Hours</t>
  </si>
  <si>
    <t>Overhead Absorption Rate</t>
  </si>
  <si>
    <r>
      <rPr>
        <sz val="11"/>
        <rFont val="Trebuchet MS "/>
      </rPr>
      <t>per machine hour</t>
    </r>
    <r>
      <rPr>
        <b/>
        <sz val="11"/>
        <color rgb="FFFF0000"/>
        <rFont val="Trebuchet MS "/>
      </rPr>
      <t xml:space="preserve"> (1)</t>
    </r>
  </si>
  <si>
    <r>
      <t xml:space="preserve">If % or £ not shown, do not award </t>
    </r>
    <r>
      <rPr>
        <b/>
        <sz val="11"/>
        <color theme="1"/>
        <rFont val="Trebuchet MS"/>
        <family val="2"/>
      </rPr>
      <t>1 mark</t>
    </r>
  </si>
  <si>
    <t>2.A (d)</t>
  </si>
  <si>
    <t>Machine Hours</t>
  </si>
  <si>
    <t>Overhead Recovery Rate</t>
  </si>
  <si>
    <t>Overheads Absorbed</t>
  </si>
  <si>
    <t>Actual Overheads</t>
  </si>
  <si>
    <t>Over absorbed</t>
  </si>
  <si>
    <t>Under absorbed</t>
  </si>
  <si>
    <t>2.A (e) (i)</t>
  </si>
  <si>
    <t>Describe why some overhead costs can be allocated to departments, while others require to be apportioned to departments.</t>
  </si>
  <si>
    <r>
      <t xml:space="preserve">Allocation of a cost occurs when overheads can easily be identified and traced to a specific department. </t>
    </r>
    <r>
      <rPr>
        <b/>
        <sz val="11"/>
        <color rgb="FFFF0000"/>
        <rFont val="Trebuchet MS"/>
        <family val="2"/>
      </rPr>
      <t>(1)</t>
    </r>
  </si>
  <si>
    <r>
      <t xml:space="preserve">Apportionment of a cost occurs when the cost relates to the business as a whole, rather than individual departments. </t>
    </r>
    <r>
      <rPr>
        <b/>
        <sz val="11"/>
        <color rgb="FFFF0000"/>
        <rFont val="Trebuchet MS"/>
        <family val="2"/>
      </rPr>
      <t>(1)</t>
    </r>
  </si>
  <si>
    <t>2.A (e) (ii)</t>
  </si>
  <si>
    <t>Other methods of absorbing overheads.</t>
  </si>
  <si>
    <t>Rate per direct labour hour</t>
  </si>
  <si>
    <r>
      <rPr>
        <b/>
        <sz val="11"/>
        <color theme="1"/>
        <rFont val="Trebuchet MS"/>
        <family val="2"/>
      </rPr>
      <t xml:space="preserve">1 mark </t>
    </r>
    <r>
      <rPr>
        <sz val="11"/>
        <color theme="1"/>
        <rFont val="Trebuchet MS"/>
        <family val="2"/>
      </rPr>
      <t>per correctly identified method</t>
    </r>
  </si>
  <si>
    <t>Rate per unit produced</t>
  </si>
  <si>
    <t>Do not award factory-wide absorption rate</t>
  </si>
  <si>
    <t>Rate as a percentage of direct labour</t>
  </si>
  <si>
    <t>Rate as a percentage of prime cost</t>
  </si>
  <si>
    <t>2. PART B</t>
  </si>
  <si>
    <t>2.B (a) (i)</t>
  </si>
  <si>
    <t>A</t>
  </si>
  <si>
    <t>B</t>
  </si>
  <si>
    <t>C</t>
  </si>
  <si>
    <t>Selling Price</t>
  </si>
  <si>
    <t>Raw Materials</t>
  </si>
  <si>
    <t>(1 for line)</t>
  </si>
  <si>
    <t>Labour</t>
  </si>
  <si>
    <t>Variable Overhead</t>
  </si>
  <si>
    <t>If incorrect figures used for variable overheads, do not award first Contribution per Unit mark</t>
  </si>
  <si>
    <t>Contribution per Unit</t>
  </si>
  <si>
    <t>2.B (a) (ii)</t>
  </si>
  <si>
    <t>Number of Units</t>
  </si>
  <si>
    <t>Total Contribution</t>
  </si>
  <si>
    <t>Less Fixed Costs</t>
  </si>
  <si>
    <t>Profit</t>
  </si>
  <si>
    <r>
      <rPr>
        <b/>
        <sz val="11"/>
        <color rgb="FF000000"/>
        <rFont val="Trebuchet MS"/>
      </rPr>
      <t xml:space="preserve">1 mark </t>
    </r>
    <r>
      <rPr>
        <sz val="11"/>
        <color rgb="FF000000"/>
        <rFont val="Trebuchet MS"/>
      </rPr>
      <t>for Fixed Costs and Profit</t>
    </r>
  </si>
  <si>
    <t>2.B (a) (iii)</t>
  </si>
  <si>
    <t>Total Raw Materials:</t>
  </si>
  <si>
    <t>Raw Materials per unit</t>
  </si>
  <si>
    <t>Number of units</t>
  </si>
  <si>
    <t>Total Raw Materials (kg)</t>
  </si>
  <si>
    <t>All or nothing</t>
  </si>
  <si>
    <t>MAX MARK</t>
  </si>
  <si>
    <t>2.B (b) (i)</t>
  </si>
  <si>
    <t xml:space="preserve">Year 2 Raw Materials Available </t>
  </si>
  <si>
    <t>Existing Contribution per Unit</t>
  </si>
  <si>
    <t>If new Contribution per Unit has not been calculated, therefore Contribution per kg, order of priority and quantity of each product to be produced is based on orignal Contribution per Unit figures, max 5 marks</t>
  </si>
  <si>
    <t>Less Increase in Raw Materials Costs</t>
  </si>
  <si>
    <t>New Contribution per unit</t>
  </si>
  <si>
    <t>Number of kg</t>
  </si>
  <si>
    <t>Contribution per kg</t>
  </si>
  <si>
    <r>
      <t xml:space="preserve">Award </t>
    </r>
    <r>
      <rPr>
        <b/>
        <sz val="11"/>
        <color theme="1"/>
        <rFont val="Trebuchet MS"/>
        <family val="2"/>
      </rPr>
      <t>2 marks</t>
    </r>
    <r>
      <rPr>
        <sz val="11"/>
        <color theme="1"/>
        <rFont val="Trebuchet MS"/>
        <family val="2"/>
      </rPr>
      <t xml:space="preserve"> for all 3 correct, </t>
    </r>
    <r>
      <rPr>
        <b/>
        <sz val="11"/>
        <color theme="1"/>
        <rFont val="Trebuchet MS"/>
        <family val="2"/>
      </rPr>
      <t>1 mark</t>
    </r>
    <r>
      <rPr>
        <sz val="11"/>
        <color theme="1"/>
        <rFont val="Trebuchet MS"/>
        <family val="2"/>
      </rPr>
      <t xml:space="preserve"> for any 2 correct</t>
    </r>
  </si>
  <si>
    <t>ORDER OF PRIORITY</t>
  </si>
  <si>
    <t>Do not award if contribution per labour hour is calculated</t>
  </si>
  <si>
    <t>Allocation of Raw Materials</t>
  </si>
  <si>
    <t>No of kg</t>
  </si>
  <si>
    <t>Total kg</t>
  </si>
  <si>
    <t>Units</t>
  </si>
  <si>
    <t>Raw Materials Available</t>
  </si>
  <si>
    <t>Allocate Product C</t>
  </si>
  <si>
    <t>Allocate Product A</t>
  </si>
  <si>
    <r>
      <rPr>
        <b/>
        <sz val="11"/>
        <color theme="1"/>
        <rFont val="Trebuchet MS"/>
        <family val="2"/>
      </rPr>
      <t>1 mark</t>
    </r>
    <r>
      <rPr>
        <sz val="11"/>
        <color theme="1"/>
        <rFont val="Trebuchet MS"/>
        <family val="2"/>
      </rPr>
      <t xml:space="preserve"> for Product C and Product A allocations</t>
    </r>
  </si>
  <si>
    <t>Units Possible of Product B</t>
  </si>
  <si>
    <t>2.B (b) (ii)</t>
  </si>
  <si>
    <t>Profit Maximisation Statement</t>
  </si>
  <si>
    <t>Units produced</t>
  </si>
  <si>
    <t>Contribution per unit</t>
  </si>
  <si>
    <t>Less Fixed Costs (add £10,000)</t>
  </si>
  <si>
    <t>TOTAL PROFIT</t>
  </si>
  <si>
    <t>2.B (c)</t>
  </si>
  <si>
    <t>Factor when deciding to accept or reject a Special Order.</t>
  </si>
  <si>
    <t>Does it increase or decrease the profit?</t>
  </si>
  <si>
    <t>Is there spare capacity in the factory?</t>
  </si>
  <si>
    <r>
      <t xml:space="preserve">Any one point for </t>
    </r>
    <r>
      <rPr>
        <b/>
        <sz val="11"/>
        <color rgb="FF000000"/>
        <rFont val="Trebuchet MS"/>
        <family val="2"/>
      </rPr>
      <t>1 mark</t>
    </r>
  </si>
  <si>
    <t>Is the contribution for the special order higher than the item with the lowest contribution per limiting factor?</t>
  </si>
  <si>
    <t>Does the Special Order make a contribution to Fixed Costs?</t>
  </si>
  <si>
    <t>Does the spare capacity need to be used for normal production?</t>
  </si>
  <si>
    <t>Could accepting the special order lead to an increase in future regular contracts?</t>
  </si>
  <si>
    <t>3. (a)</t>
  </si>
  <si>
    <t>STEVENSON MANUFACTURING PLC</t>
  </si>
  <si>
    <r>
      <t xml:space="preserve">Manufacturing Account for the year ended 31 December Year 5 </t>
    </r>
    <r>
      <rPr>
        <b/>
        <sz val="11"/>
        <color rgb="FFFF0000"/>
        <rFont val="Wingdings 2"/>
        <family val="1"/>
        <charset val="2"/>
      </rPr>
      <t>P</t>
    </r>
  </si>
  <si>
    <t>Opening Inventory of Raw Materials</t>
  </si>
  <si>
    <t>add Purchase of Raw Materials</t>
  </si>
  <si>
    <t>less Closing Inventory of Raw Materials</t>
  </si>
  <si>
    <r>
      <rPr>
        <b/>
        <sz val="11"/>
        <color rgb="FF000000"/>
        <rFont val="Trebuchet MS"/>
      </rPr>
      <t>1 mark</t>
    </r>
    <r>
      <rPr>
        <sz val="11"/>
        <color rgb="FF000000"/>
        <rFont val="Trebuchet MS"/>
      </rPr>
      <t xml:space="preserve"> for Opening and Closing Inventory of Raw Materials</t>
    </r>
  </si>
  <si>
    <r>
      <t>Cost of Raw Materials Consumed</t>
    </r>
    <r>
      <rPr>
        <b/>
        <sz val="11"/>
        <color rgb="FFFF0000"/>
        <rFont val="Trebuchet MS "/>
      </rPr>
      <t xml:space="preserve"> </t>
    </r>
    <r>
      <rPr>
        <b/>
        <sz val="11"/>
        <color rgb="FFFF0000"/>
        <rFont val="Wingdings 2"/>
        <family val="1"/>
        <charset val="2"/>
      </rPr>
      <t>P</t>
    </r>
  </si>
  <si>
    <t>add Direct Costs</t>
  </si>
  <si>
    <t>Production Wages</t>
  </si>
  <si>
    <t>Royalties</t>
  </si>
  <si>
    <r>
      <t xml:space="preserve">Prime Cost </t>
    </r>
    <r>
      <rPr>
        <b/>
        <sz val="11"/>
        <color rgb="FFFF0000"/>
        <rFont val="Wingdings 2"/>
        <family val="1"/>
        <charset val="2"/>
      </rPr>
      <t>P</t>
    </r>
  </si>
  <si>
    <t>add Factory Overheads</t>
  </si>
  <si>
    <r>
      <rPr>
        <sz val="11"/>
        <color rgb="FF000000"/>
        <rFont val="Trebuchet MS"/>
      </rPr>
      <t xml:space="preserve">Rent ((140/14*12) </t>
    </r>
    <r>
      <rPr>
        <b/>
        <sz val="11"/>
        <color rgb="FFFF0000"/>
        <rFont val="Trebuchet MS"/>
      </rPr>
      <t>(1)</t>
    </r>
    <r>
      <rPr>
        <sz val="11"/>
        <color rgb="FF000000"/>
        <rFont val="Trebuchet MS"/>
      </rPr>
      <t xml:space="preserve"> x 50% </t>
    </r>
    <r>
      <rPr>
        <b/>
        <sz val="11"/>
        <color rgb="FFFF0000"/>
        <rFont val="Trebuchet MS"/>
      </rPr>
      <t>(1)</t>
    </r>
    <r>
      <rPr>
        <sz val="11"/>
        <color rgb="FF000000"/>
        <rFont val="Trebuchet MS"/>
      </rPr>
      <t>)</t>
    </r>
  </si>
  <si>
    <t xml:space="preserve">Factory Repairs </t>
  </si>
  <si>
    <t>Factory Cleaning</t>
  </si>
  <si>
    <r>
      <rPr>
        <b/>
        <sz val="11"/>
        <color theme="1"/>
        <rFont val="Trebuchet MS "/>
      </rPr>
      <t xml:space="preserve">1 mark </t>
    </r>
    <r>
      <rPr>
        <sz val="11"/>
        <color theme="1"/>
        <rFont val="Trebuchet MS "/>
      </rPr>
      <t>for Factory Repairs and Factory Cleaning</t>
    </r>
  </si>
  <si>
    <r>
      <rPr>
        <sz val="11"/>
        <color rgb="FF000000"/>
        <rFont val="Trebuchet MS"/>
      </rPr>
      <t xml:space="preserve">Insurance ((25+5) </t>
    </r>
    <r>
      <rPr>
        <b/>
        <sz val="11"/>
        <color rgb="FFFF0000"/>
        <rFont val="Trebuchet MS"/>
      </rPr>
      <t>(1)</t>
    </r>
    <r>
      <rPr>
        <sz val="11"/>
        <color rgb="FF000000"/>
        <rFont val="Trebuchet MS"/>
      </rPr>
      <t xml:space="preserve"> x 2/3 </t>
    </r>
    <r>
      <rPr>
        <b/>
        <sz val="11"/>
        <color rgb="FFFF0000"/>
        <rFont val="Trebuchet MS"/>
      </rPr>
      <t>(1)</t>
    </r>
    <r>
      <rPr>
        <sz val="11"/>
        <color rgb="FF000000"/>
        <rFont val="Trebuchet MS"/>
      </rPr>
      <t>)</t>
    </r>
  </si>
  <si>
    <t>Salaries (120 x 3/5)</t>
  </si>
  <si>
    <t>Heating &amp; Lighting (80 x 3/4)</t>
  </si>
  <si>
    <t>Depreciation: Factory Machinery (150 - 30) x 20%)</t>
  </si>
  <si>
    <t>add Opening Inventory of work in progress</t>
  </si>
  <si>
    <t>less Closing inventory of work in progress</t>
  </si>
  <si>
    <r>
      <rPr>
        <b/>
        <sz val="11"/>
        <color rgb="FF000000"/>
        <rFont val="Trebuchet MS"/>
      </rPr>
      <t>1 mark</t>
    </r>
    <r>
      <rPr>
        <sz val="11"/>
        <color rgb="FF000000"/>
        <rFont val="Trebuchet MS"/>
      </rPr>
      <t xml:space="preserve"> for both opening and closing inventories of work in progress</t>
    </r>
  </si>
  <si>
    <r>
      <t xml:space="preserve">Factory Cost of Production </t>
    </r>
    <r>
      <rPr>
        <b/>
        <sz val="11"/>
        <color rgb="FFFF0000"/>
        <rFont val="Wingdings 2"/>
        <family val="1"/>
        <charset val="2"/>
      </rPr>
      <t>P</t>
    </r>
  </si>
  <si>
    <t>Profit on Manufacture</t>
  </si>
  <si>
    <t>Market Value of Finished Goods</t>
  </si>
  <si>
    <t>3. (b)</t>
  </si>
  <si>
    <r>
      <t>Income Statement for the year ended 31 December Year 5</t>
    </r>
    <r>
      <rPr>
        <b/>
        <sz val="11"/>
        <color rgb="FFFF0000"/>
        <rFont val="Trebuchet MS "/>
      </rPr>
      <t xml:space="preserve"> </t>
    </r>
    <r>
      <rPr>
        <b/>
        <sz val="11"/>
        <color rgb="FFFF0000"/>
        <rFont val="Wingdings 2"/>
        <family val="1"/>
        <charset val="2"/>
      </rPr>
      <t>P</t>
    </r>
  </si>
  <si>
    <t xml:space="preserve">Sales Revenue </t>
  </si>
  <si>
    <t>If any item repeated across both statements, do not award in correct statement</t>
  </si>
  <si>
    <t>less Sales Returns</t>
  </si>
  <si>
    <t>Net Sales Revenue</t>
  </si>
  <si>
    <t>Less Cost of Sales</t>
  </si>
  <si>
    <t>Opening Inventory of Finished Goods</t>
  </si>
  <si>
    <t>add Purchases of Finished Goods</t>
  </si>
  <si>
    <t>add Carriage In of Finished Goods</t>
  </si>
  <si>
    <r>
      <rPr>
        <b/>
        <sz val="11"/>
        <color theme="1"/>
        <rFont val="Trebuchet MS "/>
      </rPr>
      <t>1 mark</t>
    </r>
    <r>
      <rPr>
        <sz val="11"/>
        <color theme="1"/>
        <rFont val="Trebuchet MS "/>
      </rPr>
      <t xml:space="preserve"> for Purchases and Carriage In</t>
    </r>
  </si>
  <si>
    <t>add Market Value of Finished Goods</t>
  </si>
  <si>
    <t>less Closing Inventory of Finished Goods</t>
  </si>
  <si>
    <r>
      <rPr>
        <b/>
        <sz val="11"/>
        <color theme="1"/>
        <rFont val="Trebuchet MS "/>
      </rPr>
      <t xml:space="preserve">1 mark </t>
    </r>
    <r>
      <rPr>
        <sz val="11"/>
        <color theme="1"/>
        <rFont val="Trebuchet MS "/>
      </rPr>
      <t>for opening and closing inventory of finished goods</t>
    </r>
  </si>
  <si>
    <t>add Warehouse Heating and Lighting (80 x 1/4)</t>
  </si>
  <si>
    <t>Cost of Sales</t>
  </si>
  <si>
    <r>
      <rPr>
        <b/>
        <sz val="11"/>
        <color theme="1"/>
        <rFont val="Trebuchet MS "/>
      </rPr>
      <t xml:space="preserve">Gross Profit </t>
    </r>
    <r>
      <rPr>
        <b/>
        <sz val="11"/>
        <color rgb="FFFF0000"/>
        <rFont val="Wingdings 2"/>
        <family val="1"/>
        <charset val="2"/>
      </rPr>
      <t>P</t>
    </r>
  </si>
  <si>
    <r>
      <t xml:space="preserve">Headings, labels, arithmetic and no extraneous across both statements </t>
    </r>
    <r>
      <rPr>
        <b/>
        <sz val="11"/>
        <color rgb="FFFF0000"/>
        <rFont val="Trebuchet MS "/>
      </rPr>
      <t>(1)</t>
    </r>
  </si>
  <si>
    <t>3. (c)</t>
  </si>
  <si>
    <t>Work-in Progress</t>
  </si>
  <si>
    <t>Goods that are only part complete (at the beginning or end of the accounting period).</t>
  </si>
  <si>
    <t>4. PART A</t>
  </si>
  <si>
    <t>MAX MARKS</t>
  </si>
  <si>
    <t>4.A (a)</t>
  </si>
  <si>
    <t>Depreciation (Initial Investment - Residual Value)/Number of Years</t>
  </si>
  <si>
    <r>
      <rPr>
        <sz val="11"/>
        <color rgb="FF000000"/>
        <rFont val="Trebuchet MS"/>
      </rPr>
      <t>(£400,000-£30,000)</t>
    </r>
    <r>
      <rPr>
        <b/>
        <sz val="11"/>
        <color rgb="FFFF0000"/>
        <rFont val="Trebuchet MS"/>
      </rPr>
      <t>(1)</t>
    </r>
    <r>
      <rPr>
        <sz val="11"/>
        <color rgb="FF000000"/>
        <rFont val="Trebuchet MS"/>
      </rPr>
      <t xml:space="preserve">/5 years </t>
    </r>
  </si>
  <si>
    <r>
      <rPr>
        <b/>
        <sz val="11"/>
        <color rgb="FF000000"/>
        <rFont val="Trebuchet MS"/>
      </rPr>
      <t xml:space="preserve">1 mark </t>
    </r>
    <r>
      <rPr>
        <sz val="11"/>
        <color rgb="FF000000"/>
        <rFont val="Trebuchet MS"/>
      </rPr>
      <t xml:space="preserve">for deduction, </t>
    </r>
    <r>
      <rPr>
        <b/>
        <sz val="11"/>
        <color rgb="FF000000"/>
        <rFont val="Trebuchet MS"/>
      </rPr>
      <t>1 mark</t>
    </r>
    <r>
      <rPr>
        <sz val="11"/>
        <color rgb="FF000000"/>
        <rFont val="Trebuchet MS"/>
      </rPr>
      <t xml:space="preserve"> for number of years and correct answer</t>
    </r>
  </si>
  <si>
    <t>YEAR</t>
  </si>
  <si>
    <t>CASH FLOW</t>
  </si>
  <si>
    <t>DEPRECIATION</t>
  </si>
  <si>
    <t>PROFIT</t>
  </si>
  <si>
    <t>(1) FOR ALL</t>
  </si>
  <si>
    <t>Total Profit</t>
  </si>
  <si>
    <t>Average Profit</t>
  </si>
  <si>
    <t>4.A (b) (i)</t>
  </si>
  <si>
    <t>ACCOUNTING RATE OF RETURN</t>
  </si>
  <si>
    <t>PROJECT X</t>
  </si>
  <si>
    <t>PROJECT Y</t>
  </si>
  <si>
    <r>
      <rPr>
        <sz val="11"/>
        <rFont val="Trebuchet MS"/>
        <family val="2"/>
      </rPr>
      <t xml:space="preserve">x 100 </t>
    </r>
    <r>
      <rPr>
        <b/>
        <sz val="11"/>
        <color rgb="FFFF0000"/>
        <rFont val="Trebuchet MS"/>
        <family val="2"/>
      </rPr>
      <t>(1)</t>
    </r>
  </si>
  <si>
    <r>
      <rPr>
        <sz val="11"/>
        <rFont val="Trebuchet MS"/>
        <family val="2"/>
      </rPr>
      <t>x 100</t>
    </r>
    <r>
      <rPr>
        <b/>
        <sz val="11"/>
        <color rgb="FFFF0000"/>
        <rFont val="Trebuchet MS"/>
        <family val="2"/>
      </rPr>
      <t xml:space="preserve"> (1)</t>
    </r>
  </si>
  <si>
    <r>
      <rPr>
        <b/>
        <sz val="11"/>
        <color rgb="FF000000"/>
        <rFont val="Trebuchet MS"/>
      </rPr>
      <t>1 mark</t>
    </r>
    <r>
      <rPr>
        <sz val="11"/>
        <color rgb="FF000000"/>
        <rFont val="Trebuchet MS"/>
      </rPr>
      <t xml:space="preserve"> for both percentages</t>
    </r>
  </si>
  <si>
    <t>4.A (b) (ii)</t>
  </si>
  <si>
    <t>PAYBACK</t>
  </si>
  <si>
    <t>CUMULATIVE CASH FLOW</t>
  </si>
  <si>
    <t>£400,000 - £314,000 = £86,000</t>
  </si>
  <si>
    <t>£420,000 - £395,000 = £25,000</t>
  </si>
  <si>
    <t>3 years</t>
  </si>
  <si>
    <r>
      <rPr>
        <sz val="11"/>
        <color rgb="FF000000"/>
        <rFont val="Trebuchet MS"/>
      </rPr>
      <t xml:space="preserve"> </t>
    </r>
    <r>
      <rPr>
        <b/>
        <sz val="11"/>
        <color rgb="FFFF0000"/>
        <rFont val="Trebuchet MS"/>
      </rPr>
      <t>(1)</t>
    </r>
    <r>
      <rPr>
        <sz val="11"/>
        <color rgb="FF000000"/>
        <rFont val="Trebuchet MS"/>
      </rPr>
      <t xml:space="preserve"> x 365</t>
    </r>
  </si>
  <si>
    <t>4 years</t>
  </si>
  <si>
    <t xml:space="preserve"> (1)</t>
  </si>
  <si>
    <t>3 years 349 days</t>
  </si>
  <si>
    <t>4 years 115 days</t>
  </si>
  <si>
    <t>Days must be rounded up to be awarded final 2 marks</t>
  </si>
  <si>
    <t>4.A (c)</t>
  </si>
  <si>
    <t>Accounting Rate of Return</t>
  </si>
  <si>
    <t>Advantages</t>
  </si>
  <si>
    <r>
      <t xml:space="preserve">It is easy to understand </t>
    </r>
    <r>
      <rPr>
        <b/>
        <sz val="11"/>
        <color rgb="FF000000"/>
        <rFont val="Trebuchet MS"/>
        <family val="2"/>
      </rPr>
      <t>and</t>
    </r>
    <r>
      <rPr>
        <sz val="11"/>
        <color rgb="FF000000"/>
        <rFont val="Trebuchet MS"/>
        <family val="2"/>
      </rPr>
      <t xml:space="preserve"> simple to calculate. </t>
    </r>
    <r>
      <rPr>
        <b/>
        <sz val="11"/>
        <color rgb="FFFF0000"/>
        <rFont val="Trebuchet MS"/>
        <family val="2"/>
      </rPr>
      <t>(1)</t>
    </r>
  </si>
  <si>
    <r>
      <rPr>
        <b/>
        <sz val="11"/>
        <color rgb="FF000000"/>
        <rFont val="Trebuchet MS"/>
      </rPr>
      <t>1 mark</t>
    </r>
    <r>
      <rPr>
        <sz val="11"/>
        <color rgb="FF000000"/>
        <rFont val="Trebuchet MS"/>
      </rPr>
      <t xml:space="preserve"> for any advantage</t>
    </r>
  </si>
  <si>
    <r>
      <rPr>
        <sz val="11"/>
        <color rgb="FF000000"/>
        <rFont val="Trebuchet MS"/>
      </rPr>
      <t xml:space="preserve">It draws attention to the overall profit. </t>
    </r>
    <r>
      <rPr>
        <b/>
        <sz val="11"/>
        <color rgb="FFFF0000"/>
        <rFont val="Trebuchet MS"/>
      </rPr>
      <t>(1)</t>
    </r>
  </si>
  <si>
    <r>
      <t xml:space="preserve">It is compatible with a similar accounting ratio. </t>
    </r>
    <r>
      <rPr>
        <b/>
        <sz val="11"/>
        <color rgb="FFFF0000"/>
        <rFont val="Trebuchet MS"/>
        <family val="2"/>
      </rPr>
      <t>(1)</t>
    </r>
  </si>
  <si>
    <t>Disadvantages</t>
  </si>
  <si>
    <r>
      <t xml:space="preserve">Profit for the year can be subject to different variations. </t>
    </r>
    <r>
      <rPr>
        <b/>
        <sz val="11"/>
        <color rgb="FFFF0000"/>
        <rFont val="Trebuchet MS"/>
        <family val="2"/>
      </rPr>
      <t>(1)</t>
    </r>
  </si>
  <si>
    <r>
      <rPr>
        <b/>
        <sz val="11"/>
        <color rgb="FF000000"/>
        <rFont val="Trebuchet MS"/>
      </rPr>
      <t xml:space="preserve">1 mark </t>
    </r>
    <r>
      <rPr>
        <sz val="11"/>
        <color rgb="FF000000"/>
        <rFont val="Trebuchet MS"/>
      </rPr>
      <t>for any disadvantage</t>
    </r>
  </si>
  <si>
    <r>
      <t xml:space="preserve">No guidance is given as to what is a good acceptable rate of return. </t>
    </r>
    <r>
      <rPr>
        <b/>
        <sz val="11"/>
        <color rgb="FFFF0000"/>
        <rFont val="Trebuchet MS"/>
        <family val="2"/>
      </rPr>
      <t>(1)</t>
    </r>
  </si>
  <si>
    <r>
      <t xml:space="preserve">The benefit of high profits in the early years is not accounted for. </t>
    </r>
    <r>
      <rPr>
        <b/>
        <sz val="11"/>
        <color rgb="FFFF0000"/>
        <rFont val="Trebuchet MS"/>
        <family val="2"/>
      </rPr>
      <t>(1)</t>
    </r>
  </si>
  <si>
    <r>
      <t xml:space="preserve">Where time scales are different, this method is unreliable. </t>
    </r>
    <r>
      <rPr>
        <b/>
        <sz val="11"/>
        <color rgb="FFFF0000"/>
        <rFont val="Trebuchet MS"/>
        <family val="2"/>
      </rPr>
      <t>(1)</t>
    </r>
  </si>
  <si>
    <r>
      <rPr>
        <sz val="11"/>
        <color rgb="FF000000"/>
        <rFont val="Trebuchet MS"/>
      </rPr>
      <t xml:space="preserve">ARR is not suitable for comparing projects with different investment amounts. </t>
    </r>
    <r>
      <rPr>
        <b/>
        <sz val="11"/>
        <color rgb="FFFF0000"/>
        <rFont val="Trebuchet MS"/>
      </rPr>
      <t>(1)</t>
    </r>
  </si>
  <si>
    <t>4. PART B</t>
  </si>
  <si>
    <t>INVENTORY RECORD CARD - MATERIAL L8 (AVCO)</t>
  </si>
  <si>
    <t>RECEIPTS</t>
  </si>
  <si>
    <t>ISSUES</t>
  </si>
  <si>
    <t>BALANCE</t>
  </si>
  <si>
    <t>DATE</t>
  </si>
  <si>
    <t>DETAILS</t>
  </si>
  <si>
    <t>QTY</t>
  </si>
  <si>
    <t>PRICE</t>
  </si>
  <si>
    <t>VALUE</t>
  </si>
  <si>
    <t>Opening Balance</t>
  </si>
  <si>
    <t>*(1)</t>
  </si>
  <si>
    <r>
      <rPr>
        <b/>
        <sz val="11"/>
        <color rgb="FF000000"/>
        <rFont val="Trebuchet MS"/>
      </rPr>
      <t xml:space="preserve">*1 mark </t>
    </r>
    <r>
      <rPr>
        <sz val="11"/>
        <color rgb="FF000000"/>
        <rFont val="Trebuchet MS"/>
      </rPr>
      <t>for correct heading and opening balance.</t>
    </r>
  </si>
  <si>
    <t>Purchases</t>
  </si>
  <si>
    <r>
      <rPr>
        <sz val="11"/>
        <color rgb="FF000000"/>
        <rFont val="Trebuchet MS"/>
      </rPr>
      <t xml:space="preserve">Heading must include 'Inventory Record Card' </t>
    </r>
    <r>
      <rPr>
        <b/>
        <u/>
        <sz val="11"/>
        <color rgb="FF000000"/>
        <rFont val="Trebuchet MS"/>
      </rPr>
      <t>and</t>
    </r>
    <r>
      <rPr>
        <sz val="11"/>
        <color rgb="FF000000"/>
        <rFont val="Trebuchet MS"/>
      </rPr>
      <t xml:space="preserve"> the item of inventory (Material L8). The business name is </t>
    </r>
    <r>
      <rPr>
        <u/>
        <sz val="11"/>
        <color rgb="FF000000"/>
        <rFont val="Trebuchet MS"/>
      </rPr>
      <t>not</t>
    </r>
    <r>
      <rPr>
        <sz val="11"/>
        <color rgb="FF000000"/>
        <rFont val="Trebuchet MS"/>
      </rPr>
      <t xml:space="preserve"> required.</t>
    </r>
  </si>
  <si>
    <t>Issue</t>
  </si>
  <si>
    <t>If the date or details column is not included or incorrect, do not award the first available mark.</t>
  </si>
  <si>
    <t>Return</t>
  </si>
  <si>
    <t>Income Statement of Barnaby and Collins for the year ended 31 December Year 8</t>
  </si>
  <si>
    <t>If sale of equipment ignored, award aggregate depreciation</t>
  </si>
  <si>
    <t>of 56 consequentially (160/56/104)</t>
  </si>
  <si>
    <t>There may be an increase in disagreements/disputes.</t>
  </si>
  <si>
    <t xml:space="preserve">It leads to a reduced share of profits. </t>
  </si>
  <si>
    <t>The actions of the new partner are binding on the original partners.</t>
  </si>
  <si>
    <t>It may lead to slower decision making.</t>
  </si>
  <si>
    <t>If Direct Materials are included, do  
not award first available mark</t>
  </si>
  <si>
    <t>If arithmetic error in departmental totals, 
do not award first available mark in 2.A (a)</t>
  </si>
  <si>
    <t>If overheads absorbed figure not based on overhead 
absorption rates calculated in 2.A (c), do not award marks</t>
  </si>
  <si>
    <r>
      <rPr>
        <b/>
        <sz val="11"/>
        <color rgb="FF000000"/>
        <rFont val="Trebuchet MS"/>
      </rPr>
      <t>1 mark</t>
    </r>
    <r>
      <rPr>
        <sz val="11"/>
        <color rgb="FF000000"/>
        <rFont val="Trebuchet MS"/>
      </rPr>
      <t xml:space="preserve"> for each overhead variance calculation </t>
    </r>
    <r>
      <rPr>
        <b/>
        <u/>
        <sz val="11"/>
        <color rgb="FF000000"/>
        <rFont val="Trebuchet MS"/>
        <family val="2"/>
      </rPr>
      <t>and</t>
    </r>
    <r>
      <rPr>
        <sz val="11"/>
        <color rgb="FF000000"/>
        <rFont val="Trebuchet MS"/>
      </rPr>
      <t xml:space="preserve"> identification of over/under absorption</t>
    </r>
  </si>
  <si>
    <t>If factory overheads are subtracted, award marks where 
possible and do not award Profit on Manufacture</t>
  </si>
  <si>
    <t>If direct costs or factory overheads are deducted but indicated 
as added, treat as arithmetical error</t>
  </si>
  <si>
    <r>
      <t xml:space="preserve">The timings of the cash inflows are ignored </t>
    </r>
    <r>
      <rPr>
        <b/>
        <sz val="11"/>
        <color rgb="FFFF0000"/>
        <rFont val="Trebuchet MS"/>
      </rPr>
      <t>(1)</t>
    </r>
    <r>
      <rPr>
        <b/>
        <sz val="11"/>
        <color rgb="FF000000"/>
        <rFont val="Trebuchet MS"/>
      </rPr>
      <t xml:space="preserve"> </t>
    </r>
    <r>
      <rPr>
        <sz val="11"/>
        <color rgb="FF000000"/>
        <rFont val="Trebuchet MS"/>
      </rPr>
      <t xml:space="preserve">which ignores the time value of money. </t>
    </r>
    <r>
      <rPr>
        <b/>
        <sz val="11"/>
        <color rgb="FFFF0000"/>
        <rFont val="Trebuchet MS"/>
      </rPr>
      <t>(1)</t>
    </r>
  </si>
  <si>
    <r>
      <t xml:space="preserve">If Factory Cost of Production is included instead of Market Value, award </t>
    </r>
    <r>
      <rPr>
        <b/>
        <sz val="11"/>
        <color rgb="FF000000"/>
        <rFont val="Trebuchet MS"/>
      </rPr>
      <t>1 mark</t>
    </r>
    <r>
      <rPr>
        <sz val="11"/>
        <color rgb="FF000000"/>
        <rFont val="Trebuchet MS"/>
      </rPr>
      <t xml:space="preserve"> consequentially, provided it is the final figure shown in the Manufacturing Account</t>
    </r>
  </si>
  <si>
    <t>If Interest on Drawings, Interest on Equity or Salary not treated correctly, do not award marks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</si>
</sst>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3" formatCode="_-* #,##0.00_-;\-* #,##0.00_-;_-* &quot;-&quot;??_-;_-@_-"/>
    <numFmt numFmtId="164" formatCode="_-* #,##0_-;\-* #,##0_-;_-* &quot;-&quot;??_-;_-@_-"/>
    <numFmt numFmtId="165" formatCode="&quot;£&quot;#,##0"/>
    <numFmt numFmtId="166" formatCode="&quot;£&quot;#,##0.00"/>
    <numFmt numFmtId="167" formatCode="0;[Red]0"/>
  </numFmts>
  <fonts count="39">
    <font>
      <sz val="11"/>
      <color theme="1"/>
      <name val="Calibri"/>
      <family val="2"/>
      <scheme val="minor"/>
    </font>
    <font>
      <b/>
      <sz val="11"/>
      <color theme="1"/>
      <name val="Trebuchet MS "/>
    </font>
    <font>
      <sz val="11"/>
      <color theme="1"/>
      <name val="Trebuchet MS "/>
    </font>
    <font>
      <sz val="11"/>
      <color rgb="FF000000"/>
      <name val="Trebuchet MS "/>
    </font>
    <font>
      <b/>
      <sz val="11"/>
      <color rgb="FFFF0000"/>
      <name val="Trebuchet MS "/>
    </font>
    <font>
      <b/>
      <sz val="11"/>
      <color rgb="FFFF0000"/>
      <name val="Trebuchet MS"/>
      <family val="2"/>
    </font>
    <font>
      <sz val="8"/>
      <name val="Calibri"/>
      <family val="2"/>
      <scheme val="minor"/>
    </font>
    <font>
      <sz val="11"/>
      <color theme="1"/>
      <name val="Trebuchet MS"/>
      <family val="2"/>
    </font>
    <font>
      <sz val="11"/>
      <color rgb="FF000000"/>
      <name val="Trebuchet MS"/>
      <family val="2"/>
    </font>
    <font>
      <b/>
      <sz val="11"/>
      <color theme="1"/>
      <name val="Trebuchet MS"/>
      <family val="2"/>
    </font>
    <font>
      <b/>
      <i/>
      <sz val="11"/>
      <color rgb="FF000000"/>
      <name val="Trebuchet MS"/>
      <family val="2"/>
    </font>
    <font>
      <b/>
      <sz val="11"/>
      <color rgb="FF000000"/>
      <name val="Trebuchet MS"/>
      <family val="2"/>
    </font>
    <font>
      <b/>
      <u/>
      <sz val="11"/>
      <color rgb="FF000000"/>
      <name val="Trebuchet MS"/>
      <family val="2"/>
    </font>
    <font>
      <b/>
      <sz val="11"/>
      <color rgb="FFFF0000"/>
      <name val="Wingdings"/>
      <charset val="2"/>
    </font>
    <font>
      <sz val="10"/>
      <color theme="1"/>
      <name val="Trebuchet MS"/>
      <family val="2"/>
    </font>
    <font>
      <b/>
      <sz val="10"/>
      <color theme="1"/>
      <name val="Trebuchet MS"/>
      <family val="2"/>
    </font>
    <font>
      <sz val="11"/>
      <color rgb="FFFF0000"/>
      <name val="Trebuchet MS"/>
      <family val="2"/>
    </font>
    <font>
      <b/>
      <sz val="11"/>
      <color rgb="FFFF0000"/>
      <name val="Wingdings 2"/>
      <family val="1"/>
      <charset val="2"/>
    </font>
    <font>
      <sz val="6"/>
      <color rgb="FF000000"/>
      <name val="Trebuchet MS"/>
      <family val="2"/>
    </font>
    <font>
      <b/>
      <sz val="6"/>
      <color theme="1"/>
      <name val="Trebuchet MS"/>
      <family val="2"/>
    </font>
    <font>
      <sz val="11"/>
      <name val="Trebuchet MS"/>
      <family val="2"/>
    </font>
    <font>
      <sz val="11"/>
      <color theme="1"/>
      <name val="Calibri"/>
      <family val="2"/>
      <scheme val="minor"/>
    </font>
    <font>
      <u/>
      <sz val="11"/>
      <color rgb="FF000000"/>
      <name val="Trebuchet MS"/>
      <family val="2"/>
    </font>
    <font>
      <vertAlign val="superscript"/>
      <sz val="11"/>
      <color rgb="FFFFFFFF"/>
      <name val="Trebuchet MS"/>
      <family val="2"/>
    </font>
    <font>
      <b/>
      <sz val="11"/>
      <color rgb="FF000000"/>
      <name val="Trebuchet MS "/>
    </font>
    <font>
      <b/>
      <u/>
      <sz val="11"/>
      <color theme="1"/>
      <name val="Trebuchet MS "/>
    </font>
    <font>
      <sz val="11"/>
      <color theme="3" tint="0.39997558519241921"/>
      <name val="Trebuchet MS "/>
    </font>
    <font>
      <u/>
      <sz val="11"/>
      <color theme="1"/>
      <name val="Trebuchet MS"/>
      <family val="2"/>
    </font>
    <font>
      <sz val="11"/>
      <name val="Trebuchet MS "/>
    </font>
    <font>
      <sz val="11"/>
      <color rgb="FF000000"/>
      <name val="Trebuchet MS"/>
    </font>
    <font>
      <b/>
      <sz val="11"/>
      <color rgb="FF000000"/>
      <name val="Trebuchet MS"/>
    </font>
    <font>
      <sz val="11"/>
      <color theme="1"/>
      <name val="Trebuchet MS"/>
    </font>
    <font>
      <b/>
      <sz val="11"/>
      <color rgb="FFFF0000"/>
      <name val="Trebuchet MS"/>
    </font>
    <font>
      <b/>
      <u/>
      <sz val="11"/>
      <color theme="1"/>
      <name val="Trebuchet MS"/>
      <family val="2"/>
    </font>
    <font>
      <b/>
      <sz val="11"/>
      <name val="Trebuchet MS"/>
      <family val="2"/>
    </font>
    <font>
      <sz val="11"/>
      <color rgb="FF000000"/>
      <name val="Trebuchet MS"/>
      <charset val="1"/>
    </font>
    <font>
      <u/>
      <sz val="11"/>
      <color rgb="FF000000"/>
      <name val="Trebuchet MS"/>
    </font>
    <font>
      <b/>
      <u/>
      <sz val="11"/>
      <color rgb="FF000000"/>
      <name val="Trebuchet MS"/>
    </font>
    <font>
      <b/>
      <sz val="11"/>
      <color theme="1"/>
      <name val="Trebuchet MS"/>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style="thick">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bottom style="thick">
        <color indexed="64"/>
      </bottom>
      <diagonal/>
    </border>
    <border>
      <left style="thin">
        <color indexed="64"/>
      </left>
      <right/>
      <top style="thin">
        <color indexed="64"/>
      </top>
      <bottom/>
      <diagonal/>
    </border>
    <border>
      <left style="thin">
        <color indexed="64"/>
      </left>
      <right style="thin">
        <color indexed="64"/>
      </right>
      <top style="thick">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ck">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rgb="FF000000"/>
      </top>
      <bottom style="medium">
        <color rgb="FF000000"/>
      </bottom>
      <diagonal/>
    </border>
    <border>
      <left style="thin">
        <color rgb="FF000000"/>
      </left>
      <right style="thin">
        <color rgb="FF000000"/>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style="thin">
        <color indexed="64"/>
      </bottom>
      <diagonal/>
    </border>
    <border>
      <left/>
      <right style="medium">
        <color rgb="FF000000"/>
      </right>
      <top style="thin">
        <color indexed="64"/>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style="thin">
        <color indexed="64"/>
      </top>
      <bottom style="medium">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3">
    <xf numFmtId="0" fontId="0" fillId="0" borderId="0"/>
    <xf numFmtId="43" fontId="21" fillId="0" borderId="0" applyFont="0" applyFill="0" applyBorder="0" applyAlignment="0" applyProtection="0"/>
    <xf numFmtId="9" fontId="21" fillId="0" borderId="0" applyFont="0" applyFill="0" applyBorder="0" applyAlignment="0" applyProtection="0"/>
  </cellStyleXfs>
  <cellXfs count="382">
    <xf numFmtId="0" fontId="0" fillId="0" borderId="0" xfId="0"/>
    <xf numFmtId="0" fontId="1" fillId="0" borderId="0" xfId="0" applyFont="1"/>
    <xf numFmtId="0" fontId="2" fillId="0" borderId="0" xfId="0" applyFont="1"/>
    <xf numFmtId="49" fontId="3" fillId="0" borderId="0" xfId="0" applyNumberFormat="1" applyFont="1"/>
    <xf numFmtId="0" fontId="4" fillId="0" borderId="0" xfId="0" applyFont="1"/>
    <xf numFmtId="0" fontId="2" fillId="0" borderId="1" xfId="0" applyFont="1" applyBorder="1"/>
    <xf numFmtId="49" fontId="4" fillId="0" borderId="1" xfId="0" applyNumberFormat="1" applyFont="1" applyBorder="1" applyAlignment="1">
      <alignment horizontal="left"/>
    </xf>
    <xf numFmtId="0" fontId="8" fillId="0" borderId="1" xfId="0" applyFont="1" applyBorder="1" applyAlignment="1">
      <alignment horizontal="right" vertical="center" wrapText="1"/>
    </xf>
    <xf numFmtId="0" fontId="8" fillId="0" borderId="1" xfId="0" applyFont="1" applyBorder="1" applyAlignment="1">
      <alignment horizontal="left" vertical="center" wrapText="1"/>
    </xf>
    <xf numFmtId="0" fontId="7" fillId="0" borderId="1" xfId="0" applyFont="1" applyBorder="1" applyAlignment="1">
      <alignment vertical="top" wrapText="1"/>
    </xf>
    <xf numFmtId="0" fontId="8" fillId="0" borderId="1" xfId="0" applyFont="1" applyBorder="1" applyAlignment="1">
      <alignment vertical="center" wrapText="1"/>
    </xf>
    <xf numFmtId="0" fontId="11" fillId="0" borderId="1" xfId="0" applyFont="1" applyBorder="1" applyAlignment="1">
      <alignment vertical="center" wrapText="1"/>
    </xf>
    <xf numFmtId="0" fontId="9" fillId="0" borderId="1" xfId="0" applyFont="1" applyBorder="1" applyAlignment="1">
      <alignment vertical="center" wrapText="1"/>
    </xf>
    <xf numFmtId="0" fontId="7" fillId="0" borderId="1" xfId="0" applyFont="1" applyBorder="1" applyAlignment="1">
      <alignment horizontal="left" vertical="center" wrapText="1"/>
    </xf>
    <xf numFmtId="0" fontId="9" fillId="0" borderId="1" xfId="0" applyFont="1" applyBorder="1" applyAlignment="1">
      <alignment horizontal="right" vertical="center"/>
    </xf>
    <xf numFmtId="0" fontId="8" fillId="0" borderId="1" xfId="0" applyFont="1" applyBorder="1" applyAlignment="1">
      <alignment horizontal="right" vertical="center"/>
    </xf>
    <xf numFmtId="0" fontId="14" fillId="0" borderId="1" xfId="0" applyFont="1" applyBorder="1" applyAlignment="1">
      <alignment horizontal="right" vertical="center"/>
    </xf>
    <xf numFmtId="0" fontId="7" fillId="0" borderId="1" xfId="0" applyFont="1" applyBorder="1" applyAlignment="1">
      <alignment horizontal="right" vertical="center"/>
    </xf>
    <xf numFmtId="0" fontId="7" fillId="0" borderId="1" xfId="0" applyFont="1" applyBorder="1" applyAlignment="1">
      <alignment horizontal="right" vertical="center" wrapText="1"/>
    </xf>
    <xf numFmtId="0" fontId="7" fillId="0" borderId="3" xfId="0" applyFont="1" applyBorder="1" applyAlignment="1">
      <alignment horizontal="right" vertical="center"/>
    </xf>
    <xf numFmtId="0" fontId="11" fillId="0" borderId="1" xfId="0" applyFont="1" applyBorder="1" applyAlignment="1">
      <alignment vertical="center"/>
    </xf>
    <xf numFmtId="0" fontId="12" fillId="0" borderId="1" xfId="0" applyFont="1" applyBorder="1" applyAlignment="1">
      <alignment vertical="center" wrapText="1"/>
    </xf>
    <xf numFmtId="0" fontId="7" fillId="0" borderId="1" xfId="0" applyFont="1" applyBorder="1" applyAlignment="1">
      <alignment vertical="center" wrapText="1"/>
    </xf>
    <xf numFmtId="0" fontId="9" fillId="0" borderId="1" xfId="0" applyFont="1" applyBorder="1" applyAlignment="1">
      <alignment vertical="top" wrapText="1"/>
    </xf>
    <xf numFmtId="0" fontId="18" fillId="0" borderId="1" xfId="0" applyFont="1" applyBorder="1" applyAlignment="1">
      <alignment horizontal="center" vertical="center" wrapText="1"/>
    </xf>
    <xf numFmtId="0" fontId="18" fillId="0" borderId="1" xfId="0" applyFont="1" applyBorder="1" applyAlignment="1">
      <alignment vertical="center" wrapText="1"/>
    </xf>
    <xf numFmtId="0" fontId="19" fillId="0" borderId="1" xfId="0" applyFont="1" applyBorder="1" applyAlignment="1">
      <alignment vertical="center" wrapText="1"/>
    </xf>
    <xf numFmtId="0" fontId="9" fillId="0" borderId="1" xfId="0" applyFont="1" applyBorder="1" applyAlignment="1">
      <alignment horizontal="center" vertical="center" wrapText="1"/>
    </xf>
    <xf numFmtId="0" fontId="9" fillId="0" borderId="1" xfId="0" applyFont="1" applyBorder="1" applyAlignment="1">
      <alignment vertical="center"/>
    </xf>
    <xf numFmtId="0" fontId="0" fillId="0" borderId="1" xfId="0" applyBorder="1"/>
    <xf numFmtId="0" fontId="22" fillId="0" borderId="1" xfId="0" applyFont="1" applyBorder="1" applyAlignment="1">
      <alignment vertical="center" wrapText="1"/>
    </xf>
    <xf numFmtId="0" fontId="2" fillId="0" borderId="7" xfId="0" applyFont="1" applyBorder="1"/>
    <xf numFmtId="0" fontId="0" fillId="0" borderId="7" xfId="0" applyBorder="1"/>
    <xf numFmtId="164" fontId="7" fillId="0" borderId="7" xfId="1" applyNumberFormat="1" applyFont="1" applyBorder="1" applyAlignment="1">
      <alignment horizontal="right" vertical="center" wrapText="1"/>
    </xf>
    <xf numFmtId="164" fontId="7" fillId="0" borderId="7" xfId="0" applyNumberFormat="1" applyFont="1" applyBorder="1" applyAlignment="1">
      <alignment horizontal="right" vertical="center" wrapText="1"/>
    </xf>
    <xf numFmtId="0" fontId="7" fillId="0" borderId="7" xfId="0" applyFont="1" applyBorder="1" applyAlignment="1">
      <alignment horizontal="right" vertical="center" wrapText="1"/>
    </xf>
    <xf numFmtId="0" fontId="7" fillId="0" borderId="7" xfId="0" applyFont="1" applyBorder="1" applyAlignment="1">
      <alignment vertical="center" wrapText="1"/>
    </xf>
    <xf numFmtId="9" fontId="8" fillId="0" borderId="1" xfId="0" applyNumberFormat="1" applyFont="1" applyBorder="1" applyAlignment="1">
      <alignment vertical="center" wrapText="1"/>
    </xf>
    <xf numFmtId="0" fontId="11" fillId="0" borderId="0" xfId="0" applyFont="1"/>
    <xf numFmtId="0" fontId="5" fillId="0" borderId="0" xfId="0" applyFont="1" applyAlignment="1">
      <alignment vertical="center"/>
    </xf>
    <xf numFmtId="0" fontId="2" fillId="0" borderId="0" xfId="0" applyFont="1" applyAlignment="1">
      <alignment vertical="top" wrapText="1"/>
    </xf>
    <xf numFmtId="0" fontId="9" fillId="0" borderId="7" xfId="0" applyFont="1" applyBorder="1" applyAlignment="1">
      <alignment horizontal="right" vertical="center"/>
    </xf>
    <xf numFmtId="0" fontId="7" fillId="0" borderId="7" xfId="0" applyFont="1" applyBorder="1" applyAlignment="1">
      <alignment horizontal="right" vertical="center"/>
    </xf>
    <xf numFmtId="0" fontId="14" fillId="0" borderId="7" xfId="0" applyFont="1" applyBorder="1" applyAlignment="1">
      <alignment horizontal="right" vertical="center"/>
    </xf>
    <xf numFmtId="0" fontId="7" fillId="0" borderId="8" xfId="0" applyFont="1" applyBorder="1" applyAlignment="1">
      <alignment horizontal="right" vertical="center"/>
    </xf>
    <xf numFmtId="0" fontId="7" fillId="0" borderId="9" xfId="0" applyFont="1" applyBorder="1" applyAlignment="1">
      <alignment horizontal="right" vertical="center"/>
    </xf>
    <xf numFmtId="0" fontId="2" fillId="0" borderId="4" xfId="0" applyFont="1" applyBorder="1"/>
    <xf numFmtId="0" fontId="5" fillId="0" borderId="4" xfId="0" applyFont="1" applyBorder="1" applyAlignment="1">
      <alignment vertical="center" wrapText="1"/>
    </xf>
    <xf numFmtId="0" fontId="17" fillId="0" borderId="4" xfId="0" applyFont="1" applyBorder="1" applyAlignment="1">
      <alignment vertical="center" wrapText="1"/>
    </xf>
    <xf numFmtId="49" fontId="4" fillId="0" borderId="1" xfId="0" applyNumberFormat="1" applyFont="1" applyBorder="1" applyAlignment="1">
      <alignment vertical="center"/>
    </xf>
    <xf numFmtId="49" fontId="17" fillId="0" borderId="1" xfId="0" applyNumberFormat="1" applyFont="1" applyBorder="1" applyAlignment="1">
      <alignment vertical="center"/>
    </xf>
    <xf numFmtId="0" fontId="11" fillId="0" borderId="7" xfId="0" applyFont="1" applyBorder="1" applyAlignment="1">
      <alignment vertical="center" wrapText="1"/>
    </xf>
    <xf numFmtId="0" fontId="7" fillId="0" borderId="0" xfId="0" applyFont="1"/>
    <xf numFmtId="0" fontId="9" fillId="0" borderId="4" xfId="0" applyFont="1" applyBorder="1" applyAlignment="1">
      <alignment vertical="center" wrapText="1"/>
    </xf>
    <xf numFmtId="49" fontId="4" fillId="0" borderId="4" xfId="0" applyNumberFormat="1" applyFont="1" applyBorder="1" applyAlignment="1">
      <alignment horizontal="left"/>
    </xf>
    <xf numFmtId="0" fontId="0" fillId="0" borderId="4" xfId="0" applyBorder="1"/>
    <xf numFmtId="0" fontId="7" fillId="0" borderId="0" xfId="0" applyFont="1" applyAlignment="1">
      <alignment vertical="top" wrapText="1"/>
    </xf>
    <xf numFmtId="0" fontId="17" fillId="0" borderId="1" xfId="0" applyFont="1" applyBorder="1" applyAlignment="1">
      <alignment vertical="center" wrapText="1"/>
    </xf>
    <xf numFmtId="0" fontId="9" fillId="0" borderId="7" xfId="0" applyFont="1" applyBorder="1" applyAlignment="1">
      <alignment vertical="center" wrapText="1"/>
    </xf>
    <xf numFmtId="0" fontId="7" fillId="0" borderId="9" xfId="0" applyFont="1" applyBorder="1" applyAlignment="1">
      <alignment vertical="center" wrapText="1"/>
    </xf>
    <xf numFmtId="0" fontId="5" fillId="0" borderId="7" xfId="0" applyFont="1" applyBorder="1" applyAlignment="1">
      <alignment vertical="center" wrapText="1"/>
    </xf>
    <xf numFmtId="0" fontId="7" fillId="0" borderId="4" xfId="0" applyFont="1" applyBorder="1" applyAlignment="1">
      <alignment vertical="center" wrapText="1"/>
    </xf>
    <xf numFmtId="49" fontId="4" fillId="0" borderId="4" xfId="0" applyNumberFormat="1" applyFont="1" applyBorder="1" applyAlignment="1">
      <alignment horizontal="center"/>
    </xf>
    <xf numFmtId="0" fontId="15" fillId="0" borderId="4" xfId="0" applyFont="1" applyBorder="1" applyAlignment="1">
      <alignment vertical="center" wrapText="1"/>
    </xf>
    <xf numFmtId="0" fontId="9" fillId="0" borderId="0" xfId="0" applyFont="1" applyAlignment="1">
      <alignment wrapText="1"/>
    </xf>
    <xf numFmtId="164" fontId="7" fillId="0" borderId="8" xfId="1" applyNumberFormat="1" applyFont="1" applyBorder="1" applyAlignment="1">
      <alignment horizontal="right" vertical="center" wrapText="1"/>
    </xf>
    <xf numFmtId="164" fontId="7" fillId="0" borderId="12" xfId="1" applyNumberFormat="1" applyFont="1" applyBorder="1" applyAlignment="1">
      <alignment horizontal="right" vertical="center" wrapText="1"/>
    </xf>
    <xf numFmtId="49" fontId="17" fillId="0" borderId="7" xfId="0" applyNumberFormat="1" applyFont="1" applyBorder="1" applyAlignment="1">
      <alignment vertical="center"/>
    </xf>
    <xf numFmtId="49" fontId="4" fillId="0" borderId="7" xfId="0" applyNumberFormat="1" applyFont="1" applyBorder="1" applyAlignment="1">
      <alignment vertical="center"/>
    </xf>
    <xf numFmtId="0" fontId="7" fillId="0" borderId="13" xfId="0" applyFont="1" applyBorder="1" applyAlignment="1">
      <alignment vertical="center" wrapText="1"/>
    </xf>
    <xf numFmtId="0" fontId="9" fillId="0" borderId="0" xfId="0" applyFont="1"/>
    <xf numFmtId="0" fontId="9" fillId="0" borderId="1" xfId="0" applyFont="1" applyBorder="1" applyAlignment="1">
      <alignment horizontal="left" vertical="center" wrapText="1"/>
    </xf>
    <xf numFmtId="0" fontId="9" fillId="0" borderId="0" xfId="0" applyFont="1" applyAlignment="1">
      <alignment horizontal="left" vertical="center" wrapText="1"/>
    </xf>
    <xf numFmtId="6" fontId="8" fillId="0" borderId="1" xfId="0" applyNumberFormat="1" applyFont="1" applyBorder="1" applyAlignment="1">
      <alignment horizontal="right" vertical="center" wrapText="1"/>
    </xf>
    <xf numFmtId="0" fontId="5" fillId="0" borderId="0" xfId="0" applyFont="1" applyAlignment="1">
      <alignment horizontal="left" vertical="center" wrapText="1"/>
    </xf>
    <xf numFmtId="165" fontId="8" fillId="0" borderId="1" xfId="0" applyNumberFormat="1" applyFont="1" applyBorder="1" applyAlignment="1">
      <alignment horizontal="right" vertical="center" wrapText="1"/>
    </xf>
    <xf numFmtId="0" fontId="7" fillId="0" borderId="7" xfId="0" applyFont="1" applyBorder="1" applyAlignment="1">
      <alignment horizontal="left" vertical="center" wrapText="1"/>
    </xf>
    <xf numFmtId="165" fontId="7" fillId="0" borderId="3" xfId="0" applyNumberFormat="1" applyFont="1" applyBorder="1" applyAlignment="1">
      <alignment horizontal="right" vertical="center"/>
    </xf>
    <xf numFmtId="165" fontId="7" fillId="0" borderId="1" xfId="0" applyNumberFormat="1" applyFont="1" applyBorder="1" applyAlignment="1">
      <alignment horizontal="right" vertical="center"/>
    </xf>
    <xf numFmtId="0" fontId="7" fillId="0" borderId="1" xfId="0" applyFont="1" applyBorder="1"/>
    <xf numFmtId="49" fontId="4" fillId="0" borderId="0" xfId="0" applyNumberFormat="1" applyFont="1" applyAlignment="1">
      <alignment horizontal="left"/>
    </xf>
    <xf numFmtId="165" fontId="7" fillId="0" borderId="1" xfId="0" applyNumberFormat="1" applyFont="1" applyBorder="1"/>
    <xf numFmtId="165" fontId="7" fillId="0" borderId="0" xfId="0" applyNumberFormat="1" applyFont="1"/>
    <xf numFmtId="165" fontId="7" fillId="0" borderId="5" xfId="0" applyNumberFormat="1" applyFont="1" applyBorder="1" applyAlignment="1">
      <alignment horizontal="right" vertical="center"/>
    </xf>
    <xf numFmtId="9" fontId="7" fillId="0" borderId="1" xfId="2" applyFont="1" applyBorder="1"/>
    <xf numFmtId="166" fontId="7" fillId="0" borderId="1" xfId="2" applyNumberFormat="1" applyFont="1" applyBorder="1"/>
    <xf numFmtId="0" fontId="5" fillId="0" borderId="0" xfId="0" applyFont="1"/>
    <xf numFmtId="0" fontId="7" fillId="0" borderId="0" xfId="0" applyFont="1" applyAlignment="1">
      <alignment vertical="center"/>
    </xf>
    <xf numFmtId="0" fontId="1" fillId="0" borderId="16" xfId="0" applyFont="1" applyBorder="1"/>
    <xf numFmtId="0" fontId="1" fillId="0" borderId="1" xfId="0" applyFont="1" applyBorder="1"/>
    <xf numFmtId="0" fontId="2" fillId="0" borderId="16" xfId="0" applyFont="1" applyBorder="1"/>
    <xf numFmtId="49" fontId="17" fillId="0" borderId="0" xfId="0" applyNumberFormat="1" applyFont="1"/>
    <xf numFmtId="0" fontId="2" fillId="0" borderId="0" xfId="0" applyFont="1" applyAlignment="1">
      <alignment wrapText="1"/>
    </xf>
    <xf numFmtId="0" fontId="2" fillId="0" borderId="17" xfId="0" applyFont="1" applyBorder="1"/>
    <xf numFmtId="49" fontId="4" fillId="0" borderId="0" xfId="0" applyNumberFormat="1" applyFont="1"/>
    <xf numFmtId="0" fontId="2" fillId="0" borderId="2" xfId="0" applyFont="1" applyBorder="1"/>
    <xf numFmtId="49" fontId="24" fillId="0" borderId="0" xfId="0" applyNumberFormat="1" applyFont="1"/>
    <xf numFmtId="0" fontId="25" fillId="0" borderId="1" xfId="0" applyFont="1" applyBorder="1"/>
    <xf numFmtId="49" fontId="4" fillId="0" borderId="1" xfId="0" applyNumberFormat="1" applyFont="1" applyBorder="1"/>
    <xf numFmtId="0" fontId="2" fillId="0" borderId="0" xfId="0" applyFont="1" applyAlignment="1">
      <alignment horizontal="left" wrapText="1"/>
    </xf>
    <xf numFmtId="49" fontId="17" fillId="0" borderId="1" xfId="0" applyNumberFormat="1" applyFont="1" applyBorder="1"/>
    <xf numFmtId="0" fontId="2" fillId="0" borderId="1" xfId="0" applyFont="1" applyBorder="1" applyAlignment="1">
      <alignment horizontal="left"/>
    </xf>
    <xf numFmtId="0" fontId="1" fillId="0" borderId="5" xfId="0" applyFont="1" applyBorder="1"/>
    <xf numFmtId="0" fontId="2" fillId="0" borderId="5" xfId="0" applyFont="1" applyBorder="1"/>
    <xf numFmtId="0" fontId="24" fillId="0" borderId="1" xfId="0" applyFont="1" applyBorder="1"/>
    <xf numFmtId="0" fontId="26" fillId="0" borderId="0" xfId="0" applyFont="1"/>
    <xf numFmtId="0" fontId="7" fillId="0" borderId="0" xfId="0" applyFont="1" applyAlignment="1">
      <alignment wrapText="1"/>
    </xf>
    <xf numFmtId="6" fontId="7" fillId="0" borderId="1" xfId="0" applyNumberFormat="1" applyFont="1" applyBorder="1"/>
    <xf numFmtId="49" fontId="5" fillId="0" borderId="1" xfId="0" applyNumberFormat="1" applyFont="1" applyBorder="1"/>
    <xf numFmtId="0" fontId="9" fillId="0" borderId="1" xfId="0" applyFont="1" applyBorder="1"/>
    <xf numFmtId="49" fontId="11" fillId="0" borderId="0" xfId="0" applyNumberFormat="1" applyFont="1" applyAlignment="1">
      <alignment horizontal="center"/>
    </xf>
    <xf numFmtId="49" fontId="5" fillId="0" borderId="0" xfId="0" applyNumberFormat="1" applyFont="1" applyAlignment="1">
      <alignment horizontal="center"/>
    </xf>
    <xf numFmtId="3" fontId="7" fillId="0" borderId="0" xfId="0" applyNumberFormat="1" applyFont="1"/>
    <xf numFmtId="3" fontId="9" fillId="0" borderId="0" xfId="0" applyNumberFormat="1" applyFont="1"/>
    <xf numFmtId="165" fontId="7" fillId="0" borderId="17" xfId="0" applyNumberFormat="1" applyFont="1" applyBorder="1"/>
    <xf numFmtId="165" fontId="7" fillId="0" borderId="5" xfId="0" applyNumberFormat="1" applyFont="1" applyBorder="1"/>
    <xf numFmtId="49" fontId="5" fillId="0" borderId="0" xfId="0" applyNumberFormat="1" applyFont="1"/>
    <xf numFmtId="165" fontId="7" fillId="0" borderId="2" xfId="0" applyNumberFormat="1" applyFont="1" applyBorder="1"/>
    <xf numFmtId="10" fontId="7" fillId="0" borderId="1" xfId="0" applyNumberFormat="1" applyFont="1" applyBorder="1"/>
    <xf numFmtId="10" fontId="7" fillId="0" borderId="0" xfId="0" applyNumberFormat="1" applyFont="1"/>
    <xf numFmtId="3" fontId="7" fillId="0" borderId="1" xfId="0" applyNumberFormat="1" applyFont="1" applyBorder="1"/>
    <xf numFmtId="0" fontId="9" fillId="0" borderId="1" xfId="0" applyFont="1" applyBorder="1" applyAlignment="1">
      <alignment wrapText="1"/>
    </xf>
    <xf numFmtId="0" fontId="8" fillId="0" borderId="0" xfId="0" applyFont="1"/>
    <xf numFmtId="16" fontId="7" fillId="0" borderId="1" xfId="0" applyNumberFormat="1" applyFont="1" applyBorder="1"/>
    <xf numFmtId="166" fontId="7" fillId="0" borderId="1" xfId="0" applyNumberFormat="1" applyFont="1" applyBorder="1"/>
    <xf numFmtId="1" fontId="7" fillId="0" borderId="1" xfId="0" applyNumberFormat="1" applyFont="1" applyBorder="1"/>
    <xf numFmtId="0" fontId="10" fillId="0" borderId="1" xfId="0" applyFont="1" applyBorder="1" applyAlignment="1">
      <alignment horizontal="justify" vertical="center" wrapText="1"/>
    </xf>
    <xf numFmtId="0" fontId="10" fillId="0" borderId="0" xfId="0" applyFont="1" applyAlignment="1">
      <alignment horizontal="justify" vertical="center" wrapText="1"/>
    </xf>
    <xf numFmtId="0" fontId="8"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8" fillId="0" borderId="7" xfId="0" applyFont="1" applyBorder="1" applyAlignment="1">
      <alignment horizontal="justify" vertical="center" wrapText="1"/>
    </xf>
    <xf numFmtId="0" fontId="8" fillId="0" borderId="4" xfId="0" applyFont="1" applyBorder="1" applyAlignment="1">
      <alignment horizontal="right" vertical="center" wrapText="1"/>
    </xf>
    <xf numFmtId="0" fontId="8" fillId="0" borderId="7" xfId="0" applyFont="1" applyBorder="1" applyAlignment="1">
      <alignment horizontal="left" vertical="center" wrapText="1"/>
    </xf>
    <xf numFmtId="0" fontId="8" fillId="0" borderId="4" xfId="0" applyFont="1" applyBorder="1" applyAlignment="1">
      <alignment horizontal="left" vertical="center" wrapText="1"/>
    </xf>
    <xf numFmtId="0" fontId="8" fillId="0" borderId="1" xfId="0" applyFont="1" applyBorder="1" applyAlignment="1">
      <alignment horizontal="justify" vertical="center" wrapText="1"/>
    </xf>
    <xf numFmtId="0" fontId="7" fillId="0" borderId="1" xfId="0" applyFont="1" applyBorder="1" applyAlignment="1">
      <alignment wrapText="1"/>
    </xf>
    <xf numFmtId="0" fontId="10" fillId="0" borderId="1" xfId="0" applyFont="1" applyBorder="1" applyAlignment="1">
      <alignment horizontal="left" vertical="center" wrapText="1"/>
    </xf>
    <xf numFmtId="0" fontId="10" fillId="0" borderId="1" xfId="0" applyFont="1" applyBorder="1" applyAlignment="1">
      <alignment horizontal="right" vertical="center" wrapText="1"/>
    </xf>
    <xf numFmtId="49" fontId="4" fillId="0" borderId="7" xfId="0" applyNumberFormat="1" applyFont="1" applyBorder="1" applyAlignment="1">
      <alignment horizontal="left"/>
    </xf>
    <xf numFmtId="0" fontId="17" fillId="0" borderId="1" xfId="0" applyFont="1" applyBorder="1" applyAlignment="1">
      <alignment vertical="top" wrapText="1"/>
    </xf>
    <xf numFmtId="0" fontId="11" fillId="0" borderId="1" xfId="0" applyFont="1" applyBorder="1" applyAlignment="1">
      <alignment horizontal="justify" vertical="center" wrapText="1"/>
    </xf>
    <xf numFmtId="0" fontId="9" fillId="0" borderId="0" xfId="0" applyFont="1" applyAlignment="1">
      <alignment horizontal="right" vertical="center"/>
    </xf>
    <xf numFmtId="0" fontId="8" fillId="0" borderId="0" xfId="0" applyFont="1" applyAlignment="1">
      <alignment horizontal="right" vertical="center"/>
    </xf>
    <xf numFmtId="0" fontId="14" fillId="0" borderId="0" xfId="0" applyFont="1" applyAlignment="1">
      <alignment horizontal="right" vertical="center"/>
    </xf>
    <xf numFmtId="0" fontId="2" fillId="0" borderId="4" xfId="0" applyFont="1" applyBorder="1" applyAlignment="1">
      <alignment vertical="top" wrapText="1"/>
    </xf>
    <xf numFmtId="3" fontId="7" fillId="0" borderId="3" xfId="0" applyNumberFormat="1" applyFont="1" applyBorder="1" applyAlignment="1">
      <alignment horizontal="right" vertical="center"/>
    </xf>
    <xf numFmtId="3" fontId="7" fillId="0" borderId="8" xfId="0" applyNumberFormat="1" applyFont="1" applyBorder="1" applyAlignment="1">
      <alignment horizontal="right" vertical="center"/>
    </xf>
    <xf numFmtId="3" fontId="8" fillId="0" borderId="1" xfId="0" applyNumberFormat="1" applyFont="1" applyBorder="1" applyAlignment="1">
      <alignment horizontal="right" vertical="center" wrapText="1"/>
    </xf>
    <xf numFmtId="0" fontId="10" fillId="0" borderId="1" xfId="0" applyFont="1" applyBorder="1" applyAlignment="1">
      <alignment vertical="center" wrapText="1"/>
    </xf>
    <xf numFmtId="0" fontId="8" fillId="0" borderId="7" xfId="0" applyFont="1" applyBorder="1" applyAlignment="1">
      <alignment vertical="center" wrapText="1"/>
    </xf>
    <xf numFmtId="0" fontId="10" fillId="0" borderId="0" xfId="0" applyFont="1" applyAlignment="1">
      <alignment vertical="center" wrapText="1"/>
    </xf>
    <xf numFmtId="0" fontId="8" fillId="0" borderId="0" xfId="0" applyFont="1" applyAlignment="1">
      <alignment horizontal="right" vertical="center" wrapText="1"/>
    </xf>
    <xf numFmtId="0" fontId="7" fillId="0" borderId="0" xfId="0" applyFont="1" applyAlignment="1">
      <alignment horizontal="justify" vertical="center" wrapText="1"/>
    </xf>
    <xf numFmtId="166" fontId="8" fillId="0" borderId="1" xfId="0" applyNumberFormat="1" applyFont="1" applyBorder="1" applyAlignment="1">
      <alignment vertical="center" wrapText="1"/>
    </xf>
    <xf numFmtId="166" fontId="10" fillId="0" borderId="1" xfId="0" applyNumberFormat="1" applyFont="1" applyBorder="1" applyAlignment="1">
      <alignment vertical="center" wrapText="1"/>
    </xf>
    <xf numFmtId="0" fontId="10" fillId="0" borderId="7" xfId="0" applyFont="1" applyBorder="1" applyAlignment="1">
      <alignment vertical="center" wrapText="1"/>
    </xf>
    <xf numFmtId="0" fontId="8" fillId="0" borderId="0" xfId="0" applyFont="1" applyAlignment="1">
      <alignment vertical="center" wrapText="1"/>
    </xf>
    <xf numFmtId="166" fontId="7" fillId="0" borderId="3" xfId="0" applyNumberFormat="1" applyFont="1" applyBorder="1" applyAlignment="1">
      <alignment horizontal="right" vertical="center"/>
    </xf>
    <xf numFmtId="0" fontId="11" fillId="0" borderId="1" xfId="0" applyFont="1" applyBorder="1" applyAlignment="1">
      <alignment horizontal="right" vertical="center" wrapText="1"/>
    </xf>
    <xf numFmtId="0" fontId="12" fillId="0" borderId="1" xfId="0" applyFont="1" applyBorder="1" applyAlignment="1">
      <alignment horizontal="justify" vertical="center" wrapText="1"/>
    </xf>
    <xf numFmtId="3" fontId="8" fillId="0" borderId="1" xfId="0" applyNumberFormat="1" applyFont="1" applyBorder="1" applyAlignment="1">
      <alignment vertical="center" wrapText="1"/>
    </xf>
    <xf numFmtId="3" fontId="8" fillId="0" borderId="7" xfId="0" applyNumberFormat="1" applyFont="1" applyBorder="1" applyAlignment="1">
      <alignment vertical="center" wrapText="1"/>
    </xf>
    <xf numFmtId="3" fontId="8" fillId="0" borderId="0" xfId="0" applyNumberFormat="1" applyFont="1" applyAlignment="1">
      <alignment vertical="center" wrapText="1"/>
    </xf>
    <xf numFmtId="0" fontId="11" fillId="0" borderId="0" xfId="0" applyFont="1" applyAlignment="1">
      <alignment vertical="center" wrapText="1"/>
    </xf>
    <xf numFmtId="166" fontId="11" fillId="0" borderId="1" xfId="0" applyNumberFormat="1" applyFont="1" applyBorder="1" applyAlignment="1">
      <alignment vertical="center" wrapText="1"/>
    </xf>
    <xf numFmtId="6" fontId="8" fillId="0" borderId="7" xfId="0" applyNumberFormat="1" applyFont="1" applyBorder="1" applyAlignment="1">
      <alignment vertical="center" wrapText="1"/>
    </xf>
    <xf numFmtId="0" fontId="11" fillId="0" borderId="4" xfId="0" applyFont="1" applyBorder="1" applyAlignment="1">
      <alignment vertical="center" wrapText="1"/>
    </xf>
    <xf numFmtId="0" fontId="19" fillId="0" borderId="0" xfId="0" applyFont="1" applyAlignment="1">
      <alignment vertical="center" wrapText="1"/>
    </xf>
    <xf numFmtId="0" fontId="9" fillId="0" borderId="11" xfId="0" applyFont="1" applyBorder="1" applyAlignment="1">
      <alignment vertical="center" wrapText="1"/>
    </xf>
    <xf numFmtId="0" fontId="19" fillId="0" borderId="14" xfId="0" applyFont="1" applyBorder="1" applyAlignment="1">
      <alignment vertical="center" wrapText="1"/>
    </xf>
    <xf numFmtId="0" fontId="7" fillId="0" borderId="2" xfId="0" applyFont="1" applyBorder="1"/>
    <xf numFmtId="0" fontId="5" fillId="0" borderId="0" xfId="0" applyFont="1" applyAlignment="1">
      <alignment horizontal="right" vertical="center"/>
    </xf>
    <xf numFmtId="0" fontId="9" fillId="0" borderId="5" xfId="0" applyFont="1" applyBorder="1" applyAlignment="1">
      <alignment vertical="center" wrapText="1"/>
    </xf>
    <xf numFmtId="0" fontId="9" fillId="0" borderId="0" xfId="0" applyFont="1" applyAlignment="1">
      <alignment horizontal="left" vertical="top" wrapText="1"/>
    </xf>
    <xf numFmtId="16" fontId="7" fillId="0" borderId="5" xfId="0" applyNumberFormat="1" applyFont="1" applyBorder="1"/>
    <xf numFmtId="0" fontId="7" fillId="0" borderId="5" xfId="0" applyFont="1" applyBorder="1"/>
    <xf numFmtId="1" fontId="7" fillId="0" borderId="5" xfId="0" applyNumberFormat="1" applyFont="1" applyBorder="1"/>
    <xf numFmtId="166" fontId="7" fillId="0" borderId="5" xfId="0" applyNumberFormat="1" applyFont="1" applyBorder="1"/>
    <xf numFmtId="49" fontId="9" fillId="0" borderId="1" xfId="0" applyNumberFormat="1" applyFont="1" applyBorder="1" applyAlignment="1">
      <alignment horizontal="right" vertical="center"/>
    </xf>
    <xf numFmtId="0" fontId="7" fillId="0" borderId="2" xfId="0" applyFont="1" applyBorder="1" applyAlignment="1">
      <alignment horizontal="right" vertical="center"/>
    </xf>
    <xf numFmtId="0" fontId="7" fillId="0" borderId="18" xfId="0" applyFont="1" applyBorder="1" applyAlignment="1">
      <alignment horizontal="right" vertical="center"/>
    </xf>
    <xf numFmtId="0" fontId="7" fillId="0" borderId="13" xfId="0" applyFont="1" applyBorder="1" applyAlignment="1">
      <alignment horizontal="left" vertical="center" wrapText="1"/>
    </xf>
    <xf numFmtId="6" fontId="8" fillId="0" borderId="2" xfId="0" applyNumberFormat="1" applyFont="1" applyBorder="1" applyAlignment="1">
      <alignment horizontal="right" vertical="center" wrapText="1"/>
    </xf>
    <xf numFmtId="165" fontId="7" fillId="0" borderId="2" xfId="0" applyNumberFormat="1" applyFont="1" applyBorder="1" applyAlignment="1">
      <alignment horizontal="right" vertical="center"/>
    </xf>
    <xf numFmtId="164" fontId="7" fillId="0" borderId="13" xfId="1" applyNumberFormat="1" applyFont="1" applyBorder="1" applyAlignment="1">
      <alignment horizontal="left" vertical="center" wrapText="1"/>
    </xf>
    <xf numFmtId="164" fontId="7" fillId="0" borderId="1" xfId="1" applyNumberFormat="1" applyFont="1" applyBorder="1" applyAlignment="1">
      <alignment horizontal="left" vertical="center" wrapText="1"/>
    </xf>
    <xf numFmtId="165" fontId="27" fillId="0" borderId="5" xfId="0" applyNumberFormat="1" applyFont="1" applyBorder="1" applyAlignment="1">
      <alignment horizontal="right" vertical="center"/>
    </xf>
    <xf numFmtId="49" fontId="4" fillId="0" borderId="4" xfId="0" applyNumberFormat="1" applyFont="1" applyBorder="1"/>
    <xf numFmtId="164" fontId="8" fillId="0" borderId="7" xfId="1" applyNumberFormat="1" applyFont="1" applyBorder="1" applyAlignment="1">
      <alignment vertical="center" wrapText="1"/>
    </xf>
    <xf numFmtId="49" fontId="8" fillId="0" borderId="4" xfId="0" applyNumberFormat="1" applyFont="1" applyBorder="1" applyAlignment="1">
      <alignment vertical="center" wrapText="1"/>
    </xf>
    <xf numFmtId="49" fontId="10" fillId="0" borderId="4" xfId="0" applyNumberFormat="1" applyFont="1" applyBorder="1" applyAlignment="1">
      <alignment vertical="center" wrapText="1"/>
    </xf>
    <xf numFmtId="49" fontId="0" fillId="0" borderId="4" xfId="0" applyNumberFormat="1" applyBorder="1"/>
    <xf numFmtId="49" fontId="7" fillId="0" borderId="4" xfId="0" applyNumberFormat="1" applyFont="1" applyBorder="1" applyAlignment="1">
      <alignment horizontal="justify" vertical="center" wrapText="1"/>
    </xf>
    <xf numFmtId="49" fontId="0" fillId="0" borderId="0" xfId="0" applyNumberFormat="1"/>
    <xf numFmtId="49" fontId="5" fillId="0" borderId="4" xfId="0" applyNumberFormat="1" applyFont="1" applyBorder="1" applyAlignment="1">
      <alignment vertical="center" wrapText="1"/>
    </xf>
    <xf numFmtId="49" fontId="4" fillId="0" borderId="15" xfId="0" applyNumberFormat="1" applyFont="1" applyBorder="1" applyAlignment="1">
      <alignment vertical="center"/>
    </xf>
    <xf numFmtId="0" fontId="2" fillId="0" borderId="15" xfId="0" applyFont="1" applyBorder="1"/>
    <xf numFmtId="0" fontId="5" fillId="0" borderId="7" xfId="0" applyFont="1" applyBorder="1" applyAlignment="1">
      <alignment vertical="center"/>
    </xf>
    <xf numFmtId="0" fontId="5" fillId="0" borderId="0" xfId="0" applyFont="1" applyAlignment="1">
      <alignment vertical="center" wrapText="1"/>
    </xf>
    <xf numFmtId="49" fontId="9" fillId="0" borderId="1" xfId="0" applyNumberFormat="1" applyFont="1" applyBorder="1" applyAlignment="1">
      <alignment vertical="center" wrapText="1"/>
    </xf>
    <xf numFmtId="0" fontId="7" fillId="0" borderId="5" xfId="0" applyFont="1" applyBorder="1" applyAlignment="1">
      <alignment horizontal="right" vertical="center"/>
    </xf>
    <xf numFmtId="49" fontId="16" fillId="0" borderId="1" xfId="0" applyNumberFormat="1" applyFont="1" applyBorder="1" applyAlignment="1">
      <alignment vertical="center" wrapText="1"/>
    </xf>
    <xf numFmtId="1" fontId="20" fillId="0" borderId="1" xfId="0" applyNumberFormat="1" applyFont="1" applyBorder="1" applyAlignment="1">
      <alignment horizontal="right" vertical="center" wrapText="1"/>
    </xf>
    <xf numFmtId="0" fontId="5" fillId="0" borderId="1" xfId="0" applyFont="1" applyBorder="1" applyAlignment="1">
      <alignment vertical="center" wrapText="1"/>
    </xf>
    <xf numFmtId="0" fontId="9" fillId="0" borderId="0" xfId="0" applyFont="1" applyAlignment="1">
      <alignment vertical="center" wrapText="1"/>
    </xf>
    <xf numFmtId="0" fontId="8" fillId="0" borderId="5" xfId="0" applyFont="1" applyBorder="1" applyAlignment="1">
      <alignment vertical="center" wrapText="1"/>
    </xf>
    <xf numFmtId="0" fontId="15" fillId="0" borderId="0" xfId="0" applyFont="1" applyAlignment="1">
      <alignment vertical="center" wrapText="1"/>
    </xf>
    <xf numFmtId="49" fontId="5" fillId="0" borderId="1" xfId="0" applyNumberFormat="1" applyFont="1" applyBorder="1" applyAlignment="1">
      <alignment vertical="center" wrapText="1"/>
    </xf>
    <xf numFmtId="1" fontId="7" fillId="0" borderId="7" xfId="0" applyNumberFormat="1" applyFont="1" applyBorder="1" applyAlignment="1">
      <alignment vertical="center" wrapText="1"/>
    </xf>
    <xf numFmtId="164" fontId="8" fillId="0" borderId="1" xfId="1" applyNumberFormat="1" applyFont="1" applyBorder="1" applyAlignment="1">
      <alignment horizontal="right" vertical="center" wrapText="1"/>
    </xf>
    <xf numFmtId="49" fontId="4" fillId="0" borderId="0" xfId="0" applyNumberFormat="1" applyFont="1" applyAlignment="1">
      <alignment vertical="center"/>
    </xf>
    <xf numFmtId="0" fontId="31" fillId="0" borderId="1" xfId="0" applyFont="1" applyBorder="1" applyAlignment="1">
      <alignment horizontal="left" vertical="center" wrapText="1"/>
    </xf>
    <xf numFmtId="0" fontId="8" fillId="2" borderId="1" xfId="0" applyFont="1" applyFill="1" applyBorder="1" applyAlignment="1">
      <alignment horizontal="right" vertical="center"/>
    </xf>
    <xf numFmtId="0" fontId="7" fillId="2" borderId="1" xfId="0" applyFont="1" applyFill="1" applyBorder="1" applyAlignment="1">
      <alignment horizontal="right" vertical="center"/>
    </xf>
    <xf numFmtId="0" fontId="29" fillId="0" borderId="1" xfId="0" applyFont="1" applyBorder="1" applyAlignment="1">
      <alignment vertical="center" wrapText="1"/>
    </xf>
    <xf numFmtId="164" fontId="7" fillId="0" borderId="8" xfId="1" applyNumberFormat="1" applyFont="1" applyFill="1" applyBorder="1" applyAlignment="1">
      <alignment horizontal="right" vertical="center" wrapText="1"/>
    </xf>
    <xf numFmtId="0" fontId="7" fillId="0" borderId="1" xfId="0" applyFont="1" applyBorder="1" applyAlignment="1">
      <alignment horizontal="right"/>
    </xf>
    <xf numFmtId="167" fontId="7" fillId="3" borderId="7" xfId="0" applyNumberFormat="1" applyFont="1" applyFill="1" applyBorder="1" applyAlignment="1">
      <alignment horizontal="right" vertical="center" wrapText="1"/>
    </xf>
    <xf numFmtId="0" fontId="5" fillId="0" borderId="0" xfId="0" applyFont="1" applyAlignment="1">
      <alignment horizontal="left" vertical="center"/>
    </xf>
    <xf numFmtId="0" fontId="29" fillId="0" borderId="0" xfId="0" applyFont="1" applyAlignment="1">
      <alignment vertical="top" wrapText="1"/>
    </xf>
    <xf numFmtId="0" fontId="11" fillId="0" borderId="2" xfId="0" applyFont="1" applyBorder="1" applyAlignment="1">
      <alignment vertical="center" wrapText="1"/>
    </xf>
    <xf numFmtId="0" fontId="9" fillId="0" borderId="0" xfId="0" applyFont="1" applyAlignment="1">
      <alignment horizontal="center"/>
    </xf>
    <xf numFmtId="0" fontId="17" fillId="0" borderId="0" xfId="0" applyFont="1" applyAlignment="1">
      <alignment vertical="center" wrapText="1"/>
    </xf>
    <xf numFmtId="49" fontId="14" fillId="0" borderId="7" xfId="0" applyNumberFormat="1" applyFont="1" applyBorder="1" applyAlignment="1">
      <alignment horizontal="right" vertical="center"/>
    </xf>
    <xf numFmtId="0" fontId="17" fillId="0" borderId="7" xfId="0" applyFont="1" applyBorder="1" applyAlignment="1">
      <alignment horizontal="left" vertical="center"/>
    </xf>
    <xf numFmtId="0" fontId="15" fillId="0" borderId="7" xfId="0" applyFont="1" applyBorder="1" applyAlignment="1">
      <alignment horizontal="right" vertical="center"/>
    </xf>
    <xf numFmtId="49" fontId="17" fillId="0" borderId="5" xfId="0" applyNumberFormat="1" applyFont="1" applyBorder="1"/>
    <xf numFmtId="49" fontId="4" fillId="0" borderId="2" xfId="0" applyNumberFormat="1" applyFont="1" applyBorder="1" applyAlignment="1">
      <alignment vertical="center"/>
    </xf>
    <xf numFmtId="0" fontId="8" fillId="0" borderId="0" xfId="0" applyFont="1" applyAlignment="1">
      <alignment vertical="center"/>
    </xf>
    <xf numFmtId="0" fontId="8" fillId="0" borderId="0" xfId="0" applyFont="1" applyAlignment="1">
      <alignment horizontal="left" vertical="center" wrapText="1"/>
    </xf>
    <xf numFmtId="49" fontId="17" fillId="0" borderId="0" xfId="0" applyNumberFormat="1" applyFont="1" applyAlignment="1">
      <alignment vertical="center"/>
    </xf>
    <xf numFmtId="0" fontId="33" fillId="0" borderId="1" xfId="0" applyFont="1" applyBorder="1" applyAlignment="1">
      <alignment horizontal="left" vertical="center" wrapText="1"/>
    </xf>
    <xf numFmtId="0" fontId="12" fillId="0" borderId="1" xfId="0" applyFont="1" applyBorder="1" applyAlignment="1">
      <alignment horizontal="left" vertical="center" wrapText="1"/>
    </xf>
    <xf numFmtId="0" fontId="33" fillId="0" borderId="1" xfId="0" applyFont="1" applyBorder="1"/>
    <xf numFmtId="0" fontId="11" fillId="0" borderId="1" xfId="0" applyFont="1" applyBorder="1" applyAlignment="1">
      <alignment horizontal="left" vertical="center" wrapText="1"/>
    </xf>
    <xf numFmtId="0" fontId="29" fillId="0" borderId="0" xfId="0" applyFont="1" applyAlignment="1">
      <alignment horizontal="left" vertical="top" wrapText="1"/>
    </xf>
    <xf numFmtId="0" fontId="1" fillId="0" borderId="0" xfId="0" applyFont="1" applyAlignment="1">
      <alignment horizontal="left" wrapText="1"/>
    </xf>
    <xf numFmtId="0" fontId="29" fillId="0" borderId="0" xfId="0" applyFont="1" applyAlignment="1">
      <alignment horizontal="left" vertical="top"/>
    </xf>
    <xf numFmtId="164" fontId="29" fillId="0" borderId="0" xfId="1" applyNumberFormat="1" applyFont="1" applyAlignment="1">
      <alignment horizontal="right" vertical="top" wrapText="1"/>
    </xf>
    <xf numFmtId="164" fontId="29" fillId="0" borderId="10" xfId="1" applyNumberFormat="1" applyFont="1" applyBorder="1" applyAlignment="1">
      <alignment horizontal="right" vertical="top" wrapText="1"/>
    </xf>
    <xf numFmtId="164" fontId="29" fillId="0" borderId="11" xfId="1" applyNumberFormat="1" applyFont="1" applyBorder="1" applyAlignment="1">
      <alignment horizontal="right" vertical="top" wrapText="1"/>
    </xf>
    <xf numFmtId="0" fontId="8" fillId="0" borderId="0" xfId="0" applyFont="1" applyAlignment="1">
      <alignment wrapText="1"/>
    </xf>
    <xf numFmtId="0" fontId="29" fillId="0" borderId="0" xfId="0" applyFont="1"/>
    <xf numFmtId="0" fontId="7" fillId="0" borderId="11" xfId="0" applyFont="1" applyBorder="1"/>
    <xf numFmtId="0" fontId="30" fillId="0" borderId="0" xfId="0" applyFont="1" applyAlignment="1">
      <alignment vertical="top"/>
    </xf>
    <xf numFmtId="0" fontId="9" fillId="0" borderId="0" xfId="0" applyFont="1" applyAlignment="1">
      <alignment vertical="top"/>
    </xf>
    <xf numFmtId="0" fontId="7" fillId="0" borderId="0" xfId="0" applyFont="1" applyAlignment="1">
      <alignment vertical="top"/>
    </xf>
    <xf numFmtId="0" fontId="7" fillId="0" borderId="0" xfId="0" applyFont="1" applyAlignment="1">
      <alignment horizontal="left" vertical="center" wrapText="1"/>
    </xf>
    <xf numFmtId="165" fontId="7" fillId="0" borderId="0" xfId="0" applyNumberFormat="1" applyFont="1" applyAlignment="1">
      <alignment horizontal="right" vertical="center"/>
    </xf>
    <xf numFmtId="9" fontId="7" fillId="0" borderId="0" xfId="2" applyFont="1" applyBorder="1"/>
    <xf numFmtId="0" fontId="7" fillId="0" borderId="0" xfId="0" applyFont="1" applyAlignment="1">
      <alignment horizontal="left"/>
    </xf>
    <xf numFmtId="166" fontId="7" fillId="0" borderId="0" xfId="2" applyNumberFormat="1" applyFont="1" applyBorder="1"/>
    <xf numFmtId="0" fontId="11" fillId="0" borderId="0" xfId="0" applyFont="1" applyAlignment="1">
      <alignment horizontal="justify" vertical="center" wrapText="1"/>
    </xf>
    <xf numFmtId="3" fontId="7" fillId="0" borderId="3" xfId="1" applyNumberFormat="1" applyFont="1" applyBorder="1" applyAlignment="1">
      <alignment horizontal="right" vertical="center"/>
    </xf>
    <xf numFmtId="3" fontId="7" fillId="0" borderId="1" xfId="1" applyNumberFormat="1" applyFont="1" applyBorder="1" applyAlignment="1">
      <alignment vertical="top" wrapText="1"/>
    </xf>
    <xf numFmtId="0" fontId="17" fillId="0" borderId="0" xfId="0" applyFont="1" applyAlignment="1">
      <alignment vertical="top" wrapText="1"/>
    </xf>
    <xf numFmtId="165" fontId="7" fillId="0" borderId="18" xfId="0" applyNumberFormat="1" applyFont="1" applyBorder="1" applyAlignment="1">
      <alignment horizontal="right" vertical="center"/>
    </xf>
    <xf numFmtId="49" fontId="3" fillId="0" borderId="0" xfId="0" applyNumberFormat="1" applyFont="1" applyAlignment="1">
      <alignment wrapText="1"/>
    </xf>
    <xf numFmtId="0" fontId="7" fillId="0" borderId="7" xfId="0" applyFont="1" applyBorder="1"/>
    <xf numFmtId="0" fontId="9" fillId="0" borderId="5" xfId="0" applyFont="1" applyBorder="1"/>
    <xf numFmtId="49" fontId="5" fillId="0" borderId="0" xfId="0" applyNumberFormat="1" applyFont="1" applyAlignment="1">
      <alignment horizontal="left" vertical="center"/>
    </xf>
    <xf numFmtId="0" fontId="8" fillId="0" borderId="11" xfId="0" applyFont="1" applyBorder="1" applyAlignment="1">
      <alignment horizontal="justify" vertical="center" wrapText="1"/>
    </xf>
    <xf numFmtId="0" fontId="7" fillId="0" borderId="11" xfId="0" applyFont="1" applyBorder="1" applyAlignment="1">
      <alignment wrapText="1"/>
    </xf>
    <xf numFmtId="6" fontId="8" fillId="0" borderId="11" xfId="0" applyNumberFormat="1" applyFont="1" applyBorder="1" applyAlignment="1">
      <alignment horizontal="right" vertical="center" wrapText="1"/>
    </xf>
    <xf numFmtId="49" fontId="4" fillId="0" borderId="11" xfId="0" applyNumberFormat="1" applyFont="1" applyBorder="1" applyAlignment="1">
      <alignment horizontal="left"/>
    </xf>
    <xf numFmtId="0" fontId="8" fillId="0" borderId="0" xfId="0" applyFont="1" applyAlignment="1">
      <alignment horizontal="left"/>
    </xf>
    <xf numFmtId="0" fontId="5" fillId="0" borderId="19" xfId="0" applyFont="1" applyBorder="1" applyAlignment="1">
      <alignment vertical="center" wrapText="1"/>
    </xf>
    <xf numFmtId="0" fontId="9" fillId="0" borderId="7" xfId="0" applyFont="1" applyBorder="1" applyAlignment="1">
      <alignment horizontal="left" wrapText="1"/>
    </xf>
    <xf numFmtId="0" fontId="14" fillId="0" borderId="11" xfId="0" applyFont="1" applyBorder="1" applyAlignment="1">
      <alignment horizontal="right" vertical="center"/>
    </xf>
    <xf numFmtId="0" fontId="8" fillId="0" borderId="5" xfId="0" applyFont="1" applyBorder="1" applyAlignment="1">
      <alignment horizontal="right" vertical="center"/>
    </xf>
    <xf numFmtId="0" fontId="8" fillId="0" borderId="0" xfId="0" applyFont="1" applyAlignment="1">
      <alignment vertical="top" wrapText="1"/>
    </xf>
    <xf numFmtId="0" fontId="8" fillId="0" borderId="0" xfId="0" applyFont="1" applyAlignment="1">
      <alignment vertical="top"/>
    </xf>
    <xf numFmtId="0" fontId="31" fillId="0" borderId="0" xfId="0" applyFont="1" applyAlignment="1">
      <alignment wrapText="1"/>
    </xf>
    <xf numFmtId="0" fontId="29" fillId="0" borderId="0" xfId="0" applyFont="1" applyAlignment="1">
      <alignment horizontal="left"/>
    </xf>
    <xf numFmtId="0" fontId="31" fillId="0" borderId="0" xfId="0" applyFont="1"/>
    <xf numFmtId="0" fontId="8" fillId="0" borderId="19" xfId="0" applyFont="1" applyBorder="1" applyAlignment="1">
      <alignment horizontal="justify" vertical="center" wrapText="1"/>
    </xf>
    <xf numFmtId="0" fontId="8" fillId="0" borderId="9" xfId="0" applyFont="1" applyBorder="1" applyAlignment="1">
      <alignment horizontal="left" vertical="center" wrapText="1"/>
    </xf>
    <xf numFmtId="0" fontId="10" fillId="0" borderId="7" xfId="0" applyFont="1" applyBorder="1" applyAlignment="1">
      <alignment horizontal="justify" vertical="center" wrapText="1"/>
    </xf>
    <xf numFmtId="165" fontId="7" fillId="0" borderId="20" xfId="0" applyNumberFormat="1" applyFont="1" applyBorder="1" applyAlignment="1">
      <alignment horizontal="right" vertical="center"/>
    </xf>
    <xf numFmtId="6" fontId="7" fillId="0" borderId="5" xfId="0" applyNumberFormat="1" applyFont="1" applyBorder="1" applyAlignment="1">
      <alignment horizontal="right" vertical="center" wrapText="1"/>
    </xf>
    <xf numFmtId="165" fontId="7" fillId="0" borderId="21" xfId="0" applyNumberFormat="1" applyFont="1" applyBorder="1" applyAlignment="1">
      <alignment horizontal="right" vertical="center"/>
    </xf>
    <xf numFmtId="0" fontId="7" fillId="0" borderId="24" xfId="0" applyFont="1" applyBorder="1"/>
    <xf numFmtId="0" fontId="7" fillId="0" borderId="25" xfId="0" applyFont="1" applyBorder="1"/>
    <xf numFmtId="0" fontId="7" fillId="0" borderId="26" xfId="0" applyFont="1" applyBorder="1"/>
    <xf numFmtId="0" fontId="7" fillId="0" borderId="27" xfId="0" applyFont="1" applyBorder="1"/>
    <xf numFmtId="0" fontId="7" fillId="0" borderId="28" xfId="0" applyFont="1" applyBorder="1"/>
    <xf numFmtId="0" fontId="7" fillId="0" borderId="29" xfId="0" applyFont="1" applyBorder="1"/>
    <xf numFmtId="0" fontId="7" fillId="0" borderId="30" xfId="0" applyFont="1" applyBorder="1"/>
    <xf numFmtId="0" fontId="7" fillId="0" borderId="31" xfId="0" applyFont="1" applyBorder="1"/>
    <xf numFmtId="0" fontId="29" fillId="0" borderId="0" xfId="0" applyFont="1" applyAlignment="1">
      <alignment vertical="top"/>
    </xf>
    <xf numFmtId="0" fontId="31" fillId="0" borderId="1" xfId="0" applyFont="1" applyBorder="1"/>
    <xf numFmtId="49" fontId="5" fillId="0" borderId="19" xfId="0" applyNumberFormat="1" applyFont="1" applyBorder="1" applyAlignment="1">
      <alignment horizontal="right"/>
    </xf>
    <xf numFmtId="0" fontId="7" fillId="0" borderId="19" xfId="0" applyFont="1" applyBorder="1"/>
    <xf numFmtId="165" fontId="7" fillId="0" borderId="15" xfId="0" applyNumberFormat="1" applyFont="1" applyBorder="1"/>
    <xf numFmtId="49" fontId="5" fillId="0" borderId="19" xfId="0" applyNumberFormat="1" applyFont="1" applyBorder="1" applyAlignment="1">
      <alignment horizontal="left"/>
    </xf>
    <xf numFmtId="165" fontId="7" fillId="0" borderId="11" xfId="0" applyNumberFormat="1" applyFont="1" applyBorder="1"/>
    <xf numFmtId="0" fontId="31" fillId="0" borderId="5" xfId="0" applyFont="1" applyBorder="1"/>
    <xf numFmtId="49" fontId="5" fillId="0" borderId="15" xfId="0" applyNumberFormat="1" applyFont="1" applyBorder="1"/>
    <xf numFmtId="0" fontId="7" fillId="0" borderId="6" xfId="0" applyFont="1" applyBorder="1"/>
    <xf numFmtId="0" fontId="30" fillId="0" borderId="0" xfId="0" applyFont="1"/>
    <xf numFmtId="0" fontId="1" fillId="0" borderId="0" xfId="0" applyFont="1" applyAlignment="1">
      <alignment horizontal="left" vertical="center"/>
    </xf>
    <xf numFmtId="0" fontId="31" fillId="0" borderId="0" xfId="0" applyFont="1" applyAlignment="1">
      <alignment vertical="top" wrapText="1"/>
    </xf>
    <xf numFmtId="0" fontId="31" fillId="0" borderId="0" xfId="0" applyFont="1" applyAlignment="1">
      <alignment vertical="top"/>
    </xf>
    <xf numFmtId="0" fontId="1" fillId="0" borderId="0" xfId="0" applyFont="1" applyAlignment="1">
      <alignment wrapText="1"/>
    </xf>
    <xf numFmtId="0" fontId="9" fillId="0" borderId="0" xfId="0" applyFont="1" applyAlignment="1">
      <alignment horizontal="left" wrapText="1"/>
    </xf>
    <xf numFmtId="0" fontId="5" fillId="0" borderId="0" xfId="0" applyFont="1" applyAlignment="1">
      <alignment horizontal="right"/>
    </xf>
    <xf numFmtId="0" fontId="11" fillId="0" borderId="0" xfId="0" applyFont="1" applyAlignment="1">
      <alignment horizontal="left" vertical="center" wrapText="1"/>
    </xf>
    <xf numFmtId="0" fontId="11" fillId="0" borderId="15" xfId="0" applyFont="1" applyBorder="1" applyAlignment="1">
      <alignment vertical="center" wrapText="1"/>
    </xf>
    <xf numFmtId="0" fontId="9" fillId="0" borderId="15" xfId="0" applyFont="1" applyBorder="1" applyAlignment="1">
      <alignment vertical="center" wrapText="1"/>
    </xf>
    <xf numFmtId="0" fontId="8" fillId="0" borderId="15" xfId="0" applyFont="1" applyBorder="1" applyAlignment="1">
      <alignment vertical="center" wrapText="1"/>
    </xf>
    <xf numFmtId="0" fontId="0" fillId="0" borderId="19" xfId="0" applyBorder="1"/>
    <xf numFmtId="0" fontId="11" fillId="0" borderId="19" xfId="0" applyFont="1" applyBorder="1" applyAlignment="1">
      <alignment vertical="center" wrapText="1"/>
    </xf>
    <xf numFmtId="0" fontId="17" fillId="0" borderId="4" xfId="0" applyFont="1" applyBorder="1" applyAlignment="1">
      <alignment horizontal="left" vertical="center" wrapText="1"/>
    </xf>
    <xf numFmtId="0" fontId="7" fillId="3" borderId="7" xfId="0" applyFont="1" applyFill="1" applyBorder="1" applyAlignment="1">
      <alignment horizontal="left" vertical="center" wrapText="1"/>
    </xf>
    <xf numFmtId="0" fontId="8" fillId="0" borderId="7" xfId="0" applyFont="1" applyBorder="1" applyAlignment="1">
      <alignment horizontal="right" vertical="center" wrapText="1"/>
    </xf>
    <xf numFmtId="0" fontId="11" fillId="0" borderId="13" xfId="0" applyFont="1" applyBorder="1" applyAlignment="1">
      <alignment vertical="center" wrapText="1"/>
    </xf>
    <xf numFmtId="0" fontId="9" fillId="0" borderId="16" xfId="0" applyFont="1" applyBorder="1" applyAlignment="1">
      <alignment vertical="center" wrapText="1"/>
    </xf>
    <xf numFmtId="0" fontId="7" fillId="3" borderId="1" xfId="0" applyFont="1" applyFill="1" applyBorder="1" applyAlignment="1">
      <alignment horizontal="left" vertical="center" wrapText="1"/>
    </xf>
    <xf numFmtId="0" fontId="7" fillId="3" borderId="19" xfId="0" applyFont="1" applyFill="1" applyBorder="1" applyAlignment="1">
      <alignment horizontal="left" vertical="center" wrapText="1"/>
    </xf>
    <xf numFmtId="167" fontId="7" fillId="3" borderId="33" xfId="0" applyNumberFormat="1" applyFont="1" applyFill="1" applyBorder="1" applyAlignment="1">
      <alignment horizontal="right" vertical="center" wrapText="1"/>
    </xf>
    <xf numFmtId="49" fontId="31" fillId="0" borderId="32" xfId="0" applyNumberFormat="1" applyFont="1" applyBorder="1"/>
    <xf numFmtId="49" fontId="31" fillId="0" borderId="19" xfId="0" applyNumberFormat="1" applyFont="1" applyBorder="1"/>
    <xf numFmtId="0" fontId="38" fillId="0" borderId="10" xfId="0" applyFont="1" applyBorder="1"/>
    <xf numFmtId="0" fontId="9" fillId="0" borderId="6" xfId="0" applyFont="1" applyBorder="1" applyAlignment="1">
      <alignment vertical="center" wrapText="1"/>
    </xf>
    <xf numFmtId="0" fontId="9" fillId="0" borderId="9" xfId="0" applyFont="1" applyBorder="1" applyAlignment="1">
      <alignment vertical="center" wrapText="1"/>
    </xf>
    <xf numFmtId="0" fontId="11" fillId="0" borderId="21" xfId="0" applyFont="1" applyBorder="1" applyAlignment="1">
      <alignment vertical="center" wrapText="1"/>
    </xf>
    <xf numFmtId="0" fontId="5" fillId="0" borderId="0" xfId="0" applyFont="1" applyAlignment="1">
      <alignment horizontal="center" vertical="center"/>
    </xf>
    <xf numFmtId="0" fontId="35" fillId="0" borderId="0" xfId="0" applyFont="1" applyAlignment="1">
      <alignment vertical="top" wrapText="1"/>
    </xf>
    <xf numFmtId="3" fontId="8" fillId="0" borderId="0" xfId="0" applyNumberFormat="1" applyFont="1" applyAlignment="1">
      <alignment vertical="top" wrapText="1"/>
    </xf>
    <xf numFmtId="0" fontId="8" fillId="0" borderId="0" xfId="0" applyFont="1" applyAlignment="1">
      <alignment horizontal="left" vertical="top" wrapText="1"/>
    </xf>
    <xf numFmtId="0" fontId="9" fillId="0" borderId="1" xfId="0" applyFont="1" applyBorder="1" applyAlignment="1">
      <alignment horizontal="left" vertical="center" wrapText="1"/>
    </xf>
    <xf numFmtId="0" fontId="9" fillId="0" borderId="5" xfId="0" applyFont="1" applyBorder="1" applyAlignment="1">
      <alignment horizontal="left" vertical="center" wrapText="1"/>
    </xf>
    <xf numFmtId="0" fontId="11" fillId="0" borderId="1" xfId="0" applyFont="1" applyBorder="1" applyAlignment="1">
      <alignment horizontal="left" vertical="center" wrapText="1"/>
    </xf>
    <xf numFmtId="0" fontId="29" fillId="0" borderId="0" xfId="0" applyFont="1" applyAlignment="1">
      <alignment horizontal="left" vertical="top" wrapText="1"/>
    </xf>
    <xf numFmtId="0" fontId="7" fillId="0" borderId="0" xfId="0" applyFont="1" applyAlignment="1">
      <alignment horizontal="left" vertical="top" wrapText="1"/>
    </xf>
    <xf numFmtId="0" fontId="34" fillId="0" borderId="7" xfId="0" applyFont="1" applyBorder="1" applyAlignment="1">
      <alignment horizontal="left" vertical="center" wrapText="1"/>
    </xf>
    <xf numFmtId="0" fontId="34" fillId="0" borderId="11" xfId="0" applyFont="1" applyBorder="1" applyAlignment="1">
      <alignment horizontal="left" vertical="center" wrapText="1"/>
    </xf>
    <xf numFmtId="0" fontId="34" fillId="0" borderId="15" xfId="0" applyFont="1" applyBorder="1" applyAlignment="1">
      <alignment horizontal="left" vertical="center" wrapText="1"/>
    </xf>
    <xf numFmtId="0" fontId="7" fillId="0" borderId="22" xfId="0" applyFont="1" applyBorder="1" applyAlignment="1">
      <alignment horizontal="left"/>
    </xf>
    <xf numFmtId="0" fontId="7" fillId="0" borderId="23" xfId="0" applyFont="1" applyBorder="1" applyAlignment="1">
      <alignment horizontal="left"/>
    </xf>
    <xf numFmtId="0" fontId="7" fillId="0" borderId="0" xfId="0" applyFont="1" applyAlignment="1">
      <alignment horizontal="left"/>
    </xf>
    <xf numFmtId="0" fontId="5" fillId="0" borderId="0" xfId="0" applyFont="1" applyAlignment="1">
      <alignment horizontal="right" vertical="center"/>
    </xf>
    <xf numFmtId="0" fontId="9" fillId="0" borderId="0" xfId="0" applyFont="1" applyAlignment="1">
      <alignment horizontal="left" wrapText="1"/>
    </xf>
    <xf numFmtId="0" fontId="8" fillId="0" borderId="0" xfId="0" applyFont="1" applyAlignment="1">
      <alignment horizontal="left" vertical="center"/>
    </xf>
    <xf numFmtId="0" fontId="11" fillId="0" borderId="0" xfId="0" applyFont="1" applyAlignment="1">
      <alignment horizontal="left" vertical="center"/>
    </xf>
    <xf numFmtId="0" fontId="8" fillId="0" borderId="0" xfId="0" applyFont="1" applyAlignment="1">
      <alignment horizontal="left" vertical="center" wrapText="1"/>
    </xf>
    <xf numFmtId="0" fontId="33" fillId="0" borderId="7" xfId="0" applyFont="1" applyBorder="1" applyAlignment="1">
      <alignment horizontal="left"/>
    </xf>
    <xf numFmtId="0" fontId="33" fillId="0" borderId="11" xfId="0" applyFont="1" applyBorder="1" applyAlignment="1">
      <alignment horizontal="left"/>
    </xf>
    <xf numFmtId="0" fontId="33" fillId="0" borderId="15" xfId="0" applyFont="1" applyBorder="1" applyAlignment="1">
      <alignment horizontal="left"/>
    </xf>
    <xf numFmtId="49" fontId="28" fillId="0" borderId="5" xfId="0" applyNumberFormat="1" applyFont="1" applyBorder="1" applyAlignment="1">
      <alignment horizontal="left" vertical="center"/>
    </xf>
    <xf numFmtId="49" fontId="28" fillId="0" borderId="2" xfId="0" applyNumberFormat="1" applyFont="1" applyBorder="1" applyAlignment="1">
      <alignment horizontal="left" vertical="center"/>
    </xf>
    <xf numFmtId="0" fontId="7" fillId="0" borderId="7" xfId="0" applyFont="1" applyBorder="1" applyAlignment="1">
      <alignment horizontal="left"/>
    </xf>
    <xf numFmtId="0" fontId="7" fillId="0" borderId="15" xfId="0" applyFont="1" applyBorder="1" applyAlignment="1">
      <alignment horizontal="left"/>
    </xf>
    <xf numFmtId="0" fontId="35" fillId="0" borderId="0" xfId="0" applyFont="1" applyAlignment="1">
      <alignment horizontal="left" vertical="top" wrapText="1"/>
    </xf>
    <xf numFmtId="0" fontId="7" fillId="0" borderId="0" xfId="0" applyFont="1" applyAlignment="1">
      <alignment horizontal="left" vertical="center"/>
    </xf>
    <xf numFmtId="0" fontId="9" fillId="0" borderId="0" xfId="0" applyFont="1" applyAlignment="1">
      <alignment horizontal="left"/>
    </xf>
    <xf numFmtId="165" fontId="7" fillId="0" borderId="7" xfId="0" applyNumberFormat="1" applyFont="1" applyBorder="1" applyAlignment="1">
      <alignment horizontal="left"/>
    </xf>
    <xf numFmtId="165" fontId="7" fillId="0" borderId="15" xfId="0" applyNumberFormat="1" applyFont="1" applyBorder="1" applyAlignment="1">
      <alignment horizontal="left"/>
    </xf>
    <xf numFmtId="49" fontId="4" fillId="0" borderId="5" xfId="0" applyNumberFormat="1" applyFont="1" applyBorder="1" applyAlignment="1">
      <alignment horizontal="left" vertical="center"/>
    </xf>
    <xf numFmtId="49" fontId="4" fillId="0" borderId="2" xfId="0" applyNumberFormat="1" applyFont="1" applyBorder="1" applyAlignment="1">
      <alignment horizontal="left" vertical="center"/>
    </xf>
    <xf numFmtId="49" fontId="5" fillId="0" borderId="4" xfId="0" applyNumberFormat="1" applyFont="1" applyBorder="1" applyAlignment="1">
      <alignment horizontal="left" vertical="center"/>
    </xf>
    <xf numFmtId="0" fontId="2" fillId="0" borderId="0" xfId="0" applyFont="1" applyAlignment="1">
      <alignment horizontal="left" vertical="top" wrapText="1"/>
    </xf>
    <xf numFmtId="0" fontId="16" fillId="0" borderId="4" xfId="0" applyFont="1" applyBorder="1" applyAlignment="1">
      <alignment horizontal="left" vertical="center" wrapText="1"/>
    </xf>
    <xf numFmtId="0" fontId="16" fillId="0" borderId="0" xfId="0" applyFont="1" applyAlignment="1">
      <alignment horizontal="left" vertical="center" wrapText="1"/>
    </xf>
    <xf numFmtId="0" fontId="5" fillId="0" borderId="0" xfId="0" applyFont="1" applyAlignment="1">
      <alignment horizontal="right"/>
    </xf>
    <xf numFmtId="0" fontId="11" fillId="0" borderId="0" xfId="0" applyFont="1" applyAlignment="1">
      <alignment horizontal="left" vertical="center" wrapText="1"/>
    </xf>
    <xf numFmtId="0" fontId="8" fillId="0" borderId="0" xfId="0" applyFont="1" applyAlignment="1">
      <alignment horizontal="left" vertical="top"/>
    </xf>
    <xf numFmtId="0" fontId="7" fillId="0" borderId="0" xfId="0" applyFont="1" applyAlignment="1">
      <alignment horizontal="left" vertical="center" wrapText="1"/>
    </xf>
    <xf numFmtId="3" fontId="8" fillId="0" borderId="0" xfId="0" applyNumberFormat="1" applyFont="1" applyAlignment="1">
      <alignment horizontal="left" vertical="top" wrapText="1"/>
    </xf>
    <xf numFmtId="0" fontId="2" fillId="0" borderId="0" xfId="0" applyFont="1" applyAlignment="1">
      <alignment horizontal="left" wrapText="1"/>
    </xf>
    <xf numFmtId="0" fontId="29" fillId="0" borderId="0" xfId="0" applyFont="1" applyAlignment="1">
      <alignment horizontal="left" wrapText="1"/>
    </xf>
    <xf numFmtId="0" fontId="29" fillId="0" borderId="0" xfId="0" applyFont="1" applyAlignment="1">
      <alignment horizontal="left"/>
    </xf>
    <xf numFmtId="0" fontId="2" fillId="0" borderId="0" xfId="0" applyFont="1" applyAlignment="1">
      <alignment horizontal="left"/>
    </xf>
    <xf numFmtId="0" fontId="1" fillId="0" borderId="7" xfId="0" applyFont="1" applyBorder="1" applyAlignment="1">
      <alignment horizontal="left"/>
    </xf>
    <xf numFmtId="0" fontId="1" fillId="0" borderId="11" xfId="0" applyFont="1" applyBorder="1" applyAlignment="1">
      <alignment horizontal="left"/>
    </xf>
    <xf numFmtId="0" fontId="1" fillId="0" borderId="15" xfId="0" applyFont="1" applyBorder="1" applyAlignment="1">
      <alignment horizontal="left"/>
    </xf>
    <xf numFmtId="0" fontId="8" fillId="0" borderId="0" xfId="0" applyFont="1" applyAlignment="1">
      <alignment horizontal="left"/>
    </xf>
    <xf numFmtId="49" fontId="3" fillId="0" borderId="0" xfId="0" applyNumberFormat="1" applyFont="1" applyAlignment="1">
      <alignment horizontal="left" wrapText="1"/>
    </xf>
    <xf numFmtId="49" fontId="5" fillId="0" borderId="5" xfId="0" applyNumberFormat="1" applyFont="1" applyBorder="1" applyAlignment="1">
      <alignment horizontal="left" vertical="center"/>
    </xf>
    <xf numFmtId="49" fontId="5" fillId="0" borderId="2" xfId="0" applyNumberFormat="1" applyFont="1" applyBorder="1" applyAlignment="1">
      <alignment horizontal="left" vertical="center"/>
    </xf>
    <xf numFmtId="0" fontId="7" fillId="0" borderId="0" xfId="0" applyFont="1" applyAlignment="1">
      <alignment horizontal="left" wrapText="1"/>
    </xf>
    <xf numFmtId="0" fontId="9" fillId="0" borderId="1" xfId="0" applyFont="1" applyBorder="1" applyAlignment="1">
      <alignment horizontal="center"/>
    </xf>
  </cellXfs>
  <cellStyles count="3">
    <cellStyle name="Comma" xfId="1" builtinId="3"/>
    <cellStyle name="Normal" xfId="0" builtinId="0"/>
    <cellStyle name="Percent" xfId="2"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33"/>
  <sheetViews>
    <sheetView tabSelected="1" zoomScale="115" zoomScaleNormal="115" workbookViewId="0"/>
  </sheetViews>
  <sheetFormatPr defaultColWidth="8.7265625" defaultRowHeight="14"/>
  <cols>
    <col min="1" max="1" width="8.7265625" style="2"/>
    <col min="2" max="2" width="52.54296875" style="2" customWidth="1"/>
    <col min="3" max="3" width="9.453125" style="2" bestFit="1" customWidth="1"/>
    <col min="4" max="4" width="4.81640625" style="2" customWidth="1"/>
    <col min="5" max="5" width="10.1796875" style="2" customWidth="1"/>
    <col min="6" max="6" width="10.81640625" style="2" customWidth="1"/>
    <col min="7" max="7" width="32" style="2" customWidth="1"/>
    <col min="8" max="8" width="12.1796875" style="2" bestFit="1" customWidth="1"/>
    <col min="9" max="9" width="8.54296875" style="2" customWidth="1"/>
    <col min="10" max="10" width="13.26953125" style="2" customWidth="1"/>
    <col min="11" max="16384" width="8.7265625" style="2"/>
  </cols>
  <sheetData>
    <row r="1" spans="1:12" ht="30" customHeight="1">
      <c r="A1" s="300" t="s">
        <v>0</v>
      </c>
      <c r="B1" s="330" t="s">
        <v>351</v>
      </c>
      <c r="C1" s="330"/>
      <c r="D1" s="330"/>
      <c r="E1" s="331"/>
      <c r="F1" s="222" t="s">
        <v>1</v>
      </c>
      <c r="G1" s="1"/>
      <c r="H1" s="171" t="s">
        <v>203</v>
      </c>
      <c r="I1" s="39">
        <v>14</v>
      </c>
      <c r="J1" s="39"/>
    </row>
    <row r="2" spans="1:12" ht="14.5">
      <c r="B2" s="27"/>
      <c r="C2" s="178" t="s">
        <v>2</v>
      </c>
      <c r="D2" s="223"/>
      <c r="E2" s="178" t="s">
        <v>2</v>
      </c>
      <c r="F2" s="127"/>
      <c r="G2" s="1" t="s">
        <v>3</v>
      </c>
    </row>
    <row r="3" spans="1:12" ht="14.5" customHeight="1">
      <c r="B3" s="71" t="s">
        <v>4</v>
      </c>
      <c r="C3" s="17"/>
      <c r="D3" s="43"/>
      <c r="E3" s="17">
        <v>142</v>
      </c>
      <c r="F3" s="222" t="s">
        <v>1</v>
      </c>
      <c r="G3" s="271" t="s">
        <v>5</v>
      </c>
      <c r="H3" s="270"/>
      <c r="I3" s="270"/>
    </row>
    <row r="4" spans="1:12" ht="16.5" customHeight="1">
      <c r="B4" s="13"/>
      <c r="C4" s="17"/>
      <c r="D4" s="43"/>
      <c r="E4" s="17"/>
      <c r="F4" s="222"/>
      <c r="G4" s="270"/>
      <c r="H4" s="270"/>
      <c r="I4" s="270"/>
      <c r="J4" s="235"/>
      <c r="K4" s="235"/>
      <c r="L4" s="235"/>
    </row>
    <row r="5" spans="1:12" ht="14.5">
      <c r="B5" s="231" t="s">
        <v>6</v>
      </c>
      <c r="C5" s="17"/>
      <c r="D5" s="43"/>
      <c r="E5" s="16"/>
      <c r="F5" s="198"/>
      <c r="I5" s="219"/>
      <c r="J5" s="235"/>
      <c r="K5" s="235"/>
      <c r="L5" s="235"/>
    </row>
    <row r="6" spans="1:12" ht="16.5" customHeight="1">
      <c r="B6" s="13" t="s">
        <v>7</v>
      </c>
      <c r="C6" s="17">
        <v>25</v>
      </c>
      <c r="D6" s="48" t="s">
        <v>1</v>
      </c>
      <c r="E6" s="16"/>
      <c r="F6" s="198"/>
      <c r="G6" s="271" t="s">
        <v>8</v>
      </c>
      <c r="H6" s="270"/>
      <c r="I6" s="270"/>
      <c r="J6" s="270"/>
      <c r="K6" s="235"/>
      <c r="L6" s="235"/>
    </row>
    <row r="7" spans="1:12" ht="14.5">
      <c r="B7" s="13" t="s">
        <v>9</v>
      </c>
      <c r="C7" s="17">
        <v>17</v>
      </c>
      <c r="D7" s="138" t="s">
        <v>10</v>
      </c>
      <c r="E7" s="16"/>
      <c r="F7" s="198"/>
      <c r="G7" s="270"/>
      <c r="H7" s="270"/>
      <c r="I7" s="270"/>
      <c r="J7" s="270"/>
      <c r="K7" s="235"/>
      <c r="L7" s="235"/>
    </row>
    <row r="8" spans="1:12" ht="14.5" customHeight="1">
      <c r="B8" s="13" t="s">
        <v>11</v>
      </c>
      <c r="C8" s="17">
        <v>4</v>
      </c>
      <c r="D8" s="138" t="s">
        <v>12</v>
      </c>
      <c r="E8" s="16"/>
      <c r="F8" s="198"/>
      <c r="I8" s="219"/>
      <c r="J8" s="235"/>
      <c r="K8" s="235"/>
      <c r="L8" s="235"/>
    </row>
    <row r="9" spans="1:12" ht="16" customHeight="1">
      <c r="B9" s="211" t="s">
        <v>13</v>
      </c>
      <c r="C9" s="213">
        <f>(160-40)*0.2</f>
        <v>24</v>
      </c>
      <c r="D9" s="138"/>
      <c r="E9" s="14"/>
      <c r="F9" s="198"/>
      <c r="G9" s="237" t="s">
        <v>14</v>
      </c>
      <c r="H9" s="235"/>
      <c r="I9" s="219"/>
      <c r="J9" s="235"/>
      <c r="K9" s="235"/>
      <c r="L9" s="235"/>
    </row>
    <row r="10" spans="1:12" ht="14.5">
      <c r="B10" s="13" t="s">
        <v>15</v>
      </c>
      <c r="C10" s="212">
        <v>11</v>
      </c>
      <c r="D10" s="138" t="s">
        <v>10</v>
      </c>
      <c r="E10" s="14"/>
      <c r="F10" s="198"/>
      <c r="G10" s="235" t="s">
        <v>16</v>
      </c>
      <c r="H10" s="238">
        <v>40000</v>
      </c>
      <c r="I10" s="219"/>
      <c r="J10" s="235"/>
      <c r="K10" s="235"/>
      <c r="L10" s="235"/>
    </row>
    <row r="11" spans="1:12" ht="17.25" customHeight="1">
      <c r="B11" s="13" t="s">
        <v>17</v>
      </c>
      <c r="C11" s="19">
        <f>(40*5%)/2</f>
        <v>1</v>
      </c>
      <c r="D11" s="138" t="s">
        <v>10</v>
      </c>
      <c r="E11" s="19">
        <f>SUM(C6:C11)</f>
        <v>82</v>
      </c>
      <c r="F11" s="198"/>
      <c r="G11" s="237" t="s">
        <v>18</v>
      </c>
      <c r="H11" s="239">
        <v>16000</v>
      </c>
      <c r="I11" s="219"/>
    </row>
    <row r="12" spans="1:12" ht="14.5">
      <c r="B12" s="8"/>
      <c r="C12" s="15"/>
      <c r="D12" s="41"/>
      <c r="E12" s="17">
        <f>E3-E11</f>
        <v>60</v>
      </c>
      <c r="F12" s="198"/>
      <c r="G12" s="235"/>
      <c r="H12" s="238">
        <f>H10-H11</f>
        <v>24000</v>
      </c>
      <c r="I12" s="219"/>
    </row>
    <row r="13" spans="1:12" ht="14.5">
      <c r="B13" s="232" t="s">
        <v>19</v>
      </c>
      <c r="C13" s="15"/>
      <c r="D13" s="41"/>
      <c r="E13" s="17"/>
      <c r="F13" s="198"/>
      <c r="G13" s="237" t="s">
        <v>20</v>
      </c>
      <c r="H13" s="239">
        <v>20000</v>
      </c>
    </row>
    <row r="14" spans="1:12" ht="15.65" customHeight="1">
      <c r="B14" s="13" t="s">
        <v>21</v>
      </c>
      <c r="C14" s="15">
        <v>6</v>
      </c>
      <c r="D14" s="138" t="s">
        <v>10</v>
      </c>
      <c r="E14" s="14"/>
      <c r="F14" s="198"/>
      <c r="G14" s="237" t="s">
        <v>22</v>
      </c>
      <c r="H14" s="240">
        <f>H12-H13</f>
        <v>4000</v>
      </c>
      <c r="I14" s="289" t="s">
        <v>23</v>
      </c>
      <c r="J14" s="289"/>
      <c r="K14" s="289"/>
    </row>
    <row r="15" spans="1:12" ht="15" customHeight="1">
      <c r="B15" s="13" t="s">
        <v>24</v>
      </c>
      <c r="C15" s="19">
        <v>10</v>
      </c>
      <c r="D15" s="138" t="s">
        <v>10</v>
      </c>
      <c r="E15" s="19">
        <f>SUM(C14:C15)</f>
        <v>16</v>
      </c>
      <c r="F15" s="198"/>
      <c r="G15" s="235"/>
      <c r="H15" s="235"/>
      <c r="I15" s="235"/>
    </row>
    <row r="16" spans="1:12" ht="14.5">
      <c r="B16" s="71" t="s">
        <v>25</v>
      </c>
      <c r="C16" s="15"/>
      <c r="D16" s="43"/>
      <c r="E16" s="179">
        <f>E12+E15</f>
        <v>76</v>
      </c>
      <c r="F16" s="198"/>
    </row>
    <row r="17" spans="2:9" ht="14.5">
      <c r="B17" s="13"/>
      <c r="C17" s="15"/>
      <c r="D17" s="43"/>
      <c r="E17" s="179"/>
      <c r="F17" s="198"/>
    </row>
    <row r="18" spans="2:9" ht="14.5">
      <c r="B18" s="71" t="s">
        <v>26</v>
      </c>
      <c r="C18" s="15"/>
      <c r="D18" s="43"/>
      <c r="E18" s="14"/>
      <c r="F18" s="198"/>
      <c r="G18" s="40"/>
      <c r="H18" s="40"/>
      <c r="I18" s="40"/>
    </row>
    <row r="19" spans="2:9" ht="16.5" customHeight="1">
      <c r="B19" s="13" t="s">
        <v>27</v>
      </c>
      <c r="C19" s="17">
        <f>15%*20</f>
        <v>3</v>
      </c>
      <c r="D19" s="224" t="s">
        <v>1</v>
      </c>
      <c r="E19" s="17"/>
      <c r="F19" s="198"/>
      <c r="G19" s="329" t="s">
        <v>366</v>
      </c>
      <c r="H19" s="329"/>
      <c r="I19" s="329"/>
    </row>
    <row r="20" spans="2:9" ht="14.5">
      <c r="B20" s="13" t="s">
        <v>28</v>
      </c>
      <c r="C20" s="19">
        <f>15%*40</f>
        <v>6</v>
      </c>
      <c r="D20" s="197" t="s">
        <v>10</v>
      </c>
      <c r="E20" s="19">
        <f>SUM(C19:C20)</f>
        <v>9</v>
      </c>
      <c r="F20" s="198"/>
      <c r="G20" s="329"/>
      <c r="H20" s="329"/>
      <c r="I20" s="329"/>
    </row>
    <row r="21" spans="2:9" ht="14.5">
      <c r="B21" s="8"/>
      <c r="C21" s="15"/>
      <c r="D21" s="225"/>
      <c r="E21" s="17">
        <f>E16+E20</f>
        <v>85</v>
      </c>
      <c r="F21" s="198"/>
      <c r="G21" s="329"/>
      <c r="H21" s="329"/>
      <c r="I21" s="329"/>
    </row>
    <row r="22" spans="2:9" ht="14.5">
      <c r="B22" s="71" t="s">
        <v>29</v>
      </c>
      <c r="C22" s="15"/>
      <c r="D22" s="41"/>
      <c r="E22" s="14"/>
      <c r="F22" s="198"/>
      <c r="G22" s="40"/>
      <c r="H22" s="40"/>
      <c r="I22" s="40"/>
    </row>
    <row r="23" spans="2:9" ht="16.5" customHeight="1">
      <c r="B23" s="13" t="s">
        <v>30</v>
      </c>
      <c r="C23" s="17">
        <f>120*10%</f>
        <v>12</v>
      </c>
      <c r="D23" s="224" t="s">
        <v>1</v>
      </c>
      <c r="E23" s="14"/>
      <c r="F23" s="198"/>
      <c r="G23" s="270"/>
      <c r="H23" s="270"/>
      <c r="I23" s="270"/>
    </row>
    <row r="24" spans="2:9" ht="14.5">
      <c r="B24" s="13" t="s">
        <v>31</v>
      </c>
      <c r="C24" s="17">
        <f>360*10%</f>
        <v>36</v>
      </c>
      <c r="D24" s="138" t="s">
        <v>10</v>
      </c>
      <c r="E24" s="14"/>
      <c r="F24" s="198"/>
      <c r="G24" s="270"/>
      <c r="H24" s="270"/>
      <c r="I24" s="270"/>
    </row>
    <row r="25" spans="2:9" ht="15.65" customHeight="1">
      <c r="B25" s="13" t="s">
        <v>32</v>
      </c>
      <c r="C25" s="180">
        <v>29</v>
      </c>
      <c r="D25" s="194" t="s">
        <v>10</v>
      </c>
      <c r="E25" s="19">
        <f>SUM(C23:C25)</f>
        <v>77</v>
      </c>
      <c r="G25" s="270"/>
      <c r="H25" s="270"/>
      <c r="I25" s="270"/>
    </row>
    <row r="26" spans="2:9" ht="14.5">
      <c r="B26" s="71" t="s">
        <v>33</v>
      </c>
      <c r="C26" s="15"/>
      <c r="D26" s="43"/>
      <c r="E26" s="19">
        <f>E21-E25</f>
        <v>8</v>
      </c>
      <c r="F26" s="127"/>
      <c r="G26" s="219"/>
      <c r="H26" s="40"/>
      <c r="I26" s="40"/>
    </row>
    <row r="27" spans="2:9" ht="14.5">
      <c r="B27" s="13"/>
      <c r="C27" s="15"/>
      <c r="D27" s="43"/>
      <c r="E27" s="14"/>
      <c r="F27" s="127"/>
      <c r="G27" s="40"/>
      <c r="H27" s="40"/>
      <c r="I27" s="40"/>
    </row>
    <row r="28" spans="2:9" ht="14.5">
      <c r="B28" s="71" t="s">
        <v>34</v>
      </c>
      <c r="C28" s="15"/>
      <c r="D28" s="43"/>
      <c r="E28" s="14"/>
      <c r="F28" s="127"/>
      <c r="G28" s="40"/>
      <c r="H28" s="40"/>
      <c r="I28" s="40"/>
    </row>
    <row r="29" spans="2:9" ht="14.5">
      <c r="B29" s="13" t="s">
        <v>35</v>
      </c>
      <c r="C29" s="17">
        <f>E26/4</f>
        <v>2</v>
      </c>
      <c r="D29" s="224" t="s">
        <v>1</v>
      </c>
      <c r="E29" s="19"/>
      <c r="F29" s="127"/>
      <c r="G29" s="40"/>
      <c r="H29" s="40"/>
      <c r="I29" s="40"/>
    </row>
    <row r="30" spans="2:9" ht="14.5">
      <c r="B30" s="13" t="s">
        <v>36</v>
      </c>
      <c r="C30" s="180">
        <f>(E26*3)/4</f>
        <v>6</v>
      </c>
      <c r="D30" s="47" t="s">
        <v>10</v>
      </c>
      <c r="E30" s="19">
        <f>SUM(C29:C30)</f>
        <v>8</v>
      </c>
      <c r="F30" s="127"/>
      <c r="G30" s="40"/>
      <c r="H30" s="40"/>
      <c r="I30" s="40"/>
    </row>
    <row r="31" spans="2:9" ht="14.5">
      <c r="B31" s="13"/>
      <c r="C31" s="269"/>
      <c r="D31" s="43"/>
      <c r="E31" s="14"/>
      <c r="F31" s="127"/>
      <c r="G31" s="40"/>
      <c r="H31" s="40"/>
      <c r="I31" s="40"/>
    </row>
    <row r="32" spans="2:9" ht="21.75" customHeight="1">
      <c r="B32" s="267" t="s">
        <v>37</v>
      </c>
      <c r="C32" s="266" t="s">
        <v>10</v>
      </c>
      <c r="D32" s="268"/>
      <c r="E32" s="14"/>
      <c r="F32" s="127"/>
      <c r="G32" s="40"/>
      <c r="H32" s="40"/>
      <c r="I32" s="40"/>
    </row>
    <row r="33" ht="15" customHeight="1"/>
  </sheetData>
  <mergeCells count="2">
    <mergeCell ref="G19:I21"/>
    <mergeCell ref="B1:E1"/>
  </mergeCells>
  <phoneticPr fontId="6" type="noConversion"/>
  <pageMargins left="0.7" right="0.7" top="0.75" bottom="0.75" header="0.3" footer="0.3"/>
  <pageSetup paperSize="9" scale="80"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A7CA5-3D9C-4290-9C5A-BC1D2D7803A3}">
  <sheetPr>
    <pageSetUpPr fitToPage="1"/>
  </sheetPr>
  <dimension ref="A1:T24"/>
  <sheetViews>
    <sheetView workbookViewId="0"/>
  </sheetViews>
  <sheetFormatPr defaultRowHeight="14.5"/>
  <cols>
    <col min="1" max="1" width="11" customWidth="1"/>
    <col min="2" max="2" width="12.453125" customWidth="1"/>
    <col min="3" max="3" width="16.81640625" customWidth="1"/>
    <col min="4" max="4" width="7.1796875" customWidth="1"/>
    <col min="5" max="5" width="9.7265625" customWidth="1"/>
    <col min="6" max="6" width="10.453125" customWidth="1"/>
    <col min="7" max="7" width="6.453125" customWidth="1"/>
    <col min="8" max="8" width="10.26953125" customWidth="1"/>
    <col min="9" max="9" width="10.453125" customWidth="1"/>
    <col min="10" max="10" width="6.54296875" customWidth="1"/>
    <col min="12" max="12" width="11.7265625" customWidth="1"/>
    <col min="13" max="13" width="6.81640625" customWidth="1"/>
  </cols>
  <sheetData>
    <row r="1" spans="1:16">
      <c r="A1" s="70" t="s">
        <v>319</v>
      </c>
      <c r="B1" s="70" t="s">
        <v>320</v>
      </c>
      <c r="C1" s="52"/>
      <c r="D1" s="52"/>
      <c r="E1" s="52"/>
      <c r="F1" s="52"/>
      <c r="G1" s="52"/>
      <c r="O1" s="305" t="s">
        <v>288</v>
      </c>
      <c r="P1" s="86">
        <v>2</v>
      </c>
    </row>
    <row r="2" spans="1:16">
      <c r="A2" s="52"/>
      <c r="B2" s="70" t="s">
        <v>321</v>
      </c>
      <c r="C2" s="52"/>
      <c r="D2" s="52"/>
      <c r="E2" s="52"/>
      <c r="F2" s="52"/>
      <c r="G2" s="52"/>
      <c r="J2" s="52"/>
      <c r="L2" s="52"/>
      <c r="N2" s="70" t="s">
        <v>3</v>
      </c>
    </row>
    <row r="3" spans="1:16">
      <c r="A3" s="52"/>
      <c r="B3" s="122" t="s">
        <v>322</v>
      </c>
      <c r="C3" s="52"/>
      <c r="D3" s="52"/>
      <c r="E3" s="52"/>
      <c r="F3" s="52"/>
      <c r="G3" s="52"/>
      <c r="J3" s="52"/>
      <c r="L3" s="52"/>
      <c r="N3" s="242" t="s">
        <v>323</v>
      </c>
    </row>
    <row r="4" spans="1:16">
      <c r="A4" s="52"/>
      <c r="B4" s="242" t="s">
        <v>324</v>
      </c>
      <c r="C4" s="52"/>
      <c r="D4" s="52"/>
      <c r="E4" s="52"/>
      <c r="F4" s="52"/>
      <c r="G4" s="52"/>
      <c r="J4" s="52"/>
      <c r="L4" s="52"/>
      <c r="N4" s="52"/>
    </row>
    <row r="5" spans="1:16">
      <c r="A5" s="52"/>
      <c r="B5" s="122" t="s">
        <v>325</v>
      </c>
      <c r="C5" s="52"/>
      <c r="D5" s="52"/>
      <c r="E5" s="52"/>
      <c r="F5" s="52"/>
      <c r="G5" s="52"/>
      <c r="J5" s="52"/>
      <c r="L5" s="52"/>
    </row>
    <row r="6" spans="1:16">
      <c r="A6" s="52"/>
      <c r="B6" s="52"/>
      <c r="C6" s="52"/>
      <c r="D6" s="52"/>
      <c r="E6" s="52"/>
      <c r="F6" s="52"/>
      <c r="G6" s="52"/>
      <c r="J6" s="52"/>
      <c r="L6" s="52"/>
      <c r="N6" s="52"/>
    </row>
    <row r="7" spans="1:16">
      <c r="A7" s="52"/>
      <c r="B7" s="70" t="s">
        <v>326</v>
      </c>
      <c r="C7" s="52"/>
      <c r="D7" s="52"/>
      <c r="E7" s="52"/>
      <c r="F7" s="52"/>
      <c r="G7" s="52"/>
      <c r="J7" s="52"/>
      <c r="L7" s="52"/>
      <c r="N7" s="52"/>
    </row>
    <row r="8" spans="1:16">
      <c r="A8" s="52"/>
      <c r="B8" s="122" t="s">
        <v>327</v>
      </c>
      <c r="C8" s="52"/>
      <c r="D8" s="52"/>
      <c r="E8" s="52"/>
      <c r="F8" s="52"/>
      <c r="G8" s="52"/>
      <c r="J8" s="52"/>
      <c r="L8" s="52"/>
      <c r="N8" s="242" t="s">
        <v>328</v>
      </c>
    </row>
    <row r="9" spans="1:16">
      <c r="A9" s="52"/>
      <c r="B9" s="242" t="s">
        <v>364</v>
      </c>
      <c r="C9" s="52"/>
      <c r="D9" s="52"/>
      <c r="E9" s="52"/>
      <c r="F9" s="52"/>
      <c r="G9" s="52"/>
      <c r="I9" s="52"/>
      <c r="J9" s="52"/>
    </row>
    <row r="10" spans="1:16">
      <c r="A10" s="52"/>
      <c r="B10" s="122" t="s">
        <v>329</v>
      </c>
      <c r="C10" s="52"/>
      <c r="D10" s="52"/>
      <c r="E10" s="52"/>
      <c r="F10" s="52"/>
      <c r="G10" s="52"/>
      <c r="H10" s="52"/>
      <c r="I10" s="52"/>
      <c r="J10" s="52"/>
    </row>
    <row r="11" spans="1:16">
      <c r="A11" s="52"/>
      <c r="B11" s="122" t="s">
        <v>330</v>
      </c>
      <c r="C11" s="52"/>
      <c r="D11" s="52"/>
      <c r="E11" s="52"/>
      <c r="F11" s="52"/>
      <c r="G11" s="52"/>
      <c r="H11" s="52"/>
      <c r="I11" s="52"/>
      <c r="J11" s="52"/>
    </row>
    <row r="12" spans="1:16">
      <c r="A12" s="52"/>
      <c r="B12" s="122" t="s">
        <v>331</v>
      </c>
      <c r="C12" s="52"/>
      <c r="D12" s="52"/>
      <c r="E12" s="52"/>
      <c r="F12" s="52"/>
      <c r="G12" s="52"/>
      <c r="H12" s="52"/>
      <c r="I12" s="52"/>
      <c r="J12" s="52"/>
    </row>
    <row r="13" spans="1:16">
      <c r="A13" s="52"/>
      <c r="B13" s="242" t="s">
        <v>332</v>
      </c>
      <c r="C13" s="52"/>
      <c r="D13" s="52"/>
      <c r="E13" s="52"/>
      <c r="F13" s="52"/>
      <c r="G13" s="52"/>
      <c r="H13" s="52"/>
      <c r="I13" s="52"/>
      <c r="J13" s="52"/>
    </row>
    <row r="14" spans="1:16">
      <c r="A14" s="52"/>
      <c r="B14" s="122"/>
      <c r="C14" s="52"/>
      <c r="D14" s="52"/>
      <c r="E14" s="52"/>
      <c r="F14" s="52"/>
      <c r="G14" s="52"/>
      <c r="H14" s="52"/>
      <c r="I14" s="52"/>
      <c r="J14" s="52"/>
    </row>
    <row r="15" spans="1:16">
      <c r="H15" s="52"/>
      <c r="I15" s="52"/>
      <c r="J15" s="52"/>
    </row>
    <row r="16" spans="1:16" ht="23.25" customHeight="1">
      <c r="A16" s="70" t="s">
        <v>333</v>
      </c>
      <c r="B16" s="322" t="s">
        <v>334</v>
      </c>
      <c r="C16" s="322"/>
      <c r="D16" s="322"/>
      <c r="E16" s="322"/>
      <c r="F16" s="91" t="s">
        <v>1</v>
      </c>
      <c r="G16" s="70"/>
      <c r="H16" s="70"/>
      <c r="I16" s="70"/>
      <c r="J16" s="70"/>
      <c r="K16" s="70"/>
      <c r="L16" s="70"/>
      <c r="M16" s="52"/>
      <c r="O16" s="305" t="s">
        <v>288</v>
      </c>
      <c r="P16" s="86">
        <v>6</v>
      </c>
    </row>
    <row r="17" spans="2:20" ht="18.75" customHeight="1">
      <c r="B17" s="109"/>
      <c r="C17" s="109"/>
      <c r="D17" s="381" t="s">
        <v>335</v>
      </c>
      <c r="E17" s="381"/>
      <c r="F17" s="381"/>
      <c r="G17" s="381" t="s">
        <v>336</v>
      </c>
      <c r="H17" s="381"/>
      <c r="I17" s="381"/>
      <c r="J17" s="381" t="s">
        <v>337</v>
      </c>
      <c r="K17" s="381"/>
      <c r="L17" s="381"/>
      <c r="M17" s="52"/>
      <c r="N17" s="70" t="s">
        <v>3</v>
      </c>
    </row>
    <row r="18" spans="2:20" ht="17.5" customHeight="1">
      <c r="B18" s="109" t="s">
        <v>338</v>
      </c>
      <c r="C18" s="109" t="s">
        <v>339</v>
      </c>
      <c r="D18" s="109" t="s">
        <v>340</v>
      </c>
      <c r="E18" s="109" t="s">
        <v>341</v>
      </c>
      <c r="F18" s="109" t="s">
        <v>342</v>
      </c>
      <c r="G18" s="109" t="s">
        <v>340</v>
      </c>
      <c r="H18" s="109" t="s">
        <v>341</v>
      </c>
      <c r="I18" s="109" t="s">
        <v>342</v>
      </c>
      <c r="J18" s="109" t="s">
        <v>340</v>
      </c>
      <c r="K18" s="109" t="s">
        <v>341</v>
      </c>
      <c r="L18" s="109" t="s">
        <v>342</v>
      </c>
      <c r="M18" s="52"/>
    </row>
    <row r="19" spans="2:20" ht="17.149999999999999" customHeight="1">
      <c r="B19" s="123">
        <v>44652</v>
      </c>
      <c r="C19" s="79" t="s">
        <v>343</v>
      </c>
      <c r="D19" s="124"/>
      <c r="E19" s="124"/>
      <c r="F19" s="124"/>
      <c r="G19" s="124"/>
      <c r="H19" s="124"/>
      <c r="I19" s="124"/>
      <c r="J19" s="125">
        <v>250</v>
      </c>
      <c r="K19" s="124">
        <v>16</v>
      </c>
      <c r="L19" s="124">
        <f>J19*K19</f>
        <v>4000</v>
      </c>
      <c r="M19" s="116" t="s">
        <v>344</v>
      </c>
      <c r="N19" s="371" t="s">
        <v>345</v>
      </c>
      <c r="O19" s="340"/>
      <c r="P19" s="340"/>
      <c r="Q19" s="340"/>
      <c r="R19" s="340"/>
      <c r="S19" s="340"/>
      <c r="T19" s="340"/>
    </row>
    <row r="20" spans="2:20" ht="17.149999999999999" customHeight="1">
      <c r="B20" s="123">
        <v>44654</v>
      </c>
      <c r="C20" s="79" t="s">
        <v>346</v>
      </c>
      <c r="D20" s="125">
        <v>200</v>
      </c>
      <c r="E20" s="124">
        <v>16.45</v>
      </c>
      <c r="F20" s="124">
        <f>D20*E20</f>
        <v>3290</v>
      </c>
      <c r="G20" s="125"/>
      <c r="H20" s="124"/>
      <c r="I20" s="124"/>
      <c r="J20" s="125">
        <f>J19+D20-G20</f>
        <v>450</v>
      </c>
      <c r="K20" s="124">
        <f>L20/J20</f>
        <v>16.2</v>
      </c>
      <c r="L20" s="124">
        <f>L19+F20-I20</f>
        <v>7290</v>
      </c>
      <c r="M20" s="116" t="s">
        <v>10</v>
      </c>
      <c r="N20" s="333" t="s">
        <v>347</v>
      </c>
      <c r="O20" s="334"/>
      <c r="P20" s="334"/>
      <c r="Q20" s="334"/>
      <c r="R20" s="334"/>
      <c r="S20" s="334"/>
      <c r="T20" s="334"/>
    </row>
    <row r="21" spans="2:20" ht="19.5" customHeight="1">
      <c r="B21" s="123">
        <v>44660</v>
      </c>
      <c r="C21" s="79" t="s">
        <v>348</v>
      </c>
      <c r="D21" s="125"/>
      <c r="E21" s="124"/>
      <c r="F21" s="124"/>
      <c r="G21" s="125">
        <v>300</v>
      </c>
      <c r="H21" s="124">
        <f>K20</f>
        <v>16.2</v>
      </c>
      <c r="I21" s="124">
        <f>G21*H21</f>
        <v>4860</v>
      </c>
      <c r="J21" s="125">
        <f>J20+D21-G21</f>
        <v>150</v>
      </c>
      <c r="K21" s="124">
        <f>L21/J21</f>
        <v>16.2</v>
      </c>
      <c r="L21" s="124">
        <f>L20+F21-I21</f>
        <v>2430</v>
      </c>
      <c r="M21" s="116" t="s">
        <v>10</v>
      </c>
      <c r="N21" s="334"/>
      <c r="O21" s="334"/>
      <c r="P21" s="334"/>
      <c r="Q21" s="334"/>
      <c r="R21" s="334"/>
      <c r="S21" s="334"/>
      <c r="T21" s="334"/>
    </row>
    <row r="22" spans="2:20" ht="19.5" customHeight="1">
      <c r="B22" s="123">
        <v>44665</v>
      </c>
      <c r="C22" s="79" t="s">
        <v>346</v>
      </c>
      <c r="D22" s="125">
        <v>350</v>
      </c>
      <c r="E22" s="124">
        <v>16.600000000000001</v>
      </c>
      <c r="F22" s="124">
        <f>D22*E22</f>
        <v>5810.0000000000009</v>
      </c>
      <c r="G22" s="125"/>
      <c r="H22" s="124"/>
      <c r="I22" s="124"/>
      <c r="J22" s="125">
        <f>J21+D22-G22</f>
        <v>500</v>
      </c>
      <c r="K22" s="124">
        <f>L22/J22</f>
        <v>16.48</v>
      </c>
      <c r="L22" s="124">
        <f>L21+F22-I22</f>
        <v>8240</v>
      </c>
      <c r="M22" s="116" t="s">
        <v>10</v>
      </c>
      <c r="N22" s="334" t="s">
        <v>349</v>
      </c>
      <c r="O22" s="334"/>
      <c r="P22" s="334"/>
      <c r="Q22" s="334"/>
      <c r="R22" s="334"/>
      <c r="S22" s="334"/>
      <c r="T22" s="334"/>
    </row>
    <row r="23" spans="2:20" ht="18.649999999999999" customHeight="1">
      <c r="B23" s="174">
        <v>44668</v>
      </c>
      <c r="C23" s="175" t="s">
        <v>348</v>
      </c>
      <c r="D23" s="176"/>
      <c r="E23" s="177"/>
      <c r="F23" s="177"/>
      <c r="G23" s="176">
        <v>250</v>
      </c>
      <c r="H23" s="177">
        <f>K22</f>
        <v>16.48</v>
      </c>
      <c r="I23" s="177">
        <f>G23*H23</f>
        <v>4120</v>
      </c>
      <c r="J23" s="176">
        <f>J22+D23-G23</f>
        <v>250</v>
      </c>
      <c r="K23" s="177">
        <f>L23/J23</f>
        <v>16.48</v>
      </c>
      <c r="L23" s="177">
        <f>L22+F23-I23</f>
        <v>4120</v>
      </c>
      <c r="M23" s="116" t="s">
        <v>10</v>
      </c>
      <c r="N23" s="334"/>
      <c r="O23" s="334"/>
      <c r="P23" s="334"/>
      <c r="Q23" s="334"/>
      <c r="R23" s="334"/>
      <c r="S23" s="334"/>
      <c r="T23" s="334"/>
    </row>
    <row r="24" spans="2:20" ht="18.649999999999999" customHeight="1">
      <c r="B24" s="123">
        <v>44672</v>
      </c>
      <c r="C24" s="79" t="s">
        <v>350</v>
      </c>
      <c r="D24" s="125"/>
      <c r="E24" s="124"/>
      <c r="F24" s="124"/>
      <c r="G24" s="125">
        <v>100</v>
      </c>
      <c r="H24" s="124">
        <v>16.600000000000001</v>
      </c>
      <c r="I24" s="124">
        <f>G24*H24</f>
        <v>1660.0000000000002</v>
      </c>
      <c r="J24" s="125">
        <f>J23+D24-G24</f>
        <v>150</v>
      </c>
      <c r="K24" s="124">
        <f>L24/J24</f>
        <v>16.399999999999999</v>
      </c>
      <c r="L24" s="124">
        <f>L23+F24-I24</f>
        <v>2460</v>
      </c>
      <c r="M24" s="116" t="s">
        <v>10</v>
      </c>
    </row>
  </sheetData>
  <mergeCells count="6">
    <mergeCell ref="N22:T23"/>
    <mergeCell ref="D17:F17"/>
    <mergeCell ref="G17:I17"/>
    <mergeCell ref="J17:L17"/>
    <mergeCell ref="N19:T19"/>
    <mergeCell ref="N20:T21"/>
  </mergeCells>
  <pageMargins left="0.7" right="0.7" top="0.75" bottom="0.75" header="0.3" footer="0.3"/>
  <pageSetup paperSize="9" scale="6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5EF4A-828C-4254-8A0B-BAA80CBC4100}">
  <sheetPr>
    <pageSetUpPr fitToPage="1"/>
  </sheetPr>
  <dimension ref="A1:Q90"/>
  <sheetViews>
    <sheetView zoomScaleNormal="100" workbookViewId="0"/>
  </sheetViews>
  <sheetFormatPr defaultRowHeight="14.5"/>
  <cols>
    <col min="2" max="2" width="13.81640625" customWidth="1"/>
    <col min="3" max="3" width="24.26953125" customWidth="1"/>
    <col min="6" max="6" width="8.81640625" customWidth="1"/>
    <col min="7" max="7" width="9.54296875" customWidth="1"/>
    <col min="8" max="8" width="14.81640625" customWidth="1"/>
    <col min="9" max="9" width="21" customWidth="1"/>
    <col min="12" max="12" width="8.453125" customWidth="1"/>
    <col min="13" max="13" width="8.7265625" style="55"/>
    <col min="14" max="14" width="10.54296875" customWidth="1"/>
    <col min="15" max="15" width="4.81640625" customWidth="1"/>
  </cols>
  <sheetData>
    <row r="1" spans="1:17" ht="16.5" customHeight="1">
      <c r="A1" s="1" t="s">
        <v>38</v>
      </c>
      <c r="B1" s="332" t="s">
        <v>39</v>
      </c>
      <c r="C1" s="332"/>
      <c r="D1" s="332"/>
      <c r="E1" s="332"/>
      <c r="F1" s="307"/>
      <c r="G1" s="312" t="s">
        <v>1</v>
      </c>
      <c r="H1" s="330" t="s">
        <v>40</v>
      </c>
      <c r="I1" s="330"/>
      <c r="J1" s="330"/>
      <c r="K1" s="330"/>
      <c r="L1" s="330"/>
      <c r="M1" s="48" t="s">
        <v>1</v>
      </c>
      <c r="N1" s="218" t="s">
        <v>41</v>
      </c>
      <c r="O1" s="4">
        <v>6</v>
      </c>
      <c r="Q1" s="4"/>
    </row>
    <row r="2" spans="1:17">
      <c r="B2" s="172" t="s">
        <v>42</v>
      </c>
      <c r="C2" s="12" t="s">
        <v>43</v>
      </c>
      <c r="D2" s="11" t="s">
        <v>44</v>
      </c>
      <c r="E2" s="11" t="s">
        <v>45</v>
      </c>
      <c r="F2" s="315" t="s">
        <v>46</v>
      </c>
      <c r="G2" s="312" t="s">
        <v>1</v>
      </c>
      <c r="H2" s="323" t="s">
        <v>42</v>
      </c>
      <c r="I2" s="324" t="s">
        <v>43</v>
      </c>
      <c r="J2" s="325" t="s">
        <v>44</v>
      </c>
      <c r="K2" s="325" t="s">
        <v>45</v>
      </c>
      <c r="L2" s="325" t="s">
        <v>46</v>
      </c>
      <c r="M2" s="222" t="s">
        <v>1</v>
      </c>
      <c r="N2" s="204"/>
      <c r="O2" s="2"/>
      <c r="P2" s="2"/>
      <c r="Q2" s="2"/>
    </row>
    <row r="3" spans="1:17">
      <c r="B3" s="310"/>
      <c r="C3" s="308"/>
      <c r="D3" s="11" t="s">
        <v>47</v>
      </c>
      <c r="E3" s="51" t="s">
        <v>47</v>
      </c>
      <c r="F3" s="311" t="s">
        <v>47</v>
      </c>
      <c r="G3" s="306"/>
      <c r="H3" s="311"/>
      <c r="I3" s="316"/>
      <c r="J3" s="220" t="s">
        <v>47</v>
      </c>
      <c r="K3" s="220" t="s">
        <v>47</v>
      </c>
      <c r="L3" s="220" t="s">
        <v>47</v>
      </c>
      <c r="M3" s="166"/>
      <c r="N3" s="204"/>
      <c r="O3" s="2"/>
      <c r="P3" s="2"/>
      <c r="Q3" s="2"/>
    </row>
    <row r="4" spans="1:17">
      <c r="B4" s="321" t="s">
        <v>48</v>
      </c>
      <c r="C4" s="309" t="s">
        <v>49</v>
      </c>
      <c r="D4" s="18"/>
      <c r="E4" s="35"/>
      <c r="F4" s="319">
        <v>-15</v>
      </c>
      <c r="G4" s="318" t="str">
        <f>IF(F4&gt;0,"Cr",IF(F4=0,"","Dr"))</f>
        <v>Dr</v>
      </c>
      <c r="H4" s="320" t="s">
        <v>48</v>
      </c>
      <c r="I4" s="309" t="s">
        <v>49</v>
      </c>
      <c r="J4" s="18"/>
      <c r="K4" s="18"/>
      <c r="L4" s="217">
        <v>20</v>
      </c>
      <c r="M4" s="313" t="str">
        <f>IF(L4&gt;0,"Cr",IF(L4=0,"","Dr"))</f>
        <v>Cr</v>
      </c>
      <c r="N4" s="54" t="s">
        <v>10</v>
      </c>
      <c r="O4" s="2"/>
      <c r="P4" s="2"/>
      <c r="Q4" s="2"/>
    </row>
    <row r="5" spans="1:17">
      <c r="B5" s="321" t="s">
        <v>50</v>
      </c>
      <c r="C5" s="309" t="s">
        <v>51</v>
      </c>
      <c r="D5" s="18"/>
      <c r="E5" s="314">
        <f>'Q1. (a) (i) '!C23</f>
        <v>12</v>
      </c>
      <c r="F5" s="319">
        <f>F4-D5+E5</f>
        <v>-3</v>
      </c>
      <c r="G5" s="318" t="str">
        <f t="shared" ref="G5:G9" si="0">IF(F5&gt;0,"Cr",IF(F5=0,"","Dr"))</f>
        <v>Dr</v>
      </c>
      <c r="H5" s="320" t="s">
        <v>50</v>
      </c>
      <c r="I5" s="309" t="s">
        <v>51</v>
      </c>
      <c r="J5" s="18"/>
      <c r="K5" s="7">
        <f>'Q1. (a) (i) '!C24</f>
        <v>36</v>
      </c>
      <c r="L5" s="217">
        <f>L4-J5+K5</f>
        <v>56</v>
      </c>
      <c r="M5" s="313" t="str">
        <f t="shared" ref="M5:M9" si="1">IF(L5&gt;0,"Cr",IF(L5=0,"","Dr"))</f>
        <v>Cr</v>
      </c>
      <c r="N5" s="54" t="s">
        <v>10</v>
      </c>
      <c r="O5" s="2"/>
      <c r="P5" s="2"/>
      <c r="Q5" s="2"/>
    </row>
    <row r="6" spans="1:17">
      <c r="B6" s="321" t="s">
        <v>50</v>
      </c>
      <c r="C6" s="309" t="s">
        <v>52</v>
      </c>
      <c r="D6" s="18"/>
      <c r="E6" s="314">
        <f>'Q1. (a) (i) '!C29</f>
        <v>2</v>
      </c>
      <c r="F6" s="319">
        <f t="shared" ref="F6:F9" si="2">F5-D6+E6</f>
        <v>-1</v>
      </c>
      <c r="G6" s="318" t="str">
        <f t="shared" si="0"/>
        <v>Dr</v>
      </c>
      <c r="H6" s="320" t="s">
        <v>50</v>
      </c>
      <c r="I6" s="309" t="s">
        <v>52</v>
      </c>
      <c r="J6" s="18"/>
      <c r="K6" s="7">
        <f>'Q1. (a) (i) '!C30</f>
        <v>6</v>
      </c>
      <c r="L6" s="217">
        <f t="shared" ref="L6:L9" si="3">L5-J6+K6</f>
        <v>62</v>
      </c>
      <c r="M6" s="313" t="str">
        <f t="shared" si="1"/>
        <v>Cr</v>
      </c>
      <c r="N6" s="54" t="s">
        <v>10</v>
      </c>
      <c r="O6" s="2"/>
      <c r="P6" s="2"/>
      <c r="Q6" s="2"/>
    </row>
    <row r="7" spans="1:17">
      <c r="B7" s="321" t="s">
        <v>50</v>
      </c>
      <c r="C7" s="309" t="s">
        <v>53</v>
      </c>
      <c r="D7" s="18"/>
      <c r="E7" s="314">
        <f>'Q1. (a) (i) '!C25</f>
        <v>29</v>
      </c>
      <c r="F7" s="319">
        <f t="shared" si="2"/>
        <v>28</v>
      </c>
      <c r="G7" s="318" t="str">
        <f t="shared" si="0"/>
        <v>Cr</v>
      </c>
      <c r="H7" s="320" t="s">
        <v>50</v>
      </c>
      <c r="I7" s="309" t="s">
        <v>54</v>
      </c>
      <c r="J7" s="18"/>
      <c r="K7" s="7">
        <f>'Q1. (a) (i) '!C11</f>
        <v>1</v>
      </c>
      <c r="L7" s="217">
        <f t="shared" si="3"/>
        <v>63</v>
      </c>
      <c r="M7" s="313" t="str">
        <f t="shared" si="1"/>
        <v>Cr</v>
      </c>
      <c r="N7" s="54" t="s">
        <v>10</v>
      </c>
      <c r="O7" s="2"/>
      <c r="P7" s="2"/>
      <c r="Q7" s="2"/>
    </row>
    <row r="8" spans="1:17">
      <c r="B8" s="321" t="s">
        <v>50</v>
      </c>
      <c r="C8" s="309" t="s">
        <v>55</v>
      </c>
      <c r="D8" s="7">
        <v>20</v>
      </c>
      <c r="E8" s="35"/>
      <c r="F8" s="319">
        <f t="shared" si="2"/>
        <v>8</v>
      </c>
      <c r="G8" s="318" t="str">
        <f t="shared" si="0"/>
        <v>Cr</v>
      </c>
      <c r="H8" s="320" t="s">
        <v>50</v>
      </c>
      <c r="I8" s="309" t="s">
        <v>55</v>
      </c>
      <c r="J8" s="7">
        <v>40</v>
      </c>
      <c r="K8" s="18"/>
      <c r="L8" s="217">
        <f t="shared" si="3"/>
        <v>23</v>
      </c>
      <c r="M8" s="317" t="str">
        <f t="shared" si="1"/>
        <v>Cr</v>
      </c>
      <c r="N8" s="210" t="s">
        <v>10</v>
      </c>
      <c r="O8" s="2"/>
      <c r="P8" s="2"/>
      <c r="Q8" s="2"/>
    </row>
    <row r="9" spans="1:17">
      <c r="B9" s="321" t="s">
        <v>50</v>
      </c>
      <c r="C9" s="309" t="s">
        <v>56</v>
      </c>
      <c r="D9" s="7">
        <f>'Q1. (a) (i) '!C19</f>
        <v>3</v>
      </c>
      <c r="E9" s="35"/>
      <c r="F9" s="319">
        <f t="shared" si="2"/>
        <v>5</v>
      </c>
      <c r="G9" s="318" t="str">
        <f t="shared" si="0"/>
        <v>Cr</v>
      </c>
      <c r="H9" s="320" t="s">
        <v>50</v>
      </c>
      <c r="I9" s="309" t="s">
        <v>56</v>
      </c>
      <c r="J9" s="7">
        <f>'Q1. (a) (i) '!C20</f>
        <v>6</v>
      </c>
      <c r="K9" s="18"/>
      <c r="L9" s="217">
        <f t="shared" si="3"/>
        <v>17</v>
      </c>
      <c r="M9" s="317" t="str">
        <f t="shared" si="1"/>
        <v>Cr</v>
      </c>
      <c r="N9" s="80" t="s">
        <v>10</v>
      </c>
    </row>
    <row r="10" spans="1:17" ht="16.5" customHeight="1">
      <c r="M10"/>
    </row>
    <row r="11" spans="1:17" ht="16.5" customHeight="1">
      <c r="M11"/>
    </row>
    <row r="12" spans="1:17" ht="15" customHeight="1">
      <c r="B12" s="1" t="s">
        <v>3</v>
      </c>
      <c r="M12"/>
      <c r="N12" s="241"/>
      <c r="O12" s="241"/>
      <c r="P12" s="241"/>
      <c r="Q12" s="241"/>
    </row>
    <row r="13" spans="1:17">
      <c r="M13"/>
    </row>
    <row r="14" spans="1:17" ht="15" customHeight="1">
      <c r="B14" s="242" t="s">
        <v>57</v>
      </c>
      <c r="C14" s="241"/>
      <c r="D14" s="241"/>
      <c r="E14" s="241"/>
      <c r="M14"/>
    </row>
    <row r="15" spans="1:17" ht="15" customHeight="1">
      <c r="C15" s="241"/>
      <c r="D15" s="241"/>
      <c r="E15" s="241"/>
      <c r="M15"/>
    </row>
    <row r="16" spans="1:17" ht="15" customHeight="1">
      <c r="B16" s="242" t="s">
        <v>58</v>
      </c>
      <c r="C16" s="271"/>
      <c r="D16" s="271"/>
      <c r="E16" s="271"/>
      <c r="M16"/>
    </row>
    <row r="17" spans="2:13" ht="15" customHeight="1">
      <c r="C17" s="271"/>
      <c r="D17" s="271"/>
      <c r="E17" s="271"/>
      <c r="M17"/>
    </row>
    <row r="18" spans="2:13" ht="15" customHeight="1">
      <c r="B18" s="242" t="s">
        <v>59</v>
      </c>
      <c r="C18" s="272"/>
      <c r="D18" s="272"/>
      <c r="E18" s="272"/>
      <c r="M18"/>
    </row>
    <row r="19" spans="2:13" ht="15" customHeight="1">
      <c r="C19" s="272"/>
      <c r="D19" s="272"/>
      <c r="E19" s="272"/>
      <c r="M19"/>
    </row>
    <row r="20" spans="2:13" ht="15" customHeight="1">
      <c r="B20" s="265" t="s">
        <v>60</v>
      </c>
      <c r="C20" s="272"/>
      <c r="D20" s="272"/>
      <c r="E20" s="272"/>
      <c r="M20"/>
    </row>
    <row r="21" spans="2:13">
      <c r="B21" s="241"/>
      <c r="M21"/>
    </row>
    <row r="22" spans="2:13">
      <c r="B22" s="271" t="s">
        <v>61</v>
      </c>
      <c r="M22"/>
    </row>
    <row r="23" spans="2:13">
      <c r="B23" s="271"/>
      <c r="M23"/>
    </row>
    <row r="24" spans="2:13">
      <c r="B24" s="273" t="s">
        <v>62</v>
      </c>
      <c r="M24"/>
    </row>
    <row r="25" spans="2:13">
      <c r="B25" s="272"/>
      <c r="M25"/>
    </row>
    <row r="26" spans="2:13">
      <c r="B26" s="242" t="s">
        <v>63</v>
      </c>
      <c r="M26"/>
    </row>
    <row r="27" spans="2:13">
      <c r="M27"/>
    </row>
    <row r="28" spans="2:13">
      <c r="B28" s="242" t="s">
        <v>64</v>
      </c>
      <c r="M28"/>
    </row>
    <row r="29" spans="2:13">
      <c r="M29"/>
    </row>
    <row r="30" spans="2:13">
      <c r="M30"/>
    </row>
    <row r="31" spans="2:13">
      <c r="M31"/>
    </row>
    <row r="32" spans="2:13">
      <c r="M32"/>
    </row>
    <row r="33" spans="13:13">
      <c r="M33"/>
    </row>
    <row r="34" spans="13:13">
      <c r="M34"/>
    </row>
    <row r="35" spans="13:13">
      <c r="M35"/>
    </row>
    <row r="36" spans="13:13">
      <c r="M36"/>
    </row>
    <row r="37" spans="13:13">
      <c r="M37"/>
    </row>
    <row r="38" spans="13:13">
      <c r="M38"/>
    </row>
    <row r="39" spans="13:13">
      <c r="M39"/>
    </row>
    <row r="40" spans="13:13">
      <c r="M40"/>
    </row>
    <row r="41" spans="13:13">
      <c r="M41"/>
    </row>
    <row r="42" spans="13:13">
      <c r="M42"/>
    </row>
    <row r="43" spans="13:13">
      <c r="M43"/>
    </row>
    <row r="44" spans="13:13">
      <c r="M44"/>
    </row>
    <row r="45" spans="13:13">
      <c r="M45"/>
    </row>
    <row r="46" spans="13:13">
      <c r="M46"/>
    </row>
    <row r="47" spans="13:13">
      <c r="M47"/>
    </row>
    <row r="48" spans="13:13">
      <c r="M48"/>
    </row>
    <row r="49" spans="13:13">
      <c r="M49"/>
    </row>
    <row r="50" spans="13:13">
      <c r="M50"/>
    </row>
    <row r="51" spans="13:13">
      <c r="M51"/>
    </row>
    <row r="52" spans="13:13">
      <c r="M52"/>
    </row>
    <row r="53" spans="13:13">
      <c r="M53"/>
    </row>
    <row r="54" spans="13:13">
      <c r="M54"/>
    </row>
    <row r="55" spans="13:13">
      <c r="M55"/>
    </row>
    <row r="56" spans="13:13">
      <c r="M56"/>
    </row>
    <row r="57" spans="13:13">
      <c r="M57"/>
    </row>
    <row r="58" spans="13:13">
      <c r="M58"/>
    </row>
    <row r="59" spans="13:13">
      <c r="M59"/>
    </row>
    <row r="60" spans="13:13">
      <c r="M60"/>
    </row>
    <row r="61" spans="13:13">
      <c r="M61"/>
    </row>
    <row r="62" spans="13:13">
      <c r="M62"/>
    </row>
    <row r="63" spans="13:13">
      <c r="M63"/>
    </row>
    <row r="64" spans="13:13">
      <c r="M64"/>
    </row>
    <row r="65" spans="13:13">
      <c r="M65"/>
    </row>
    <row r="66" spans="13:13">
      <c r="M66"/>
    </row>
    <row r="67" spans="13:13">
      <c r="M67"/>
    </row>
    <row r="68" spans="13:13">
      <c r="M68"/>
    </row>
    <row r="69" spans="13:13">
      <c r="M69"/>
    </row>
    <row r="70" spans="13:13">
      <c r="M70"/>
    </row>
    <row r="71" spans="13:13">
      <c r="M71"/>
    </row>
    <row r="72" spans="13:13">
      <c r="M72"/>
    </row>
    <row r="73" spans="13:13">
      <c r="M73"/>
    </row>
    <row r="74" spans="13:13">
      <c r="M74"/>
    </row>
    <row r="75" spans="13:13">
      <c r="M75"/>
    </row>
    <row r="76" spans="13:13">
      <c r="M76"/>
    </row>
    <row r="77" spans="13:13">
      <c r="M77"/>
    </row>
    <row r="78" spans="13:13">
      <c r="M78"/>
    </row>
    <row r="79" spans="13:13">
      <c r="M79"/>
    </row>
    <row r="80" spans="13:13">
      <c r="M80"/>
    </row>
    <row r="81" spans="13:13">
      <c r="M81"/>
    </row>
    <row r="82" spans="13:13">
      <c r="M82"/>
    </row>
    <row r="83" spans="13:13">
      <c r="M83"/>
    </row>
    <row r="84" spans="13:13">
      <c r="M84"/>
    </row>
    <row r="85" spans="13:13">
      <c r="M85"/>
    </row>
    <row r="86" spans="13:13">
      <c r="M86"/>
    </row>
    <row r="87" spans="13:13">
      <c r="M87"/>
    </row>
    <row r="88" spans="13:13">
      <c r="M88"/>
    </row>
    <row r="89" spans="13:13">
      <c r="M89"/>
    </row>
    <row r="90" spans="13:13">
      <c r="M90"/>
    </row>
  </sheetData>
  <mergeCells count="2">
    <mergeCell ref="B1:E1"/>
    <mergeCell ref="H1:L1"/>
  </mergeCells>
  <phoneticPr fontId="6" type="noConversion"/>
  <pageMargins left="0.7" right="0.7" top="0.75" bottom="0.75" header="0.3" footer="0.3"/>
  <pageSetup paperSize="9" scale="77"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67761-CD27-4517-8A43-EB000A0CE415}">
  <sheetPr>
    <pageSetUpPr fitToPage="1"/>
  </sheetPr>
  <dimension ref="A1:M39"/>
  <sheetViews>
    <sheetView workbookViewId="0"/>
  </sheetViews>
  <sheetFormatPr defaultRowHeight="14.5"/>
  <cols>
    <col min="1" max="1" width="10.54296875" customWidth="1"/>
    <col min="2" max="2" width="44.54296875" customWidth="1"/>
    <col min="4" max="4" width="6" customWidth="1"/>
    <col min="5" max="5" width="9.7265625" customWidth="1"/>
    <col min="6" max="6" width="5.54296875" customWidth="1"/>
    <col min="7" max="7" width="12.26953125" customWidth="1"/>
    <col min="8" max="8" width="5.26953125" customWidth="1"/>
    <col min="9" max="9" width="12.1796875" customWidth="1"/>
    <col min="10" max="10" width="26.453125" customWidth="1"/>
    <col min="12" max="12" width="12.1796875" customWidth="1"/>
    <col min="13" max="13" width="4.1796875" customWidth="1"/>
  </cols>
  <sheetData>
    <row r="1" spans="1:13" ht="15" thickBot="1">
      <c r="A1" s="1" t="s">
        <v>65</v>
      </c>
      <c r="B1" s="20" t="s">
        <v>66</v>
      </c>
      <c r="C1" s="5"/>
      <c r="D1" s="5"/>
      <c r="E1" s="5"/>
      <c r="F1" s="5"/>
      <c r="G1" s="31"/>
      <c r="H1" s="46"/>
      <c r="I1" s="1" t="s">
        <v>3</v>
      </c>
      <c r="L1" s="39" t="s">
        <v>67</v>
      </c>
      <c r="M1" s="326"/>
    </row>
    <row r="2" spans="1:13" ht="29.15" customHeight="1">
      <c r="B2" s="12"/>
      <c r="C2" s="12" t="s">
        <v>68</v>
      </c>
      <c r="D2" s="12"/>
      <c r="E2" s="12" t="s">
        <v>69</v>
      </c>
      <c r="F2" s="12"/>
      <c r="G2" s="58" t="s">
        <v>70</v>
      </c>
      <c r="H2" s="53"/>
      <c r="I2" s="338" t="s">
        <v>71</v>
      </c>
      <c r="J2" s="339"/>
      <c r="K2" s="281">
        <v>160</v>
      </c>
      <c r="L2" s="2"/>
    </row>
    <row r="3" spans="1:13" ht="17.25" customHeight="1">
      <c r="B3" s="21" t="s">
        <v>72</v>
      </c>
      <c r="C3" s="199" t="s">
        <v>2</v>
      </c>
      <c r="D3" s="12"/>
      <c r="E3" s="199" t="s">
        <v>2</v>
      </c>
      <c r="F3" s="12"/>
      <c r="G3" s="199" t="s">
        <v>2</v>
      </c>
      <c r="H3" s="61"/>
      <c r="I3" s="282" t="s">
        <v>73</v>
      </c>
      <c r="J3" s="52"/>
      <c r="K3" s="283">
        <v>40</v>
      </c>
      <c r="L3" s="106"/>
      <c r="M3" s="52"/>
    </row>
    <row r="4" spans="1:13">
      <c r="B4" s="10" t="s">
        <v>74</v>
      </c>
      <c r="C4" s="18">
        <v>310</v>
      </c>
      <c r="D4" s="18"/>
      <c r="E4" s="18">
        <v>-30</v>
      </c>
      <c r="F4" s="18"/>
      <c r="G4" s="36">
        <v>340</v>
      </c>
      <c r="H4" s="54" t="s">
        <v>10</v>
      </c>
      <c r="I4" s="282" t="s">
        <v>75</v>
      </c>
      <c r="J4" s="52"/>
      <c r="K4" s="284">
        <f>K2-K3</f>
        <v>120</v>
      </c>
      <c r="L4" s="106"/>
      <c r="M4" s="52"/>
    </row>
    <row r="5" spans="1:13">
      <c r="B5" s="10" t="s">
        <v>76</v>
      </c>
      <c r="C5" s="18">
        <f>160-40</f>
        <v>120</v>
      </c>
      <c r="D5" s="54" t="s">
        <v>10</v>
      </c>
      <c r="E5" s="22">
        <v>32</v>
      </c>
      <c r="F5" s="54" t="s">
        <v>10</v>
      </c>
      <c r="G5" s="36">
        <v>88</v>
      </c>
      <c r="H5" s="54"/>
      <c r="I5" s="282" t="s">
        <v>77</v>
      </c>
      <c r="J5" s="52"/>
      <c r="K5" s="285">
        <v>24</v>
      </c>
      <c r="L5" s="56"/>
      <c r="M5" s="52"/>
    </row>
    <row r="6" spans="1:13" ht="15" thickBot="1">
      <c r="B6" s="10" t="s">
        <v>78</v>
      </c>
      <c r="C6" s="19">
        <v>80</v>
      </c>
      <c r="D6" s="18"/>
      <c r="E6" s="19">
        <v>47</v>
      </c>
      <c r="F6" s="18"/>
      <c r="G6" s="44">
        <v>33</v>
      </c>
      <c r="H6" s="54" t="s">
        <v>10</v>
      </c>
      <c r="I6" s="282" t="s">
        <v>79</v>
      </c>
      <c r="J6" s="52"/>
      <c r="K6" s="283">
        <v>16</v>
      </c>
      <c r="L6" s="56"/>
      <c r="M6" s="52"/>
    </row>
    <row r="7" spans="1:13" ht="15.5" thickTop="1" thickBot="1">
      <c r="B7" s="12"/>
      <c r="C7" s="19">
        <f>SUM(C4:C6)</f>
        <v>510</v>
      </c>
      <c r="D7" s="18"/>
      <c r="E7" s="19">
        <f>SUM(E4:E6)</f>
        <v>49</v>
      </c>
      <c r="F7" s="18"/>
      <c r="G7" s="42">
        <f>SUM(G4:G6)</f>
        <v>461</v>
      </c>
      <c r="H7" s="53"/>
      <c r="I7" s="282" t="s">
        <v>80</v>
      </c>
      <c r="J7" s="52"/>
      <c r="K7" s="285">
        <f>K5-K6</f>
        <v>8</v>
      </c>
      <c r="L7" s="56"/>
      <c r="M7" s="106"/>
    </row>
    <row r="8" spans="1:13" ht="15.5" thickTop="1" thickBot="1">
      <c r="B8" s="22" t="s">
        <v>81</v>
      </c>
      <c r="C8" s="200"/>
      <c r="D8" s="18"/>
      <c r="E8" s="200"/>
      <c r="F8" s="18"/>
      <c r="G8" s="44">
        <v>33</v>
      </c>
      <c r="H8" s="54" t="s">
        <v>10</v>
      </c>
      <c r="I8" s="282" t="s">
        <v>82</v>
      </c>
      <c r="J8" s="52"/>
      <c r="K8" s="283">
        <v>24</v>
      </c>
      <c r="L8" s="56"/>
      <c r="M8" s="52"/>
    </row>
    <row r="9" spans="1:13" ht="15.5" thickTop="1" thickBot="1">
      <c r="B9" s="12"/>
      <c r="C9" s="200"/>
      <c r="D9" s="18"/>
      <c r="E9" s="200"/>
      <c r="F9" s="18"/>
      <c r="G9" s="45">
        <f>G7+G8</f>
        <v>494</v>
      </c>
      <c r="H9" s="53"/>
      <c r="I9" s="286" t="s">
        <v>83</v>
      </c>
      <c r="J9" s="287"/>
      <c r="K9" s="288">
        <v>32</v>
      </c>
      <c r="L9" s="56"/>
      <c r="M9" s="52"/>
    </row>
    <row r="10" spans="1:13" ht="16.5" customHeight="1">
      <c r="B10" s="12"/>
      <c r="C10" s="200"/>
      <c r="D10" s="18"/>
      <c r="E10" s="200"/>
      <c r="F10" s="18"/>
      <c r="G10" s="45"/>
      <c r="H10" s="53"/>
      <c r="I10" s="52" t="s">
        <v>352</v>
      </c>
      <c r="J10" s="52"/>
      <c r="K10" s="52"/>
      <c r="L10" s="56"/>
      <c r="M10" s="52"/>
    </row>
    <row r="11" spans="1:13">
      <c r="B11" s="21" t="s">
        <v>84</v>
      </c>
      <c r="C11" s="22"/>
      <c r="D11" s="9"/>
      <c r="E11" s="22"/>
      <c r="F11" s="22"/>
      <c r="G11" s="59"/>
      <c r="H11" s="61"/>
      <c r="I11" s="52" t="s">
        <v>353</v>
      </c>
      <c r="L11" s="56"/>
      <c r="M11" s="52"/>
    </row>
    <row r="12" spans="1:13">
      <c r="B12" s="10" t="s">
        <v>85</v>
      </c>
      <c r="C12" s="29"/>
      <c r="D12" s="50"/>
      <c r="E12" s="18">
        <v>20</v>
      </c>
      <c r="F12" s="50" t="s">
        <v>1</v>
      </c>
      <c r="G12" s="58"/>
      <c r="H12" s="53"/>
      <c r="I12" s="244" t="s">
        <v>86</v>
      </c>
      <c r="L12" s="52"/>
      <c r="M12" s="52"/>
    </row>
    <row r="13" spans="1:13">
      <c r="B13" s="10" t="s">
        <v>87</v>
      </c>
      <c r="C13" s="18">
        <v>80</v>
      </c>
      <c r="D13" s="50" t="s">
        <v>1</v>
      </c>
      <c r="E13" s="9"/>
      <c r="F13" s="50"/>
      <c r="G13" s="58"/>
      <c r="H13" s="53"/>
      <c r="J13" s="244"/>
      <c r="K13" s="244"/>
      <c r="L13" s="244"/>
    </row>
    <row r="14" spans="1:13" ht="15" thickBot="1">
      <c r="B14" s="10" t="s">
        <v>88</v>
      </c>
      <c r="C14" s="19">
        <v>8</v>
      </c>
      <c r="D14" s="50" t="s">
        <v>1</v>
      </c>
      <c r="E14" s="18">
        <f>C13-C14</f>
        <v>72</v>
      </c>
      <c r="F14" s="49" t="s">
        <v>10</v>
      </c>
      <c r="G14" s="58"/>
      <c r="H14" s="53"/>
      <c r="I14" s="245" t="s">
        <v>89</v>
      </c>
      <c r="J14" s="245"/>
      <c r="K14" s="245"/>
      <c r="L14" s="245"/>
    </row>
    <row r="15" spans="1:13" ht="15.5" thickTop="1" thickBot="1">
      <c r="B15" s="214" t="s">
        <v>90</v>
      </c>
      <c r="C15" s="29"/>
      <c r="D15" s="6"/>
      <c r="E15" s="19">
        <f>61+20</f>
        <v>81</v>
      </c>
      <c r="F15" s="6"/>
      <c r="G15" s="58"/>
      <c r="H15" s="53"/>
      <c r="I15" s="246" t="s">
        <v>91</v>
      </c>
      <c r="J15" s="246"/>
      <c r="K15" s="246"/>
      <c r="L15" s="246"/>
    </row>
    <row r="16" spans="1:13" ht="15" thickTop="1">
      <c r="B16" s="10"/>
      <c r="C16" s="200"/>
      <c r="D16" s="6"/>
      <c r="E16" s="22">
        <f>SUM(E12:E15)</f>
        <v>173</v>
      </c>
      <c r="F16" s="12"/>
      <c r="G16" s="58"/>
      <c r="H16" s="53"/>
      <c r="I16" s="246"/>
      <c r="J16" s="246"/>
      <c r="K16" s="246"/>
      <c r="L16" s="246"/>
    </row>
    <row r="17" spans="2:12" ht="15" customHeight="1">
      <c r="B17" s="21" t="s">
        <v>92</v>
      </c>
      <c r="C17" s="18"/>
      <c r="D17" s="23"/>
      <c r="E17" s="22"/>
      <c r="F17" s="12"/>
      <c r="G17" s="58"/>
      <c r="H17" s="53"/>
    </row>
    <row r="18" spans="2:12" ht="16.5" customHeight="1">
      <c r="B18" s="10" t="s">
        <v>93</v>
      </c>
      <c r="C18" s="18">
        <v>89</v>
      </c>
      <c r="D18" s="57" t="s">
        <v>1</v>
      </c>
      <c r="E18" s="12"/>
      <c r="F18" s="12"/>
      <c r="G18" s="58"/>
      <c r="H18" s="53"/>
    </row>
    <row r="19" spans="2:12" ht="14.5" customHeight="1" thickBot="1">
      <c r="B19" s="10" t="s">
        <v>94</v>
      </c>
      <c r="C19" s="19">
        <v>6</v>
      </c>
      <c r="D19" s="49" t="s">
        <v>10</v>
      </c>
      <c r="E19" s="19">
        <f>SUM(C18:C19)</f>
        <v>95</v>
      </c>
      <c r="F19" s="12"/>
      <c r="G19" s="58"/>
      <c r="H19" s="53"/>
      <c r="I19" s="333" t="s">
        <v>95</v>
      </c>
      <c r="J19" s="334"/>
      <c r="K19" s="334"/>
      <c r="L19" s="334"/>
    </row>
    <row r="20" spans="2:12" ht="15.5" thickTop="1" thickBot="1">
      <c r="B20" s="22" t="s">
        <v>96</v>
      </c>
      <c r="C20" s="22"/>
      <c r="D20" s="12"/>
      <c r="E20" s="12"/>
      <c r="F20" s="12"/>
      <c r="G20" s="44">
        <f>E16-E19</f>
        <v>78</v>
      </c>
      <c r="H20" s="62"/>
    </row>
    <row r="21" spans="2:12" ht="15" thickTop="1">
      <c r="B21" s="10" t="s">
        <v>97</v>
      </c>
      <c r="C21" s="10"/>
      <c r="D21" s="12"/>
      <c r="E21" s="12"/>
      <c r="F21" s="12"/>
      <c r="G21" s="36">
        <f>G9+G20</f>
        <v>572</v>
      </c>
      <c r="H21" s="53"/>
    </row>
    <row r="22" spans="2:12" ht="15.65" customHeight="1">
      <c r="B22" s="10"/>
      <c r="C22" s="10"/>
      <c r="D22" s="12"/>
      <c r="E22" s="12"/>
      <c r="F22" s="12"/>
      <c r="G22" s="36"/>
      <c r="H22" s="61"/>
    </row>
    <row r="23" spans="2:12" ht="15.65" customHeight="1">
      <c r="B23" s="21" t="s">
        <v>98</v>
      </c>
      <c r="C23" s="21"/>
      <c r="D23" s="12"/>
      <c r="E23" s="12"/>
      <c r="F23" s="12"/>
      <c r="G23" s="58"/>
      <c r="H23" s="61"/>
    </row>
    <row r="24" spans="2:12" ht="15.65" customHeight="1" thickBot="1">
      <c r="B24" s="10" t="s">
        <v>99</v>
      </c>
      <c r="C24" s="10"/>
      <c r="D24" s="12"/>
      <c r="E24" s="12"/>
      <c r="F24" s="12"/>
      <c r="G24" s="44">
        <v>40</v>
      </c>
      <c r="H24" s="54" t="s">
        <v>10</v>
      </c>
      <c r="I24" s="56"/>
      <c r="J24" s="56"/>
      <c r="K24" s="56"/>
      <c r="L24" s="56"/>
    </row>
    <row r="25" spans="2:12" ht="15.5" thickTop="1" thickBot="1">
      <c r="B25" s="11" t="s">
        <v>100</v>
      </c>
      <c r="C25" s="11"/>
      <c r="D25" s="12"/>
      <c r="E25" s="12"/>
      <c r="F25" s="12"/>
      <c r="G25" s="44">
        <f>G21-G24</f>
        <v>532</v>
      </c>
      <c r="H25" s="53"/>
      <c r="I25" s="173"/>
      <c r="J25" s="173"/>
      <c r="K25" s="173"/>
      <c r="L25" s="173"/>
    </row>
    <row r="26" spans="2:12" ht="15" customHeight="1" thickTop="1">
      <c r="B26" s="24"/>
      <c r="C26" s="25"/>
      <c r="D26" s="26"/>
      <c r="E26" s="26"/>
      <c r="F26" s="26"/>
      <c r="G26" s="169"/>
      <c r="I26" s="56"/>
      <c r="J26" s="56"/>
      <c r="K26" s="56"/>
      <c r="L26" s="56"/>
    </row>
    <row r="27" spans="2:12">
      <c r="B27" s="21" t="s">
        <v>101</v>
      </c>
      <c r="C27" s="12"/>
      <c r="D27" s="12"/>
      <c r="E27" s="12"/>
      <c r="F27" s="22"/>
      <c r="G27" s="12"/>
      <c r="H27" s="167"/>
      <c r="I27" s="56"/>
      <c r="J27" s="56"/>
      <c r="K27" s="56"/>
      <c r="L27" s="56"/>
    </row>
    <row r="28" spans="2:12">
      <c r="B28" s="10" t="s">
        <v>102</v>
      </c>
      <c r="C28" s="12"/>
      <c r="D28" s="29"/>
      <c r="E28" s="17"/>
      <c r="F28" s="17"/>
      <c r="G28" s="29"/>
      <c r="H28" s="53"/>
      <c r="I28" s="56"/>
      <c r="J28" s="56"/>
      <c r="K28" s="56"/>
      <c r="L28" s="56"/>
    </row>
    <row r="29" spans="2:12">
      <c r="B29" s="10" t="s">
        <v>103</v>
      </c>
      <c r="C29" s="12"/>
      <c r="D29" s="29"/>
      <c r="E29" s="17">
        <v>120</v>
      </c>
      <c r="F29" s="57" t="s">
        <v>1</v>
      </c>
      <c r="G29" s="29"/>
      <c r="H29" s="204"/>
      <c r="I29" s="56"/>
      <c r="J29" s="56"/>
      <c r="K29" s="56"/>
      <c r="L29" s="56"/>
    </row>
    <row r="30" spans="2:12" ht="15" thickBot="1">
      <c r="B30" s="10" t="s">
        <v>104</v>
      </c>
      <c r="C30" s="12"/>
      <c r="D30" s="12"/>
      <c r="E30" s="19">
        <v>360</v>
      </c>
      <c r="F30" s="207" t="s">
        <v>10</v>
      </c>
      <c r="G30" s="17">
        <f>SUM(E29:E30)</f>
        <v>480</v>
      </c>
      <c r="H30" s="206"/>
      <c r="I30" s="56"/>
      <c r="J30" s="56"/>
      <c r="K30" s="56"/>
      <c r="L30" s="56"/>
    </row>
    <row r="31" spans="2:12" ht="15" thickTop="1">
      <c r="B31" s="10"/>
      <c r="C31" s="12"/>
      <c r="D31" s="12"/>
      <c r="E31" s="17"/>
      <c r="F31" s="201"/>
      <c r="G31" s="17"/>
      <c r="H31" s="198"/>
      <c r="I31" s="56"/>
      <c r="J31" s="56"/>
      <c r="K31" s="56"/>
      <c r="L31" s="56"/>
    </row>
    <row r="32" spans="2:12">
      <c r="B32" s="10" t="s">
        <v>105</v>
      </c>
      <c r="C32" s="12"/>
      <c r="D32" s="17"/>
      <c r="E32" s="12"/>
      <c r="F32" s="22"/>
      <c r="G32" s="203"/>
      <c r="H32" s="53"/>
      <c r="I32" s="56"/>
      <c r="J32" s="56"/>
      <c r="K32" s="56"/>
      <c r="L32" s="56"/>
    </row>
    <row r="33" spans="2:12">
      <c r="B33" s="10" t="s">
        <v>103</v>
      </c>
      <c r="C33" s="12"/>
      <c r="D33" s="22"/>
      <c r="E33" s="202">
        <f>'Q1. (a) (ii)'!F9</f>
        <v>5</v>
      </c>
      <c r="F33" s="57" t="s">
        <v>1</v>
      </c>
      <c r="G33" s="168"/>
      <c r="H33" s="53"/>
      <c r="I33" s="56"/>
      <c r="J33" s="56"/>
      <c r="K33" s="56"/>
      <c r="L33" s="56"/>
    </row>
    <row r="34" spans="2:12" ht="15" thickBot="1">
      <c r="B34" s="10" t="s">
        <v>104</v>
      </c>
      <c r="C34" s="12"/>
      <c r="D34" s="17"/>
      <c r="E34" s="19">
        <f>'Q1. (a) (ii)'!L9</f>
        <v>17</v>
      </c>
      <c r="F34" s="207" t="s">
        <v>10</v>
      </c>
      <c r="G34" s="208">
        <f>SUM(E33:E34)</f>
        <v>22</v>
      </c>
      <c r="H34" s="63"/>
      <c r="I34" s="56"/>
      <c r="J34" s="56"/>
      <c r="K34" s="56"/>
      <c r="L34" s="56"/>
    </row>
    <row r="35" spans="2:12" ht="15" thickTop="1">
      <c r="B35" s="10"/>
      <c r="C35" s="12"/>
      <c r="D35" s="17"/>
      <c r="E35" s="6"/>
      <c r="F35" s="17"/>
      <c r="H35" s="53"/>
      <c r="I35" s="56"/>
      <c r="J35" s="56"/>
      <c r="K35" s="56"/>
      <c r="L35" s="56"/>
    </row>
    <row r="36" spans="2:12">
      <c r="B36" s="21" t="s">
        <v>106</v>
      </c>
      <c r="C36" s="12"/>
      <c r="D36" s="12"/>
      <c r="E36" s="12"/>
      <c r="F36" s="29"/>
      <c r="G36" s="58"/>
      <c r="H36" s="53"/>
      <c r="I36" s="56"/>
      <c r="J36" s="56"/>
      <c r="K36" s="56"/>
      <c r="L36" s="56"/>
    </row>
    <row r="37" spans="2:12" ht="15" thickBot="1">
      <c r="B37" s="10" t="s">
        <v>107</v>
      </c>
      <c r="C37" s="205"/>
      <c r="D37" s="205"/>
      <c r="E37" s="172"/>
      <c r="F37" s="172"/>
      <c r="G37" s="44">
        <v>30</v>
      </c>
      <c r="H37" s="54" t="s">
        <v>10</v>
      </c>
      <c r="I37" s="56"/>
      <c r="J37" s="56"/>
      <c r="K37" s="56"/>
      <c r="L37" s="56"/>
    </row>
    <row r="38" spans="2:12" ht="15.5" thickTop="1" thickBot="1">
      <c r="B38" s="10"/>
      <c r="C38" s="10"/>
      <c r="D38" s="10"/>
      <c r="E38" s="12"/>
      <c r="F38" s="12"/>
      <c r="G38" s="19">
        <f>SUM(G30:G37)</f>
        <v>532</v>
      </c>
      <c r="H38" s="53"/>
      <c r="I38" s="56"/>
      <c r="J38" s="56"/>
      <c r="K38" s="56"/>
      <c r="L38" s="56"/>
    </row>
    <row r="39" spans="2:12" ht="29.25" customHeight="1" thickTop="1">
      <c r="B39" s="335" t="s">
        <v>108</v>
      </c>
      <c r="C39" s="336"/>
      <c r="D39" s="336"/>
      <c r="E39" s="337"/>
      <c r="F39" s="29"/>
      <c r="G39" s="29"/>
      <c r="I39" s="56"/>
      <c r="J39" s="56"/>
      <c r="K39" s="56"/>
      <c r="L39" s="56"/>
    </row>
  </sheetData>
  <mergeCells count="3">
    <mergeCell ref="I19:L19"/>
    <mergeCell ref="B39:E39"/>
    <mergeCell ref="I2:J2"/>
  </mergeCells>
  <phoneticPr fontId="6" type="noConversion"/>
  <pageMargins left="0.7" right="0.7" top="0.75" bottom="0.75" header="0.3" footer="0.3"/>
  <pageSetup paperSize="9" scale="78"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DFE54-F8DF-4E8B-A438-CEA3B0CBC25B}">
  <sheetPr>
    <pageSetUpPr fitToPage="1"/>
  </sheetPr>
  <dimension ref="A1:J37"/>
  <sheetViews>
    <sheetView workbookViewId="0"/>
  </sheetViews>
  <sheetFormatPr defaultRowHeight="14.5"/>
  <cols>
    <col min="2" max="2" width="34.81640625" customWidth="1"/>
    <col min="4" max="4" width="4.453125" customWidth="1"/>
    <col min="5" max="5" width="11.1796875" bestFit="1" customWidth="1"/>
    <col min="6" max="6" width="8.7265625" style="55"/>
  </cols>
  <sheetData>
    <row r="1" spans="1:10">
      <c r="A1" s="1" t="s">
        <v>109</v>
      </c>
      <c r="B1" s="20" t="s">
        <v>110</v>
      </c>
      <c r="C1" s="5"/>
      <c r="D1" s="31"/>
      <c r="E1" s="31"/>
      <c r="F1" s="46"/>
      <c r="G1" s="2"/>
      <c r="H1" s="341" t="s">
        <v>41</v>
      </c>
      <c r="I1" s="341"/>
      <c r="J1" s="4">
        <v>4</v>
      </c>
    </row>
    <row r="2" spans="1:10">
      <c r="B2" s="28"/>
      <c r="C2" s="29"/>
      <c r="D2" s="32"/>
      <c r="E2" s="32"/>
      <c r="G2" s="1" t="s">
        <v>3</v>
      </c>
      <c r="H2" s="2"/>
      <c r="I2" s="2"/>
      <c r="J2" s="2"/>
    </row>
    <row r="3" spans="1:10">
      <c r="B3" s="10" t="s">
        <v>111</v>
      </c>
      <c r="C3" s="22"/>
      <c r="D3" s="36"/>
      <c r="E3" s="33">
        <v>-15000</v>
      </c>
      <c r="F3" s="54" t="s">
        <v>10</v>
      </c>
    </row>
    <row r="4" spans="1:10">
      <c r="B4" s="10" t="s">
        <v>112</v>
      </c>
      <c r="C4" s="22"/>
      <c r="D4" s="36"/>
      <c r="E4" s="33">
        <v>10000</v>
      </c>
      <c r="F4" s="54" t="s">
        <v>10</v>
      </c>
    </row>
    <row r="5" spans="1:10" ht="15" thickBot="1">
      <c r="B5" s="10" t="s">
        <v>113</v>
      </c>
      <c r="C5" s="22"/>
      <c r="D5" s="69"/>
      <c r="E5" s="215">
        <v>-7000</v>
      </c>
      <c r="F5" s="54" t="s">
        <v>10</v>
      </c>
    </row>
    <row r="6" spans="1:10" ht="15.5" thickTop="1" thickBot="1">
      <c r="B6" s="11" t="s">
        <v>114</v>
      </c>
      <c r="C6" s="22"/>
      <c r="D6" s="61"/>
      <c r="E6" s="66">
        <f>SUM(E3:E5)</f>
        <v>-12000</v>
      </c>
      <c r="F6" s="53"/>
    </row>
    <row r="7" spans="1:10" ht="15" thickTop="1">
      <c r="B7" s="22"/>
      <c r="C7" s="22"/>
      <c r="D7" s="36"/>
      <c r="E7" s="35"/>
      <c r="F7" s="53"/>
    </row>
    <row r="8" spans="1:10">
      <c r="B8" s="30" t="s">
        <v>115</v>
      </c>
      <c r="C8" s="22"/>
      <c r="D8" s="36"/>
      <c r="E8" s="36"/>
      <c r="F8" s="53"/>
    </row>
    <row r="9" spans="1:10" ht="14.5" customHeight="1">
      <c r="B9" s="10" t="s">
        <v>116</v>
      </c>
      <c r="C9" s="34">
        <f>(E6*1)/4</f>
        <v>-3000</v>
      </c>
      <c r="D9" s="67" t="s">
        <v>1</v>
      </c>
      <c r="E9" s="66"/>
      <c r="F9" s="53"/>
      <c r="G9" s="299" t="s">
        <v>117</v>
      </c>
      <c r="H9" s="64"/>
      <c r="I9" s="64"/>
      <c r="J9" s="64"/>
    </row>
    <row r="10" spans="1:10">
      <c r="B10" s="10" t="s">
        <v>118</v>
      </c>
      <c r="C10" s="65">
        <f>(E6*3)/4</f>
        <v>-9000</v>
      </c>
      <c r="D10" s="60" t="s">
        <v>10</v>
      </c>
      <c r="E10" s="66">
        <f>C9+C10</f>
        <v>-12000</v>
      </c>
      <c r="F10" s="53"/>
      <c r="G10" s="64"/>
      <c r="H10" s="64"/>
      <c r="I10" s="64"/>
      <c r="J10" s="64"/>
    </row>
    <row r="11" spans="1:10">
      <c r="C11" s="2"/>
      <c r="D11" s="2"/>
      <c r="E11" s="2"/>
      <c r="F11" s="2"/>
    </row>
    <row r="12" spans="1:10">
      <c r="A12" s="1" t="s">
        <v>119</v>
      </c>
      <c r="B12" s="10" t="s">
        <v>120</v>
      </c>
      <c r="C12" s="37">
        <v>0.2</v>
      </c>
      <c r="D12" s="67" t="s">
        <v>1</v>
      </c>
      <c r="E12" s="50"/>
      <c r="F12" s="46"/>
      <c r="G12" s="2"/>
      <c r="H12" s="341" t="s">
        <v>41</v>
      </c>
      <c r="I12" s="341"/>
      <c r="J12" s="4">
        <v>1</v>
      </c>
    </row>
    <row r="13" spans="1:10" ht="14.5" customHeight="1">
      <c r="B13" s="10" t="s">
        <v>121</v>
      </c>
      <c r="C13" s="37">
        <f>(120/480)*0.8</f>
        <v>0.2</v>
      </c>
      <c r="D13" s="67" t="s">
        <v>1</v>
      </c>
      <c r="E13" s="67"/>
      <c r="G13" s="342" t="s">
        <v>122</v>
      </c>
      <c r="H13" s="342"/>
      <c r="I13" s="342"/>
      <c r="J13" s="342"/>
    </row>
    <row r="14" spans="1:10" ht="14.5" customHeight="1">
      <c r="B14" s="10" t="s">
        <v>123</v>
      </c>
      <c r="C14" s="37">
        <f>(360/480)*0.8</f>
        <v>0.60000000000000009</v>
      </c>
      <c r="D14" s="68" t="s">
        <v>10</v>
      </c>
      <c r="E14" s="49"/>
      <c r="G14" s="64"/>
      <c r="H14" s="64"/>
      <c r="I14" s="64"/>
      <c r="J14" s="64"/>
    </row>
    <row r="15" spans="1:10">
      <c r="F15"/>
      <c r="G15" s="64"/>
      <c r="H15" s="64"/>
      <c r="I15" s="64"/>
      <c r="J15" s="64"/>
    </row>
    <row r="16" spans="1:10">
      <c r="A16" s="1" t="s">
        <v>124</v>
      </c>
      <c r="B16" s="344" t="s">
        <v>125</v>
      </c>
      <c r="C16" s="344"/>
      <c r="D16" s="344"/>
      <c r="E16" s="344"/>
      <c r="F16" s="344"/>
      <c r="G16" s="2"/>
      <c r="H16" s="341" t="s">
        <v>41</v>
      </c>
      <c r="I16" s="341"/>
      <c r="J16" s="4">
        <v>1</v>
      </c>
    </row>
    <row r="17" spans="2:10">
      <c r="B17" s="343" t="s">
        <v>354</v>
      </c>
      <c r="C17" s="343"/>
      <c r="D17" s="343"/>
      <c r="E17" s="343"/>
      <c r="F17" s="228"/>
      <c r="G17" s="299" t="s">
        <v>126</v>
      </c>
      <c r="H17" s="2"/>
      <c r="I17" s="2"/>
      <c r="J17" s="2"/>
    </row>
    <row r="18" spans="2:10">
      <c r="B18" s="343" t="s">
        <v>355</v>
      </c>
      <c r="C18" s="343"/>
      <c r="D18" s="343"/>
      <c r="E18" s="343"/>
      <c r="F18" s="228"/>
      <c r="G18" s="38"/>
    </row>
    <row r="19" spans="2:10">
      <c r="B19" s="345" t="s">
        <v>356</v>
      </c>
      <c r="C19" s="345"/>
      <c r="D19" s="345"/>
      <c r="E19" s="345"/>
      <c r="F19" s="345"/>
    </row>
    <row r="20" spans="2:10">
      <c r="B20" s="340" t="s">
        <v>357</v>
      </c>
      <c r="C20" s="340"/>
      <c r="D20" s="340"/>
      <c r="E20" s="340"/>
      <c r="F20"/>
    </row>
    <row r="21" spans="2:10">
      <c r="F21"/>
    </row>
    <row r="22" spans="2:10">
      <c r="F22"/>
    </row>
    <row r="23" spans="2:10">
      <c r="F23"/>
    </row>
    <row r="24" spans="2:10">
      <c r="F24"/>
    </row>
    <row r="25" spans="2:10">
      <c r="F25"/>
    </row>
    <row r="26" spans="2:10">
      <c r="F26"/>
    </row>
    <row r="27" spans="2:10">
      <c r="F27"/>
    </row>
    <row r="28" spans="2:10">
      <c r="F28"/>
    </row>
    <row r="29" spans="2:10">
      <c r="F29"/>
    </row>
    <row r="30" spans="2:10">
      <c r="F30"/>
    </row>
    <row r="31" spans="2:10">
      <c r="F31"/>
    </row>
    <row r="32" spans="2:10">
      <c r="F32"/>
    </row>
    <row r="33" spans="6:6">
      <c r="F33"/>
    </row>
    <row r="34" spans="6:6">
      <c r="F34"/>
    </row>
    <row r="35" spans="6:6">
      <c r="F35"/>
    </row>
    <row r="36" spans="6:6">
      <c r="F36"/>
    </row>
    <row r="37" spans="6:6">
      <c r="F37"/>
    </row>
  </sheetData>
  <mergeCells count="9">
    <mergeCell ref="B20:E20"/>
    <mergeCell ref="H1:I1"/>
    <mergeCell ref="H12:I12"/>
    <mergeCell ref="G13:J13"/>
    <mergeCell ref="H16:I16"/>
    <mergeCell ref="B17:E17"/>
    <mergeCell ref="B18:E18"/>
    <mergeCell ref="B16:F16"/>
    <mergeCell ref="B19:F19"/>
  </mergeCells>
  <phoneticPr fontId="6" type="noConversion"/>
  <pageMargins left="0.7" right="0.7" top="0.75" bottom="0.75" header="0.3" footer="0.3"/>
  <pageSetup paperSize="9"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A3B91-B230-4F55-9B98-79F241C6448A}">
  <sheetPr>
    <pageSetUpPr fitToPage="1"/>
  </sheetPr>
  <dimension ref="A1:P42"/>
  <sheetViews>
    <sheetView workbookViewId="0"/>
  </sheetViews>
  <sheetFormatPr defaultColWidth="9.1796875" defaultRowHeight="14.5"/>
  <cols>
    <col min="1" max="1" width="11" style="52" customWidth="1"/>
    <col min="2" max="2" width="28.54296875" style="52" customWidth="1"/>
    <col min="3" max="3" width="20" style="52" customWidth="1"/>
    <col min="4" max="4" width="10.54296875" style="52" customWidth="1"/>
    <col min="5" max="5" width="18.54296875" style="52" customWidth="1"/>
    <col min="6" max="6" width="7" style="52" customWidth="1"/>
    <col min="7" max="7" width="14.54296875" style="52" bestFit="1" customWidth="1"/>
    <col min="8" max="8" width="4.26953125" style="52" customWidth="1"/>
    <col min="9" max="9" width="11.81640625" style="52" bestFit="1" customWidth="1"/>
    <col min="10" max="10" width="13.81640625" style="52" customWidth="1"/>
    <col min="11" max="11" width="13.1796875" style="52" customWidth="1"/>
    <col min="12" max="14" width="9.1796875" style="52"/>
    <col min="15" max="15" width="7.26953125" style="52" customWidth="1"/>
    <col min="16" max="16384" width="9.1796875" style="52"/>
  </cols>
  <sheetData>
    <row r="1" spans="1:15">
      <c r="A1" s="70" t="s">
        <v>127</v>
      </c>
      <c r="K1" s="2"/>
      <c r="L1" s="341"/>
      <c r="M1" s="341"/>
      <c r="N1" s="4"/>
    </row>
    <row r="2" spans="1:15">
      <c r="A2" s="70"/>
      <c r="B2" s="346" t="s">
        <v>128</v>
      </c>
      <c r="C2" s="347"/>
      <c r="D2" s="347"/>
      <c r="E2" s="347"/>
      <c r="F2" s="347"/>
      <c r="G2" s="347"/>
      <c r="H2" s="347"/>
      <c r="I2" s="348"/>
      <c r="K2" s="2"/>
      <c r="L2" s="171"/>
      <c r="M2" s="171"/>
      <c r="N2" s="4"/>
    </row>
    <row r="3" spans="1:15" ht="17.5">
      <c r="A3" s="70" t="s">
        <v>129</v>
      </c>
      <c r="B3" s="71"/>
      <c r="C3" s="71" t="s">
        <v>130</v>
      </c>
      <c r="D3" s="71" t="s">
        <v>131</v>
      </c>
      <c r="E3" s="71" t="s">
        <v>132</v>
      </c>
      <c r="F3" s="71"/>
      <c r="G3" s="71" t="s">
        <v>133</v>
      </c>
      <c r="H3" s="71"/>
      <c r="I3" s="71" t="s">
        <v>134</v>
      </c>
      <c r="J3" s="72"/>
      <c r="K3" s="218" t="s">
        <v>41</v>
      </c>
      <c r="L3" s="4">
        <v>7</v>
      </c>
    </row>
    <row r="4" spans="1:15">
      <c r="B4" s="76" t="s">
        <v>135</v>
      </c>
      <c r="C4" s="181" t="s">
        <v>136</v>
      </c>
      <c r="D4" s="184">
        <v>32000</v>
      </c>
      <c r="E4" s="78">
        <v>8320</v>
      </c>
      <c r="F4" s="78"/>
      <c r="G4" s="78">
        <v>7680</v>
      </c>
      <c r="H4" s="78"/>
      <c r="I4" s="78">
        <v>16000</v>
      </c>
      <c r="J4" s="74" t="s">
        <v>137</v>
      </c>
      <c r="K4" s="1" t="s">
        <v>3</v>
      </c>
    </row>
    <row r="5" spans="1:15" ht="16" customHeight="1">
      <c r="B5" s="13" t="s">
        <v>138</v>
      </c>
      <c r="C5" s="13" t="s">
        <v>139</v>
      </c>
      <c r="D5" s="185">
        <v>20000</v>
      </c>
      <c r="E5" s="182">
        <v>10000</v>
      </c>
      <c r="F5" s="73"/>
      <c r="G5" s="182">
        <v>8000</v>
      </c>
      <c r="H5" s="73"/>
      <c r="I5" s="182">
        <v>2000</v>
      </c>
      <c r="J5" s="74" t="s">
        <v>137</v>
      </c>
      <c r="K5" s="289" t="s">
        <v>140</v>
      </c>
      <c r="L5" s="219"/>
      <c r="M5" s="219"/>
      <c r="N5" s="219"/>
      <c r="O5" s="219"/>
    </row>
    <row r="6" spans="1:15">
      <c r="B6" s="13" t="s">
        <v>141</v>
      </c>
      <c r="C6" s="13" t="s">
        <v>142</v>
      </c>
      <c r="D6" s="185">
        <v>48000</v>
      </c>
      <c r="E6" s="73">
        <v>24000</v>
      </c>
      <c r="F6" s="73"/>
      <c r="G6" s="73">
        <v>16000</v>
      </c>
      <c r="H6" s="73"/>
      <c r="I6" s="73">
        <v>8000</v>
      </c>
      <c r="J6" s="74" t="s">
        <v>137</v>
      </c>
      <c r="K6" s="219"/>
      <c r="L6" s="219"/>
      <c r="M6" s="219"/>
      <c r="N6" s="219"/>
      <c r="O6" s="219"/>
    </row>
    <row r="7" spans="1:15" ht="14.5" customHeight="1">
      <c r="B7" s="13" t="s">
        <v>143</v>
      </c>
      <c r="C7" s="13" t="s">
        <v>144</v>
      </c>
      <c r="D7" s="185">
        <v>16000</v>
      </c>
      <c r="E7" s="73">
        <v>8000</v>
      </c>
      <c r="F7" s="73"/>
      <c r="G7" s="73">
        <v>6000</v>
      </c>
      <c r="H7" s="73"/>
      <c r="I7" s="73">
        <v>2000</v>
      </c>
      <c r="J7" s="74" t="s">
        <v>137</v>
      </c>
      <c r="K7" s="353" t="s">
        <v>358</v>
      </c>
      <c r="L7" s="353"/>
      <c r="M7" s="353"/>
      <c r="N7" s="353"/>
      <c r="O7" s="327"/>
    </row>
    <row r="8" spans="1:15">
      <c r="B8" s="13" t="s">
        <v>145</v>
      </c>
      <c r="C8" s="13" t="s">
        <v>146</v>
      </c>
      <c r="D8" s="185">
        <v>5000</v>
      </c>
      <c r="E8" s="73">
        <v>2600</v>
      </c>
      <c r="F8" s="73"/>
      <c r="G8" s="73">
        <v>2000</v>
      </c>
      <c r="H8" s="73"/>
      <c r="I8" s="73">
        <v>400</v>
      </c>
      <c r="J8" s="74" t="s">
        <v>137</v>
      </c>
      <c r="K8" s="353"/>
      <c r="L8" s="353"/>
      <c r="M8" s="353"/>
      <c r="N8" s="353"/>
      <c r="O8" s="327"/>
    </row>
    <row r="9" spans="1:15">
      <c r="B9" s="13" t="s">
        <v>147</v>
      </c>
      <c r="C9" s="13" t="s">
        <v>142</v>
      </c>
      <c r="D9" s="185">
        <v>8400</v>
      </c>
      <c r="E9" s="75">
        <v>4200</v>
      </c>
      <c r="F9" s="75"/>
      <c r="G9" s="75">
        <v>2800</v>
      </c>
      <c r="H9" s="75"/>
      <c r="I9" s="75">
        <v>1400</v>
      </c>
      <c r="J9" s="74" t="s">
        <v>137</v>
      </c>
      <c r="L9" s="219"/>
      <c r="M9" s="219"/>
      <c r="N9" s="219"/>
      <c r="O9" s="219"/>
    </row>
    <row r="10" spans="1:15" ht="15" thickBot="1">
      <c r="B10" s="13" t="s">
        <v>148</v>
      </c>
      <c r="C10" s="13" t="s">
        <v>139</v>
      </c>
      <c r="D10" s="77">
        <v>40000</v>
      </c>
      <c r="E10" s="77">
        <v>20000</v>
      </c>
      <c r="F10" s="75"/>
      <c r="G10" s="77">
        <v>16000</v>
      </c>
      <c r="H10" s="75"/>
      <c r="I10" s="77">
        <v>4000</v>
      </c>
      <c r="J10" s="74" t="s">
        <v>137</v>
      </c>
    </row>
    <row r="11" spans="1:15" ht="18" customHeight="1" thickTop="1" thickBot="1">
      <c r="B11" s="76"/>
      <c r="C11" s="76"/>
      <c r="D11" s="77">
        <f>SUM(D4:D10)</f>
        <v>169400</v>
      </c>
      <c r="E11" s="183">
        <f>SUM(E4:E10)</f>
        <v>77120</v>
      </c>
      <c r="F11" s="78"/>
      <c r="G11" s="183">
        <f>SUM(G4:G10)</f>
        <v>58480</v>
      </c>
      <c r="H11" s="78"/>
      <c r="I11" s="77">
        <f>SUM(I4:I10)</f>
        <v>33800</v>
      </c>
      <c r="J11" s="72"/>
      <c r="K11" s="334" t="s">
        <v>359</v>
      </c>
      <c r="L11" s="334"/>
      <c r="M11" s="334"/>
      <c r="N11" s="334"/>
      <c r="O11" s="56"/>
    </row>
    <row r="12" spans="1:15" ht="17.25" customHeight="1" thickTop="1">
      <c r="B12" s="247"/>
      <c r="C12" s="247"/>
      <c r="D12" s="248"/>
      <c r="E12" s="248"/>
      <c r="F12" s="248"/>
      <c r="G12" s="248"/>
      <c r="H12" s="248"/>
      <c r="I12" s="248"/>
      <c r="J12" s="72"/>
      <c r="K12" s="334"/>
      <c r="L12" s="334"/>
      <c r="M12" s="334"/>
      <c r="N12" s="334"/>
      <c r="O12" s="56"/>
    </row>
    <row r="13" spans="1:15">
      <c r="J13" s="72"/>
    </row>
    <row r="14" spans="1:15" ht="15" thickBot="1">
      <c r="A14" s="70" t="s">
        <v>149</v>
      </c>
      <c r="B14" s="79" t="s">
        <v>150</v>
      </c>
      <c r="C14" s="175" t="s">
        <v>151</v>
      </c>
      <c r="D14" s="175"/>
      <c r="E14" s="77">
        <f>I11/10000*6000</f>
        <v>20280</v>
      </c>
      <c r="F14" s="6" t="s">
        <v>10</v>
      </c>
      <c r="G14" s="77">
        <f>I11/10000*4000</f>
        <v>13520</v>
      </c>
      <c r="H14" s="80" t="s">
        <v>10</v>
      </c>
      <c r="J14" s="39"/>
      <c r="K14" s="39" t="s">
        <v>41</v>
      </c>
      <c r="L14" s="4">
        <v>2</v>
      </c>
    </row>
    <row r="15" spans="1:15" ht="15.5" thickTop="1" thickBot="1">
      <c r="B15" s="79" t="s">
        <v>152</v>
      </c>
      <c r="C15" s="79"/>
      <c r="D15" s="79"/>
      <c r="E15" s="77">
        <f>E11+E14</f>
        <v>97400</v>
      </c>
      <c r="F15" s="81"/>
      <c r="G15" s="77">
        <f>G11+G14</f>
        <v>72000</v>
      </c>
      <c r="H15" s="82"/>
      <c r="J15" s="1"/>
      <c r="K15" s="2"/>
      <c r="L15" s="2"/>
      <c r="M15" s="2"/>
    </row>
    <row r="16" spans="1:15" ht="15" thickTop="1">
      <c r="E16" s="248"/>
      <c r="F16" s="82"/>
      <c r="G16" s="248"/>
      <c r="H16" s="82"/>
      <c r="J16" s="1"/>
      <c r="K16" s="2"/>
      <c r="L16" s="2"/>
      <c r="M16" s="2"/>
    </row>
    <row r="17" spans="1:16">
      <c r="B17" s="70"/>
      <c r="C17" s="70"/>
      <c r="D17" s="70"/>
    </row>
    <row r="18" spans="1:16">
      <c r="A18" s="70" t="s">
        <v>153</v>
      </c>
      <c r="B18" s="233" t="s">
        <v>132</v>
      </c>
      <c r="C18" s="109"/>
      <c r="D18" s="109"/>
      <c r="E18" s="233" t="s">
        <v>133</v>
      </c>
      <c r="F18" s="79"/>
      <c r="G18" s="79"/>
      <c r="K18" s="218" t="s">
        <v>41</v>
      </c>
      <c r="L18" s="4">
        <v>2</v>
      </c>
    </row>
    <row r="19" spans="1:16">
      <c r="B19" s="79" t="s">
        <v>152</v>
      </c>
      <c r="C19" s="186">
        <f>E15</f>
        <v>97400</v>
      </c>
      <c r="D19" s="349" t="s">
        <v>154</v>
      </c>
      <c r="E19" s="351" t="s">
        <v>152</v>
      </c>
      <c r="F19" s="352"/>
      <c r="G19" s="186">
        <f>G15</f>
        <v>72000</v>
      </c>
      <c r="H19" s="80"/>
      <c r="J19" s="39"/>
      <c r="K19" s="56"/>
      <c r="L19" s="56"/>
      <c r="M19" s="56"/>
      <c r="N19" s="56"/>
      <c r="O19" s="56"/>
    </row>
    <row r="20" spans="1:16">
      <c r="B20" s="79" t="s">
        <v>155</v>
      </c>
      <c r="C20" s="83">
        <v>243500</v>
      </c>
      <c r="D20" s="350"/>
      <c r="E20" s="351" t="s">
        <v>156</v>
      </c>
      <c r="F20" s="352"/>
      <c r="G20" s="209">
        <v>16000</v>
      </c>
      <c r="H20" s="80"/>
      <c r="J20" s="1"/>
      <c r="K20" s="56"/>
      <c r="L20" s="56"/>
      <c r="M20" s="56"/>
      <c r="N20" s="56"/>
      <c r="O20" s="56"/>
    </row>
    <row r="21" spans="1:16">
      <c r="B21" s="79" t="s">
        <v>157</v>
      </c>
      <c r="C21" s="84">
        <f>C19/C20</f>
        <v>0.4</v>
      </c>
      <c r="D21" s="6" t="s">
        <v>10</v>
      </c>
      <c r="E21" s="351" t="s">
        <v>157</v>
      </c>
      <c r="F21" s="352"/>
      <c r="G21" s="85">
        <f>G19/G20</f>
        <v>4.5</v>
      </c>
      <c r="H21" s="187" t="s">
        <v>158</v>
      </c>
      <c r="I21" s="94"/>
      <c r="J21" s="94"/>
      <c r="K21" s="52" t="s">
        <v>159</v>
      </c>
    </row>
    <row r="22" spans="1:16">
      <c r="C22" s="249"/>
      <c r="D22" s="80"/>
      <c r="E22" s="250"/>
      <c r="F22" s="250"/>
      <c r="G22" s="251"/>
      <c r="H22" s="94"/>
      <c r="I22" s="94"/>
      <c r="J22" s="94"/>
    </row>
    <row r="24" spans="1:16">
      <c r="A24" s="70" t="s">
        <v>160</v>
      </c>
      <c r="B24" s="79" t="s">
        <v>155</v>
      </c>
      <c r="C24" s="78">
        <v>256000</v>
      </c>
      <c r="D24" s="6"/>
      <c r="E24" s="351" t="s">
        <v>161</v>
      </c>
      <c r="F24" s="352"/>
      <c r="G24" s="209">
        <v>14000</v>
      </c>
      <c r="H24" s="80"/>
      <c r="J24" s="39"/>
      <c r="K24" s="39" t="s">
        <v>41</v>
      </c>
      <c r="L24" s="4">
        <v>4</v>
      </c>
    </row>
    <row r="25" spans="1:16" ht="16.5" customHeight="1">
      <c r="B25" s="79" t="s">
        <v>162</v>
      </c>
      <c r="C25" s="84">
        <f>C21</f>
        <v>0.4</v>
      </c>
      <c r="D25" s="6"/>
      <c r="E25" s="79" t="s">
        <v>162</v>
      </c>
      <c r="F25" s="6"/>
      <c r="G25" s="85">
        <f>G21</f>
        <v>4.5</v>
      </c>
      <c r="H25" s="80"/>
      <c r="J25" s="1"/>
      <c r="K25" s="329" t="s">
        <v>361</v>
      </c>
      <c r="L25" s="333"/>
      <c r="M25" s="333"/>
      <c r="N25" s="333"/>
      <c r="O25" s="333"/>
    </row>
    <row r="26" spans="1:16" ht="16.5" customHeight="1">
      <c r="B26" s="81" t="s">
        <v>163</v>
      </c>
      <c r="C26" s="81">
        <f>C24*C25</f>
        <v>102400</v>
      </c>
      <c r="D26" s="80" t="s">
        <v>10</v>
      </c>
      <c r="E26" s="356" t="s">
        <v>163</v>
      </c>
      <c r="F26" s="357"/>
      <c r="G26" s="81">
        <f t="shared" ref="G26" si="0">G24*G25</f>
        <v>63000</v>
      </c>
      <c r="H26" s="80" t="s">
        <v>10</v>
      </c>
      <c r="I26" s="86"/>
      <c r="K26" s="333"/>
      <c r="L26" s="333"/>
      <c r="M26" s="333"/>
      <c r="N26" s="333"/>
      <c r="O26" s="333"/>
    </row>
    <row r="27" spans="1:16" ht="15" thickBot="1">
      <c r="B27" s="79" t="s">
        <v>164</v>
      </c>
      <c r="C27" s="77">
        <v>96000</v>
      </c>
      <c r="D27" s="6"/>
      <c r="E27" s="351" t="s">
        <v>164</v>
      </c>
      <c r="F27" s="352"/>
      <c r="G27" s="77">
        <v>68000</v>
      </c>
      <c r="H27" s="86"/>
      <c r="I27" s="86"/>
    </row>
    <row r="28" spans="1:16" ht="14.5" customHeight="1" thickTop="1">
      <c r="B28" s="79"/>
      <c r="C28" s="81">
        <f>C26-C27</f>
        <v>6400</v>
      </c>
      <c r="D28" s="358" t="s">
        <v>10</v>
      </c>
      <c r="E28" s="81"/>
      <c r="F28" s="6"/>
      <c r="G28" s="81">
        <f t="shared" ref="G28" si="1">G26-G27</f>
        <v>-5000</v>
      </c>
      <c r="H28" s="360" t="s">
        <v>10</v>
      </c>
      <c r="I28" s="116"/>
      <c r="K28" s="334" t="s">
        <v>360</v>
      </c>
      <c r="L28" s="334"/>
      <c r="M28" s="334"/>
      <c r="N28" s="334"/>
      <c r="O28" s="334"/>
      <c r="P28" s="334"/>
    </row>
    <row r="29" spans="1:16">
      <c r="B29" s="79"/>
      <c r="C29" s="216" t="s">
        <v>165</v>
      </c>
      <c r="D29" s="359"/>
      <c r="E29" s="79"/>
      <c r="F29" s="6"/>
      <c r="G29" s="216" t="s">
        <v>166</v>
      </c>
      <c r="H29" s="360"/>
      <c r="I29" s="221"/>
      <c r="K29" s="334"/>
      <c r="L29" s="334"/>
      <c r="M29" s="334"/>
      <c r="N29" s="334"/>
      <c r="O29" s="334"/>
      <c r="P29" s="334"/>
    </row>
    <row r="30" spans="1:16">
      <c r="I30" s="39"/>
    </row>
    <row r="31" spans="1:16">
      <c r="A31" s="70" t="s">
        <v>167</v>
      </c>
      <c r="B31" s="70" t="s">
        <v>168</v>
      </c>
      <c r="I31" s="39"/>
      <c r="K31" s="39" t="s">
        <v>41</v>
      </c>
      <c r="L31" s="86">
        <v>2</v>
      </c>
    </row>
    <row r="32" spans="1:16">
      <c r="A32" s="70"/>
      <c r="B32" s="340" t="s">
        <v>169</v>
      </c>
      <c r="C32" s="340"/>
      <c r="D32" s="340"/>
      <c r="E32" s="340"/>
      <c r="F32" s="340"/>
      <c r="G32" s="340"/>
      <c r="H32" s="340"/>
      <c r="I32" s="340"/>
      <c r="J32" s="340"/>
      <c r="K32" s="340"/>
      <c r="L32" s="86"/>
    </row>
    <row r="33" spans="1:14">
      <c r="B33" s="340" t="s">
        <v>170</v>
      </c>
      <c r="C33" s="340"/>
      <c r="D33" s="340"/>
      <c r="E33" s="340"/>
      <c r="F33" s="340"/>
      <c r="G33" s="340"/>
      <c r="H33" s="340"/>
      <c r="I33" s="340"/>
      <c r="J33" s="340"/>
      <c r="K33" s="340"/>
    </row>
    <row r="34" spans="1:14">
      <c r="I34" s="39"/>
    </row>
    <row r="35" spans="1:14">
      <c r="A35" s="70" t="s">
        <v>171</v>
      </c>
      <c r="B35" s="355" t="s">
        <v>172</v>
      </c>
      <c r="C35" s="355"/>
      <c r="D35" s="355"/>
      <c r="E35" s="355"/>
      <c r="F35" s="355"/>
      <c r="G35" s="355"/>
      <c r="I35" s="39"/>
      <c r="K35" s="39" t="s">
        <v>41</v>
      </c>
      <c r="L35" s="4">
        <v>2</v>
      </c>
    </row>
    <row r="36" spans="1:14">
      <c r="B36" s="354" t="s">
        <v>173</v>
      </c>
      <c r="C36" s="354"/>
      <c r="D36" s="354"/>
      <c r="E36" s="354"/>
      <c r="F36" s="354"/>
      <c r="G36" s="354"/>
      <c r="K36" s="302" t="s">
        <v>174</v>
      </c>
      <c r="L36" s="301"/>
      <c r="M36" s="301"/>
      <c r="N36" s="301"/>
    </row>
    <row r="37" spans="1:14">
      <c r="B37" s="354" t="s">
        <v>175</v>
      </c>
      <c r="C37" s="354"/>
      <c r="D37" s="354"/>
      <c r="E37" s="354"/>
      <c r="F37" s="354"/>
      <c r="G37" s="354"/>
      <c r="K37" s="302" t="s">
        <v>176</v>
      </c>
      <c r="L37" s="301"/>
      <c r="M37" s="301"/>
      <c r="N37" s="301"/>
    </row>
    <row r="38" spans="1:14">
      <c r="B38" s="354" t="s">
        <v>177</v>
      </c>
      <c r="C38" s="354"/>
      <c r="D38" s="354"/>
      <c r="E38" s="354"/>
      <c r="F38" s="354"/>
      <c r="G38" s="354"/>
    </row>
    <row r="39" spans="1:14">
      <c r="B39" s="354" t="s">
        <v>178</v>
      </c>
      <c r="C39" s="354"/>
      <c r="D39" s="354"/>
      <c r="E39" s="354"/>
      <c r="F39" s="354"/>
      <c r="G39" s="354"/>
    </row>
    <row r="41" spans="1:14">
      <c r="H41" s="87"/>
    </row>
    <row r="42" spans="1:14">
      <c r="E42" s="87"/>
      <c r="F42" s="87"/>
      <c r="G42" s="87"/>
    </row>
  </sheetData>
  <mergeCells count="22">
    <mergeCell ref="K25:O26"/>
    <mergeCell ref="B37:G37"/>
    <mergeCell ref="B38:G38"/>
    <mergeCell ref="B39:G39"/>
    <mergeCell ref="E21:F21"/>
    <mergeCell ref="B36:G36"/>
    <mergeCell ref="B35:G35"/>
    <mergeCell ref="E24:F24"/>
    <mergeCell ref="E26:F26"/>
    <mergeCell ref="E27:F27"/>
    <mergeCell ref="B33:K33"/>
    <mergeCell ref="B32:K32"/>
    <mergeCell ref="D28:D29"/>
    <mergeCell ref="H28:H29"/>
    <mergeCell ref="K28:P29"/>
    <mergeCell ref="L1:M1"/>
    <mergeCell ref="B2:I2"/>
    <mergeCell ref="D19:D20"/>
    <mergeCell ref="E19:F19"/>
    <mergeCell ref="E20:F20"/>
    <mergeCell ref="K7:N8"/>
    <mergeCell ref="K11:N12"/>
  </mergeCells>
  <pageMargins left="0.7" right="0.7" top="0.75" bottom="0.75" header="0.3" footer="0.3"/>
  <pageSetup paperSize="9" scale="69"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68DCEF-AE0D-43C4-83D2-2517111D6895}">
  <sheetPr>
    <pageSetUpPr fitToPage="1"/>
  </sheetPr>
  <dimension ref="A1:P117"/>
  <sheetViews>
    <sheetView zoomScaleNormal="100" workbookViewId="0"/>
  </sheetViews>
  <sheetFormatPr defaultColWidth="8.7265625" defaultRowHeight="14"/>
  <cols>
    <col min="1" max="1" width="11.54296875" style="2" customWidth="1"/>
    <col min="2" max="2" width="27.26953125" style="2" customWidth="1"/>
    <col min="3" max="3" width="9.7265625" style="2" customWidth="1"/>
    <col min="4" max="4" width="10.54296875" style="2" customWidth="1"/>
    <col min="5" max="5" width="9.453125" style="2" bestFit="1" customWidth="1"/>
    <col min="6" max="6" width="9.7265625" style="2" customWidth="1"/>
    <col min="7" max="7" width="8.81640625" style="2" customWidth="1"/>
    <col min="8" max="8" width="10.81640625" style="2" customWidth="1"/>
    <col min="9" max="9" width="4.7265625" style="2" customWidth="1"/>
    <col min="10" max="10" width="11.26953125" style="2" customWidth="1"/>
    <col min="11" max="11" width="11.54296875" style="2" customWidth="1"/>
    <col min="12" max="13" width="8.7265625" style="2"/>
    <col min="14" max="14" width="11.1796875" style="2" customWidth="1"/>
    <col min="15" max="16384" width="8.7265625" style="2"/>
  </cols>
  <sheetData>
    <row r="1" spans="1:16" ht="14.5">
      <c r="A1" s="70" t="s">
        <v>179</v>
      </c>
    </row>
    <row r="2" spans="1:16" ht="14.5">
      <c r="A2" s="1" t="s">
        <v>180</v>
      </c>
      <c r="B2" s="7"/>
      <c r="C2" s="128" t="s">
        <v>181</v>
      </c>
      <c r="D2" s="129"/>
      <c r="E2" s="128" t="s">
        <v>182</v>
      </c>
      <c r="F2" s="129"/>
      <c r="G2" s="128" t="s">
        <v>183</v>
      </c>
      <c r="H2" s="126"/>
      <c r="I2" s="126"/>
      <c r="J2" s="130" t="s">
        <v>131</v>
      </c>
      <c r="K2" s="131"/>
      <c r="M2" s="341" t="s">
        <v>41</v>
      </c>
      <c r="N2" s="341"/>
      <c r="O2" s="4">
        <v>5</v>
      </c>
    </row>
    <row r="3" spans="1:16" ht="14.5">
      <c r="B3" s="7"/>
      <c r="C3" s="8"/>
      <c r="D3" s="126"/>
      <c r="E3" s="7"/>
      <c r="F3" s="126"/>
      <c r="G3" s="7"/>
      <c r="H3" s="126"/>
      <c r="I3" s="126"/>
      <c r="J3" s="132"/>
      <c r="K3" s="133"/>
      <c r="L3" s="1" t="s">
        <v>3</v>
      </c>
    </row>
    <row r="4" spans="1:16" ht="14.5">
      <c r="B4" s="134" t="s">
        <v>184</v>
      </c>
      <c r="C4" s="135"/>
      <c r="D4" s="73">
        <v>114</v>
      </c>
      <c r="E4" s="9"/>
      <c r="F4" s="73">
        <v>105</v>
      </c>
      <c r="G4" s="9"/>
      <c r="H4" s="73">
        <v>110</v>
      </c>
      <c r="I4" s="73"/>
      <c r="J4" s="132"/>
      <c r="K4" s="133"/>
    </row>
    <row r="5" spans="1:16" ht="14.5">
      <c r="B5" s="134" t="s">
        <v>185</v>
      </c>
      <c r="C5" s="73">
        <v>20</v>
      </c>
      <c r="D5" s="136"/>
      <c r="E5" s="73">
        <v>25</v>
      </c>
      <c r="F5" s="137"/>
      <c r="G5" s="73">
        <v>15</v>
      </c>
      <c r="H5" s="137"/>
      <c r="I5" s="137"/>
      <c r="J5" s="132"/>
      <c r="K5" s="362" t="s">
        <v>186</v>
      </c>
      <c r="L5" s="363"/>
    </row>
    <row r="6" spans="1:16" ht="14.5">
      <c r="B6" s="134" t="s">
        <v>187</v>
      </c>
      <c r="C6" s="73">
        <v>40</v>
      </c>
      <c r="D6" s="136"/>
      <c r="E6" s="73">
        <v>22</v>
      </c>
      <c r="F6" s="137"/>
      <c r="G6" s="73">
        <v>48</v>
      </c>
      <c r="H6" s="137"/>
      <c r="I6" s="137"/>
      <c r="J6" s="132"/>
      <c r="K6" s="362" t="s">
        <v>186</v>
      </c>
      <c r="L6" s="363"/>
    </row>
    <row r="7" spans="1:16" ht="17.25" customHeight="1">
      <c r="B7" s="134" t="s">
        <v>188</v>
      </c>
      <c r="C7" s="77">
        <v>12</v>
      </c>
      <c r="D7" s="77">
        <f>SUM(C5:C7)</f>
        <v>72</v>
      </c>
      <c r="E7" s="77">
        <v>8</v>
      </c>
      <c r="F7" s="77">
        <f>SUM(E5:E7)</f>
        <v>55</v>
      </c>
      <c r="G7" s="77">
        <v>8</v>
      </c>
      <c r="H7" s="77">
        <f>SUM(G5:G7)</f>
        <v>71</v>
      </c>
      <c r="I7" s="73"/>
      <c r="J7" s="132"/>
      <c r="K7" s="133"/>
      <c r="L7" s="361" t="s">
        <v>189</v>
      </c>
      <c r="M7" s="361"/>
      <c r="N7" s="361"/>
      <c r="O7" s="361"/>
      <c r="P7" s="361"/>
    </row>
    <row r="8" spans="1:16" ht="15" thickTop="1">
      <c r="B8" s="134" t="s">
        <v>190</v>
      </c>
      <c r="C8" s="135"/>
      <c r="D8" s="73">
        <f>D4-D7</f>
        <v>42</v>
      </c>
      <c r="E8" s="6" t="s">
        <v>10</v>
      </c>
      <c r="F8" s="73">
        <f>F4-F7</f>
        <v>50</v>
      </c>
      <c r="G8" s="6" t="s">
        <v>10</v>
      </c>
      <c r="H8" s="73">
        <f>H4-H7</f>
        <v>39</v>
      </c>
      <c r="I8" s="6" t="s">
        <v>10</v>
      </c>
      <c r="J8" s="6"/>
      <c r="K8" s="229"/>
      <c r="L8" s="361"/>
      <c r="M8" s="361"/>
      <c r="N8" s="361"/>
      <c r="O8" s="361"/>
      <c r="P8" s="361"/>
    </row>
    <row r="9" spans="1:16" ht="14.5">
      <c r="B9" s="261"/>
      <c r="C9" s="262"/>
      <c r="D9" s="263"/>
      <c r="E9" s="264"/>
      <c r="F9" s="263"/>
      <c r="G9" s="264"/>
      <c r="H9" s="263"/>
      <c r="I9" s="264"/>
      <c r="J9" s="264"/>
      <c r="K9" s="229"/>
    </row>
    <row r="10" spans="1:16" ht="15" thickBot="1">
      <c r="A10" s="1" t="s">
        <v>191</v>
      </c>
      <c r="B10" s="134" t="s">
        <v>192</v>
      </c>
      <c r="C10" s="135"/>
      <c r="D10" s="253">
        <v>4855</v>
      </c>
      <c r="E10" s="254"/>
      <c r="F10" s="253">
        <v>5560</v>
      </c>
      <c r="G10" s="254"/>
      <c r="H10" s="253">
        <v>4260</v>
      </c>
      <c r="I10" s="6"/>
      <c r="J10" s="8"/>
      <c r="K10" s="229"/>
      <c r="M10" s="341" t="s">
        <v>41</v>
      </c>
      <c r="N10" s="341"/>
      <c r="O10" s="4">
        <v>2</v>
      </c>
    </row>
    <row r="11" spans="1:16" ht="14.5">
      <c r="B11" s="134" t="s">
        <v>193</v>
      </c>
      <c r="C11" s="135"/>
      <c r="D11" s="77">
        <f>D8*D10</f>
        <v>203910</v>
      </c>
      <c r="E11" s="139" t="s">
        <v>1</v>
      </c>
      <c r="F11" s="77">
        <f>F8*F10</f>
        <v>278000</v>
      </c>
      <c r="G11" s="139" t="s">
        <v>1</v>
      </c>
      <c r="H11" s="77">
        <f>H8*H10</f>
        <v>166140</v>
      </c>
      <c r="I11" s="139" t="s">
        <v>1</v>
      </c>
      <c r="J11" s="279">
        <f>SUM(D11:H11)</f>
        <v>648050</v>
      </c>
      <c r="K11" s="80" t="s">
        <v>10</v>
      </c>
      <c r="L11" s="1"/>
    </row>
    <row r="12" spans="1:16" ht="16.5" customHeight="1">
      <c r="B12" s="134" t="s">
        <v>194</v>
      </c>
      <c r="C12" s="8"/>
      <c r="D12" s="126"/>
      <c r="E12" s="7"/>
      <c r="F12" s="126"/>
      <c r="G12" s="7"/>
      <c r="H12" s="126"/>
      <c r="I12" s="126"/>
      <c r="J12" s="278">
        <v>165000</v>
      </c>
      <c r="K12" s="230" t="s">
        <v>1</v>
      </c>
      <c r="M12" s="303"/>
      <c r="N12" s="303"/>
      <c r="O12" s="303"/>
    </row>
    <row r="13" spans="1:16" ht="18.649999999999999" customHeight="1">
      <c r="B13" s="140" t="s">
        <v>195</v>
      </c>
      <c r="C13" s="8"/>
      <c r="D13" s="126"/>
      <c r="E13" s="7"/>
      <c r="F13" s="126"/>
      <c r="G13" s="7"/>
      <c r="H13" s="126"/>
      <c r="I13" s="277"/>
      <c r="J13" s="280">
        <f>J11-J12</f>
        <v>483050</v>
      </c>
      <c r="K13" s="210" t="s">
        <v>10</v>
      </c>
      <c r="L13" s="299" t="s">
        <v>196</v>
      </c>
      <c r="M13" s="303"/>
      <c r="N13" s="303"/>
      <c r="O13" s="303"/>
    </row>
    <row r="14" spans="1:16" ht="18.649999999999999" customHeight="1">
      <c r="B14" s="252"/>
      <c r="C14" s="229"/>
      <c r="D14" s="127"/>
      <c r="E14" s="151"/>
      <c r="F14" s="127"/>
      <c r="G14" s="151"/>
      <c r="H14" s="127"/>
      <c r="I14" s="127"/>
      <c r="J14" s="248"/>
      <c r="K14" s="210"/>
      <c r="L14" s="236"/>
      <c r="M14" s="236"/>
      <c r="N14" s="236"/>
      <c r="O14" s="236"/>
    </row>
    <row r="15" spans="1:16" ht="14.5" customHeight="1">
      <c r="C15" s="141"/>
      <c r="D15" s="142"/>
      <c r="E15" s="141"/>
      <c r="F15" s="143"/>
      <c r="G15" s="141"/>
      <c r="H15" s="127"/>
      <c r="I15" s="127"/>
      <c r="J15" s="40"/>
      <c r="K15" s="40"/>
      <c r="L15" s="40"/>
      <c r="M15" s="40"/>
    </row>
    <row r="16" spans="1:16" ht="14.5" customHeight="1">
      <c r="A16" s="1" t="s">
        <v>197</v>
      </c>
      <c r="B16" s="7"/>
      <c r="C16" s="128" t="s">
        <v>181</v>
      </c>
      <c r="D16" s="136"/>
      <c r="E16" s="128" t="s">
        <v>182</v>
      </c>
      <c r="F16" s="136"/>
      <c r="G16" s="128" t="s">
        <v>183</v>
      </c>
      <c r="H16" s="126"/>
      <c r="I16" s="31"/>
      <c r="J16" s="275" t="s">
        <v>131</v>
      </c>
      <c r="K16" s="40"/>
      <c r="M16" s="341" t="s">
        <v>41</v>
      </c>
      <c r="N16" s="341"/>
      <c r="O16" s="4">
        <v>2</v>
      </c>
    </row>
    <row r="17" spans="2:14" ht="14.5" customHeight="1">
      <c r="B17" s="134" t="s">
        <v>198</v>
      </c>
      <c r="C17" s="7"/>
      <c r="D17" s="136"/>
      <c r="E17" s="7"/>
      <c r="F17" s="136"/>
      <c r="G17" s="7"/>
      <c r="H17" s="126"/>
      <c r="I17" s="8"/>
      <c r="J17" s="276"/>
      <c r="K17" s="144"/>
      <c r="L17" s="1"/>
    </row>
    <row r="18" spans="2:14" ht="14.5" customHeight="1">
      <c r="B18" s="134" t="s">
        <v>199</v>
      </c>
      <c r="C18" s="7">
        <v>4</v>
      </c>
      <c r="D18" s="136"/>
      <c r="E18" s="7">
        <v>5</v>
      </c>
      <c r="F18" s="136"/>
      <c r="G18" s="7">
        <v>3</v>
      </c>
      <c r="H18" s="126"/>
      <c r="I18" s="8"/>
      <c r="J18" s="132"/>
      <c r="K18" s="144"/>
      <c r="L18" s="40"/>
      <c r="M18" s="40"/>
    </row>
    <row r="19" spans="2:14" ht="14.5" customHeight="1" thickBot="1">
      <c r="B19" s="134" t="s">
        <v>200</v>
      </c>
      <c r="C19" s="145">
        <f>D10</f>
        <v>4855</v>
      </c>
      <c r="D19" s="136"/>
      <c r="E19" s="145">
        <f>F10</f>
        <v>5560</v>
      </c>
      <c r="F19" s="136"/>
      <c r="G19" s="145">
        <f>H10</f>
        <v>4260</v>
      </c>
      <c r="H19" s="126"/>
      <c r="I19" s="8"/>
      <c r="J19" s="146"/>
      <c r="K19" s="144"/>
      <c r="L19" s="40"/>
      <c r="M19" s="40"/>
    </row>
    <row r="20" spans="2:14" ht="14.5" customHeight="1" thickTop="1" thickBot="1">
      <c r="B20" s="134" t="s">
        <v>201</v>
      </c>
      <c r="C20" s="145">
        <f>C18*C19</f>
        <v>19420</v>
      </c>
      <c r="D20" s="136"/>
      <c r="E20" s="145">
        <f>E18*E19</f>
        <v>27800</v>
      </c>
      <c r="F20" s="136"/>
      <c r="G20" s="145">
        <f>G18*G19</f>
        <v>12780</v>
      </c>
      <c r="H20" s="126"/>
      <c r="I20" s="147"/>
      <c r="J20" s="146">
        <f>SUM(C20:H20)</f>
        <v>60000</v>
      </c>
      <c r="K20" s="54" t="s">
        <v>12</v>
      </c>
      <c r="L20" s="361" t="s">
        <v>202</v>
      </c>
      <c r="M20" s="361"/>
      <c r="N20" s="361"/>
    </row>
    <row r="21" spans="2:14" ht="14.5" customHeight="1" thickTop="1">
      <c r="L21" s="40"/>
      <c r="M21" s="40"/>
    </row>
    <row r="22" spans="2:14" ht="14.5" customHeight="1"/>
    <row r="23" spans="2:14" ht="14.5" customHeight="1"/>
    <row r="24" spans="2:14" ht="14.5" customHeight="1"/>
    <row r="28" spans="2:14" ht="14.5" customHeight="1"/>
    <row r="29" spans="2:14" ht="14.5" customHeight="1"/>
    <row r="34" ht="15.65" customHeight="1"/>
    <row r="52" ht="15" customHeight="1"/>
    <row r="59" ht="15" customHeight="1"/>
    <row r="60" ht="15" customHeight="1"/>
    <row r="61" ht="15" customHeight="1"/>
    <row r="62" ht="15" customHeight="1"/>
    <row r="63" ht="15" customHeight="1"/>
    <row r="64" ht="15" customHeight="1"/>
    <row r="65" ht="15" customHeight="1"/>
    <row r="66" ht="15" customHeight="1"/>
    <row r="67" ht="26.5" customHeight="1"/>
    <row r="68" ht="14.5" customHeight="1"/>
    <row r="69" ht="14.5" customHeight="1"/>
    <row r="70" ht="14.5" customHeight="1"/>
    <row r="71" ht="14.5" customHeight="1"/>
    <row r="72" ht="14.5" customHeight="1"/>
    <row r="74" ht="14.5" customHeight="1"/>
    <row r="75" ht="14.5" customHeight="1"/>
    <row r="76" ht="14.5" customHeight="1"/>
    <row r="77" ht="14.5" customHeight="1"/>
    <row r="78" ht="14.5" customHeight="1"/>
    <row r="80" ht="14.5" customHeight="1"/>
    <row r="81" ht="14.5" customHeight="1"/>
    <row r="82" ht="14.5" customHeight="1"/>
    <row r="83" ht="15" customHeight="1"/>
    <row r="84" ht="15" customHeight="1"/>
    <row r="85" ht="14.5" customHeight="1"/>
    <row r="86" ht="14.5" customHeight="1"/>
    <row r="88" ht="14.5" customHeight="1"/>
    <row r="89" ht="14.5" customHeight="1"/>
    <row r="90" ht="14.5" customHeight="1"/>
    <row r="92" ht="15" customHeight="1"/>
    <row r="94" ht="15" customHeight="1"/>
    <row r="96" ht="14.5" customHeight="1"/>
    <row r="114" spans="6:6">
      <c r="F114" s="3"/>
    </row>
    <row r="115" spans="6:6">
      <c r="F115" s="3"/>
    </row>
    <row r="116" spans="6:6">
      <c r="F116" s="3"/>
    </row>
    <row r="117" spans="6:6">
      <c r="F117" s="3"/>
    </row>
  </sheetData>
  <mergeCells count="7">
    <mergeCell ref="M2:N2"/>
    <mergeCell ref="M16:N16"/>
    <mergeCell ref="L20:N20"/>
    <mergeCell ref="K5:L5"/>
    <mergeCell ref="K6:L6"/>
    <mergeCell ref="M10:N10"/>
    <mergeCell ref="L7:P8"/>
  </mergeCells>
  <pageMargins left="0.7" right="0.7" top="0.75" bottom="0.75" header="0.3" footer="0.3"/>
  <pageSetup paperSize="9" scale="76" fitToHeight="0" orientation="landscape" r:id="rId1"/>
  <rowBreaks count="2" manualBreakCount="2">
    <brk id="52" max="16383" man="1"/>
    <brk id="64"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B7ED0-2B0C-44C0-A3E7-21EB31A4D384}">
  <sheetPr>
    <pageSetUpPr fitToPage="1"/>
  </sheetPr>
  <dimension ref="A1:V35"/>
  <sheetViews>
    <sheetView zoomScaleNormal="100" workbookViewId="0"/>
  </sheetViews>
  <sheetFormatPr defaultRowHeight="14.5"/>
  <cols>
    <col min="1" max="1" width="10.81640625" customWidth="1"/>
    <col min="2" max="2" width="35.81640625" customWidth="1"/>
    <col min="3" max="3" width="11.1796875" customWidth="1"/>
    <col min="5" max="5" width="10.453125" customWidth="1"/>
    <col min="7" max="7" width="10.1796875" customWidth="1"/>
    <col min="8" max="8" width="5.1796875" customWidth="1"/>
    <col min="9" max="9" width="12.7265625" customWidth="1"/>
    <col min="10" max="10" width="5" style="193" customWidth="1"/>
    <col min="18" max="18" width="9.1796875" bestFit="1" customWidth="1"/>
    <col min="23" max="23" width="19" customWidth="1"/>
  </cols>
  <sheetData>
    <row r="1" spans="1:21" ht="14.5" customHeight="1">
      <c r="A1" s="70" t="s">
        <v>179</v>
      </c>
      <c r="B1" s="7"/>
      <c r="C1" s="11" t="s">
        <v>181</v>
      </c>
      <c r="D1" s="11"/>
      <c r="E1" s="11" t="s">
        <v>182</v>
      </c>
      <c r="F1" s="148"/>
      <c r="G1" s="11" t="s">
        <v>183</v>
      </c>
      <c r="H1" s="10"/>
      <c r="I1" s="149"/>
      <c r="J1" s="189"/>
      <c r="K1" s="2"/>
      <c r="L1" s="364" t="s">
        <v>203</v>
      </c>
      <c r="M1" s="364"/>
      <c r="N1" s="4">
        <v>8</v>
      </c>
      <c r="O1" s="150"/>
      <c r="P1" s="150"/>
      <c r="Q1" s="151"/>
      <c r="R1" s="152"/>
    </row>
    <row r="2" spans="1:21" ht="14.5" customHeight="1">
      <c r="A2" s="1" t="s">
        <v>204</v>
      </c>
      <c r="B2" s="234" t="s">
        <v>205</v>
      </c>
      <c r="C2" s="11"/>
      <c r="D2" s="11"/>
      <c r="E2" s="11"/>
      <c r="F2" s="148"/>
      <c r="G2" s="11"/>
      <c r="H2" s="10"/>
      <c r="I2" s="188">
        <f>'Q2 Part B (a) (i) and (ii)'!J20*0.85</f>
        <v>51000</v>
      </c>
      <c r="J2" s="194" t="s">
        <v>10</v>
      </c>
      <c r="K2" s="1" t="s">
        <v>3</v>
      </c>
      <c r="L2" s="171"/>
      <c r="M2" s="171"/>
      <c r="N2" s="4"/>
      <c r="O2" s="150"/>
      <c r="P2" s="150"/>
      <c r="Q2" s="151"/>
      <c r="R2" s="152"/>
    </row>
    <row r="3" spans="1:21" ht="14.5" customHeight="1">
      <c r="A3" s="70"/>
      <c r="B3" s="8"/>
      <c r="C3" s="11"/>
      <c r="D3" s="11"/>
      <c r="E3" s="11"/>
      <c r="F3" s="148"/>
      <c r="G3" s="11"/>
      <c r="H3" s="10"/>
      <c r="I3" s="149"/>
      <c r="J3" s="189"/>
      <c r="K3" s="368" t="s">
        <v>207</v>
      </c>
      <c r="L3" s="368"/>
      <c r="M3" s="368"/>
      <c r="N3" s="368"/>
      <c r="O3" s="368"/>
      <c r="P3" s="368"/>
      <c r="Q3" s="151"/>
      <c r="R3" s="152"/>
    </row>
    <row r="4" spans="1:21" ht="16.5" customHeight="1">
      <c r="B4" s="8" t="s">
        <v>206</v>
      </c>
      <c r="C4" s="153">
        <v>42</v>
      </c>
      <c r="D4" s="154"/>
      <c r="E4" s="153">
        <v>50</v>
      </c>
      <c r="F4" s="154"/>
      <c r="G4" s="153">
        <v>39</v>
      </c>
      <c r="H4" s="10"/>
      <c r="I4" s="155"/>
      <c r="J4" s="190"/>
      <c r="K4" s="368"/>
      <c r="L4" s="368"/>
      <c r="M4" s="368"/>
      <c r="N4" s="368"/>
      <c r="O4" s="368"/>
      <c r="P4" s="368"/>
      <c r="Q4" s="328"/>
      <c r="R4" s="328"/>
    </row>
    <row r="5" spans="1:21" ht="15" thickBot="1">
      <c r="B5" s="8" t="s">
        <v>208</v>
      </c>
      <c r="C5" s="157">
        <v>2</v>
      </c>
      <c r="D5" s="154"/>
      <c r="E5" s="157">
        <v>2.5</v>
      </c>
      <c r="F5" s="154"/>
      <c r="G5" s="157">
        <v>1.5</v>
      </c>
      <c r="H5" s="10"/>
      <c r="I5" s="155"/>
      <c r="J5" s="190"/>
      <c r="K5" s="368"/>
      <c r="L5" s="368"/>
      <c r="M5" s="368"/>
      <c r="N5" s="368"/>
      <c r="O5" s="368"/>
      <c r="P5" s="368"/>
      <c r="Q5" s="328"/>
      <c r="R5" s="328"/>
    </row>
    <row r="6" spans="1:21" ht="15.5" thickTop="1" thickBot="1">
      <c r="B6" s="8" t="s">
        <v>209</v>
      </c>
      <c r="C6" s="157">
        <f>C4-C5</f>
        <v>40</v>
      </c>
      <c r="D6" s="6" t="s">
        <v>10</v>
      </c>
      <c r="E6" s="157">
        <f>E4-E5</f>
        <v>47.5</v>
      </c>
      <c r="F6" s="6" t="s">
        <v>10</v>
      </c>
      <c r="G6" s="157">
        <f>G4-G5</f>
        <v>37.5</v>
      </c>
      <c r="H6" s="6" t="s">
        <v>10</v>
      </c>
      <c r="I6" s="32"/>
      <c r="J6" s="191"/>
      <c r="K6" s="368"/>
      <c r="L6" s="368"/>
      <c r="M6" s="368"/>
      <c r="N6" s="368"/>
      <c r="O6" s="368"/>
      <c r="P6" s="368"/>
      <c r="Q6" s="328"/>
      <c r="R6" s="328"/>
    </row>
    <row r="7" spans="1:21" ht="14.5" customHeight="1" thickTop="1">
      <c r="B7" s="8" t="s">
        <v>210</v>
      </c>
      <c r="C7" s="10">
        <v>4</v>
      </c>
      <c r="D7" s="10"/>
      <c r="E7" s="10">
        <v>5</v>
      </c>
      <c r="F7" s="148"/>
      <c r="G7" s="10">
        <v>3</v>
      </c>
      <c r="H7" s="148"/>
      <c r="I7" s="32"/>
      <c r="J7" s="191"/>
    </row>
    <row r="8" spans="1:21" ht="14.5" customHeight="1">
      <c r="B8" s="8" t="s">
        <v>211</v>
      </c>
      <c r="C8" s="153">
        <f>C6/C7</f>
        <v>10</v>
      </c>
      <c r="D8" s="6"/>
      <c r="E8" s="153">
        <f>E6/E7</f>
        <v>9.5</v>
      </c>
      <c r="F8" s="6"/>
      <c r="G8" s="153">
        <f>G6/G7</f>
        <v>12.5</v>
      </c>
      <c r="H8" s="6" t="s">
        <v>12</v>
      </c>
      <c r="I8" s="32"/>
      <c r="J8" s="191"/>
      <c r="K8" s="52" t="s">
        <v>212</v>
      </c>
    </row>
    <row r="9" spans="1:21" ht="14.5" customHeight="1">
      <c r="B9" s="8" t="s">
        <v>213</v>
      </c>
      <c r="C9" s="7">
        <v>2</v>
      </c>
      <c r="D9" s="137"/>
      <c r="E9" s="10">
        <v>3</v>
      </c>
      <c r="F9" s="158"/>
      <c r="G9" s="10">
        <v>1</v>
      </c>
      <c r="H9" s="10"/>
      <c r="I9" s="155"/>
      <c r="J9" s="190"/>
      <c r="K9" s="274" t="s">
        <v>214</v>
      </c>
      <c r="O9" s="156"/>
      <c r="P9" s="152"/>
    </row>
    <row r="10" spans="1:21" ht="14.5" customHeight="1">
      <c r="B10" s="8"/>
      <c r="C10" s="7"/>
      <c r="D10" s="137"/>
      <c r="E10" s="10"/>
      <c r="F10" s="158"/>
      <c r="G10" s="10"/>
      <c r="H10" s="10"/>
      <c r="I10" s="155"/>
      <c r="J10" s="190"/>
      <c r="O10" s="156"/>
      <c r="P10" s="152"/>
    </row>
    <row r="11" spans="1:21" ht="16.5" customHeight="1">
      <c r="B11" s="134"/>
      <c r="C11" s="7"/>
      <c r="D11" s="126"/>
      <c r="E11" s="10"/>
      <c r="F11" s="10"/>
      <c r="G11" s="10"/>
      <c r="H11" s="10"/>
      <c r="I11" s="149"/>
      <c r="J11" s="189"/>
      <c r="K11" s="219"/>
      <c r="L11" s="219"/>
      <c r="M11" s="219"/>
      <c r="N11" s="219"/>
      <c r="O11" s="219"/>
      <c r="P11" s="219"/>
      <c r="Q11" s="156"/>
      <c r="R11" s="156"/>
      <c r="S11" s="156"/>
      <c r="T11" s="156"/>
      <c r="U11" s="152"/>
    </row>
    <row r="12" spans="1:21">
      <c r="B12" s="159" t="s">
        <v>215</v>
      </c>
      <c r="C12" s="11" t="s">
        <v>216</v>
      </c>
      <c r="D12" s="11" t="s">
        <v>217</v>
      </c>
      <c r="E12" s="11" t="s">
        <v>46</v>
      </c>
      <c r="F12" s="11" t="s">
        <v>218</v>
      </c>
      <c r="G12" s="10"/>
      <c r="H12" s="10"/>
      <c r="I12" s="11"/>
      <c r="J12" s="191"/>
      <c r="K12" s="219"/>
      <c r="L12" s="219"/>
      <c r="M12" s="219"/>
      <c r="N12" s="219"/>
      <c r="O12" s="219"/>
      <c r="P12" s="219"/>
    </row>
    <row r="13" spans="1:21">
      <c r="B13" s="134" t="s">
        <v>219</v>
      </c>
      <c r="C13" s="10"/>
      <c r="D13" s="10"/>
      <c r="E13" s="160">
        <v>51000</v>
      </c>
      <c r="F13" s="10"/>
      <c r="G13" s="6"/>
      <c r="H13" s="160"/>
      <c r="I13" s="10"/>
      <c r="J13" s="191"/>
      <c r="K13" s="219"/>
      <c r="L13" s="219"/>
      <c r="M13" s="219"/>
      <c r="N13" s="219"/>
      <c r="O13" s="219"/>
      <c r="P13" s="219"/>
    </row>
    <row r="14" spans="1:21" ht="14.5" customHeight="1">
      <c r="B14" s="134" t="s">
        <v>220</v>
      </c>
      <c r="C14" s="10">
        <f>G7</f>
        <v>3</v>
      </c>
      <c r="D14" s="160">
        <f>C14*F14</f>
        <v>12780</v>
      </c>
      <c r="E14" s="160">
        <f>E13-D14</f>
        <v>38220</v>
      </c>
      <c r="F14" s="160">
        <v>4260</v>
      </c>
      <c r="G14" s="50" t="s">
        <v>1</v>
      </c>
      <c r="H14" s="160"/>
      <c r="I14" s="160"/>
      <c r="J14" s="192"/>
    </row>
    <row r="15" spans="1:21" ht="14.5" customHeight="1">
      <c r="B15" s="134" t="s">
        <v>221</v>
      </c>
      <c r="C15" s="10">
        <f>C7</f>
        <v>4</v>
      </c>
      <c r="D15" s="160">
        <f>C15*F15</f>
        <v>19420</v>
      </c>
      <c r="E15" s="160">
        <f t="shared" ref="E15:E16" si="0">E14-D15</f>
        <v>18800</v>
      </c>
      <c r="F15" s="160">
        <v>4855</v>
      </c>
      <c r="G15" s="49" t="s">
        <v>10</v>
      </c>
      <c r="H15" s="160"/>
      <c r="I15" s="160"/>
      <c r="J15" s="192"/>
      <c r="K15" s="52" t="s">
        <v>222</v>
      </c>
    </row>
    <row r="16" spans="1:21">
      <c r="B16" s="134" t="s">
        <v>223</v>
      </c>
      <c r="C16" s="10">
        <f>E7</f>
        <v>5</v>
      </c>
      <c r="D16" s="160">
        <f>C16*F16</f>
        <v>18800</v>
      </c>
      <c r="E16" s="160">
        <f t="shared" si="0"/>
        <v>0</v>
      </c>
      <c r="F16" s="160">
        <v>3760</v>
      </c>
      <c r="G16" s="6" t="s">
        <v>10</v>
      </c>
      <c r="H16" s="10"/>
      <c r="I16" s="160"/>
      <c r="J16" s="192"/>
    </row>
    <row r="17" spans="1:22">
      <c r="B17" s="134"/>
      <c r="C17" s="10"/>
      <c r="D17" s="160"/>
      <c r="E17" s="160"/>
      <c r="F17" s="160"/>
      <c r="G17" s="6"/>
      <c r="H17" s="10"/>
      <c r="I17" s="161"/>
      <c r="J17" s="192"/>
    </row>
    <row r="18" spans="1:22">
      <c r="B18" s="7"/>
      <c r="C18" s="10"/>
      <c r="D18" s="10"/>
      <c r="E18" s="10"/>
      <c r="F18" s="10"/>
      <c r="G18" s="10"/>
      <c r="H18" s="10"/>
      <c r="I18" s="149"/>
      <c r="J18" s="189"/>
      <c r="O18" s="150"/>
      <c r="P18" s="156"/>
      <c r="Q18" s="156"/>
      <c r="R18" s="156"/>
      <c r="S18" s="156"/>
      <c r="T18" s="152"/>
    </row>
    <row r="19" spans="1:22">
      <c r="A19" s="1" t="s">
        <v>224</v>
      </c>
      <c r="B19" s="159" t="s">
        <v>225</v>
      </c>
      <c r="C19" s="11" t="s">
        <v>181</v>
      </c>
      <c r="D19" s="11"/>
      <c r="E19" s="11" t="s">
        <v>182</v>
      </c>
      <c r="F19" s="11"/>
      <c r="G19" s="11" t="s">
        <v>183</v>
      </c>
      <c r="H19" s="11"/>
      <c r="I19" s="51" t="s">
        <v>131</v>
      </c>
      <c r="J19" s="189"/>
      <c r="K19" s="156"/>
      <c r="L19" s="364" t="s">
        <v>203</v>
      </c>
      <c r="M19" s="364"/>
      <c r="N19" s="4">
        <v>2</v>
      </c>
    </row>
    <row r="20" spans="1:22" ht="14.5" customHeight="1">
      <c r="B20" s="134" t="s">
        <v>226</v>
      </c>
      <c r="C20" s="160">
        <v>4855</v>
      </c>
      <c r="D20" s="11"/>
      <c r="E20" s="160">
        <v>3760</v>
      </c>
      <c r="F20" s="160"/>
      <c r="G20" s="160">
        <v>4260</v>
      </c>
      <c r="H20" s="160"/>
      <c r="I20" s="161"/>
      <c r="J20" s="189"/>
      <c r="K20" s="156"/>
      <c r="L20" s="156"/>
      <c r="M20" s="152"/>
      <c r="O20" s="162"/>
      <c r="P20" s="150"/>
      <c r="Q20" s="150"/>
      <c r="R20" s="156"/>
      <c r="S20" s="156"/>
      <c r="T20" s="163"/>
      <c r="U20" s="163"/>
      <c r="V20" s="163"/>
    </row>
    <row r="21" spans="1:22" ht="14.5" customHeight="1">
      <c r="B21" s="134" t="s">
        <v>227</v>
      </c>
      <c r="C21" s="157">
        <v>40</v>
      </c>
      <c r="D21" s="164"/>
      <c r="E21" s="157">
        <v>47.5</v>
      </c>
      <c r="F21" s="153"/>
      <c r="G21" s="157">
        <v>37.5</v>
      </c>
      <c r="H21" s="10"/>
      <c r="I21" s="149"/>
      <c r="J21" s="189"/>
      <c r="L21" s="162"/>
      <c r="M21" s="162"/>
      <c r="N21" s="162"/>
      <c r="O21" s="156"/>
      <c r="P21" s="150"/>
      <c r="Q21" s="150"/>
      <c r="R21" s="156"/>
      <c r="S21" s="156"/>
      <c r="T21" s="163"/>
      <c r="U21" s="163"/>
      <c r="V21" s="163"/>
    </row>
    <row r="22" spans="1:22" ht="14.5" customHeight="1">
      <c r="B22" s="134" t="s">
        <v>193</v>
      </c>
      <c r="C22" s="77">
        <f>C20*C21</f>
        <v>194200</v>
      </c>
      <c r="D22" s="139" t="s">
        <v>1</v>
      </c>
      <c r="E22" s="77">
        <f>E20*E21</f>
        <v>178600</v>
      </c>
      <c r="F22" s="139" t="s">
        <v>1</v>
      </c>
      <c r="G22" s="77">
        <f>G20*G21</f>
        <v>159750</v>
      </c>
      <c r="H22" s="139" t="s">
        <v>1</v>
      </c>
      <c r="I22" s="165">
        <f>SUM(C22:G22)</f>
        <v>532550</v>
      </c>
      <c r="J22" s="54" t="s">
        <v>10</v>
      </c>
      <c r="K22" s="156"/>
      <c r="L22" s="156"/>
      <c r="M22" s="156"/>
      <c r="N22" s="156"/>
    </row>
    <row r="23" spans="1:22" ht="15" customHeight="1" thickTop="1">
      <c r="B23" s="10" t="s">
        <v>228</v>
      </c>
      <c r="C23" s="10"/>
      <c r="D23" s="10"/>
      <c r="E23" s="10"/>
      <c r="F23" s="10"/>
      <c r="G23" s="10"/>
      <c r="H23" s="10"/>
      <c r="I23" s="78">
        <v>175000</v>
      </c>
      <c r="J23" s="255" t="s">
        <v>1</v>
      </c>
    </row>
    <row r="24" spans="1:22" ht="15" thickBot="1">
      <c r="B24" s="140" t="s">
        <v>229</v>
      </c>
      <c r="C24" s="10"/>
      <c r="D24" s="10"/>
      <c r="E24" s="10"/>
      <c r="F24" s="10"/>
      <c r="G24" s="11"/>
      <c r="H24" s="11"/>
      <c r="I24" s="256">
        <f>I22-I23</f>
        <v>357550</v>
      </c>
      <c r="J24" s="54" t="s">
        <v>10</v>
      </c>
    </row>
    <row r="25" spans="1:22" ht="15" thickTop="1"/>
    <row r="27" spans="1:22">
      <c r="A27" s="70" t="s">
        <v>179</v>
      </c>
      <c r="J27"/>
    </row>
    <row r="28" spans="1:22">
      <c r="A28" s="1" t="s">
        <v>230</v>
      </c>
      <c r="B28" s="365" t="s">
        <v>231</v>
      </c>
      <c r="C28" s="365"/>
      <c r="D28" s="365"/>
      <c r="E28" s="365"/>
      <c r="F28" s="365"/>
      <c r="G28" s="365"/>
      <c r="H28" s="365"/>
      <c r="I28" s="365"/>
      <c r="J28"/>
      <c r="K28" s="2"/>
      <c r="L28" s="341" t="s">
        <v>41</v>
      </c>
      <c r="M28" s="341"/>
      <c r="N28" s="4">
        <v>2</v>
      </c>
    </row>
    <row r="29" spans="1:22">
      <c r="B29" s="354" t="s">
        <v>232</v>
      </c>
      <c r="C29" s="354"/>
      <c r="D29" s="354"/>
      <c r="E29" s="354"/>
      <c r="F29" s="354"/>
      <c r="G29" s="354"/>
      <c r="H29" s="354"/>
      <c r="I29" s="354"/>
      <c r="J29"/>
      <c r="K29" s="366" t="s">
        <v>234</v>
      </c>
      <c r="L29" s="366"/>
      <c r="M29" s="366"/>
      <c r="N29" s="366"/>
    </row>
    <row r="30" spans="1:22">
      <c r="B30" s="354" t="s">
        <v>233</v>
      </c>
      <c r="C30" s="354"/>
      <c r="D30" s="354"/>
      <c r="E30" s="354"/>
      <c r="F30" s="354"/>
      <c r="G30" s="354"/>
      <c r="H30" s="354"/>
      <c r="I30" s="354"/>
      <c r="J30" s="87"/>
    </row>
    <row r="31" spans="1:22">
      <c r="B31" s="367" t="s">
        <v>235</v>
      </c>
      <c r="C31" s="367"/>
      <c r="D31" s="367"/>
      <c r="E31" s="367"/>
      <c r="F31" s="367"/>
      <c r="G31" s="367"/>
      <c r="H31" s="367"/>
      <c r="I31" s="367"/>
      <c r="J31" s="367"/>
      <c r="L31" s="2"/>
      <c r="M31" s="2"/>
      <c r="N31" s="156"/>
    </row>
    <row r="32" spans="1:22">
      <c r="B32" s="354" t="s">
        <v>236</v>
      </c>
      <c r="C32" s="354"/>
      <c r="D32" s="354"/>
      <c r="E32" s="354"/>
      <c r="F32" s="354"/>
      <c r="G32" s="354"/>
      <c r="H32" s="354"/>
      <c r="I32" s="354"/>
      <c r="J32" s="87"/>
    </row>
    <row r="33" spans="2:10">
      <c r="B33" s="354" t="s">
        <v>237</v>
      </c>
      <c r="C33" s="354"/>
      <c r="D33" s="354"/>
      <c r="E33" s="354"/>
      <c r="F33" s="354"/>
      <c r="G33" s="354"/>
      <c r="H33" s="354"/>
      <c r="I33" s="354"/>
      <c r="J33"/>
    </row>
    <row r="34" spans="2:10">
      <c r="B34" s="274" t="s">
        <v>238</v>
      </c>
    </row>
    <row r="35" spans="2:10">
      <c r="B35" s="274"/>
    </row>
  </sheetData>
  <mergeCells count="11">
    <mergeCell ref="L1:M1"/>
    <mergeCell ref="L19:M19"/>
    <mergeCell ref="B33:I33"/>
    <mergeCell ref="B32:I32"/>
    <mergeCell ref="L28:M28"/>
    <mergeCell ref="B30:I30"/>
    <mergeCell ref="B28:I28"/>
    <mergeCell ref="B29:I29"/>
    <mergeCell ref="K29:N29"/>
    <mergeCell ref="B31:J31"/>
    <mergeCell ref="K3:P6"/>
  </mergeCells>
  <pageMargins left="0.7" right="0.7" top="0.75" bottom="0.75" header="0.3" footer="0.3"/>
  <pageSetup paperSize="9" scale="76"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BF2A6-0CD9-4A96-8BD7-2C8C1A943617}">
  <sheetPr>
    <pageSetUpPr fitToPage="1"/>
  </sheetPr>
  <dimension ref="A1:O76"/>
  <sheetViews>
    <sheetView zoomScaleNormal="100" workbookViewId="0"/>
  </sheetViews>
  <sheetFormatPr defaultColWidth="8.7265625" defaultRowHeight="14"/>
  <cols>
    <col min="1" max="1" width="9.1796875" style="5" customWidth="1"/>
    <col min="2" max="2" width="48.7265625" style="2" customWidth="1"/>
    <col min="3" max="3" width="10" style="2" customWidth="1"/>
    <col min="4" max="4" width="5.1796875" style="2" customWidth="1"/>
    <col min="5" max="5" width="10.1796875" style="2" customWidth="1"/>
    <col min="6" max="6" width="9.81640625" style="2" customWidth="1"/>
    <col min="7" max="7" width="7.1796875" style="2" customWidth="1"/>
    <col min="8" max="9" width="11.1796875" style="2" customWidth="1"/>
    <col min="10" max="10" width="10.54296875" style="2" customWidth="1"/>
    <col min="11" max="13" width="8.7265625" style="2"/>
    <col min="14" max="14" width="8.7265625" style="2" customWidth="1"/>
    <col min="15" max="15" width="8.26953125" style="2" customWidth="1"/>
    <col min="16" max="16384" width="8.7265625" style="2"/>
  </cols>
  <sheetData>
    <row r="1" spans="1:14" ht="14.5">
      <c r="A1" s="88" t="s">
        <v>239</v>
      </c>
      <c r="B1" s="373" t="s">
        <v>240</v>
      </c>
      <c r="C1" s="374"/>
      <c r="D1" s="374"/>
      <c r="E1" s="375"/>
      <c r="H1" s="341" t="s">
        <v>41</v>
      </c>
      <c r="I1" s="341"/>
      <c r="J1" s="4">
        <v>13</v>
      </c>
    </row>
    <row r="2" spans="1:14">
      <c r="A2" s="90"/>
      <c r="B2" s="89" t="s">
        <v>241</v>
      </c>
      <c r="C2" s="5"/>
      <c r="D2" s="5"/>
      <c r="E2" s="5"/>
      <c r="F2" s="91"/>
      <c r="G2" s="1" t="s">
        <v>3</v>
      </c>
    </row>
    <row r="3" spans="1:14">
      <c r="A3" s="90"/>
      <c r="B3" s="5"/>
      <c r="C3" s="89" t="s">
        <v>2</v>
      </c>
      <c r="D3" s="89"/>
      <c r="E3" s="89" t="s">
        <v>2</v>
      </c>
    </row>
    <row r="4" spans="1:14" ht="18" customHeight="1">
      <c r="A4" s="90"/>
      <c r="B4" s="5" t="s">
        <v>242</v>
      </c>
      <c r="C4" s="5"/>
      <c r="D4" s="5"/>
      <c r="E4" s="5">
        <v>60</v>
      </c>
      <c r="F4" s="91" t="s">
        <v>1</v>
      </c>
      <c r="G4" s="92"/>
      <c r="H4" s="92"/>
      <c r="I4" s="92"/>
      <c r="J4" s="92"/>
    </row>
    <row r="5" spans="1:14" ht="17.149999999999999" customHeight="1" thickBot="1">
      <c r="A5" s="90"/>
      <c r="B5" s="5" t="s">
        <v>243</v>
      </c>
      <c r="C5" s="5"/>
      <c r="D5" s="5"/>
      <c r="E5" s="93">
        <v>110</v>
      </c>
      <c r="F5" s="94" t="s">
        <v>10</v>
      </c>
      <c r="G5" s="92"/>
      <c r="H5" s="92"/>
      <c r="I5" s="92"/>
      <c r="J5" s="92"/>
    </row>
    <row r="6" spans="1:14">
      <c r="A6" s="90"/>
      <c r="B6" s="5"/>
      <c r="C6" s="5"/>
      <c r="D6" s="5"/>
      <c r="E6" s="95">
        <f>E4+E5</f>
        <v>170</v>
      </c>
      <c r="F6" s="96"/>
      <c r="G6" s="92"/>
      <c r="H6" s="92"/>
      <c r="I6" s="92"/>
      <c r="J6" s="92"/>
    </row>
    <row r="7" spans="1:14" ht="15" thickBot="1">
      <c r="A7" s="90"/>
      <c r="B7" s="5" t="s">
        <v>244</v>
      </c>
      <c r="C7" s="5"/>
      <c r="D7" s="5"/>
      <c r="E7" s="93">
        <v>52</v>
      </c>
      <c r="F7" s="80" t="s">
        <v>10</v>
      </c>
      <c r="G7" s="376" t="s">
        <v>245</v>
      </c>
      <c r="H7" s="376"/>
      <c r="I7" s="376"/>
      <c r="J7" s="376"/>
      <c r="K7" s="376"/>
      <c r="L7" s="376"/>
    </row>
    <row r="8" spans="1:14" ht="15" customHeight="1">
      <c r="A8" s="90"/>
      <c r="B8" s="89" t="s">
        <v>246</v>
      </c>
      <c r="C8" s="5"/>
      <c r="D8" s="5"/>
      <c r="E8" s="95">
        <f>E6-E7</f>
        <v>118</v>
      </c>
      <c r="F8" s="96"/>
    </row>
    <row r="9" spans="1:14" ht="15" customHeight="1">
      <c r="A9" s="90"/>
      <c r="B9" s="89"/>
      <c r="C9" s="5"/>
      <c r="D9" s="5"/>
      <c r="E9" s="95"/>
      <c r="F9" s="96"/>
      <c r="G9" s="377" t="s">
        <v>363</v>
      </c>
      <c r="H9" s="377"/>
      <c r="I9" s="377"/>
      <c r="J9" s="377"/>
      <c r="K9" s="377"/>
      <c r="L9" s="377"/>
      <c r="M9" s="257"/>
    </row>
    <row r="10" spans="1:14" ht="14.15" customHeight="1">
      <c r="A10" s="90"/>
      <c r="B10" s="97" t="s">
        <v>247</v>
      </c>
      <c r="C10" s="5"/>
      <c r="D10" s="103"/>
      <c r="E10" s="5"/>
      <c r="F10" s="96"/>
      <c r="G10" s="377"/>
      <c r="H10" s="377"/>
      <c r="I10" s="377"/>
      <c r="J10" s="377"/>
      <c r="K10" s="377"/>
      <c r="L10" s="377"/>
      <c r="M10" s="257"/>
      <c r="N10" s="257"/>
    </row>
    <row r="11" spans="1:14" ht="16.5" customHeight="1">
      <c r="A11" s="90"/>
      <c r="B11" s="5" t="s">
        <v>248</v>
      </c>
      <c r="C11" s="31">
        <v>50</v>
      </c>
      <c r="D11" s="100" t="s">
        <v>1</v>
      </c>
      <c r="E11" s="196"/>
      <c r="F11" s="94"/>
      <c r="G11" s="257"/>
      <c r="H11" s="257"/>
      <c r="I11" s="257"/>
      <c r="J11" s="257"/>
      <c r="K11" s="257"/>
      <c r="L11" s="257"/>
      <c r="M11" s="257"/>
      <c r="N11" s="257"/>
    </row>
    <row r="12" spans="1:14" ht="14.5" customHeight="1" thickBot="1">
      <c r="A12" s="90"/>
      <c r="B12" s="5" t="s">
        <v>249</v>
      </c>
      <c r="C12" s="93">
        <v>30</v>
      </c>
      <c r="D12" s="94" t="s">
        <v>10</v>
      </c>
      <c r="E12" s="93">
        <f>C11+C12</f>
        <v>80</v>
      </c>
      <c r="G12" s="92"/>
      <c r="H12" s="92"/>
      <c r="I12" s="92"/>
      <c r="J12" s="92"/>
    </row>
    <row r="13" spans="1:14" ht="15" customHeight="1">
      <c r="A13" s="90"/>
      <c r="B13" s="89" t="s">
        <v>250</v>
      </c>
      <c r="C13" s="95"/>
      <c r="D13" s="5"/>
      <c r="E13" s="95">
        <f>E8+E12</f>
        <v>198</v>
      </c>
      <c r="F13" s="96"/>
      <c r="H13" s="92"/>
      <c r="I13" s="92"/>
      <c r="J13" s="92"/>
      <c r="K13" s="92"/>
      <c r="L13" s="92"/>
      <c r="M13" s="92"/>
    </row>
    <row r="14" spans="1:14" ht="16" customHeight="1">
      <c r="A14" s="90"/>
      <c r="B14" s="89"/>
      <c r="C14" s="95"/>
      <c r="D14" s="5"/>
      <c r="E14" s="95"/>
      <c r="F14" s="96"/>
      <c r="G14" s="92"/>
      <c r="H14" s="92"/>
      <c r="I14" s="92"/>
      <c r="J14" s="92"/>
      <c r="K14" s="92"/>
      <c r="L14" s="92"/>
      <c r="M14" s="92"/>
      <c r="N14" s="92"/>
    </row>
    <row r="15" spans="1:14">
      <c r="A15" s="90"/>
      <c r="B15" s="97" t="s">
        <v>251</v>
      </c>
      <c r="C15" s="5"/>
      <c r="D15" s="5"/>
      <c r="E15" s="5"/>
      <c r="F15" s="96"/>
      <c r="G15" s="92"/>
      <c r="H15" s="92"/>
      <c r="I15" s="92"/>
      <c r="J15" s="92"/>
      <c r="K15" s="92"/>
      <c r="L15" s="92"/>
      <c r="M15" s="92"/>
      <c r="N15" s="92"/>
    </row>
    <row r="16" spans="1:14" ht="14.5">
      <c r="A16" s="90"/>
      <c r="B16" s="290" t="s">
        <v>252</v>
      </c>
      <c r="C16" s="5">
        <f>120*50%</f>
        <v>60</v>
      </c>
      <c r="D16" s="98"/>
      <c r="E16" s="5"/>
      <c r="G16" s="371"/>
      <c r="H16" s="372"/>
      <c r="I16" s="372"/>
      <c r="J16" s="372"/>
      <c r="K16" s="372"/>
      <c r="L16" s="372"/>
      <c r="M16" s="372"/>
      <c r="N16" s="372"/>
    </row>
    <row r="17" spans="1:14" ht="14.15" customHeight="1">
      <c r="A17" s="90"/>
      <c r="B17" s="5" t="s">
        <v>253</v>
      </c>
      <c r="C17" s="5">
        <v>20</v>
      </c>
      <c r="D17" s="100" t="s">
        <v>1</v>
      </c>
      <c r="E17" s="5"/>
    </row>
    <row r="18" spans="1:14" ht="17.149999999999999" customHeight="1">
      <c r="A18" s="90"/>
      <c r="B18" s="5" t="s">
        <v>254</v>
      </c>
      <c r="C18" s="5">
        <v>15</v>
      </c>
      <c r="D18" s="94" t="s">
        <v>10</v>
      </c>
      <c r="E18" s="5"/>
      <c r="G18" s="369" t="s">
        <v>255</v>
      </c>
      <c r="H18" s="369"/>
      <c r="I18" s="369"/>
      <c r="J18" s="369"/>
      <c r="K18" s="369"/>
      <c r="L18" s="369"/>
      <c r="M18" s="369"/>
      <c r="N18" s="369"/>
    </row>
    <row r="19" spans="1:14" ht="14.5">
      <c r="A19" s="90"/>
      <c r="B19" s="290" t="s">
        <v>256</v>
      </c>
      <c r="C19" s="5">
        <f>25-5</f>
        <v>20</v>
      </c>
      <c r="D19" s="98"/>
      <c r="E19" s="5"/>
    </row>
    <row r="20" spans="1:14">
      <c r="A20" s="90"/>
      <c r="B20" s="5" t="s">
        <v>257</v>
      </c>
      <c r="C20" s="5">
        <f>120*3/5</f>
        <v>72</v>
      </c>
      <c r="D20" s="98" t="s">
        <v>10</v>
      </c>
      <c r="E20" s="5"/>
      <c r="G20" s="99"/>
      <c r="H20" s="99"/>
      <c r="I20" s="99"/>
      <c r="J20" s="99"/>
    </row>
    <row r="21" spans="1:14">
      <c r="A21" s="90"/>
      <c r="B21" s="5" t="s">
        <v>258</v>
      </c>
      <c r="C21" s="5">
        <f>80*3/4</f>
        <v>60</v>
      </c>
      <c r="D21" s="98" t="s">
        <v>10</v>
      </c>
      <c r="E21" s="5"/>
    </row>
    <row r="22" spans="1:14" ht="15.75" customHeight="1" thickBot="1">
      <c r="A22" s="90"/>
      <c r="B22" s="5" t="s">
        <v>259</v>
      </c>
      <c r="C22" s="93">
        <f>(150-30)*20%</f>
        <v>24</v>
      </c>
      <c r="D22" s="6" t="s">
        <v>10</v>
      </c>
      <c r="E22" s="93">
        <f>SUM(C16:C22)</f>
        <v>271</v>
      </c>
      <c r="G22" s="369" t="s">
        <v>362</v>
      </c>
      <c r="H22" s="369"/>
      <c r="I22" s="369"/>
      <c r="J22" s="369"/>
      <c r="K22" s="369"/>
      <c r="L22" s="369"/>
      <c r="M22" s="92"/>
      <c r="N22" s="92"/>
    </row>
    <row r="23" spans="1:14">
      <c r="A23" s="90"/>
      <c r="B23" s="5"/>
      <c r="C23" s="95"/>
      <c r="D23" s="5"/>
      <c r="E23" s="95">
        <f>E13+E22</f>
        <v>469</v>
      </c>
      <c r="F23" s="96"/>
      <c r="G23" s="369"/>
      <c r="H23" s="369"/>
      <c r="I23" s="369"/>
      <c r="J23" s="369"/>
      <c r="K23" s="369"/>
      <c r="L23" s="369"/>
      <c r="M23" s="92"/>
      <c r="N23" s="92"/>
    </row>
    <row r="24" spans="1:14" ht="17.149999999999999" customHeight="1" thickBot="1">
      <c r="A24" s="90"/>
      <c r="B24" s="5" t="s">
        <v>260</v>
      </c>
      <c r="C24" s="5"/>
      <c r="D24" s="5"/>
      <c r="E24" s="93">
        <v>78</v>
      </c>
      <c r="F24" s="91" t="s">
        <v>1</v>
      </c>
    </row>
    <row r="25" spans="1:14">
      <c r="A25" s="90"/>
      <c r="B25" s="5"/>
      <c r="C25" s="5"/>
      <c r="D25" s="5"/>
      <c r="E25" s="95">
        <f>E23+E24</f>
        <v>547</v>
      </c>
      <c r="F25" s="96"/>
    </row>
    <row r="26" spans="1:14" ht="15" customHeight="1" thickBot="1">
      <c r="A26" s="90"/>
      <c r="B26" s="5" t="s">
        <v>261</v>
      </c>
      <c r="C26" s="5"/>
      <c r="D26" s="5"/>
      <c r="E26" s="93">
        <v>60</v>
      </c>
      <c r="F26" s="80" t="s">
        <v>10</v>
      </c>
      <c r="G26" s="370" t="s">
        <v>262</v>
      </c>
      <c r="H26" s="370"/>
      <c r="I26" s="370"/>
      <c r="J26" s="370"/>
      <c r="K26" s="370"/>
      <c r="L26" s="370"/>
      <c r="M26" s="370"/>
      <c r="N26" s="92"/>
    </row>
    <row r="27" spans="1:14">
      <c r="A27" s="90"/>
      <c r="B27" s="89" t="s">
        <v>263</v>
      </c>
      <c r="C27" s="5"/>
      <c r="D27" s="5"/>
      <c r="E27" s="95">
        <f>E25-E26</f>
        <v>487</v>
      </c>
      <c r="F27" s="96"/>
      <c r="G27" s="92"/>
      <c r="H27" s="92"/>
      <c r="I27" s="92"/>
      <c r="J27" s="92"/>
      <c r="K27" s="92"/>
      <c r="L27" s="92"/>
      <c r="M27" s="92"/>
      <c r="N27" s="92"/>
    </row>
    <row r="28" spans="1:14" ht="17.149999999999999" customHeight="1" thickBot="1">
      <c r="A28" s="90"/>
      <c r="B28" s="5" t="s">
        <v>264</v>
      </c>
      <c r="C28" s="5"/>
      <c r="D28" s="5"/>
      <c r="E28" s="93">
        <f>E29-E27</f>
        <v>113</v>
      </c>
      <c r="F28" s="94" t="s">
        <v>10</v>
      </c>
      <c r="G28" s="92"/>
      <c r="H28" s="92"/>
      <c r="I28" s="92"/>
      <c r="J28" s="92"/>
      <c r="K28" s="92"/>
      <c r="L28" s="92"/>
      <c r="M28" s="92"/>
      <c r="N28" s="92"/>
    </row>
    <row r="29" spans="1:14" ht="18.649999999999999" customHeight="1" thickBot="1">
      <c r="A29" s="90"/>
      <c r="B29" s="89" t="s">
        <v>265</v>
      </c>
      <c r="C29" s="5"/>
      <c r="D29" s="5"/>
      <c r="E29" s="93">
        <v>600</v>
      </c>
      <c r="F29" s="92"/>
      <c r="G29" s="92"/>
    </row>
    <row r="30" spans="1:14" ht="18.649999999999999" customHeight="1">
      <c r="A30" s="2"/>
      <c r="B30" s="1"/>
      <c r="F30" s="99"/>
      <c r="G30" s="99"/>
    </row>
    <row r="31" spans="1:14" ht="21.65" customHeight="1">
      <c r="A31" s="2"/>
      <c r="B31" s="1"/>
      <c r="F31" s="3"/>
      <c r="G31" s="3"/>
      <c r="I31" s="341"/>
      <c r="J31" s="341"/>
      <c r="K31" s="4"/>
    </row>
    <row r="32" spans="1:14" ht="17.149999999999999" customHeight="1">
      <c r="A32" s="88" t="s">
        <v>266</v>
      </c>
      <c r="B32" s="89" t="s">
        <v>267</v>
      </c>
      <c r="C32" s="5"/>
      <c r="D32" s="5"/>
      <c r="E32" s="5"/>
      <c r="F32" s="5"/>
      <c r="G32" s="3"/>
      <c r="H32" s="1"/>
      <c r="I32" s="341" t="s">
        <v>41</v>
      </c>
      <c r="J32" s="341"/>
      <c r="K32" s="4">
        <v>6</v>
      </c>
    </row>
    <row r="33" spans="1:15">
      <c r="A33" s="90"/>
      <c r="B33" s="5"/>
      <c r="C33" s="89" t="s">
        <v>2</v>
      </c>
      <c r="D33" s="89"/>
      <c r="E33" s="89" t="s">
        <v>2</v>
      </c>
      <c r="F33" s="89" t="s">
        <v>2</v>
      </c>
      <c r="G33" s="96"/>
      <c r="H33" s="1" t="s">
        <v>3</v>
      </c>
    </row>
    <row r="34" spans="1:15" ht="18" customHeight="1">
      <c r="A34" s="90"/>
      <c r="B34" s="5" t="s">
        <v>268</v>
      </c>
      <c r="C34" s="5"/>
      <c r="D34" s="5"/>
      <c r="E34" s="5"/>
      <c r="F34" s="5">
        <v>900</v>
      </c>
      <c r="G34" s="91" t="s">
        <v>1</v>
      </c>
      <c r="H34" s="369" t="s">
        <v>269</v>
      </c>
      <c r="I34" s="369"/>
      <c r="J34" s="369"/>
      <c r="K34" s="369"/>
      <c r="L34" s="369"/>
      <c r="M34" s="369"/>
      <c r="N34" s="369"/>
      <c r="O34" s="369"/>
    </row>
    <row r="35" spans="1:15" ht="18.649999999999999" customHeight="1" thickBot="1">
      <c r="A35" s="90"/>
      <c r="B35" s="5" t="s">
        <v>270</v>
      </c>
      <c r="C35" s="5"/>
      <c r="D35" s="5"/>
      <c r="E35" s="5"/>
      <c r="F35" s="93">
        <v>30</v>
      </c>
      <c r="G35" s="80" t="s">
        <v>10</v>
      </c>
      <c r="H35" s="92"/>
      <c r="I35" s="92"/>
      <c r="J35" s="92"/>
      <c r="K35" s="92"/>
      <c r="L35" s="92"/>
      <c r="M35" s="92"/>
      <c r="N35" s="92"/>
      <c r="O35" s="92"/>
    </row>
    <row r="36" spans="1:15">
      <c r="A36" s="90"/>
      <c r="B36" s="5" t="s">
        <v>271</v>
      </c>
      <c r="C36" s="5"/>
      <c r="D36" s="5"/>
      <c r="E36" s="5"/>
      <c r="F36" s="95">
        <f>F34-F35</f>
        <v>870</v>
      </c>
      <c r="G36" s="96"/>
      <c r="H36" s="92"/>
      <c r="I36" s="92"/>
      <c r="J36" s="92"/>
      <c r="K36" s="92"/>
    </row>
    <row r="37" spans="1:15">
      <c r="A37" s="90"/>
      <c r="B37" s="5"/>
      <c r="C37" s="5"/>
      <c r="D37" s="5"/>
      <c r="E37" s="5"/>
      <c r="F37" s="95"/>
      <c r="G37" s="96"/>
      <c r="H37" s="92"/>
      <c r="I37" s="92"/>
      <c r="J37" s="92"/>
      <c r="K37" s="92"/>
    </row>
    <row r="38" spans="1:15" ht="18" customHeight="1">
      <c r="A38" s="90"/>
      <c r="B38" s="97" t="s">
        <v>272</v>
      </c>
      <c r="C38" s="5"/>
      <c r="D38" s="5"/>
      <c r="E38" s="5"/>
      <c r="F38" s="5"/>
      <c r="G38" s="96"/>
    </row>
    <row r="39" spans="1:15" ht="15" customHeight="1">
      <c r="A39" s="90"/>
      <c r="B39" s="31" t="s">
        <v>273</v>
      </c>
      <c r="C39" s="5"/>
      <c r="D39" s="196"/>
      <c r="E39" s="5">
        <v>20</v>
      </c>
      <c r="F39" s="226" t="s">
        <v>1</v>
      </c>
      <c r="G39" s="96"/>
    </row>
    <row r="40" spans="1:15" ht="16.5" customHeight="1">
      <c r="A40" s="90"/>
      <c r="B40" s="31" t="s">
        <v>274</v>
      </c>
      <c r="C40" s="5"/>
      <c r="D40" s="91"/>
      <c r="E40" s="31">
        <v>50</v>
      </c>
      <c r="F40" s="100" t="s">
        <v>1</v>
      </c>
      <c r="G40" s="96"/>
    </row>
    <row r="41" spans="1:15" ht="14.5" thickBot="1">
      <c r="A41" s="90"/>
      <c r="B41" s="31" t="s">
        <v>275</v>
      </c>
      <c r="C41" s="5"/>
      <c r="D41" s="195"/>
      <c r="E41" s="93">
        <v>15</v>
      </c>
      <c r="F41" s="227" t="s">
        <v>10</v>
      </c>
      <c r="H41" s="2" t="s">
        <v>276</v>
      </c>
      <c r="I41" s="92"/>
      <c r="J41" s="92"/>
      <c r="K41" s="92"/>
    </row>
    <row r="42" spans="1:15">
      <c r="A42" s="90"/>
      <c r="B42" s="31"/>
      <c r="C42" s="5"/>
      <c r="D42" s="196"/>
      <c r="E42" s="95">
        <f>SUM(E39:E41)</f>
        <v>85</v>
      </c>
      <c r="F42" s="5"/>
      <c r="G42" s="96"/>
    </row>
    <row r="43" spans="1:15" ht="17.5" customHeight="1" thickBot="1">
      <c r="A43" s="90"/>
      <c r="B43" s="5" t="s">
        <v>277</v>
      </c>
      <c r="C43" s="5"/>
      <c r="D43" s="5"/>
      <c r="E43" s="93">
        <v>600</v>
      </c>
      <c r="F43" s="6" t="s">
        <v>10</v>
      </c>
      <c r="H43" s="329" t="s">
        <v>365</v>
      </c>
      <c r="I43" s="329"/>
      <c r="J43" s="329"/>
      <c r="K43" s="329"/>
      <c r="L43" s="329"/>
      <c r="M43" s="329"/>
      <c r="N43" s="329"/>
      <c r="O43" s="329"/>
    </row>
    <row r="44" spans="1:15" ht="16.5" customHeight="1">
      <c r="A44" s="90"/>
      <c r="B44" s="5"/>
      <c r="C44" s="5"/>
      <c r="D44" s="5"/>
      <c r="E44" s="95">
        <f>E42+E43</f>
        <v>685</v>
      </c>
      <c r="F44" s="101"/>
      <c r="G44" s="96"/>
      <c r="H44" s="329"/>
      <c r="I44" s="329"/>
      <c r="J44" s="329"/>
      <c r="K44" s="329"/>
      <c r="L44" s="329"/>
      <c r="M44" s="329"/>
      <c r="N44" s="329"/>
      <c r="O44" s="329"/>
    </row>
    <row r="45" spans="1:15" ht="17.149999999999999" customHeight="1" thickBot="1">
      <c r="A45" s="90"/>
      <c r="B45" s="5" t="s">
        <v>278</v>
      </c>
      <c r="C45" s="5"/>
      <c r="D45" s="5"/>
      <c r="E45" s="93">
        <v>18</v>
      </c>
      <c r="F45" s="6" t="s">
        <v>10</v>
      </c>
      <c r="H45" s="369" t="s">
        <v>279</v>
      </c>
      <c r="I45" s="369"/>
      <c r="J45" s="369"/>
      <c r="K45" s="369"/>
      <c r="L45" s="369"/>
      <c r="M45" s="369"/>
      <c r="N45" s="369"/>
    </row>
    <row r="46" spans="1:15" ht="14.15" customHeight="1">
      <c r="A46" s="90"/>
      <c r="B46" s="5"/>
      <c r="C46" s="5"/>
      <c r="D46" s="5"/>
      <c r="E46" s="95">
        <f>E44-E45</f>
        <v>667</v>
      </c>
      <c r="F46" s="101"/>
      <c r="G46" s="96"/>
    </row>
    <row r="47" spans="1:15" ht="14.5" thickBot="1">
      <c r="A47" s="90"/>
      <c r="B47" s="5" t="s">
        <v>280</v>
      </c>
      <c r="C47" s="5"/>
      <c r="D47" s="5"/>
      <c r="E47" s="93">
        <v>20</v>
      </c>
      <c r="F47" s="6" t="s">
        <v>10</v>
      </c>
      <c r="H47" s="92"/>
      <c r="I47" s="92"/>
      <c r="J47" s="92"/>
      <c r="K47" s="92"/>
    </row>
    <row r="48" spans="1:15" ht="14.5" thickBot="1">
      <c r="A48" s="90"/>
      <c r="B48" s="5" t="s">
        <v>281</v>
      </c>
      <c r="C48" s="5"/>
      <c r="D48" s="95"/>
      <c r="E48" s="95"/>
      <c r="F48" s="93">
        <f>E46+E47</f>
        <v>687</v>
      </c>
      <c r="G48" s="96"/>
    </row>
    <row r="49" spans="1:11" ht="14.5" thickBot="1">
      <c r="A49" s="90"/>
      <c r="B49" s="102" t="s">
        <v>282</v>
      </c>
      <c r="C49" s="103"/>
      <c r="D49" s="103"/>
      <c r="E49" s="103"/>
      <c r="F49" s="93">
        <f>F36-F48</f>
        <v>183</v>
      </c>
      <c r="G49" s="96"/>
    </row>
    <row r="50" spans="1:11">
      <c r="A50" s="90"/>
      <c r="B50" s="5"/>
      <c r="C50" s="5"/>
      <c r="D50" s="5"/>
      <c r="E50" s="5"/>
      <c r="F50" s="5"/>
      <c r="G50" s="96"/>
    </row>
    <row r="51" spans="1:11">
      <c r="A51" s="90"/>
      <c r="B51" s="104" t="s">
        <v>283</v>
      </c>
      <c r="C51" s="5"/>
      <c r="D51" s="5"/>
      <c r="E51" s="5"/>
      <c r="F51" s="5"/>
      <c r="G51" s="3"/>
    </row>
    <row r="52" spans="1:11">
      <c r="A52" s="2"/>
      <c r="G52" s="3"/>
    </row>
    <row r="53" spans="1:11" ht="14.5">
      <c r="A53" s="2"/>
      <c r="B53" s="1"/>
      <c r="G53" s="3"/>
      <c r="I53" s="341" t="s">
        <v>41</v>
      </c>
      <c r="J53" s="341"/>
      <c r="K53" s="4">
        <v>1</v>
      </c>
    </row>
    <row r="54" spans="1:11">
      <c r="A54" s="1" t="s">
        <v>284</v>
      </c>
      <c r="B54" s="1" t="s">
        <v>285</v>
      </c>
      <c r="G54" s="3"/>
      <c r="I54" s="1"/>
    </row>
    <row r="55" spans="1:11">
      <c r="A55" s="2"/>
      <c r="B55" s="2" t="s">
        <v>286</v>
      </c>
      <c r="G55" s="3"/>
    </row>
    <row r="56" spans="1:11">
      <c r="A56" s="2"/>
      <c r="B56" s="105"/>
      <c r="G56" s="3"/>
    </row>
    <row r="57" spans="1:11">
      <c r="A57" s="2"/>
      <c r="B57" s="105"/>
      <c r="G57" s="3"/>
    </row>
    <row r="58" spans="1:11">
      <c r="A58" s="2"/>
      <c r="B58" s="105"/>
      <c r="G58" s="3"/>
    </row>
    <row r="59" spans="1:11">
      <c r="A59" s="2"/>
      <c r="B59" s="105"/>
      <c r="G59" s="3"/>
    </row>
    <row r="60" spans="1:11">
      <c r="A60" s="2"/>
      <c r="B60" s="105"/>
      <c r="G60" s="3"/>
    </row>
    <row r="61" spans="1:11">
      <c r="A61" s="2"/>
      <c r="G61" s="3"/>
    </row>
    <row r="62" spans="1:11">
      <c r="A62" s="2"/>
      <c r="B62" s="1"/>
      <c r="G62" s="3"/>
    </row>
    <row r="63" spans="1:11">
      <c r="A63" s="2"/>
      <c r="G63" s="3"/>
    </row>
    <row r="64" spans="1:11">
      <c r="A64" s="2"/>
    </row>
    <row r="65" spans="1:1">
      <c r="A65" s="2"/>
    </row>
    <row r="66" spans="1:1">
      <c r="A66" s="2"/>
    </row>
    <row r="67" spans="1:1">
      <c r="A67" s="2"/>
    </row>
    <row r="68" spans="1:1">
      <c r="A68" s="2"/>
    </row>
    <row r="69" spans="1:1">
      <c r="A69" s="2"/>
    </row>
    <row r="70" spans="1:1">
      <c r="A70" s="2"/>
    </row>
    <row r="71" spans="1:1">
      <c r="A71" s="2"/>
    </row>
    <row r="72" spans="1:1">
      <c r="A72" s="2"/>
    </row>
    <row r="73" spans="1:1">
      <c r="A73" s="2"/>
    </row>
    <row r="74" spans="1:1">
      <c r="A74" s="2"/>
    </row>
    <row r="75" spans="1:1">
      <c r="A75" s="2"/>
    </row>
    <row r="76" spans="1:1">
      <c r="A76" s="2"/>
    </row>
  </sheetData>
  <mergeCells count="14">
    <mergeCell ref="H1:I1"/>
    <mergeCell ref="G16:N16"/>
    <mergeCell ref="B1:E1"/>
    <mergeCell ref="G7:L7"/>
    <mergeCell ref="G9:L10"/>
    <mergeCell ref="H34:O34"/>
    <mergeCell ref="G18:N18"/>
    <mergeCell ref="H45:N45"/>
    <mergeCell ref="I53:J53"/>
    <mergeCell ref="I31:J31"/>
    <mergeCell ref="I32:J32"/>
    <mergeCell ref="G22:L23"/>
    <mergeCell ref="H43:O44"/>
    <mergeCell ref="G26:M26"/>
  </mergeCells>
  <pageMargins left="0.7" right="0.7" top="0.75" bottom="0.75" header="0.3" footer="0.3"/>
  <pageSetup paperSize="9" scale="75" fitToHeight="0" orientation="landscape" r:id="rId1"/>
  <rowBreaks count="1" manualBreakCount="1">
    <brk id="30"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39483-A062-4597-A696-97CFAA70CF30}">
  <sheetPr>
    <pageSetUpPr fitToPage="1"/>
  </sheetPr>
  <dimension ref="A1:P41"/>
  <sheetViews>
    <sheetView workbookViewId="0"/>
  </sheetViews>
  <sheetFormatPr defaultColWidth="8.7265625" defaultRowHeight="14.5"/>
  <cols>
    <col min="1" max="1" width="11.54296875" style="52" customWidth="1"/>
    <col min="2" max="2" width="20.1796875" style="52" customWidth="1"/>
    <col min="3" max="3" width="4.26953125" style="52" bestFit="1" customWidth="1"/>
    <col min="4" max="4" width="13.7265625" style="52" customWidth="1"/>
    <col min="5" max="5" width="15.1796875" style="52" customWidth="1"/>
    <col min="6" max="6" width="13.26953125" style="52" customWidth="1"/>
    <col min="7" max="7" width="12.7265625" style="52" customWidth="1"/>
    <col min="8" max="8" width="4.26953125" style="52" bestFit="1" customWidth="1"/>
    <col min="9" max="9" width="13.54296875" style="52" customWidth="1"/>
    <col min="10" max="10" width="14.54296875" style="52" customWidth="1"/>
    <col min="11" max="11" width="10.7265625" style="52" bestFit="1" customWidth="1"/>
    <col min="12" max="12" width="9" style="52" customWidth="1"/>
    <col min="13" max="13" width="8.81640625" style="52" bestFit="1" customWidth="1"/>
    <col min="14" max="14" width="10.7265625" style="52" bestFit="1" customWidth="1"/>
    <col min="15" max="15" width="8.7265625" style="52"/>
    <col min="16" max="16" width="10.54296875" style="52" customWidth="1"/>
    <col min="17" max="16384" width="8.7265625" style="52"/>
  </cols>
  <sheetData>
    <row r="1" spans="1:15" ht="18" customHeight="1">
      <c r="A1" s="70" t="s">
        <v>287</v>
      </c>
      <c r="B1" s="70"/>
      <c r="C1" s="70"/>
      <c r="M1" s="364" t="s">
        <v>288</v>
      </c>
      <c r="N1" s="364"/>
      <c r="O1" s="86">
        <v>3</v>
      </c>
    </row>
    <row r="2" spans="1:15" ht="15.75" customHeight="1">
      <c r="A2" s="70" t="s">
        <v>289</v>
      </c>
      <c r="B2" s="79" t="s">
        <v>290</v>
      </c>
      <c r="C2" s="79"/>
      <c r="D2" s="79"/>
      <c r="E2" s="79"/>
      <c r="F2" s="79"/>
      <c r="I2" s="70" t="s">
        <v>3</v>
      </c>
      <c r="J2" s="304"/>
      <c r="K2" s="304"/>
      <c r="M2" s="64"/>
      <c r="N2" s="64"/>
      <c r="O2" s="64"/>
    </row>
    <row r="3" spans="1:15" ht="18" customHeight="1">
      <c r="B3" s="258" t="s">
        <v>291</v>
      </c>
      <c r="C3" s="243"/>
      <c r="D3" s="243"/>
      <c r="E3" s="107">
        <v>74000</v>
      </c>
      <c r="F3" s="108" t="s">
        <v>10</v>
      </c>
      <c r="I3" s="122" t="s">
        <v>292</v>
      </c>
      <c r="M3" s="106"/>
      <c r="N3" s="106"/>
      <c r="O3" s="106"/>
    </row>
    <row r="4" spans="1:15" ht="17.25" customHeight="1">
      <c r="J4" s="70"/>
    </row>
    <row r="5" spans="1:15" ht="17.25" customHeight="1">
      <c r="B5" s="109" t="s">
        <v>293</v>
      </c>
      <c r="C5" s="109"/>
      <c r="D5" s="109" t="s">
        <v>294</v>
      </c>
      <c r="E5" s="109" t="s">
        <v>295</v>
      </c>
      <c r="F5" s="109" t="s">
        <v>296</v>
      </c>
    </row>
    <row r="6" spans="1:15" ht="14.5" customHeight="1">
      <c r="B6" s="79">
        <v>1</v>
      </c>
      <c r="C6" s="79"/>
      <c r="D6" s="81">
        <v>115000</v>
      </c>
      <c r="E6" s="81">
        <f>$E$3</f>
        <v>74000</v>
      </c>
      <c r="F6" s="81">
        <f>D6-E6</f>
        <v>41000</v>
      </c>
      <c r="J6" s="380"/>
      <c r="K6" s="380"/>
      <c r="L6" s="380"/>
    </row>
    <row r="7" spans="1:15">
      <c r="B7" s="79">
        <v>2</v>
      </c>
      <c r="C7" s="79"/>
      <c r="D7" s="81">
        <v>104000</v>
      </c>
      <c r="E7" s="81">
        <f>$E$3</f>
        <v>74000</v>
      </c>
      <c r="F7" s="81">
        <f t="shared" ref="F7:F10" si="0">D7-E7</f>
        <v>30000</v>
      </c>
      <c r="G7" s="110"/>
      <c r="H7" s="110"/>
      <c r="J7" s="106"/>
      <c r="K7" s="106"/>
      <c r="L7" s="106"/>
    </row>
    <row r="8" spans="1:15">
      <c r="B8" s="79">
        <v>3</v>
      </c>
      <c r="C8" s="79"/>
      <c r="D8" s="81">
        <v>95000</v>
      </c>
      <c r="E8" s="81">
        <f>$E$3</f>
        <v>74000</v>
      </c>
      <c r="F8" s="81">
        <f t="shared" si="0"/>
        <v>21000</v>
      </c>
      <c r="G8" s="111" t="s">
        <v>297</v>
      </c>
      <c r="H8" s="111"/>
    </row>
    <row r="9" spans="1:15">
      <c r="B9" s="79">
        <v>4</v>
      </c>
      <c r="C9" s="79"/>
      <c r="D9" s="81">
        <v>90000</v>
      </c>
      <c r="E9" s="81">
        <f>$E$3</f>
        <v>74000</v>
      </c>
      <c r="F9" s="81">
        <f t="shared" si="0"/>
        <v>16000</v>
      </c>
      <c r="G9" s="110"/>
      <c r="H9" s="110"/>
    </row>
    <row r="10" spans="1:15">
      <c r="B10" s="79">
        <v>5</v>
      </c>
      <c r="C10" s="79"/>
      <c r="D10" s="81">
        <v>85000</v>
      </c>
      <c r="E10" s="81">
        <f>$E$3</f>
        <v>74000</v>
      </c>
      <c r="F10" s="81">
        <f t="shared" si="0"/>
        <v>11000</v>
      </c>
      <c r="G10" s="70"/>
      <c r="H10" s="70"/>
    </row>
    <row r="11" spans="1:15">
      <c r="B11" s="52" t="s">
        <v>298</v>
      </c>
      <c r="D11" s="82"/>
      <c r="E11" s="82"/>
      <c r="F11" s="81">
        <f>SUM(F6:F10)</f>
        <v>119000</v>
      </c>
      <c r="G11" s="70"/>
      <c r="H11" s="70"/>
    </row>
    <row r="12" spans="1:15">
      <c r="B12" s="52" t="s">
        <v>299</v>
      </c>
      <c r="D12" s="82"/>
      <c r="E12" s="82"/>
      <c r="F12" s="81">
        <f>AVERAGE(F6:F10)</f>
        <v>23800</v>
      </c>
      <c r="G12" s="70"/>
      <c r="H12" s="70"/>
    </row>
    <row r="13" spans="1:15">
      <c r="B13" s="70"/>
      <c r="C13" s="70"/>
      <c r="D13" s="112"/>
      <c r="E13" s="112"/>
      <c r="F13" s="113"/>
      <c r="G13" s="70"/>
      <c r="H13" s="70"/>
    </row>
    <row r="14" spans="1:15" ht="19" customHeight="1">
      <c r="A14" s="70" t="s">
        <v>300</v>
      </c>
      <c r="B14" s="70" t="s">
        <v>301</v>
      </c>
      <c r="C14" s="70"/>
      <c r="D14" s="70"/>
      <c r="E14" s="70"/>
      <c r="F14" s="70"/>
      <c r="M14" s="364" t="s">
        <v>288</v>
      </c>
      <c r="N14" s="364"/>
      <c r="O14" s="86">
        <v>3</v>
      </c>
    </row>
    <row r="15" spans="1:15" ht="17.149999999999999" customHeight="1">
      <c r="B15" s="109"/>
      <c r="C15" s="109"/>
      <c r="D15" s="109" t="s">
        <v>302</v>
      </c>
      <c r="E15" s="109"/>
      <c r="F15" s="109" t="s">
        <v>303</v>
      </c>
    </row>
    <row r="16" spans="1:15">
      <c r="B16" s="79">
        <v>1</v>
      </c>
      <c r="C16" s="79"/>
      <c r="D16" s="81">
        <f>F6</f>
        <v>41000</v>
      </c>
      <c r="E16" s="79"/>
      <c r="F16" s="81">
        <v>34000</v>
      </c>
    </row>
    <row r="17" spans="1:16">
      <c r="B17" s="79">
        <v>2</v>
      </c>
      <c r="C17" s="79"/>
      <c r="D17" s="81">
        <f>F7</f>
        <v>30000</v>
      </c>
      <c r="E17" s="79"/>
      <c r="F17" s="81">
        <v>26000</v>
      </c>
    </row>
    <row r="18" spans="1:16">
      <c r="B18" s="79">
        <v>3</v>
      </c>
      <c r="C18" s="79"/>
      <c r="D18" s="81">
        <f>F8</f>
        <v>21000</v>
      </c>
      <c r="E18" s="79"/>
      <c r="F18" s="81">
        <v>19000</v>
      </c>
    </row>
    <row r="19" spans="1:16">
      <c r="B19" s="79">
        <v>4</v>
      </c>
      <c r="C19" s="79"/>
      <c r="D19" s="81">
        <f>F9</f>
        <v>16000</v>
      </c>
      <c r="E19" s="79"/>
      <c r="F19" s="81">
        <v>12000</v>
      </c>
    </row>
    <row r="20" spans="1:16" ht="15" thickBot="1">
      <c r="B20" s="79">
        <v>5</v>
      </c>
      <c r="C20" s="175"/>
      <c r="D20" s="114">
        <f>F10</f>
        <v>11000</v>
      </c>
      <c r="E20" s="79"/>
      <c r="F20" s="114">
        <v>4000</v>
      </c>
    </row>
    <row r="21" spans="1:16" ht="15" thickBot="1">
      <c r="B21" s="109" t="s">
        <v>298</v>
      </c>
      <c r="C21" s="259"/>
      <c r="D21" s="114">
        <f>SUM(D16:D20)</f>
        <v>119000</v>
      </c>
      <c r="E21" s="81"/>
      <c r="F21" s="114">
        <f>SUM(F16:F20)</f>
        <v>95000</v>
      </c>
    </row>
    <row r="22" spans="1:16">
      <c r="B22" s="109"/>
      <c r="C22" s="259"/>
      <c r="D22" s="115"/>
      <c r="E22" s="81"/>
      <c r="F22" s="115"/>
    </row>
    <row r="23" spans="1:16">
      <c r="B23" s="109" t="s">
        <v>299</v>
      </c>
      <c r="C23" s="109"/>
      <c r="D23" s="81">
        <f>AVERAGE(D16:D20)</f>
        <v>23800</v>
      </c>
      <c r="E23" s="378" t="s">
        <v>304</v>
      </c>
      <c r="F23" s="81">
        <f>AVERAGE(F16:F20)</f>
        <v>19000</v>
      </c>
      <c r="G23" s="360" t="s">
        <v>305</v>
      </c>
      <c r="H23" s="260"/>
    </row>
    <row r="24" spans="1:16">
      <c r="B24" s="79"/>
      <c r="C24" s="170"/>
      <c r="D24" s="117">
        <v>400000</v>
      </c>
      <c r="E24" s="379"/>
      <c r="F24" s="117">
        <v>420000</v>
      </c>
      <c r="G24" s="360"/>
      <c r="H24" s="260"/>
    </row>
    <row r="25" spans="1:16" ht="17.149999999999999" customHeight="1">
      <c r="B25" s="79"/>
      <c r="C25" s="79"/>
      <c r="D25" s="118">
        <f>D23/D24</f>
        <v>5.9499999999999997E-2</v>
      </c>
      <c r="E25" s="100" t="s">
        <v>1</v>
      </c>
      <c r="F25" s="118">
        <f>F23/F24</f>
        <v>4.5238095238095237E-2</v>
      </c>
      <c r="G25" s="116" t="s">
        <v>10</v>
      </c>
      <c r="H25" s="116"/>
      <c r="I25" s="299" t="s">
        <v>306</v>
      </c>
    </row>
    <row r="26" spans="1:16" ht="17.5" customHeight="1">
      <c r="D26" s="119"/>
      <c r="E26" s="116"/>
      <c r="F26" s="119"/>
      <c r="G26" s="116"/>
      <c r="H26" s="116"/>
    </row>
    <row r="27" spans="1:16" ht="17.149999999999999" customHeight="1">
      <c r="A27" s="70" t="s">
        <v>307</v>
      </c>
      <c r="B27" s="70" t="s">
        <v>308</v>
      </c>
      <c r="C27" s="70"/>
      <c r="J27" s="364"/>
      <c r="K27" s="364"/>
      <c r="L27" s="86"/>
      <c r="M27" s="364" t="s">
        <v>288</v>
      </c>
      <c r="N27" s="364"/>
      <c r="O27" s="86">
        <v>6</v>
      </c>
      <c r="P27" s="112"/>
    </row>
    <row r="28" spans="1:16">
      <c r="B28" s="109" t="s">
        <v>302</v>
      </c>
      <c r="C28" s="109"/>
      <c r="D28" s="81">
        <v>400000</v>
      </c>
      <c r="E28" s="79"/>
      <c r="G28" s="109" t="s">
        <v>303</v>
      </c>
      <c r="H28" s="109"/>
      <c r="I28" s="81">
        <v>420000</v>
      </c>
      <c r="J28" s="81"/>
      <c r="L28" s="342" t="s">
        <v>3</v>
      </c>
      <c r="M28" s="342"/>
      <c r="N28" s="342"/>
      <c r="O28" s="112"/>
      <c r="P28" s="112"/>
    </row>
    <row r="29" spans="1:16" ht="30.75" customHeight="1">
      <c r="B29" s="109" t="s">
        <v>293</v>
      </c>
      <c r="C29" s="109"/>
      <c r="D29" s="109" t="s">
        <v>294</v>
      </c>
      <c r="E29" s="121" t="s">
        <v>309</v>
      </c>
      <c r="F29" s="70"/>
      <c r="G29" s="109" t="s">
        <v>293</v>
      </c>
      <c r="H29" s="109"/>
      <c r="I29" s="109" t="s">
        <v>294</v>
      </c>
      <c r="J29" s="121" t="s">
        <v>309</v>
      </c>
      <c r="O29" s="112"/>
      <c r="P29" s="112"/>
    </row>
    <row r="30" spans="1:16">
      <c r="B30" s="79">
        <v>1</v>
      </c>
      <c r="C30" s="79"/>
      <c r="D30" s="81">
        <v>115000</v>
      </c>
      <c r="E30" s="81">
        <f>D30</f>
        <v>115000</v>
      </c>
      <c r="G30" s="79">
        <v>1</v>
      </c>
      <c r="H30" s="79"/>
      <c r="I30" s="81">
        <v>110000</v>
      </c>
      <c r="J30" s="81">
        <f>I30</f>
        <v>110000</v>
      </c>
      <c r="O30" s="112"/>
      <c r="P30" s="112"/>
    </row>
    <row r="31" spans="1:16">
      <c r="B31" s="79">
        <v>2</v>
      </c>
      <c r="C31" s="79"/>
      <c r="D31" s="81">
        <v>104000</v>
      </c>
      <c r="E31" s="81">
        <f>E30+D31</f>
        <v>219000</v>
      </c>
      <c r="G31" s="79">
        <v>2</v>
      </c>
      <c r="H31" s="79"/>
      <c r="I31" s="81">
        <v>102000</v>
      </c>
      <c r="J31" s="81">
        <f>J30+I31</f>
        <v>212000</v>
      </c>
    </row>
    <row r="32" spans="1:16">
      <c r="B32" s="79">
        <v>3</v>
      </c>
      <c r="C32" s="79"/>
      <c r="D32" s="81">
        <v>95000</v>
      </c>
      <c r="E32" s="81">
        <f t="shared" ref="E32:E33" si="1">E31+D32</f>
        <v>314000</v>
      </c>
      <c r="G32" s="79">
        <v>3</v>
      </c>
      <c r="H32" s="79"/>
      <c r="I32" s="81">
        <v>95000</v>
      </c>
      <c r="J32" s="81">
        <f t="shared" ref="J32:J33" si="2">J31+I32</f>
        <v>307000</v>
      </c>
    </row>
    <row r="33" spans="2:16">
      <c r="B33" s="79">
        <v>4</v>
      </c>
      <c r="C33" s="79"/>
      <c r="D33" s="81">
        <v>90000</v>
      </c>
      <c r="E33" s="81">
        <f t="shared" si="1"/>
        <v>404000</v>
      </c>
      <c r="G33" s="170">
        <v>4</v>
      </c>
      <c r="H33" s="170"/>
      <c r="I33" s="81">
        <v>88000</v>
      </c>
      <c r="J33" s="81">
        <f t="shared" si="2"/>
        <v>395000</v>
      </c>
    </row>
    <row r="34" spans="2:16" ht="16" customHeight="1">
      <c r="B34" s="79">
        <v>5</v>
      </c>
      <c r="C34" s="79"/>
      <c r="D34" s="81">
        <v>85000</v>
      </c>
      <c r="E34" s="81"/>
      <c r="G34" s="79">
        <v>5</v>
      </c>
      <c r="H34" s="79"/>
      <c r="I34" s="81">
        <v>80000</v>
      </c>
      <c r="J34" s="81">
        <f>J33+I34</f>
        <v>475000</v>
      </c>
    </row>
    <row r="35" spans="2:16" ht="18.649999999999999" customHeight="1">
      <c r="B35" s="79"/>
      <c r="C35" s="79"/>
      <c r="D35" s="120"/>
      <c r="E35" s="120"/>
      <c r="G35" s="79"/>
      <c r="H35" s="79"/>
      <c r="I35" s="120"/>
      <c r="J35" s="120"/>
    </row>
    <row r="36" spans="2:16" ht="20.5" customHeight="1">
      <c r="B36" s="79" t="s">
        <v>310</v>
      </c>
      <c r="C36" s="175"/>
      <c r="D36" s="79"/>
      <c r="E36" s="79"/>
      <c r="G36" s="79" t="s">
        <v>311</v>
      </c>
      <c r="H36" s="175"/>
      <c r="I36" s="79"/>
      <c r="J36" s="79"/>
    </row>
    <row r="37" spans="2:16" ht="19.5" customHeight="1">
      <c r="B37" s="258" t="s">
        <v>312</v>
      </c>
      <c r="C37" s="291"/>
      <c r="D37" s="293">
        <f>D28-E32</f>
        <v>86000</v>
      </c>
      <c r="E37" s="296" t="s">
        <v>313</v>
      </c>
      <c r="F37" s="116"/>
      <c r="G37" s="258" t="s">
        <v>314</v>
      </c>
      <c r="H37" s="291"/>
      <c r="I37" s="293">
        <f>I28-J33</f>
        <v>25000</v>
      </c>
      <c r="J37" s="296" t="s">
        <v>313</v>
      </c>
      <c r="K37" s="116"/>
    </row>
    <row r="38" spans="2:16" ht="17.149999999999999" customHeight="1">
      <c r="B38" s="258"/>
      <c r="C38" s="292"/>
      <c r="D38" s="295">
        <f>D33</f>
        <v>90000</v>
      </c>
      <c r="E38" s="294" t="s">
        <v>315</v>
      </c>
      <c r="F38" s="116"/>
      <c r="G38" s="258"/>
      <c r="H38" s="291"/>
      <c r="I38" s="295">
        <f>I34</f>
        <v>80000</v>
      </c>
      <c r="J38" s="294" t="s">
        <v>315</v>
      </c>
      <c r="K38" s="116"/>
    </row>
    <row r="39" spans="2:16" ht="20.149999999999999" customHeight="1">
      <c r="B39" s="79"/>
      <c r="C39" s="298"/>
      <c r="D39" s="79">
        <f>D37/D38*365</f>
        <v>348.77777777777777</v>
      </c>
      <c r="E39" s="170"/>
      <c r="G39" s="79"/>
      <c r="H39" s="170"/>
      <c r="I39" s="79">
        <f>I37/I38*365</f>
        <v>114.0625</v>
      </c>
      <c r="J39" s="170"/>
    </row>
    <row r="40" spans="2:16" ht="21" customHeight="1">
      <c r="B40" s="258" t="s">
        <v>316</v>
      </c>
      <c r="C40" s="291" t="s">
        <v>10</v>
      </c>
      <c r="D40" s="297"/>
      <c r="E40" s="79"/>
      <c r="G40" s="79" t="s">
        <v>317</v>
      </c>
      <c r="H40" s="79"/>
      <c r="I40" s="108" t="s">
        <v>10</v>
      </c>
      <c r="J40" s="108"/>
      <c r="L40" s="87" t="s">
        <v>318</v>
      </c>
      <c r="M40" s="246"/>
      <c r="N40" s="246"/>
      <c r="O40" s="246"/>
      <c r="P40" s="246"/>
    </row>
    <row r="41" spans="2:16">
      <c r="B41" s="70"/>
      <c r="C41" s="70"/>
      <c r="L41" s="56"/>
      <c r="M41" s="56"/>
      <c r="N41" s="56"/>
      <c r="O41" s="56"/>
      <c r="P41" s="56"/>
    </row>
  </sheetData>
  <mergeCells count="8">
    <mergeCell ref="E23:E24"/>
    <mergeCell ref="G23:G24"/>
    <mergeCell ref="M27:N27"/>
    <mergeCell ref="L28:N28"/>
    <mergeCell ref="M1:N1"/>
    <mergeCell ref="J6:L6"/>
    <mergeCell ref="M14:N14"/>
    <mergeCell ref="J27:K27"/>
  </mergeCells>
  <pageMargins left="0.7" right="0.7" top="0.75" bottom="0.75" header="0.3" footer="0.3"/>
  <pageSetup paperSize="9" scale="72"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20A5AA676D2624AA7FE72318C9F5667" ma:contentTypeVersion="9" ma:contentTypeDescription="Create a new document." ma:contentTypeScope="" ma:versionID="358a5ef181cdb1446f38a954382be277">
  <xsd:schema xmlns:xsd="http://www.w3.org/2001/XMLSchema" xmlns:xs="http://www.w3.org/2001/XMLSchema" xmlns:p="http://schemas.microsoft.com/office/2006/metadata/properties" xmlns:ns2="d125b3f6-d0e6-4703-adf4-6684bfb85344" xmlns:ns3="04c0c4c1-8f5a-4404-9dca-a6e74bdc6e20" targetNamespace="http://schemas.microsoft.com/office/2006/metadata/properties" ma:root="true" ma:fieldsID="ac42521e83239926d934d6122d2bb789" ns2:_="" ns3:_="">
    <xsd:import namespace="d125b3f6-d0e6-4703-adf4-6684bfb85344"/>
    <xsd:import namespace="04c0c4c1-8f5a-4404-9dca-a6e74bdc6e2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125b3f6-d0e6-4703-adf4-6684bfb8534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4c0c4c1-8f5a-4404-9dca-a6e74bdc6e20"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A7429EA-3A53-4E7F-8CCC-1326634AF2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125b3f6-d0e6-4703-adf4-6684bfb85344"/>
    <ds:schemaRef ds:uri="04c0c4c1-8f5a-4404-9dca-a6e74bdc6e2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FF7C2EE-712A-48B5-929E-0574B0DEA4FA}">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E85A897A-7085-40C7-95F3-86BEAD55DA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Q1. (a) (i) </vt:lpstr>
      <vt:lpstr>Q1. (a) (ii)</vt:lpstr>
      <vt:lpstr>Q1. (a) (iii)</vt:lpstr>
      <vt:lpstr>Q1. (b) (i), (ii) and (c)</vt:lpstr>
      <vt:lpstr>Q2 Part A (a - e)</vt:lpstr>
      <vt:lpstr>Q2 Part B (a) (i) and (ii)</vt:lpstr>
      <vt:lpstr>Q2 Part B (b) and (c)</vt:lpstr>
      <vt:lpstr>Q3 (a - c)</vt:lpstr>
      <vt:lpstr>Q4 PART A(a) and (b)</vt:lpstr>
      <vt:lpstr>Q4 (c) and PART B</vt:lpstr>
      <vt:lpstr>'Q1. (a) (iii)'!Print_Area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Kirstie Casson</dc:creator>
  <cp:keywords/>
  <dc:description/>
  <cp:lastModifiedBy>Lindsay Thomson</cp:lastModifiedBy>
  <cp:revision/>
  <cp:lastPrinted>2023-07-06T11:27:19Z</cp:lastPrinted>
  <dcterms:created xsi:type="dcterms:W3CDTF">2022-08-18T20:36:26Z</dcterms:created>
  <dcterms:modified xsi:type="dcterms:W3CDTF">2023-07-06T14:13:23Z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0x010100120A5AA676D2624AA7FE72318C9F5667</vt:lpwstr>
  </property>
</Properties>
</file>