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qanow.sharepoint.com/sites/Digital_Assessment_Delivery/Accounting/Higher/Question Paper/MI-QPs-CATs/"/>
    </mc:Choice>
  </mc:AlternateContent>
  <xr:revisionPtr revIDLastSave="204" documentId="8_{ECF5689F-7680-431E-9656-C02EED8E8B26}" xr6:coauthVersionLast="47" xr6:coauthVersionMax="47" xr10:uidLastSave="{E29DC5F0-A1BA-4F14-940F-12BDE1E9EF7C}"/>
  <bookViews>
    <workbookView xWindow="-120" yWindow="-120" windowWidth="24240" windowHeight="13140" xr2:uid="{76A2D508-A5CB-4ACC-A7A5-EA77B3653829}"/>
  </bookViews>
  <sheets>
    <sheet name="1(a)" sheetId="1" r:id="rId1"/>
    <sheet name="1(b)" sheetId="2" r:id="rId2"/>
    <sheet name="1(c)" sheetId="3" r:id="rId3"/>
    <sheet name="2 PART A (a)" sheetId="5" r:id="rId4"/>
    <sheet name="2 PART A (b)" sheetId="4" r:id="rId5"/>
    <sheet name="2 PART B (a-b)" sheetId="12" r:id="rId6"/>
    <sheet name="2 PART B (c)" sheetId="13" r:id="rId7"/>
    <sheet name="3 PART A" sheetId="8" r:id="rId8"/>
    <sheet name="3 PART B" sheetId="11" r:id="rId9"/>
    <sheet name="4(a-c)" sheetId="6" r:id="rId10"/>
    <sheet name="4(d)" sheetId="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9" i="1"/>
  <c r="D34" i="12"/>
  <c r="E34" i="12"/>
  <c r="F34" i="12"/>
  <c r="D20" i="12"/>
  <c r="D21" i="12"/>
  <c r="F17" i="12"/>
  <c r="F4" i="12"/>
  <c r="F5" i="12" s="1"/>
  <c r="F6" i="12" s="1"/>
  <c r="F7" i="12" s="1"/>
  <c r="F8" i="12" s="1"/>
  <c r="F9" i="12" s="1"/>
  <c r="H8" i="8"/>
  <c r="E11" i="8"/>
  <c r="E8" i="11"/>
  <c r="E6" i="11"/>
  <c r="E4" i="11"/>
  <c r="E5" i="11"/>
  <c r="L4" i="11"/>
  <c r="L5" i="11" s="1"/>
  <c r="H10" i="8"/>
  <c r="E9" i="8"/>
  <c r="I6" i="8"/>
  <c r="I7" i="8" s="1"/>
  <c r="I8" i="8" s="1"/>
  <c r="E6" i="8"/>
  <c r="K5" i="8"/>
  <c r="I9" i="8" l="1"/>
  <c r="I10" i="8" s="1"/>
  <c r="I11" i="8" s="1"/>
  <c r="K6" i="8"/>
  <c r="J6" i="8" s="1"/>
  <c r="G7" i="8" s="1"/>
  <c r="H7" i="8" s="1"/>
  <c r="G9" i="11"/>
  <c r="J9" i="11" s="1"/>
  <c r="K7" i="8" l="1"/>
  <c r="K8" i="8" s="1"/>
  <c r="K9" i="8" s="1"/>
  <c r="L9" i="11"/>
  <c r="L10" i="11" s="1"/>
  <c r="L11" i="11" s="1"/>
  <c r="G12" i="11" s="1"/>
  <c r="C23" i="11" s="1"/>
  <c r="L23" i="11" s="1"/>
  <c r="G24" i="11" s="1"/>
  <c r="J24" i="11" s="1"/>
  <c r="J9" i="8" l="1"/>
  <c r="K10" i="8"/>
  <c r="J7" i="8"/>
  <c r="J8" i="8"/>
  <c r="M4" i="11" s="1"/>
  <c r="J10" i="8" l="1"/>
  <c r="K11" i="8"/>
  <c r="J11" i="8" s="1"/>
  <c r="N4" i="11"/>
  <c r="N5" i="11" s="1"/>
  <c r="N6" i="11" s="1"/>
  <c r="N7" i="11" s="1"/>
  <c r="N8" i="11" l="1"/>
  <c r="N9" i="11" s="1"/>
  <c r="N10" i="11" s="1"/>
  <c r="M10" i="11" s="1"/>
  <c r="M11" i="11" l="1"/>
  <c r="H12" i="11" s="1"/>
  <c r="H11" i="11"/>
  <c r="J11" i="11" s="1"/>
  <c r="N11" i="11" s="1"/>
  <c r="J12" i="11" l="1"/>
  <c r="E23" i="11" s="1"/>
  <c r="N23" i="11" s="1"/>
  <c r="N24" i="11" s="1"/>
  <c r="D23" i="11"/>
  <c r="M23" i="11" s="1"/>
  <c r="G9" i="5"/>
  <c r="G5" i="5"/>
  <c r="G10" i="5" s="1"/>
  <c r="E36" i="4"/>
  <c r="G36" i="4" s="1"/>
  <c r="G31" i="4"/>
  <c r="G37" i="4" s="1"/>
  <c r="E22" i="4"/>
  <c r="E15" i="4"/>
  <c r="E14" i="4"/>
  <c r="E8" i="4"/>
  <c r="C8" i="4"/>
  <c r="G7" i="4"/>
  <c r="G6" i="4"/>
  <c r="G5" i="4"/>
  <c r="G8" i="4" s="1"/>
  <c r="G10" i="4" s="1"/>
  <c r="E17" i="4" l="1"/>
  <c r="G23" i="4" s="1"/>
  <c r="G24" i="4" s="1"/>
  <c r="G28" i="4" s="1"/>
  <c r="J25" i="11"/>
  <c r="N25" i="11" s="1"/>
  <c r="N12" i="11"/>
  <c r="G25" i="2"/>
  <c r="G24" i="2"/>
  <c r="C22" i="2"/>
  <c r="G23" i="2" s="1"/>
  <c r="G21" i="2"/>
  <c r="C21" i="2"/>
  <c r="C11" i="2"/>
  <c r="C10" i="2"/>
  <c r="G9" i="2"/>
  <c r="E9" i="2"/>
  <c r="C9" i="2"/>
  <c r="E5" i="1"/>
  <c r="E7" i="1" s="1"/>
  <c r="E9" i="1" s="1"/>
  <c r="G8" i="2"/>
  <c r="E8" i="2"/>
  <c r="C8" i="2"/>
  <c r="G7" i="2"/>
  <c r="E7" i="2"/>
  <c r="C7" i="2"/>
  <c r="F5" i="1"/>
  <c r="F7" i="1" s="1"/>
  <c r="F9" i="1" s="1"/>
  <c r="C17" i="2" s="1"/>
  <c r="G5" i="1"/>
  <c r="G7" i="1" s="1"/>
  <c r="G9" i="1" s="1"/>
  <c r="C20" i="2" s="1"/>
  <c r="H5" i="1"/>
  <c r="H7" i="1" s="1"/>
  <c r="H9" i="1" s="1"/>
  <c r="E18" i="2" s="1"/>
  <c r="G20" i="2"/>
  <c r="C5" i="1"/>
  <c r="C7" i="1" s="1"/>
  <c r="C9" i="1" s="1"/>
  <c r="C13" i="2" l="1"/>
  <c r="E13" i="2"/>
  <c r="G13" i="2"/>
  <c r="G17" i="2"/>
  <c r="E20" i="2"/>
  <c r="C18" i="2"/>
  <c r="C16" i="2"/>
  <c r="G18" i="2"/>
  <c r="E16" i="2"/>
  <c r="C19" i="2"/>
  <c r="G16" i="2"/>
  <c r="E19" i="2"/>
  <c r="G19" i="2"/>
  <c r="E17" i="2"/>
  <c r="C26" i="2" l="1"/>
  <c r="E26" i="2"/>
  <c r="G26" i="2"/>
  <c r="C27" i="2"/>
  <c r="E4" i="2" s="1"/>
  <c r="E27" i="2" l="1"/>
  <c r="G4" i="2" s="1"/>
  <c r="G27" i="2" s="1"/>
</calcChain>
</file>

<file path=xl/sharedStrings.xml><?xml version="1.0" encoding="utf-8"?>
<sst xmlns="http://schemas.openxmlformats.org/spreadsheetml/2006/main" count="458" uniqueCount="283">
  <si>
    <t>1. (a)</t>
  </si>
  <si>
    <r>
      <t xml:space="preserve">Production Budget for July to December Year 5 </t>
    </r>
    <r>
      <rPr>
        <b/>
        <sz val="11"/>
        <color rgb="FFFF0000"/>
        <rFont val="Wingdings"/>
        <charset val="2"/>
      </rPr>
      <t>ü</t>
    </r>
  </si>
  <si>
    <t xml:space="preserve">MAX MARK </t>
  </si>
  <si>
    <t>July</t>
  </si>
  <si>
    <t>August</t>
  </si>
  <si>
    <t>September</t>
  </si>
  <si>
    <t>October</t>
  </si>
  <si>
    <t>November</t>
  </si>
  <si>
    <t>December</t>
  </si>
  <si>
    <t>ADDITIONAL GUIDANCE</t>
  </si>
  <si>
    <t>Cash Sales</t>
  </si>
  <si>
    <r>
      <rPr>
        <b/>
        <sz val="11"/>
        <color rgb="FF000000"/>
        <rFont val="Trebuchet MS"/>
      </rPr>
      <t xml:space="preserve">1 mark </t>
    </r>
    <r>
      <rPr>
        <sz val="11"/>
        <color rgb="FF000000"/>
        <rFont val="Trebuchet MS"/>
      </rPr>
      <t xml:space="preserve">for heading and Cash and Credit Sales rows
</t>
    </r>
  </si>
  <si>
    <t>Credit Sales</t>
  </si>
  <si>
    <t>Sales</t>
  </si>
  <si>
    <t>Less Opening Inventory</t>
  </si>
  <si>
    <t>*</t>
  </si>
  <si>
    <r>
      <rPr>
        <b/>
        <sz val="11"/>
        <color theme="1"/>
        <rFont val="Trebuchet MS"/>
        <family val="2"/>
      </rPr>
      <t>1 mark</t>
    </r>
    <r>
      <rPr>
        <sz val="11"/>
        <color theme="1"/>
        <rFont val="Trebuchet MS"/>
        <family val="2"/>
      </rPr>
      <t xml:space="preserve"> for both highlighted rows</t>
    </r>
  </si>
  <si>
    <t>Add Closing Inventory</t>
  </si>
  <si>
    <t>*1</t>
  </si>
  <si>
    <r>
      <rPr>
        <b/>
        <sz val="11"/>
        <color rgb="FF000000"/>
        <rFont val="Trebuchet MS"/>
      </rPr>
      <t xml:space="preserve">1 mark </t>
    </r>
    <r>
      <rPr>
        <sz val="11"/>
        <color rgb="FF000000"/>
        <rFont val="Trebuchet MS"/>
      </rPr>
      <t>for correct July Opening and December Closing Inventory</t>
    </r>
  </si>
  <si>
    <t>Production</t>
  </si>
  <si>
    <r>
      <rPr>
        <b/>
        <sz val="11"/>
        <color rgb="FF000000"/>
        <rFont val="Trebuchet MS"/>
      </rPr>
      <t xml:space="preserve">2 marks </t>
    </r>
    <r>
      <rPr>
        <sz val="11"/>
        <color rgb="FF000000"/>
        <rFont val="Trebuchet MS"/>
      </rPr>
      <t xml:space="preserve">for </t>
    </r>
    <r>
      <rPr>
        <u/>
        <sz val="11"/>
        <color rgb="FF000000"/>
        <rFont val="Trebuchet MS"/>
      </rPr>
      <t>deducting</t>
    </r>
    <r>
      <rPr>
        <sz val="11"/>
        <color rgb="FF000000"/>
        <rFont val="Trebuchet MS"/>
      </rPr>
      <t xml:space="preserve"> Opening Inventory AND </t>
    </r>
    <r>
      <rPr>
        <u/>
        <sz val="11"/>
        <color rgb="FF000000"/>
        <rFont val="Trebuchet MS"/>
      </rPr>
      <t>adding</t>
    </r>
    <r>
      <rPr>
        <sz val="11"/>
        <color rgb="FF000000"/>
        <rFont val="Trebuchet MS"/>
      </rPr>
      <t xml:space="preserve"> Closing Inventory</t>
    </r>
  </si>
  <si>
    <r>
      <rPr>
        <sz val="11"/>
        <color rgb="FF000000"/>
        <rFont val="Trebuchet MS"/>
      </rPr>
      <t xml:space="preserve">If only Opening or Closing Inventory included and treated correctly, award </t>
    </r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consequential Production units</t>
    </r>
  </si>
  <si>
    <t>1. (b)</t>
  </si>
  <si>
    <r>
      <rPr>
        <b/>
        <sz val="11"/>
        <color rgb="FF000000"/>
        <rFont val="Trebuchet MS"/>
        <family val="2"/>
      </rPr>
      <t xml:space="preserve">Cash Budget for 3 months October to December </t>
    </r>
    <r>
      <rPr>
        <b/>
        <sz val="11"/>
        <color rgb="FFFF0000"/>
        <rFont val="Wingdings"/>
        <charset val="2"/>
      </rPr>
      <t>ü</t>
    </r>
  </si>
  <si>
    <t xml:space="preserve">November </t>
  </si>
  <si>
    <t>£</t>
  </si>
  <si>
    <r>
      <rPr>
        <b/>
        <sz val="11"/>
        <color rgb="FF000000"/>
        <rFont val="Trebuchet MS"/>
      </rPr>
      <t xml:space="preserve">Opening Balance </t>
    </r>
    <r>
      <rPr>
        <b/>
        <sz val="11"/>
        <color rgb="FFFF0000"/>
        <rFont val="Wingdings"/>
      </rPr>
      <t>ü</t>
    </r>
  </si>
  <si>
    <t>ü</t>
  </si>
  <si>
    <r>
      <t xml:space="preserve">Add Receipts  </t>
    </r>
    <r>
      <rPr>
        <b/>
        <sz val="11"/>
        <color rgb="FFFF0000"/>
        <rFont val="Wingdings"/>
        <charset val="2"/>
      </rPr>
      <t>ü</t>
    </r>
  </si>
  <si>
    <t>Cash sales</t>
  </si>
  <si>
    <t>P</t>
  </si>
  <si>
    <t>1</t>
  </si>
  <si>
    <r>
      <rPr>
        <b/>
        <sz val="11"/>
        <color theme="1"/>
        <rFont val="Trebuchet MS"/>
        <family val="2"/>
      </rPr>
      <t>1 mark</t>
    </r>
    <r>
      <rPr>
        <sz val="11"/>
        <color theme="1"/>
        <rFont val="Trebuchet MS"/>
        <family val="2"/>
      </rPr>
      <t xml:space="preserve"> for October, </t>
    </r>
    <r>
      <rPr>
        <b/>
        <sz val="11"/>
        <color theme="1"/>
        <rFont val="Trebuchet MS"/>
        <family val="2"/>
      </rPr>
      <t>1 mark</t>
    </r>
    <r>
      <rPr>
        <sz val="11"/>
        <color theme="1"/>
        <rFont val="Trebuchet MS"/>
        <family val="2"/>
      </rPr>
      <t xml:space="preserve"> for November and December</t>
    </r>
  </si>
  <si>
    <t>Credit sales (1 month)</t>
  </si>
  <si>
    <t>Credit sales (2 months)</t>
  </si>
  <si>
    <t>If bad debts are shown DNA credit sales 2 months</t>
  </si>
  <si>
    <t>Share issue</t>
  </si>
  <si>
    <t>Share premium</t>
  </si>
  <si>
    <t>Sale of Machinery</t>
  </si>
  <si>
    <t>2</t>
  </si>
  <si>
    <t>All or nothing</t>
  </si>
  <si>
    <t>Total Receipts</t>
  </si>
  <si>
    <r>
      <t xml:space="preserve">Less Payments </t>
    </r>
    <r>
      <rPr>
        <b/>
        <sz val="11"/>
        <color rgb="FFFF0000"/>
        <rFont val="Wingdings"/>
        <charset val="2"/>
      </rPr>
      <t>ü</t>
    </r>
  </si>
  <si>
    <t>Materials (25%)</t>
  </si>
  <si>
    <t>Materials (75%)</t>
  </si>
  <si>
    <t>Labour</t>
  </si>
  <si>
    <t>Bonus</t>
  </si>
  <si>
    <t>Variable costs</t>
  </si>
  <si>
    <t>Fixed costs</t>
  </si>
  <si>
    <t>Machinery deposit</t>
  </si>
  <si>
    <t>DNA if Purchase Cost of Machinery of £200,000 is also shown</t>
  </si>
  <si>
    <t>Machinery instalment</t>
  </si>
  <si>
    <t>Dividend (5%)</t>
  </si>
  <si>
    <r>
      <rPr>
        <sz val="11"/>
        <color rgb="FF000000"/>
        <rFont val="Trebuchet MS"/>
      </rPr>
      <t xml:space="preserve">If £75,000 for total dividend, award </t>
    </r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£50,000 dividend implied</t>
    </r>
  </si>
  <si>
    <t>Dividend (10%)</t>
  </si>
  <si>
    <t>Total Payments</t>
  </si>
  <si>
    <r>
      <t xml:space="preserve">Closing Balance </t>
    </r>
    <r>
      <rPr>
        <b/>
        <sz val="11"/>
        <color rgb="FFFF0000"/>
        <rFont val="Wingdings"/>
        <charset val="2"/>
      </rPr>
      <t>ü</t>
    </r>
  </si>
  <si>
    <t>Headings, labels, arithmetic, Opening and Closing Balances shown</t>
  </si>
  <si>
    <t>(1)</t>
  </si>
  <si>
    <t>1. (c)</t>
  </si>
  <si>
    <t>Provides management with information to enable decision-making.</t>
  </si>
  <si>
    <t>Responsible for the collection, processing and classification of costs.</t>
  </si>
  <si>
    <t>1 mark per valid point (max 3)</t>
  </si>
  <si>
    <t>Supplies data to make the most efficient use of limiting factors.</t>
  </si>
  <si>
    <t>Accountable for the planning and control of production costs.</t>
  </si>
  <si>
    <t>Manages cost accounting systems and determines which system is most appropriate.</t>
  </si>
  <si>
    <t xml:space="preserve">Prepares break-even statements. </t>
  </si>
  <si>
    <t>Prepares overhead analysis statements.</t>
  </si>
  <si>
    <t>2.A (a)</t>
  </si>
  <si>
    <r>
      <t>Income Statement of Kinnaird plc for the year ended 31 December Year 3</t>
    </r>
    <r>
      <rPr>
        <b/>
        <sz val="11"/>
        <color rgb="FFFF0000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</si>
  <si>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MAX MARKS</t>
  </si>
  <si>
    <t>£000</t>
  </si>
  <si>
    <t xml:space="preserve">Profit for the Year after tax </t>
  </si>
  <si>
    <r>
      <rPr>
        <b/>
        <sz val="11"/>
        <color rgb="FF000000"/>
        <rFont val="Trebuchet MS"/>
      </rPr>
      <t xml:space="preserve">1 mark </t>
    </r>
    <r>
      <rPr>
        <sz val="11"/>
        <color rgb="FF000000"/>
        <rFont val="Trebuchet MS"/>
      </rPr>
      <t>for Profit for the Year after tax and Unappropriated Profit</t>
    </r>
  </si>
  <si>
    <t xml:space="preserve">add Unappropriated Profit </t>
  </si>
  <si>
    <t xml:space="preserve">less </t>
  </si>
  <si>
    <t>Ordinary Dividend Paid</t>
  </si>
  <si>
    <t>Preference Dividend Paid (£200,000 x 6%)</t>
  </si>
  <si>
    <t>Goodwill Written Down</t>
  </si>
  <si>
    <r>
      <t xml:space="preserve">Unappropriated Profit </t>
    </r>
    <r>
      <rPr>
        <b/>
        <sz val="11"/>
        <color rgb="FFFF0000"/>
        <rFont val="Wingdings 2"/>
        <family val="1"/>
        <charset val="2"/>
      </rPr>
      <t>P</t>
    </r>
  </si>
  <si>
    <t>2.A (b)</t>
  </si>
  <si>
    <r>
      <rPr>
        <b/>
        <sz val="11"/>
        <color rgb="FF000000"/>
        <rFont val="Trebuchet MS"/>
      </rPr>
      <t>Statement of Financial Position of Kinnaird plc as at 31 December Year 3</t>
    </r>
    <r>
      <rPr>
        <b/>
        <sz val="11"/>
        <color rgb="FFFF0000"/>
        <rFont val="Trebuchet MS"/>
      </rPr>
      <t xml:space="preserve"> P</t>
    </r>
  </si>
  <si>
    <t>At Cost</t>
  </si>
  <si>
    <t>Agg Depn</t>
  </si>
  <si>
    <t>Net Book Value</t>
  </si>
  <si>
    <r>
      <rPr>
        <b/>
        <u/>
        <sz val="11"/>
        <color theme="1"/>
        <rFont val="Trebuchet MS"/>
        <family val="2"/>
      </rPr>
      <t>Non-Current Assets</t>
    </r>
    <r>
      <rPr>
        <b/>
        <sz val="11"/>
        <color theme="1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</si>
  <si>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Property</t>
  </si>
  <si>
    <t>All 3 figures must be shown for each Non-Current Asset to gain marks</t>
  </si>
  <si>
    <t>Office Equipment</t>
  </si>
  <si>
    <t>Motor Vehicles</t>
  </si>
  <si>
    <t>Goodwill (40-10)</t>
  </si>
  <si>
    <t>Goodwill must be shown below Non-Current Assets to gain mark</t>
  </si>
  <si>
    <r>
      <rPr>
        <b/>
        <u/>
        <sz val="11"/>
        <color theme="1"/>
        <rFont val="Trebuchet MS"/>
        <family val="2"/>
      </rPr>
      <t>Current Assets</t>
    </r>
    <r>
      <rPr>
        <b/>
        <sz val="11"/>
        <color rgb="FFFF0000"/>
        <rFont val="Trebuchet MS"/>
        <family val="2"/>
      </rPr>
      <t xml:space="preserve"> </t>
    </r>
    <r>
      <rPr>
        <b/>
        <sz val="11"/>
        <color rgb="FFFF0000"/>
        <rFont val="Wingdings 2"/>
        <family val="1"/>
        <charset val="2"/>
      </rPr>
      <t>P</t>
    </r>
  </si>
  <si>
    <t>Closing Inventory</t>
  </si>
  <si>
    <t>Trade Receivables</t>
  </si>
  <si>
    <t>less Provision for Doubtful Debts</t>
  </si>
  <si>
    <t>Cash and Cash Equivalents (125-12)</t>
  </si>
  <si>
    <t>Rent Receivable</t>
  </si>
  <si>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Closing Inventory and Rent Receivable</t>
    </r>
  </si>
  <si>
    <r>
      <rPr>
        <b/>
        <u/>
        <sz val="11"/>
        <color rgb="FF000000"/>
        <rFont val="Trebuchet MS"/>
        <family val="2"/>
      </rPr>
      <t>Current Liabilities</t>
    </r>
    <r>
      <rPr>
        <b/>
        <sz val="11"/>
        <color rgb="FFFF0000"/>
        <rFont val="Trebuchet MS"/>
        <family val="2"/>
      </rPr>
      <t xml:space="preserve"> </t>
    </r>
    <r>
      <rPr>
        <b/>
        <sz val="11"/>
        <color rgb="FFFF0000"/>
        <rFont val="Wingdings"/>
        <charset val="2"/>
      </rPr>
      <t>ü</t>
    </r>
  </si>
  <si>
    <t>Trade Payables</t>
  </si>
  <si>
    <r>
      <rPr>
        <b/>
        <sz val="11"/>
        <color rgb="FF000000"/>
        <rFont val="Trebuchet MS"/>
      </rPr>
      <t>3 marks</t>
    </r>
    <r>
      <rPr>
        <sz val="11"/>
        <color rgb="FF000000"/>
        <rFont val="Trebuchet MS"/>
      </rPr>
      <t xml:space="preserve"> for all Current Liabilities correct</t>
    </r>
  </si>
  <si>
    <t>Administration Expenses Payable</t>
  </si>
  <si>
    <r>
      <rPr>
        <b/>
        <sz val="11"/>
        <color rgb="FF000000"/>
        <rFont val="Trebuchet MS"/>
      </rPr>
      <t>2 marks</t>
    </r>
    <r>
      <rPr>
        <sz val="11"/>
        <color rgb="FF000000"/>
        <rFont val="Trebuchet MS"/>
      </rPr>
      <t xml:space="preserve"> for 3 correct</t>
    </r>
  </si>
  <si>
    <t>VAT</t>
  </si>
  <si>
    <r>
      <rPr>
        <b/>
        <sz val="11"/>
        <color rgb="FF000000"/>
        <rFont val="Trebuchet MS"/>
      </rPr>
      <t xml:space="preserve">1 mark </t>
    </r>
    <r>
      <rPr>
        <sz val="11"/>
        <color rgb="FF000000"/>
        <rFont val="Trebuchet MS"/>
      </rPr>
      <t>for 2 correct</t>
    </r>
  </si>
  <si>
    <t>Corporation Tax Payable</t>
  </si>
  <si>
    <t>3</t>
  </si>
  <si>
    <r>
      <rPr>
        <b/>
        <sz val="11"/>
        <color rgb="FF000000"/>
        <rFont val="Trebuchet MS"/>
      </rPr>
      <t>0 marks</t>
    </r>
    <r>
      <rPr>
        <sz val="11"/>
        <color rgb="FF000000"/>
        <rFont val="Trebuchet MS"/>
      </rPr>
      <t xml:space="preserve"> if one or none correct</t>
    </r>
  </si>
  <si>
    <t>WORKING EQUITY</t>
  </si>
  <si>
    <t>NET ASSETS EMPLOYED</t>
  </si>
  <si>
    <r>
      <t xml:space="preserve">Less Non-Current Liabilities </t>
    </r>
    <r>
      <rPr>
        <b/>
        <u/>
        <sz val="11"/>
        <color rgb="FFFF0000"/>
        <rFont val="Wingdings"/>
        <charset val="2"/>
      </rPr>
      <t>ü</t>
    </r>
  </si>
  <si>
    <t>10% Debentures</t>
  </si>
  <si>
    <t>Equity</t>
  </si>
  <si>
    <r>
      <rPr>
        <sz val="11"/>
        <color rgb="FF000000"/>
        <rFont val="Trebuchet MS"/>
      </rPr>
      <t>Value or number of shares missing only award</t>
    </r>
    <r>
      <rPr>
        <b/>
        <sz val="11"/>
        <color rgb="FF000000"/>
        <rFont val="Trebuchet MS"/>
      </rPr>
      <t xml:space="preserve"> 1 mark</t>
    </r>
  </si>
  <si>
    <t>408,000 Ordinary Shares £1 each</t>
  </si>
  <si>
    <r>
      <rPr>
        <sz val="11"/>
        <color rgb="FF000000"/>
        <rFont val="Trebuchet MS"/>
      </rPr>
      <t xml:space="preserve">Accept Bonus Shares as separate entry but </t>
    </r>
    <r>
      <rPr>
        <u/>
        <sz val="11"/>
        <color rgb="FF000000"/>
        <rFont val="Trebuchet MS"/>
      </rPr>
      <t>must be directly</t>
    </r>
    <r>
      <rPr>
        <sz val="11"/>
        <color rgb="FF000000"/>
        <rFont val="Trebuchet MS"/>
      </rPr>
      <t xml:space="preserve"> above or below ordinary shares</t>
    </r>
  </si>
  <si>
    <t>200,000 6% Preference Shares £1 each</t>
  </si>
  <si>
    <r>
      <rPr>
        <sz val="11"/>
        <color rgb="FF000000"/>
        <rFont val="Trebuchet MS"/>
      </rPr>
      <t xml:space="preserve">If Ordinary Shares 400,000 and Preference Shares 200,000, award </t>
    </r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max</t>
    </r>
  </si>
  <si>
    <t>Reserves</t>
  </si>
  <si>
    <t>Unappropriated Profit</t>
  </si>
  <si>
    <t>Revaluation Reserve</t>
  </si>
  <si>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Unappropriated Profit and Revaluation Reserve</t>
    </r>
  </si>
  <si>
    <t>Share Premium Reserve (60-30-8)</t>
  </si>
  <si>
    <r>
      <rPr>
        <sz val="11"/>
        <color rgb="FF000000"/>
        <rFont val="Trebuchet MS"/>
      </rPr>
      <t xml:space="preserve">If Share Premium is 30, 38, 52 or 82 award </t>
    </r>
    <r>
      <rPr>
        <b/>
        <sz val="11"/>
        <color rgb="FF000000"/>
        <rFont val="Trebuchet MS"/>
      </rPr>
      <t>1 mark</t>
    </r>
  </si>
  <si>
    <r>
      <rPr>
        <sz val="11"/>
        <color rgb="FF000000"/>
        <rFont val="Trebuchet MS"/>
      </rPr>
      <t xml:space="preserve">If Preliminary Expenses are entered award </t>
    </r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max for Share Premium</t>
    </r>
  </si>
  <si>
    <t>Headings, labels, arithmetic and no extraneous across both statements (1)</t>
  </si>
  <si>
    <t>2.B (a)</t>
  </si>
  <si>
    <r>
      <t xml:space="preserve">Current Account Heslop </t>
    </r>
    <r>
      <rPr>
        <b/>
        <sz val="11"/>
        <color rgb="FFFF0000"/>
        <rFont val="Wingdings"/>
        <charset val="2"/>
      </rPr>
      <t>ü</t>
    </r>
  </si>
  <si>
    <t>Date</t>
  </si>
  <si>
    <t>Details</t>
  </si>
  <si>
    <t>Dr</t>
  </si>
  <si>
    <t>Cr</t>
  </si>
  <si>
    <t>Balance</t>
  </si>
  <si>
    <t>Opening Balance</t>
  </si>
  <si>
    <t>1 mark for headings and Opening Balance</t>
  </si>
  <si>
    <t>Share of Profit</t>
  </si>
  <si>
    <t>If running balance incorrect, do not award mark for headings and Opening Balance or next available mark</t>
  </si>
  <si>
    <t>Interest on Equity</t>
  </si>
  <si>
    <t>If not shown as a ledger account, do not award headings and Opening Balance mark or next available mark</t>
  </si>
  <si>
    <t>Salary</t>
  </si>
  <si>
    <r>
      <rPr>
        <sz val="11"/>
        <color rgb="FF000000"/>
        <rFont val="Trebuchet MS"/>
      </rPr>
      <t xml:space="preserve">If Current Account shown as </t>
    </r>
    <r>
      <rPr>
        <b/>
        <sz val="11"/>
        <color rgb="FF000000"/>
        <rFont val="Trebuchet MS"/>
      </rPr>
      <t>complete</t>
    </r>
    <r>
      <rPr>
        <sz val="11"/>
        <color rgb="FF000000"/>
        <rFont val="Trebuchet MS"/>
      </rPr>
      <t xml:space="preserve"> reversal, award marks gained and divide by 2 (max 4)</t>
    </r>
  </si>
  <si>
    <t>Interest on Loan</t>
  </si>
  <si>
    <r>
      <t xml:space="preserve">If headed as </t>
    </r>
    <r>
      <rPr>
        <b/>
        <sz val="11"/>
        <color theme="1"/>
        <rFont val="Trebuchet MS"/>
        <family val="2"/>
      </rPr>
      <t>Current Account</t>
    </r>
    <r>
      <rPr>
        <sz val="11"/>
        <color theme="1"/>
        <rFont val="Trebuchet MS"/>
        <family val="2"/>
      </rPr>
      <t>, but includes an entry for Equity, do not award Interest on Equity mark</t>
    </r>
  </si>
  <si>
    <t>Drawings</t>
  </si>
  <si>
    <r>
      <rPr>
        <sz val="11"/>
        <color rgb="FF000000"/>
        <rFont val="Trebuchet MS"/>
      </rPr>
      <t xml:space="preserve">If headed as </t>
    </r>
    <r>
      <rPr>
        <b/>
        <sz val="11"/>
        <color rgb="FF000000"/>
        <rFont val="Trebuchet MS"/>
      </rPr>
      <t>Equity Account</t>
    </r>
    <r>
      <rPr>
        <sz val="11"/>
        <color rgb="FF000000"/>
        <rFont val="Trebuchet MS"/>
      </rPr>
      <t xml:space="preserve"> and Equity shown as Opening Balance, award marks gained and divide by 2 (max 4)</t>
    </r>
  </si>
  <si>
    <t>Interest on Drawings</t>
  </si>
  <si>
    <t>If Loan is included, do not award Interest on Loan mark</t>
  </si>
  <si>
    <t>(b) (i)</t>
  </si>
  <si>
    <t>Profit or Loss on Revaluation</t>
  </si>
  <si>
    <t>Property - increase in value</t>
  </si>
  <si>
    <t>Inventory - increase in value</t>
  </si>
  <si>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Property and Inventory increase</t>
    </r>
  </si>
  <si>
    <t>Machinery - decrease in value</t>
  </si>
  <si>
    <t>Provision for Bad Debts - decrease</t>
  </si>
  <si>
    <t>Revaluation Expenses</t>
  </si>
  <si>
    <t>Profit on revaluation</t>
  </si>
  <si>
    <t>Share of Profit on Revaluation</t>
  </si>
  <si>
    <t>Deshpande</t>
  </si>
  <si>
    <t xml:space="preserve"> 2/3 of £33,000</t>
  </si>
  <si>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both share of profit calculations provided no arithmetic error in Profit on Revaluation total</t>
    </r>
  </si>
  <si>
    <t xml:space="preserve">Heslop </t>
  </si>
  <si>
    <t>1/3 of £33,000</t>
  </si>
  <si>
    <t>(b) (ii)</t>
  </si>
  <si>
    <t>Profit Sharing Ratio</t>
  </si>
  <si>
    <t xml:space="preserve">Morrison </t>
  </si>
  <si>
    <t>25% (leaving 75% for original partners)</t>
  </si>
  <si>
    <t>2/3 of 75%</t>
  </si>
  <si>
    <t>Heslop</t>
  </si>
  <si>
    <t>1/3 of 75%</t>
  </si>
  <si>
    <t>(b) (iii)</t>
  </si>
  <si>
    <t>Equity Account Balances</t>
  </si>
  <si>
    <t>Morrison</t>
  </si>
  <si>
    <t>Add Share of Goodwill</t>
  </si>
  <si>
    <t>Less Goodwill Written Off</t>
  </si>
  <si>
    <t>Closing Balance</t>
  </si>
  <si>
    <t>Opening and closing balances, arithmetic and no extraneous (1)</t>
  </si>
  <si>
    <t>DNA above mark if Current Account balances are included</t>
  </si>
  <si>
    <t>2.B (c)</t>
  </si>
  <si>
    <t xml:space="preserve">Outline 2 advantages to Deshpande and Heslop of admitting Morrison as a new partner. </t>
  </si>
  <si>
    <t xml:space="preserve">It will lead to increased equity invested in the business. </t>
  </si>
  <si>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per valid point (max 2)</t>
    </r>
  </si>
  <si>
    <t xml:space="preserve">The new partner may have expertise in a different area of the business. </t>
  </si>
  <si>
    <t xml:space="preserve">The new partner may bring fresh ideas to the partnership. </t>
  </si>
  <si>
    <t>It will help to spread the workload in the business.</t>
  </si>
  <si>
    <t>It will help to spread the risk in the business.</t>
  </si>
  <si>
    <t>3. PART A</t>
  </si>
  <si>
    <r>
      <t xml:space="preserve">INVENTORY RECORD CARD FOR MATERIAL Z </t>
    </r>
    <r>
      <rPr>
        <b/>
        <sz val="12"/>
        <color rgb="FFFF0000"/>
        <rFont val="Wingdings 2"/>
        <family val="1"/>
        <charset val="2"/>
      </rPr>
      <t>P</t>
    </r>
  </si>
  <si>
    <r>
      <t xml:space="preserve">Heading must include 'Inventory Record Card' </t>
    </r>
    <r>
      <rPr>
        <b/>
        <u/>
        <sz val="11"/>
        <color rgb="FF000000"/>
        <rFont val="Trebuchet MS"/>
        <family val="2"/>
      </rPr>
      <t>and</t>
    </r>
    <r>
      <rPr>
        <sz val="11"/>
        <color rgb="FF000000"/>
        <rFont val="Trebuchet MS"/>
        <family val="2"/>
      </rPr>
      <t xml:space="preserve"> the item of inventory (Material Z). The business name is </t>
    </r>
    <r>
      <rPr>
        <u/>
        <sz val="11"/>
        <color rgb="FF000000"/>
        <rFont val="Trebuchet MS"/>
        <family val="2"/>
      </rPr>
      <t>not</t>
    </r>
    <r>
      <rPr>
        <sz val="11"/>
        <color rgb="FF000000"/>
        <rFont val="Trebuchet MS"/>
        <family val="2"/>
      </rPr>
      <t xml:space="preserve"> required.</t>
    </r>
  </si>
  <si>
    <t xml:space="preserve">Receipts </t>
  </si>
  <si>
    <t>Issues</t>
  </si>
  <si>
    <t>If any column is not included, award marks gained and divide by 2, (max 4)</t>
  </si>
  <si>
    <t>Qty</t>
  </si>
  <si>
    <t>Price</t>
  </si>
  <si>
    <t>Value</t>
  </si>
  <si>
    <t>Opening balance</t>
  </si>
  <si>
    <t xml:space="preserve">*1 </t>
  </si>
  <si>
    <r>
      <rPr>
        <b/>
        <sz val="11"/>
        <color rgb="FF000000"/>
        <rFont val="Trebuchet MS"/>
      </rPr>
      <t xml:space="preserve">*1 mark </t>
    </r>
    <r>
      <rPr>
        <sz val="11"/>
        <color rgb="FF000000"/>
        <rFont val="Trebuchet MS"/>
      </rPr>
      <t>for correct headings and opening balance</t>
    </r>
  </si>
  <si>
    <t>Purchases</t>
  </si>
  <si>
    <t>1 line</t>
  </si>
  <si>
    <t>Issue</t>
  </si>
  <si>
    <t>Returns</t>
  </si>
  <si>
    <t>3.B (a) (i)</t>
  </si>
  <si>
    <r>
      <t xml:space="preserve">PROCESS 2 ACCOUNT FOR CHEMICAL K5R </t>
    </r>
    <r>
      <rPr>
        <b/>
        <sz val="12"/>
        <color rgb="FFFF0000"/>
        <rFont val="Wingdings 2"/>
        <family val="1"/>
        <charset val="2"/>
      </rPr>
      <t>P</t>
    </r>
  </si>
  <si>
    <t>QTY</t>
  </si>
  <si>
    <t>CPU</t>
  </si>
  <si>
    <t>Transfer from Process 1</t>
  </si>
  <si>
    <t>Additional Materials</t>
  </si>
  <si>
    <t>2*</t>
  </si>
  <si>
    <t>Fixed Overheads</t>
  </si>
  <si>
    <t>Variable Overheads</t>
  </si>
  <si>
    <t>Normal Loss</t>
  </si>
  <si>
    <t>Closing Work-in Progress</t>
  </si>
  <si>
    <t>Transfer to Finished Output</t>
  </si>
  <si>
    <t>**</t>
  </si>
  <si>
    <t>2**</t>
  </si>
  <si>
    <t>Abnormal Loss</t>
  </si>
  <si>
    <t>***</t>
  </si>
  <si>
    <t>If complete reversal, award half marks</t>
  </si>
  <si>
    <t>Accept Input and Output as alternative to Dr and Cr</t>
  </si>
  <si>
    <t>If any data is entered in Dr Qty column other than transfer from previous process and materials, do not award mark</t>
  </si>
  <si>
    <t>* Award 2 marks for 3 correct and one mark for 2 correct</t>
  </si>
  <si>
    <t>** If CPU is calculated correctly and applied to both Finished Goods and Abnormal Loss award (2) but if Balance arithmetically incorrect, award (1)</t>
  </si>
  <si>
    <t>3. B (a) (ii)</t>
  </si>
  <si>
    <r>
      <t xml:space="preserve">ABNORMAL LOSS ACCOUNT </t>
    </r>
    <r>
      <rPr>
        <b/>
        <sz val="12"/>
        <color rgb="FFFF0000"/>
        <rFont val="Wingdings 2"/>
        <family val="1"/>
        <charset val="2"/>
      </rPr>
      <t>P</t>
    </r>
  </si>
  <si>
    <t>From Process 2</t>
  </si>
  <si>
    <t>1***</t>
  </si>
  <si>
    <t>Cash &amp; Cash Equivalents</t>
  </si>
  <si>
    <t>Income Statement</t>
  </si>
  <si>
    <t>Account Names, Headings and Running Balance across both accounts (1)</t>
  </si>
  <si>
    <t>If nomenclature error, do not award mark on first occasion</t>
  </si>
  <si>
    <t>*** consequential on abnormal loss calculated in process 2 account</t>
  </si>
  <si>
    <t>3. (b)</t>
  </si>
  <si>
    <t>Outline one possible cause of an abnormal loss.</t>
  </si>
  <si>
    <t>The use of faulty/outdated machinery.</t>
  </si>
  <si>
    <t>The use of faulty materials.</t>
  </si>
  <si>
    <t>Unskilled or untrained staff in production process.</t>
  </si>
  <si>
    <t>DNA theft</t>
  </si>
  <si>
    <t>4. (a) (i)</t>
  </si>
  <si>
    <t>ARGYLL PLC</t>
  </si>
  <si>
    <t>ATHOLL PLC</t>
  </si>
  <si>
    <t>Equity Gearing Ratio</t>
  </si>
  <si>
    <t>(£300,000+£100,000)</t>
  </si>
  <si>
    <t>(£250,000+£150,000)</t>
  </si>
  <si>
    <t>:1</t>
  </si>
  <si>
    <t xml:space="preserve">Ratio must be shown :1 </t>
  </si>
  <si>
    <t>(a) (ii)</t>
  </si>
  <si>
    <r>
      <rPr>
        <sz val="11"/>
        <color rgb="FF000000"/>
        <rFont val="Trebuchet MS"/>
        <family val="2"/>
      </rPr>
      <t>Atholl plc</t>
    </r>
    <r>
      <rPr>
        <b/>
        <sz val="11"/>
        <color rgb="FF000000"/>
        <rFont val="Trebuchet MS"/>
        <family val="2"/>
      </rPr>
      <t xml:space="preserve"> </t>
    </r>
    <r>
      <rPr>
        <b/>
        <sz val="11"/>
        <color rgb="FFFF0000"/>
        <rFont val="Trebuchet MS"/>
        <family val="2"/>
      </rPr>
      <t>(1)</t>
    </r>
    <r>
      <rPr>
        <sz val="11"/>
        <color rgb="FF000000"/>
        <rFont val="Trebuchet MS"/>
        <family val="2"/>
      </rPr>
      <t xml:space="preserve"> will give the best return in times of high profit as it has a higher gearing ratio.</t>
    </r>
    <r>
      <rPr>
        <sz val="11"/>
        <color rgb="FFFF0000"/>
        <rFont val="Trebuchet MS"/>
        <family val="2"/>
      </rPr>
      <t xml:space="preserve"> </t>
    </r>
    <r>
      <rPr>
        <b/>
        <sz val="11"/>
        <color rgb="FFFF0000"/>
        <rFont val="Trebuchet MS"/>
        <family val="2"/>
      </rPr>
      <t>(1)</t>
    </r>
  </si>
  <si>
    <t>Argyll plc</t>
  </si>
  <si>
    <t>Profit for the Year before Tax and Finance Cost</t>
  </si>
  <si>
    <t>Less Debenture Finance Cost (100,000 x 8%)</t>
  </si>
  <si>
    <r>
      <rPr>
        <sz val="11"/>
        <color rgb="FF000000"/>
        <rFont val="Trebuchet MS"/>
      </rPr>
      <t xml:space="preserve">If Debenture Finance Cost and Corporation Tax dealt with in the incorrect order, award </t>
    </r>
    <r>
      <rPr>
        <b/>
        <sz val="11"/>
        <color rgb="FF000000"/>
        <rFont val="Trebuchet MS"/>
      </rPr>
      <t>1 mark</t>
    </r>
    <r>
      <rPr>
        <sz val="11"/>
        <color rgb="FF000000"/>
        <rFont val="Trebuchet MS"/>
      </rPr>
      <t xml:space="preserve"> for Debenture Finance Cost if shown as £8,000 and treated correctly</t>
    </r>
  </si>
  <si>
    <t>Less Corporation Tax (642,000 x 25%)</t>
  </si>
  <si>
    <r>
      <rPr>
        <sz val="11"/>
        <color rgb="FF000000"/>
        <rFont val="Trebuchet MS"/>
      </rPr>
      <t>If Debenture Finance Cost is omitted, award Corporation Tax</t>
    </r>
    <r>
      <rPr>
        <b/>
        <sz val="11"/>
        <color rgb="FF000000"/>
        <rFont val="Trebuchet MS"/>
      </rPr>
      <t xml:space="preserve"> 1 mark</t>
    </r>
    <r>
      <rPr>
        <sz val="11"/>
        <color rgb="FF000000"/>
        <rFont val="Trebuchet MS"/>
      </rPr>
      <t xml:space="preserve"> consequentially if treated correctly</t>
    </r>
  </si>
  <si>
    <t>Profit for the Year after Tax and Finance Cost</t>
  </si>
  <si>
    <t>Less Preference Dividend (300,000 x 6%)</t>
  </si>
  <si>
    <t>Profit available for Ordinary Shareholders</t>
  </si>
  <si>
    <t>Less Retained Profit (463,500 x 60%)</t>
  </si>
  <si>
    <t>Dividend available for Ordinary Shareholders</t>
  </si>
  <si>
    <t>(c) (i)</t>
  </si>
  <si>
    <t>Ordinary Dividend per share</t>
  </si>
  <si>
    <t>(c) (ii)</t>
  </si>
  <si>
    <t>Dividend Yield</t>
  </si>
  <si>
    <t>x 100</t>
  </si>
  <si>
    <t>Accept 17.17%</t>
  </si>
  <si>
    <t>(c) (iii)</t>
  </si>
  <si>
    <t>Dividend Cover</t>
  </si>
  <si>
    <t>(£481,500 - £18,000)</t>
  </si>
  <si>
    <t>times</t>
  </si>
  <si>
    <t>(c) (iv)</t>
  </si>
  <si>
    <t>Earnings per share</t>
  </si>
  <si>
    <t>(c) (v)</t>
  </si>
  <si>
    <t>Price Earnings Ratio</t>
  </si>
  <si>
    <t>Candidates must use £, % or times appropriately in order to gain second mark. If omitted or incorrect, DNA 2nd mark each time.</t>
  </si>
  <si>
    <t>4. (d)</t>
  </si>
  <si>
    <t>Describe 2 limitations of Ratio Analysis</t>
  </si>
  <si>
    <t>It is difficult to find competitors of the exact same type and size to make valid comparisons.</t>
  </si>
  <si>
    <t xml:space="preserve">The information is historical, so is not relevant to the current or future position. </t>
  </si>
  <si>
    <r>
      <rPr>
        <b/>
        <sz val="11"/>
        <color rgb="FF000000"/>
        <rFont val="Trebuchet MS"/>
      </rPr>
      <t xml:space="preserve">1 mark </t>
    </r>
    <r>
      <rPr>
        <sz val="11"/>
        <color rgb="FF000000"/>
        <rFont val="Trebuchet MS"/>
      </rPr>
      <t>per valid point (max 2)</t>
    </r>
  </si>
  <si>
    <r>
      <t>Ratios do not take into account external factors.</t>
    </r>
    <r>
      <rPr>
        <b/>
        <sz val="11"/>
        <color rgb="FFFF0000"/>
        <rFont val="Trebuchet MS"/>
        <family val="2"/>
      </rPr>
      <t xml:space="preserve"> </t>
    </r>
  </si>
  <si>
    <t>Other than preparing budgets, describe the role of a management accountant.</t>
  </si>
  <si>
    <t>Add Share of Revaluation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</si>
</sst>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&quot;£&quot;#,##0.00"/>
    <numFmt numFmtId="166" formatCode="&quot;£&quot;#,##0"/>
  </numFmts>
  <fonts count="39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rgb="FFFF0000"/>
      <name val="Trebuchet MS"/>
      <family val="2"/>
    </font>
    <font>
      <b/>
      <sz val="11"/>
      <color rgb="FFFF0000"/>
      <name val="Trebuchet MS "/>
    </font>
    <font>
      <b/>
      <sz val="11"/>
      <color theme="1"/>
      <name val="Trebuchet MS 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1"/>
      <color rgb="FFFF0000"/>
      <name val="Wingdings"/>
      <charset val="2"/>
    </font>
    <font>
      <sz val="4"/>
      <color theme="1"/>
      <name val="Trebuchet MS"/>
      <family val="2"/>
    </font>
    <font>
      <sz val="11"/>
      <color theme="1"/>
      <name val="Trebuchet MS 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Wingdings 2"/>
      <family val="1"/>
      <charset val="2"/>
    </font>
    <font>
      <sz val="11"/>
      <color rgb="FFFF0000"/>
      <name val="Trebuchet MS"/>
      <family val="2"/>
    </font>
    <font>
      <b/>
      <u/>
      <sz val="11"/>
      <color theme="1"/>
      <name val="Trebuchet MS"/>
      <family val="2"/>
    </font>
    <font>
      <b/>
      <sz val="12"/>
      <color rgb="FF000000"/>
      <name val="Trebuchet MS"/>
      <family val="2"/>
    </font>
    <font>
      <b/>
      <sz val="12"/>
      <color rgb="FFFF0000"/>
      <name val="Wingdings 2"/>
      <family val="1"/>
      <charset val="2"/>
    </font>
    <font>
      <sz val="12"/>
      <color rgb="FF000000"/>
      <name val="Trebuchet MS"/>
      <family val="2"/>
    </font>
    <font>
      <b/>
      <sz val="12"/>
      <color rgb="FFFF0000"/>
      <name val="Trebuchet MS"/>
      <family val="2"/>
    </font>
    <font>
      <sz val="12"/>
      <color rgb="FFFF0000"/>
      <name val="Trebuchet MS"/>
      <family val="2"/>
    </font>
    <font>
      <sz val="8"/>
      <color theme="1"/>
      <name val="Trebuchet MS"/>
      <family val="2"/>
    </font>
    <font>
      <sz val="16"/>
      <name val="Trebuchet MS"/>
      <family val="2"/>
    </font>
    <font>
      <sz val="16"/>
      <color theme="1"/>
      <name val="Trebuchet MS"/>
      <family val="2"/>
    </font>
    <font>
      <b/>
      <u/>
      <sz val="11"/>
      <color rgb="FF000000"/>
      <name val="Trebuchet MS"/>
      <family val="2"/>
    </font>
    <font>
      <u/>
      <sz val="11"/>
      <color rgb="FF000000"/>
      <name val="Trebuchet MS"/>
      <family val="2"/>
    </font>
    <font>
      <sz val="11"/>
      <color rgb="FFFF0000"/>
      <name val="Calibri"/>
      <family val="2"/>
      <scheme val="minor"/>
    </font>
    <font>
      <sz val="12"/>
      <color theme="1"/>
      <name val="Trebuchet MS"/>
      <family val="2"/>
    </font>
    <font>
      <b/>
      <sz val="11"/>
      <color theme="1"/>
      <name val="Calibri"/>
      <family val="2"/>
      <scheme val="minor"/>
    </font>
    <font>
      <b/>
      <u/>
      <sz val="11"/>
      <color rgb="FFFF0000"/>
      <name val="Wingdings"/>
      <charset val="2"/>
    </font>
    <font>
      <b/>
      <sz val="12"/>
      <color rgb="FFFF0000"/>
      <name val="Wingdings"/>
      <charset val="2"/>
    </font>
    <font>
      <b/>
      <sz val="8"/>
      <color theme="1"/>
      <name val="Trebuchet MS"/>
      <family val="2"/>
    </font>
    <font>
      <b/>
      <sz val="11"/>
      <color rgb="FF000000"/>
      <name val="Trebuchet MS"/>
    </font>
    <font>
      <sz val="11"/>
      <color rgb="FF000000"/>
      <name val="Trebuchet MS"/>
    </font>
    <font>
      <u/>
      <sz val="11"/>
      <color rgb="FF000000"/>
      <name val="Trebuchet MS"/>
    </font>
    <font>
      <b/>
      <sz val="11"/>
      <color rgb="FFFF0000"/>
      <name val="Wingdings"/>
    </font>
    <font>
      <b/>
      <sz val="11"/>
      <color rgb="FFFF0000"/>
      <name val="Trebuchet MS"/>
    </font>
    <font>
      <b/>
      <sz val="11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justify" vertical="center" wrapText="1"/>
    </xf>
    <xf numFmtId="3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0" borderId="0" xfId="0" applyFont="1"/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/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/>
    <xf numFmtId="0" fontId="15" fillId="0" borderId="3" xfId="0" applyFont="1" applyBorder="1"/>
    <xf numFmtId="0" fontId="4" fillId="0" borderId="0" xfId="0" applyFont="1"/>
    <xf numFmtId="0" fontId="3" fillId="0" borderId="3" xfId="0" applyFont="1" applyBorder="1" applyAlignment="1">
      <alignment horizontal="center"/>
    </xf>
    <xf numFmtId="0" fontId="15" fillId="0" borderId="0" xfId="0" applyFont="1"/>
    <xf numFmtId="0" fontId="3" fillId="0" borderId="3" xfId="0" applyFont="1" applyBorder="1" applyAlignment="1">
      <alignment wrapText="1"/>
    </xf>
    <xf numFmtId="0" fontId="1" fillId="0" borderId="3" xfId="0" applyFont="1" applyBorder="1"/>
    <xf numFmtId="49" fontId="4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9" fontId="8" fillId="0" borderId="0" xfId="0" applyNumberFormat="1" applyFont="1"/>
    <xf numFmtId="0" fontId="1" fillId="0" borderId="7" xfId="0" applyFont="1" applyBorder="1"/>
    <xf numFmtId="49" fontId="7" fillId="0" borderId="0" xfId="0" applyNumberFormat="1" applyFont="1"/>
    <xf numFmtId="49" fontId="14" fillId="0" borderId="3" xfId="0" applyNumberFormat="1" applyFont="1" applyBorder="1"/>
    <xf numFmtId="49" fontId="4" fillId="0" borderId="3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left"/>
    </xf>
    <xf numFmtId="49" fontId="7" fillId="0" borderId="3" xfId="0" applyNumberFormat="1" applyFont="1" applyBorder="1"/>
    <xf numFmtId="49" fontId="4" fillId="0" borderId="3" xfId="0" applyNumberFormat="1" applyFont="1" applyBorder="1" applyAlignment="1">
      <alignment horizontal="right"/>
    </xf>
    <xf numFmtId="0" fontId="16" fillId="0" borderId="3" xfId="0" applyFont="1" applyBorder="1"/>
    <xf numFmtId="49" fontId="4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1" fontId="1" fillId="0" borderId="4" xfId="1" applyNumberFormat="1" applyFont="1" applyBorder="1"/>
    <xf numFmtId="1" fontId="1" fillId="0" borderId="0" xfId="1" applyNumberFormat="1" applyFont="1" applyBorder="1"/>
    <xf numFmtId="49" fontId="14" fillId="0" borderId="0" xfId="0" applyNumberFormat="1" applyFont="1"/>
    <xf numFmtId="49" fontId="4" fillId="0" borderId="3" xfId="0" applyNumberFormat="1" applyFont="1" applyBorder="1"/>
    <xf numFmtId="49" fontId="8" fillId="0" borderId="3" xfId="0" applyNumberFormat="1" applyFont="1" applyBorder="1"/>
    <xf numFmtId="0" fontId="1" fillId="0" borderId="8" xfId="0" applyFont="1" applyBorder="1"/>
    <xf numFmtId="10" fontId="1" fillId="0" borderId="0" xfId="0" applyNumberFormat="1" applyFont="1"/>
    <xf numFmtId="2" fontId="1" fillId="0" borderId="0" xfId="0" applyNumberFormat="1" applyFont="1"/>
    <xf numFmtId="164" fontId="1" fillId="0" borderId="0" xfId="2" applyNumberFormat="1" applyFont="1"/>
    <xf numFmtId="0" fontId="1" fillId="0" borderId="8" xfId="0" applyFont="1" applyBorder="1" applyAlignment="1">
      <alignment horizontal="center"/>
    </xf>
    <xf numFmtId="164" fontId="1" fillId="0" borderId="0" xfId="2" applyNumberFormat="1" applyFont="1" applyAlignment="1"/>
    <xf numFmtId="3" fontId="1" fillId="0" borderId="0" xfId="2" applyNumberFormat="1" applyFont="1" applyAlignment="1">
      <alignment horizontal="center"/>
    </xf>
    <xf numFmtId="165" fontId="1" fillId="0" borderId="0" xfId="0" applyNumberFormat="1" applyFont="1"/>
    <xf numFmtId="0" fontId="1" fillId="0" borderId="1" xfId="0" applyFont="1" applyBorder="1"/>
    <xf numFmtId="165" fontId="1" fillId="0" borderId="0" xfId="2" applyNumberFormat="1" applyFont="1" applyAlignment="1">
      <alignment horizontal="center"/>
    </xf>
    <xf numFmtId="166" fontId="1" fillId="0" borderId="0" xfId="2" applyNumberFormat="1" applyFont="1" applyAlignment="1">
      <alignment horizontal="center"/>
    </xf>
    <xf numFmtId="166" fontId="1" fillId="0" borderId="1" xfId="2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1" xfId="2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2" applyNumberFormat="1" applyFont="1"/>
    <xf numFmtId="3" fontId="1" fillId="0" borderId="8" xfId="2" applyNumberFormat="1" applyFont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7" fillId="0" borderId="0" xfId="0" applyFont="1" applyAlignment="1">
      <alignment vertical="top" wrapText="1"/>
    </xf>
    <xf numFmtId="16" fontId="1" fillId="0" borderId="3" xfId="0" applyNumberFormat="1" applyFont="1" applyBorder="1"/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4" fontId="19" fillId="0" borderId="3" xfId="1" applyNumberFormat="1" applyFont="1" applyBorder="1" applyAlignment="1">
      <alignment horizontal="right" vertical="center"/>
    </xf>
    <xf numFmtId="4" fontId="1" fillId="0" borderId="3" xfId="1" applyNumberFormat="1" applyFont="1" applyBorder="1" applyAlignment="1">
      <alignment horizontal="right" vertical="center"/>
    </xf>
    <xf numFmtId="16" fontId="1" fillId="0" borderId="0" xfId="0" applyNumberFormat="1" applyFont="1"/>
    <xf numFmtId="0" fontId="19" fillId="0" borderId="0" xfId="0" applyFont="1" applyAlignment="1">
      <alignment horizontal="right" vertical="center"/>
    </xf>
    <xf numFmtId="4" fontId="19" fillId="0" borderId="0" xfId="1" applyNumberFormat="1" applyFont="1" applyBorder="1" applyAlignment="1">
      <alignment horizontal="right" vertical="center"/>
    </xf>
    <xf numFmtId="0" fontId="15" fillId="0" borderId="3" xfId="0" applyFont="1" applyBorder="1" applyAlignment="1">
      <alignment horizontal="center"/>
    </xf>
    <xf numFmtId="0" fontId="20" fillId="0" borderId="3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1" fontId="19" fillId="0" borderId="3" xfId="1" applyNumberFormat="1" applyFont="1" applyBorder="1" applyAlignment="1">
      <alignment horizontal="right" vertical="center"/>
    </xf>
    <xf numFmtId="4" fontId="19" fillId="0" borderId="0" xfId="1" applyNumberFormat="1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3" fontId="19" fillId="0" borderId="3" xfId="1" applyNumberFormat="1" applyFont="1" applyBorder="1" applyAlignment="1">
      <alignment horizontal="right" vertical="center"/>
    </xf>
    <xf numFmtId="3" fontId="19" fillId="0" borderId="3" xfId="0" applyNumberFormat="1" applyFont="1" applyBorder="1" applyAlignment="1">
      <alignment horizontal="right" vertical="center"/>
    </xf>
    <xf numFmtId="0" fontId="20" fillId="0" borderId="3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0" fillId="0" borderId="3" xfId="0" applyBorder="1"/>
    <xf numFmtId="0" fontId="3" fillId="0" borderId="3" xfId="0" applyFont="1" applyBorder="1" applyAlignment="1">
      <alignment horizontal="justify" vertical="center" wrapText="1"/>
    </xf>
    <xf numFmtId="4" fontId="19" fillId="0" borderId="3" xfId="0" applyNumberFormat="1" applyFont="1" applyBorder="1" applyAlignment="1">
      <alignment horizontal="right" vertical="center"/>
    </xf>
    <xf numFmtId="4" fontId="19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/>
    </xf>
    <xf numFmtId="0" fontId="24" fillId="0" borderId="0" xfId="0" applyFont="1"/>
    <xf numFmtId="0" fontId="4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49" fontId="4" fillId="0" borderId="0" xfId="0" applyNumberFormat="1" applyFont="1" applyAlignment="1">
      <alignment horizontal="lef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0" fontId="7" fillId="0" borderId="0" xfId="0" applyFont="1" applyAlignment="1">
      <alignment vertical="top"/>
    </xf>
    <xf numFmtId="0" fontId="23" fillId="0" borderId="0" xfId="0" applyFont="1"/>
    <xf numFmtId="164" fontId="1" fillId="0" borderId="0" xfId="1" applyNumberFormat="1" applyFont="1" applyAlignment="1">
      <alignment horizontal="right" vertical="center" wrapText="1"/>
    </xf>
    <xf numFmtId="0" fontId="9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20" fillId="0" borderId="0" xfId="0" applyFont="1"/>
    <xf numFmtId="4" fontId="19" fillId="0" borderId="3" xfId="1" applyNumberFormat="1" applyFont="1" applyFill="1" applyBorder="1" applyAlignment="1">
      <alignment horizontal="right" vertical="center"/>
    </xf>
    <xf numFmtId="4" fontId="21" fillId="0" borderId="3" xfId="1" applyNumberFormat="1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9" fillId="0" borderId="3" xfId="0" applyFont="1" applyBorder="1" applyAlignment="1">
      <alignment vertical="center"/>
    </xf>
    <xf numFmtId="0" fontId="20" fillId="0" borderId="3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9" fontId="1" fillId="0" borderId="0" xfId="0" applyNumberFormat="1" applyFont="1"/>
    <xf numFmtId="164" fontId="1" fillId="0" borderId="0" xfId="1" applyNumberFormat="1" applyFont="1"/>
    <xf numFmtId="0" fontId="28" fillId="0" borderId="3" xfId="0" applyFont="1" applyBorder="1"/>
    <xf numFmtId="4" fontId="19" fillId="0" borderId="3" xfId="1" applyNumberFormat="1" applyFont="1" applyBorder="1" applyAlignment="1">
      <alignment horizontal="right"/>
    </xf>
    <xf numFmtId="0" fontId="2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31" fillId="0" borderId="0" xfId="0" applyFont="1" applyAlignment="1">
      <alignment vertical="center"/>
    </xf>
    <xf numFmtId="4" fontId="19" fillId="0" borderId="11" xfId="1" applyNumberFormat="1" applyFont="1" applyBorder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22" fillId="0" borderId="0" xfId="0" applyFont="1" applyAlignment="1">
      <alignment horizontal="justify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9" fillId="0" borderId="0" xfId="0" applyFo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2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4" fontId="17" fillId="0" borderId="0" xfId="1" applyNumberFormat="1" applyFont="1" applyFill="1" applyBorder="1" applyAlignment="1">
      <alignment horizontal="right" vertical="center"/>
    </xf>
    <xf numFmtId="4" fontId="17" fillId="0" borderId="0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34" fillId="0" borderId="0" xfId="0" applyFont="1"/>
    <xf numFmtId="43" fontId="1" fillId="0" borderId="3" xfId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64" fontId="1" fillId="0" borderId="1" xfId="1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1" fillId="0" borderId="0" xfId="1" applyNumberFormat="1" applyFont="1" applyAlignment="1">
      <alignment horizontal="right"/>
    </xf>
    <xf numFmtId="0" fontId="34" fillId="0" borderId="0" xfId="0" applyFont="1" applyAlignment="1">
      <alignment vertical="center"/>
    </xf>
    <xf numFmtId="3" fontId="1" fillId="0" borderId="0" xfId="2" applyNumberFormat="1" applyFont="1" applyAlignment="1">
      <alignment vertical="top"/>
    </xf>
    <xf numFmtId="3" fontId="4" fillId="0" borderId="0" xfId="0" applyNumberFormat="1" applyFont="1" applyAlignment="1">
      <alignment horizontal="left" vertical="center" wrapText="1"/>
    </xf>
    <xf numFmtId="0" fontId="38" fillId="0" borderId="3" xfId="0" applyFont="1" applyBorder="1"/>
    <xf numFmtId="49" fontId="14" fillId="0" borderId="14" xfId="0" applyNumberFormat="1" applyFont="1" applyBorder="1" applyAlignment="1">
      <alignment horizontal="left"/>
    </xf>
    <xf numFmtId="49" fontId="4" fillId="0" borderId="14" xfId="0" applyNumberFormat="1" applyFont="1" applyBorder="1" applyAlignment="1">
      <alignment horizontal="left"/>
    </xf>
    <xf numFmtId="0" fontId="1" fillId="0" borderId="9" xfId="0" applyFont="1" applyBorder="1"/>
    <xf numFmtId="0" fontId="1" fillId="0" borderId="15" xfId="0" applyFont="1" applyBorder="1"/>
    <xf numFmtId="0" fontId="1" fillId="0" borderId="10" xfId="0" applyFont="1" applyBorder="1"/>
    <xf numFmtId="49" fontId="1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7" fillId="0" borderId="9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7" fillId="0" borderId="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7" fillId="0" borderId="3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left"/>
    </xf>
    <xf numFmtId="49" fontId="4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4">
    <cellStyle name="Comma" xfId="1" builtinId="3"/>
    <cellStyle name="Comma 2" xfId="2" xr:uid="{76259353-E23A-45F4-87CD-E8A382321367}"/>
    <cellStyle name="Comma 3" xfId="3" xr:uid="{A429ADB0-5422-46CD-B151-F882AD0B89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85725</xdr:rowOff>
    </xdr:from>
    <xdr:to>
      <xdr:col>3</xdr:col>
      <xdr:colOff>142875</xdr:colOff>
      <xdr:row>21</xdr:row>
      <xdr:rowOff>152400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id="{A5C0893D-3397-41DB-AB3C-1A10A39B8509}"/>
            </a:ext>
          </a:extLst>
        </xdr:cNvPr>
        <xdr:cNvSpPr/>
      </xdr:nvSpPr>
      <xdr:spPr>
        <a:xfrm>
          <a:off x="3476625" y="4114800"/>
          <a:ext cx="142875" cy="695325"/>
        </a:xfrm>
        <a:prstGeom prst="rightBracket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/>
        <a:p>
          <a:endParaRPr lang="en-GB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5</xdr:row>
      <xdr:rowOff>47625</xdr:rowOff>
    </xdr:from>
    <xdr:to>
      <xdr:col>5</xdr:col>
      <xdr:colOff>114300</xdr:colOff>
      <xdr:row>7</xdr:row>
      <xdr:rowOff>165100</xdr:rowOff>
    </xdr:to>
    <xdr:sp macro="" textlink="">
      <xdr:nvSpPr>
        <xdr:cNvPr id="2" name="Right Bracket 1">
          <a:extLst>
            <a:ext uri="{FF2B5EF4-FFF2-40B4-BE49-F238E27FC236}">
              <a16:creationId xmlns:a16="http://schemas.microsoft.com/office/drawing/2014/main" id="{B958E175-0714-47DB-B93D-44430BA9A12E}"/>
            </a:ext>
          </a:extLst>
        </xdr:cNvPr>
        <xdr:cNvSpPr/>
      </xdr:nvSpPr>
      <xdr:spPr>
        <a:xfrm>
          <a:off x="5035550" y="1152525"/>
          <a:ext cx="98425" cy="498475"/>
        </a:xfrm>
        <a:prstGeom prst="rightBracket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1779-9F81-42A3-B50C-E03BE9A15FA6}">
  <sheetPr>
    <pageSetUpPr fitToPage="1"/>
  </sheetPr>
  <dimension ref="A1:P30"/>
  <sheetViews>
    <sheetView tabSelected="1" workbookViewId="0">
      <selection activeCell="I13" sqref="I13"/>
    </sheetView>
  </sheetViews>
  <sheetFormatPr defaultColWidth="9.140625" defaultRowHeight="16.5"/>
  <cols>
    <col min="1" max="1" width="9.140625" style="1"/>
    <col min="2" max="2" width="25.140625" style="1" customWidth="1"/>
    <col min="3" max="3" width="14.140625" style="1" customWidth="1"/>
    <col min="4" max="4" width="3.42578125" style="1" customWidth="1"/>
    <col min="5" max="5" width="12.28515625" style="1" customWidth="1"/>
    <col min="6" max="6" width="13.5703125" style="1" customWidth="1"/>
    <col min="7" max="7" width="13.7109375" style="1" customWidth="1"/>
    <col min="8" max="8" width="14.42578125" style="1" customWidth="1"/>
    <col min="9" max="9" width="14.5703125" style="1" customWidth="1"/>
    <col min="10" max="10" width="4.28515625" style="1" bestFit="1" customWidth="1"/>
    <col min="11" max="11" width="16.28515625" style="1" customWidth="1"/>
    <col min="12" max="14" width="9.140625" style="1"/>
    <col min="15" max="15" width="11.42578125" style="1" customWidth="1"/>
    <col min="16" max="16384" width="9.140625" style="1"/>
  </cols>
  <sheetData>
    <row r="1" spans="1:16" ht="21">
      <c r="A1" s="20" t="s">
        <v>0</v>
      </c>
      <c r="B1" s="20" t="s">
        <v>1</v>
      </c>
      <c r="C1" s="113"/>
      <c r="D1" s="105"/>
      <c r="E1" s="105"/>
      <c r="K1" s="12" t="s">
        <v>2</v>
      </c>
      <c r="L1" s="141">
        <v>5</v>
      </c>
    </row>
    <row r="2" spans="1:16">
      <c r="B2" s="3"/>
      <c r="C2" s="6" t="s">
        <v>3</v>
      </c>
      <c r="D2" s="6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3"/>
      <c r="K2" s="14" t="s">
        <v>9</v>
      </c>
    </row>
    <row r="3" spans="1:16" ht="16.5" customHeight="1">
      <c r="B3" s="3" t="s">
        <v>10</v>
      </c>
      <c r="C3" s="4">
        <v>2600</v>
      </c>
      <c r="D3" s="4"/>
      <c r="E3" s="4">
        <v>2800</v>
      </c>
      <c r="F3" s="4">
        <v>3000</v>
      </c>
      <c r="G3" s="4">
        <v>3200</v>
      </c>
      <c r="H3" s="4">
        <v>3400</v>
      </c>
      <c r="I3" s="4">
        <v>3600</v>
      </c>
      <c r="J3" s="170">
        <v>1</v>
      </c>
      <c r="K3" s="173" t="s">
        <v>11</v>
      </c>
      <c r="L3" s="173"/>
      <c r="M3" s="173"/>
      <c r="N3" s="173"/>
      <c r="O3" s="173"/>
    </row>
    <row r="4" spans="1:16" ht="16.5" customHeight="1">
      <c r="B4" s="3" t="s">
        <v>12</v>
      </c>
      <c r="C4" s="16">
        <v>13000</v>
      </c>
      <c r="D4" s="4"/>
      <c r="E4" s="16">
        <v>14800</v>
      </c>
      <c r="F4" s="16">
        <v>16600</v>
      </c>
      <c r="G4" s="16">
        <v>11200</v>
      </c>
      <c r="H4" s="16">
        <v>9600</v>
      </c>
      <c r="I4" s="16">
        <v>15000</v>
      </c>
      <c r="J4" s="170"/>
      <c r="K4" s="78"/>
      <c r="L4" s="78"/>
      <c r="M4" s="78"/>
      <c r="N4" s="7"/>
    </row>
    <row r="5" spans="1:16">
      <c r="B5" s="3" t="s">
        <v>13</v>
      </c>
      <c r="C5" s="4">
        <f>C3+C4</f>
        <v>15600</v>
      </c>
      <c r="D5" s="4"/>
      <c r="E5" s="4">
        <f t="shared" ref="E5:I5" si="0">E3+E4</f>
        <v>17600</v>
      </c>
      <c r="F5" s="4">
        <f t="shared" si="0"/>
        <v>19600</v>
      </c>
      <c r="G5" s="4">
        <f t="shared" si="0"/>
        <v>14400</v>
      </c>
      <c r="H5" s="4">
        <f t="shared" si="0"/>
        <v>13000</v>
      </c>
      <c r="I5" s="4">
        <f t="shared" si="0"/>
        <v>18600</v>
      </c>
      <c r="J5" s="11"/>
      <c r="K5" s="7"/>
      <c r="L5" s="7"/>
      <c r="M5" s="7"/>
      <c r="N5" s="7"/>
    </row>
    <row r="6" spans="1:16">
      <c r="B6" s="15" t="s">
        <v>14</v>
      </c>
      <c r="C6" s="17">
        <v>520</v>
      </c>
      <c r="D6" s="18" t="s">
        <v>15</v>
      </c>
      <c r="E6" s="110">
        <v>560</v>
      </c>
      <c r="F6" s="110">
        <v>600</v>
      </c>
      <c r="G6" s="110">
        <v>640</v>
      </c>
      <c r="H6" s="110">
        <v>680</v>
      </c>
      <c r="I6" s="110">
        <v>700</v>
      </c>
      <c r="J6" s="11">
        <v>1</v>
      </c>
      <c r="K6" s="1" t="s">
        <v>16</v>
      </c>
      <c r="L6" s="7"/>
      <c r="M6" s="7"/>
      <c r="N6" s="7"/>
    </row>
    <row r="7" spans="1:16" ht="16.5" customHeight="1">
      <c r="B7" s="7"/>
      <c r="C7" s="4">
        <f>C5-C6</f>
        <v>15080</v>
      </c>
      <c r="D7" s="4"/>
      <c r="E7" s="4">
        <f t="shared" ref="E7:I7" si="1">E5-E6</f>
        <v>17040</v>
      </c>
      <c r="F7" s="4">
        <f t="shared" si="1"/>
        <v>19000</v>
      </c>
      <c r="G7" s="4">
        <f t="shared" si="1"/>
        <v>13760</v>
      </c>
      <c r="H7" s="4">
        <f t="shared" si="1"/>
        <v>12320</v>
      </c>
      <c r="I7" s="4">
        <f t="shared" si="1"/>
        <v>17900</v>
      </c>
      <c r="J7" s="11"/>
      <c r="L7" s="15"/>
      <c r="M7" s="15"/>
      <c r="N7" s="7"/>
    </row>
    <row r="8" spans="1:16" ht="16.5" customHeight="1">
      <c r="B8" s="15" t="s">
        <v>17</v>
      </c>
      <c r="C8" s="110">
        <v>560</v>
      </c>
      <c r="D8" s="111"/>
      <c r="E8" s="110">
        <v>600</v>
      </c>
      <c r="F8" s="110">
        <v>640</v>
      </c>
      <c r="G8" s="110">
        <v>680</v>
      </c>
      <c r="H8" s="110">
        <v>700</v>
      </c>
      <c r="I8" s="17">
        <v>700</v>
      </c>
      <c r="J8" s="11" t="s">
        <v>18</v>
      </c>
      <c r="K8" s="160" t="s">
        <v>19</v>
      </c>
      <c r="L8" s="15"/>
      <c r="M8" s="15"/>
      <c r="N8" s="15"/>
      <c r="O8" s="15"/>
    </row>
    <row r="9" spans="1:16" ht="16.5" customHeight="1">
      <c r="B9" s="6" t="s">
        <v>20</v>
      </c>
      <c r="C9" s="19">
        <f>C7+C8</f>
        <v>15640</v>
      </c>
      <c r="D9" s="9"/>
      <c r="E9" s="19">
        <f t="shared" ref="E9:I9" si="2">E7+E8</f>
        <v>17640</v>
      </c>
      <c r="F9" s="19">
        <f t="shared" si="2"/>
        <v>19640</v>
      </c>
      <c r="G9" s="19">
        <f t="shared" si="2"/>
        <v>14440</v>
      </c>
      <c r="H9" s="19">
        <f t="shared" si="2"/>
        <v>13020</v>
      </c>
      <c r="I9" s="19">
        <f t="shared" si="2"/>
        <v>18600</v>
      </c>
      <c r="J9" s="106">
        <v>2</v>
      </c>
      <c r="K9" s="171" t="s">
        <v>21</v>
      </c>
      <c r="L9" s="172"/>
      <c r="M9" s="172"/>
      <c r="N9" s="172"/>
      <c r="O9" s="172"/>
    </row>
    <row r="10" spans="1:16">
      <c r="J10" s="5"/>
      <c r="K10" s="172"/>
      <c r="L10" s="172"/>
      <c r="M10" s="172"/>
      <c r="N10" s="172"/>
      <c r="O10" s="172"/>
    </row>
    <row r="11" spans="1:16">
      <c r="B11" s="3"/>
      <c r="C11" s="4"/>
      <c r="D11" s="4"/>
      <c r="E11" s="4"/>
      <c r="F11" s="4"/>
      <c r="G11" s="4"/>
      <c r="H11" s="11"/>
    </row>
    <row r="12" spans="1:16" ht="30.75" customHeight="1">
      <c r="B12" s="3"/>
      <c r="C12" s="8"/>
      <c r="D12" s="18"/>
      <c r="E12" s="8"/>
      <c r="F12" s="18"/>
      <c r="G12" s="8"/>
      <c r="H12" s="18"/>
      <c r="K12" s="174" t="s">
        <v>22</v>
      </c>
      <c r="L12" s="175"/>
      <c r="M12" s="175"/>
      <c r="N12" s="175"/>
      <c r="O12" s="175"/>
      <c r="P12" s="175"/>
    </row>
    <row r="13" spans="1:16">
      <c r="B13" s="3"/>
      <c r="C13" s="8"/>
      <c r="D13" s="18"/>
      <c r="E13" s="8"/>
      <c r="F13" s="18"/>
      <c r="G13" s="8"/>
      <c r="H13" s="18"/>
    </row>
    <row r="14" spans="1:16">
      <c r="B14" s="3"/>
      <c r="C14" s="8"/>
      <c r="D14" s="18"/>
      <c r="E14" s="8"/>
      <c r="F14" s="8"/>
      <c r="G14" s="8"/>
      <c r="H14" s="8"/>
    </row>
    <row r="15" spans="1:16">
      <c r="B15" s="3"/>
      <c r="C15" s="8"/>
      <c r="D15" s="18"/>
      <c r="E15" s="8"/>
      <c r="F15" s="8"/>
      <c r="G15" s="8"/>
      <c r="H15" s="8"/>
    </row>
    <row r="16" spans="1:16">
      <c r="B16" s="6"/>
      <c r="C16" s="9"/>
      <c r="D16" s="9"/>
      <c r="E16" s="9"/>
      <c r="F16" s="9"/>
      <c r="G16" s="9"/>
      <c r="H16" s="10"/>
    </row>
    <row r="17" spans="2:8">
      <c r="B17" s="21"/>
      <c r="C17" s="22"/>
      <c r="D17" s="22"/>
      <c r="E17" s="22"/>
      <c r="F17" s="22"/>
      <c r="G17" s="22"/>
      <c r="H17" s="22"/>
    </row>
    <row r="18" spans="2:8">
      <c r="B18" s="6"/>
      <c r="C18" s="8"/>
      <c r="D18" s="8"/>
      <c r="E18" s="8"/>
      <c r="F18" s="8"/>
      <c r="G18" s="8"/>
      <c r="H18" s="8"/>
    </row>
    <row r="19" spans="2:8">
      <c r="B19" s="3"/>
      <c r="C19" s="8"/>
      <c r="D19" s="18"/>
      <c r="E19" s="8"/>
      <c r="F19" s="18"/>
      <c r="G19" s="8"/>
      <c r="H19" s="18"/>
    </row>
    <row r="20" spans="2:8">
      <c r="B20" s="3"/>
      <c r="C20" s="8"/>
      <c r="D20" s="8"/>
      <c r="E20" s="8"/>
      <c r="F20" s="8"/>
      <c r="G20" s="8"/>
      <c r="H20" s="8"/>
    </row>
    <row r="21" spans="2:8">
      <c r="B21" s="3"/>
      <c r="C21" s="8"/>
      <c r="D21" s="8"/>
      <c r="E21" s="8"/>
      <c r="F21" s="8"/>
      <c r="G21" s="8"/>
      <c r="H21" s="8"/>
    </row>
    <row r="22" spans="2:8">
      <c r="B22" s="3"/>
      <c r="C22" s="8"/>
      <c r="D22" s="8"/>
      <c r="E22" s="8"/>
      <c r="F22" s="8"/>
      <c r="G22" s="8"/>
      <c r="H22" s="8"/>
    </row>
    <row r="23" spans="2:8">
      <c r="B23" s="3"/>
      <c r="C23" s="8"/>
      <c r="D23" s="8"/>
      <c r="E23" s="8"/>
      <c r="F23" s="8"/>
      <c r="G23" s="8"/>
      <c r="H23" s="8"/>
    </row>
    <row r="24" spans="2:8">
      <c r="B24" s="3"/>
      <c r="C24" s="4"/>
      <c r="D24" s="4"/>
      <c r="E24" s="4"/>
      <c r="F24" s="4"/>
      <c r="G24" s="4"/>
      <c r="H24" s="8"/>
    </row>
    <row r="25" spans="2:8">
      <c r="B25" s="3"/>
      <c r="C25" s="8"/>
      <c r="D25" s="8"/>
      <c r="E25" s="8"/>
      <c r="F25" s="8"/>
      <c r="G25" s="8"/>
      <c r="H25" s="8"/>
    </row>
    <row r="26" spans="2:8">
      <c r="B26" s="3"/>
      <c r="C26" s="8"/>
      <c r="D26" s="8"/>
      <c r="E26" s="8"/>
      <c r="F26" s="8"/>
      <c r="G26" s="8"/>
      <c r="H26" s="8"/>
    </row>
    <row r="27" spans="2:8">
      <c r="B27" s="3"/>
      <c r="C27" s="8"/>
      <c r="D27" s="8"/>
      <c r="E27" s="8"/>
      <c r="F27" s="8"/>
      <c r="G27" s="8"/>
      <c r="H27" s="8"/>
    </row>
    <row r="28" spans="2:8">
      <c r="B28" s="3"/>
      <c r="C28" s="8"/>
      <c r="D28" s="8"/>
      <c r="E28" s="8"/>
      <c r="F28" s="8"/>
      <c r="G28" s="8"/>
      <c r="H28" s="8"/>
    </row>
    <row r="29" spans="2:8">
      <c r="B29" s="6"/>
      <c r="C29" s="9"/>
      <c r="D29" s="9"/>
      <c r="E29" s="9"/>
      <c r="F29" s="9"/>
      <c r="G29" s="9"/>
      <c r="H29" s="10"/>
    </row>
    <row r="30" spans="2:8">
      <c r="B30" s="6"/>
      <c r="C30" s="9"/>
      <c r="D30" s="9"/>
      <c r="E30" s="9"/>
      <c r="F30" s="9"/>
      <c r="G30" s="9"/>
      <c r="H30" s="10"/>
    </row>
  </sheetData>
  <mergeCells count="4">
    <mergeCell ref="J3:J4"/>
    <mergeCell ref="K9:O10"/>
    <mergeCell ref="K3:O3"/>
    <mergeCell ref="K12:P12"/>
  </mergeCells>
  <printOptions gridLines="1"/>
  <pageMargins left="0.7" right="0.7" top="0.75" bottom="0.75" header="0.3" footer="0.3"/>
  <pageSetup paperSize="9" scale="72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CCA-373D-492C-8114-07447AF4A5E7}">
  <sheetPr>
    <pageSetUpPr fitToPage="1"/>
  </sheetPr>
  <dimension ref="A1:M45"/>
  <sheetViews>
    <sheetView workbookViewId="0"/>
  </sheetViews>
  <sheetFormatPr defaultRowHeight="15"/>
  <cols>
    <col min="2" max="2" width="48.42578125" customWidth="1"/>
    <col min="3" max="3" width="21" bestFit="1" customWidth="1"/>
    <col min="6" max="6" width="21" bestFit="1" customWidth="1"/>
  </cols>
  <sheetData>
    <row r="1" spans="1:13" ht="16.5">
      <c r="A1" s="20" t="s">
        <v>239</v>
      </c>
      <c r="B1" s="20"/>
      <c r="G1" s="12" t="s">
        <v>2</v>
      </c>
      <c r="I1" s="141">
        <v>2</v>
      </c>
      <c r="J1" s="13"/>
      <c r="K1" s="13"/>
    </row>
    <row r="2" spans="1:13" ht="16.5">
      <c r="C2" s="20" t="s">
        <v>240</v>
      </c>
      <c r="D2" s="20"/>
      <c r="E2" s="20"/>
      <c r="F2" s="20" t="s">
        <v>241</v>
      </c>
      <c r="H2" s="20"/>
    </row>
    <row r="3" spans="1:13" ht="16.5">
      <c r="B3" s="20" t="s">
        <v>242</v>
      </c>
      <c r="C3" s="61" t="s">
        <v>243</v>
      </c>
      <c r="D3" s="41"/>
      <c r="E3" s="34"/>
      <c r="F3" s="57" t="s">
        <v>244</v>
      </c>
      <c r="G3" s="34"/>
    </row>
    <row r="4" spans="1:13" ht="16.5">
      <c r="C4" s="67">
        <v>800000</v>
      </c>
      <c r="D4" s="60"/>
      <c r="E4" s="60"/>
      <c r="F4" s="67">
        <v>600000</v>
      </c>
    </row>
    <row r="5" spans="1:13" ht="16.5">
      <c r="C5" s="62"/>
      <c r="D5" s="60"/>
      <c r="E5" s="60"/>
      <c r="F5" s="60"/>
    </row>
    <row r="6" spans="1:13" ht="16.5">
      <c r="C6" s="68">
        <v>400000</v>
      </c>
      <c r="D6" s="60"/>
      <c r="E6" s="60"/>
      <c r="F6" s="68">
        <v>400000</v>
      </c>
    </row>
    <row r="7" spans="1:13" ht="16.5">
      <c r="C7" s="67">
        <v>800000</v>
      </c>
      <c r="D7" s="60"/>
      <c r="E7" s="60"/>
      <c r="F7" s="67">
        <v>600000</v>
      </c>
    </row>
    <row r="8" spans="1:13" ht="16.5">
      <c r="C8" s="1">
        <v>0.5</v>
      </c>
      <c r="D8" s="1" t="s">
        <v>245</v>
      </c>
      <c r="E8" s="50" t="s">
        <v>32</v>
      </c>
      <c r="F8" s="59">
        <v>0.66666666666666663</v>
      </c>
      <c r="G8" s="1" t="s">
        <v>245</v>
      </c>
      <c r="H8" s="50" t="s">
        <v>32</v>
      </c>
      <c r="J8" s="1" t="s">
        <v>246</v>
      </c>
    </row>
    <row r="9" spans="1:13" ht="16.5">
      <c r="B9" s="20"/>
      <c r="G9" s="20"/>
    </row>
    <row r="10" spans="1:13" ht="16.5">
      <c r="A10" s="74" t="s">
        <v>247</v>
      </c>
      <c r="B10" s="198" t="s">
        <v>248</v>
      </c>
      <c r="C10" s="198"/>
      <c r="D10" s="198"/>
      <c r="E10" s="198"/>
      <c r="F10" s="198"/>
      <c r="G10" s="177" t="s">
        <v>2</v>
      </c>
      <c r="H10" s="177"/>
      <c r="I10" s="142">
        <v>2</v>
      </c>
    </row>
    <row r="11" spans="1:13" ht="16.5">
      <c r="A11" s="20"/>
      <c r="B11" s="20"/>
      <c r="G11" s="12"/>
      <c r="H11" s="12"/>
      <c r="I11" s="141"/>
    </row>
    <row r="12" spans="1:13" ht="16.5">
      <c r="A12" s="20" t="s">
        <v>149</v>
      </c>
      <c r="B12" s="20" t="s">
        <v>249</v>
      </c>
      <c r="C12" s="20" t="s">
        <v>26</v>
      </c>
      <c r="D12" s="34"/>
      <c r="G12" s="177" t="s">
        <v>2</v>
      </c>
      <c r="H12" s="177"/>
      <c r="I12" s="141">
        <v>2</v>
      </c>
    </row>
    <row r="13" spans="1:13" ht="16.5">
      <c r="A13" s="20"/>
      <c r="B13" s="1" t="s">
        <v>250</v>
      </c>
      <c r="C13" s="72">
        <v>650000</v>
      </c>
      <c r="D13" s="34"/>
      <c r="G13" s="75"/>
      <c r="H13" s="75"/>
    </row>
    <row r="14" spans="1:13" ht="16.5" customHeight="1">
      <c r="A14" s="20"/>
      <c r="B14" s="1" t="s">
        <v>251</v>
      </c>
      <c r="C14" s="73">
        <v>8000</v>
      </c>
      <c r="D14" s="37" t="s">
        <v>32</v>
      </c>
      <c r="E14" s="174" t="s">
        <v>252</v>
      </c>
      <c r="F14" s="175"/>
      <c r="G14" s="175"/>
      <c r="H14" s="175"/>
      <c r="I14" s="175"/>
      <c r="J14" s="151"/>
      <c r="K14" s="151"/>
      <c r="L14" s="151"/>
    </row>
    <row r="15" spans="1:13" ht="30" customHeight="1">
      <c r="A15" s="20"/>
      <c r="C15" s="161">
        <v>642000</v>
      </c>
      <c r="D15" s="41"/>
      <c r="E15" s="175"/>
      <c r="F15" s="175"/>
      <c r="G15" s="175"/>
      <c r="H15" s="175"/>
      <c r="I15" s="175"/>
      <c r="J15" s="151"/>
      <c r="K15" s="151"/>
      <c r="L15" s="151"/>
    </row>
    <row r="16" spans="1:13" ht="16.5" customHeight="1">
      <c r="A16" s="20"/>
      <c r="B16" s="1" t="s">
        <v>253</v>
      </c>
      <c r="C16" s="73">
        <v>160500</v>
      </c>
      <c r="D16" s="115" t="s">
        <v>28</v>
      </c>
      <c r="E16" s="174" t="s">
        <v>254</v>
      </c>
      <c r="F16" s="175"/>
      <c r="G16" s="175"/>
      <c r="H16" s="175"/>
      <c r="I16" s="175"/>
      <c r="L16" s="1"/>
      <c r="M16" s="1"/>
    </row>
    <row r="17" spans="1:13" ht="16.5">
      <c r="A17" s="20"/>
      <c r="B17" s="1" t="s">
        <v>255</v>
      </c>
      <c r="C17" s="72">
        <v>481500</v>
      </c>
      <c r="D17" s="37" t="s">
        <v>32</v>
      </c>
      <c r="E17" s="175"/>
      <c r="F17" s="175"/>
      <c r="G17" s="175"/>
      <c r="H17" s="175"/>
      <c r="I17" s="175"/>
      <c r="L17" s="1"/>
      <c r="M17" s="1"/>
    </row>
    <row r="18" spans="1:13" ht="16.5">
      <c r="A18" s="20"/>
      <c r="B18" s="20"/>
      <c r="C18" s="72"/>
      <c r="D18" s="41"/>
      <c r="G18" s="12"/>
      <c r="H18" s="12"/>
      <c r="I18" s="13"/>
    </row>
    <row r="19" spans="1:13" ht="16.5">
      <c r="A19" s="20" t="s">
        <v>164</v>
      </c>
      <c r="B19" s="1" t="s">
        <v>256</v>
      </c>
      <c r="C19" s="73">
        <v>18000</v>
      </c>
      <c r="D19" s="37" t="s">
        <v>32</v>
      </c>
      <c r="G19" s="177" t="s">
        <v>2</v>
      </c>
      <c r="H19" s="177"/>
      <c r="I19" s="141">
        <v>2</v>
      </c>
    </row>
    <row r="20" spans="1:13" ht="16.5">
      <c r="B20" s="1" t="s">
        <v>257</v>
      </c>
      <c r="C20" s="72">
        <v>463500</v>
      </c>
      <c r="D20" s="41"/>
      <c r="G20" s="75"/>
      <c r="H20" s="75"/>
      <c r="I20" s="150"/>
    </row>
    <row r="21" spans="1:13" ht="16.5">
      <c r="B21" s="1" t="s">
        <v>258</v>
      </c>
      <c r="C21" s="73">
        <v>278100</v>
      </c>
      <c r="D21" s="115" t="s">
        <v>28</v>
      </c>
      <c r="G21" s="75"/>
      <c r="H21" s="75"/>
      <c r="I21" s="150"/>
    </row>
    <row r="22" spans="1:13" ht="16.5">
      <c r="B22" s="20" t="s">
        <v>259</v>
      </c>
      <c r="C22" s="73">
        <v>185400</v>
      </c>
      <c r="D22" s="37" t="s">
        <v>32</v>
      </c>
      <c r="G22" s="75"/>
      <c r="H22" s="75"/>
      <c r="I22" s="150"/>
    </row>
    <row r="23" spans="1:13" ht="16.5">
      <c r="D23" s="41"/>
      <c r="G23" s="75"/>
      <c r="H23" s="75"/>
      <c r="I23" s="150"/>
    </row>
    <row r="24" spans="1:13" ht="16.5">
      <c r="C24" s="20" t="s">
        <v>249</v>
      </c>
      <c r="D24" s="41"/>
      <c r="G24" s="177" t="s">
        <v>2</v>
      </c>
      <c r="H24" s="177"/>
      <c r="I24" s="141">
        <v>2</v>
      </c>
    </row>
    <row r="25" spans="1:13" ht="16.5">
      <c r="A25" s="20" t="s">
        <v>260</v>
      </c>
      <c r="B25" s="20" t="s">
        <v>261</v>
      </c>
      <c r="C25" s="68">
        <v>185400</v>
      </c>
      <c r="E25" s="196" t="s">
        <v>32</v>
      </c>
      <c r="I25" s="150"/>
    </row>
    <row r="26" spans="1:13" ht="16.5">
      <c r="C26" s="63">
        <v>800000</v>
      </c>
      <c r="D26" s="37"/>
      <c r="E26" s="196"/>
      <c r="I26" s="150"/>
    </row>
    <row r="27" spans="1:13" ht="16.5">
      <c r="C27" s="64">
        <v>0.23175000000000001</v>
      </c>
      <c r="E27" s="37" t="s">
        <v>32</v>
      </c>
      <c r="I27" s="150"/>
    </row>
    <row r="28" spans="1:13" ht="16.5">
      <c r="D28" s="41"/>
      <c r="I28" s="150"/>
    </row>
    <row r="29" spans="1:13" ht="16.5">
      <c r="A29" s="20" t="s">
        <v>262</v>
      </c>
      <c r="B29" s="20" t="s">
        <v>263</v>
      </c>
      <c r="C29" s="70">
        <v>0.23</v>
      </c>
      <c r="D29" s="197" t="s">
        <v>264</v>
      </c>
      <c r="E29" s="196" t="s">
        <v>32</v>
      </c>
      <c r="G29" s="177" t="s">
        <v>2</v>
      </c>
      <c r="H29" s="177"/>
      <c r="I29" s="141">
        <v>2</v>
      </c>
    </row>
    <row r="30" spans="1:13" ht="16.5">
      <c r="C30" s="71">
        <v>1.35</v>
      </c>
      <c r="D30" s="197"/>
      <c r="E30" s="196"/>
      <c r="I30" s="150"/>
    </row>
    <row r="31" spans="1:13" ht="16.5">
      <c r="C31" s="58">
        <v>0.17037037037037037</v>
      </c>
      <c r="E31" s="37" t="s">
        <v>32</v>
      </c>
      <c r="F31" s="1" t="s">
        <v>265</v>
      </c>
      <c r="I31" s="150"/>
    </row>
    <row r="32" spans="1:13" ht="16.5">
      <c r="D32" s="43"/>
      <c r="I32" s="150"/>
    </row>
    <row r="33" spans="1:9" ht="16.5">
      <c r="A33" s="20" t="s">
        <v>266</v>
      </c>
      <c r="B33" s="20" t="s">
        <v>267</v>
      </c>
      <c r="C33" s="65" t="s">
        <v>268</v>
      </c>
      <c r="E33" s="196" t="s">
        <v>32</v>
      </c>
      <c r="G33" s="177" t="s">
        <v>2</v>
      </c>
      <c r="H33" s="177"/>
      <c r="I33" s="141">
        <v>2</v>
      </c>
    </row>
    <row r="34" spans="1:9" ht="16.5">
      <c r="C34" s="67">
        <v>185400</v>
      </c>
      <c r="E34" s="196"/>
      <c r="G34" s="75"/>
      <c r="H34" s="75"/>
      <c r="I34" s="150"/>
    </row>
    <row r="35" spans="1:9" ht="16.5">
      <c r="C35" s="1">
        <v>2.5</v>
      </c>
      <c r="D35" s="1" t="s">
        <v>269</v>
      </c>
      <c r="E35" s="37" t="s">
        <v>32</v>
      </c>
      <c r="G35" s="75"/>
      <c r="H35" s="75"/>
      <c r="I35" s="150"/>
    </row>
    <row r="36" spans="1:9" ht="16.5">
      <c r="E36" s="41"/>
      <c r="G36" s="75"/>
      <c r="H36" s="75"/>
      <c r="I36" s="150"/>
    </row>
    <row r="37" spans="1:9" ht="16.5">
      <c r="A37" s="20" t="s">
        <v>270</v>
      </c>
      <c r="B37" s="20" t="s">
        <v>271</v>
      </c>
      <c r="C37" s="57" t="s">
        <v>268</v>
      </c>
      <c r="E37" s="196" t="s">
        <v>32</v>
      </c>
      <c r="G37" s="177" t="s">
        <v>2</v>
      </c>
      <c r="H37" s="177"/>
      <c r="I37" s="141">
        <v>2</v>
      </c>
    </row>
    <row r="38" spans="1:9" ht="16.5">
      <c r="C38" s="63">
        <v>800000</v>
      </c>
      <c r="E38" s="196"/>
      <c r="G38" s="75"/>
      <c r="H38" s="75"/>
      <c r="I38" s="150"/>
    </row>
    <row r="39" spans="1:9" ht="16.5">
      <c r="C39" s="64">
        <v>0.57937499999999997</v>
      </c>
      <c r="E39" s="37" t="s">
        <v>32</v>
      </c>
      <c r="G39" s="75"/>
      <c r="H39" s="75"/>
      <c r="I39" s="150"/>
    </row>
    <row r="40" spans="1:9" ht="16.5">
      <c r="E40" s="41"/>
      <c r="G40" s="75"/>
      <c r="H40" s="75"/>
      <c r="I40" s="150"/>
    </row>
    <row r="41" spans="1:9" ht="16.5">
      <c r="A41" s="20" t="s">
        <v>272</v>
      </c>
      <c r="B41" s="20" t="s">
        <v>273</v>
      </c>
      <c r="C41" s="69">
        <v>1.35</v>
      </c>
      <c r="E41" s="196" t="s">
        <v>32</v>
      </c>
      <c r="G41" s="177" t="s">
        <v>2</v>
      </c>
      <c r="H41" s="177"/>
      <c r="I41" s="141">
        <v>2</v>
      </c>
    </row>
    <row r="42" spans="1:9" ht="16.5">
      <c r="C42" s="66">
        <v>0.57999999999999996</v>
      </c>
      <c r="E42" s="196"/>
      <c r="G42" s="75"/>
      <c r="H42" s="75"/>
    </row>
    <row r="43" spans="1:9" ht="16.5">
      <c r="C43" s="59">
        <v>2.327586206896552</v>
      </c>
      <c r="D43" s="1" t="s">
        <v>269</v>
      </c>
      <c r="E43" s="37" t="s">
        <v>32</v>
      </c>
      <c r="G43" s="75"/>
      <c r="H43" s="75"/>
    </row>
    <row r="45" spans="1:9" ht="16.5">
      <c r="B45" s="32" t="s">
        <v>274</v>
      </c>
    </row>
  </sheetData>
  <mergeCells count="17">
    <mergeCell ref="D29:D30"/>
    <mergeCell ref="B10:F10"/>
    <mergeCell ref="G33:H33"/>
    <mergeCell ref="G37:H37"/>
    <mergeCell ref="E25:E26"/>
    <mergeCell ref="E29:E30"/>
    <mergeCell ref="E33:E34"/>
    <mergeCell ref="E37:E38"/>
    <mergeCell ref="E14:I15"/>
    <mergeCell ref="E16:I17"/>
    <mergeCell ref="E41:E42"/>
    <mergeCell ref="G41:H41"/>
    <mergeCell ref="G10:H10"/>
    <mergeCell ref="G24:H24"/>
    <mergeCell ref="G29:H29"/>
    <mergeCell ref="G12:H12"/>
    <mergeCell ref="G19:H19"/>
  </mergeCells>
  <printOptions gridLines="1"/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C35C-0A7B-4543-AE8F-92833EF800AF}">
  <dimension ref="A1:O8"/>
  <sheetViews>
    <sheetView workbookViewId="0"/>
  </sheetViews>
  <sheetFormatPr defaultRowHeight="15"/>
  <cols>
    <col min="1" max="1" width="7.140625" customWidth="1"/>
  </cols>
  <sheetData>
    <row r="1" spans="1:15" ht="16.5">
      <c r="A1" s="20" t="s">
        <v>275</v>
      </c>
      <c r="B1" s="20" t="s">
        <v>276</v>
      </c>
      <c r="L1" s="177" t="s">
        <v>2</v>
      </c>
      <c r="M1" s="177"/>
      <c r="N1" s="13">
        <v>2</v>
      </c>
    </row>
    <row r="2" spans="1:15" ht="16.5">
      <c r="A2" s="1"/>
      <c r="B2" s="104" t="s">
        <v>277</v>
      </c>
      <c r="C2" s="104"/>
      <c r="D2" s="104"/>
      <c r="E2" s="104"/>
      <c r="F2" s="104"/>
      <c r="G2" s="104"/>
      <c r="H2" s="104"/>
      <c r="I2" s="104"/>
      <c r="J2" s="104"/>
      <c r="L2" s="20" t="s">
        <v>9</v>
      </c>
      <c r="M2" s="1"/>
      <c r="N2" s="1"/>
      <c r="O2" s="1"/>
    </row>
    <row r="3" spans="1:15" ht="16.5">
      <c r="A3" s="1"/>
      <c r="B3" s="104" t="s">
        <v>278</v>
      </c>
      <c r="C3" s="104"/>
      <c r="D3" s="104"/>
      <c r="E3" s="104"/>
      <c r="F3" s="104"/>
      <c r="G3" s="104"/>
      <c r="H3" s="104"/>
      <c r="I3" s="104"/>
      <c r="J3" s="104"/>
      <c r="K3" s="104"/>
      <c r="L3" s="152" t="s">
        <v>279</v>
      </c>
    </row>
    <row r="4" spans="1:15" ht="16.5">
      <c r="A4" s="1"/>
      <c r="B4" s="104" t="s">
        <v>280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5" ht="16.5">
      <c r="A5" s="1"/>
      <c r="B5" s="75"/>
      <c r="C5" s="75"/>
      <c r="D5" s="75"/>
      <c r="E5" s="75"/>
      <c r="F5" s="75"/>
      <c r="G5" s="75"/>
      <c r="H5" s="75"/>
      <c r="I5" s="75"/>
      <c r="J5" s="75"/>
      <c r="K5" s="104"/>
    </row>
    <row r="6" spans="1:15" ht="16.5">
      <c r="A6" s="1"/>
      <c r="K6" s="75"/>
    </row>
    <row r="7" spans="1:15" ht="16.5">
      <c r="A7" s="1"/>
      <c r="B7" s="1"/>
    </row>
    <row r="8" spans="1:15" ht="16.5">
      <c r="A8" s="1"/>
    </row>
  </sheetData>
  <mergeCells count="1">
    <mergeCell ref="L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0781-3AA6-468C-AAB9-10F8A79345E9}">
  <sheetPr>
    <pageSetUpPr fitToPage="1"/>
  </sheetPr>
  <dimension ref="A1:M30"/>
  <sheetViews>
    <sheetView workbookViewId="0">
      <selection activeCell="H10" sqref="H10"/>
    </sheetView>
  </sheetViews>
  <sheetFormatPr defaultColWidth="9.140625" defaultRowHeight="16.5"/>
  <cols>
    <col min="1" max="1" width="9.140625" style="1"/>
    <col min="2" max="2" width="25.140625" style="1" customWidth="1"/>
    <col min="3" max="3" width="14.140625" style="1" customWidth="1"/>
    <col min="4" max="4" width="6.140625" style="1" customWidth="1"/>
    <col min="5" max="5" width="12.28515625" style="1" customWidth="1"/>
    <col min="6" max="6" width="5.85546875" style="1" customWidth="1"/>
    <col min="7" max="7" width="13.7109375" style="1" customWidth="1"/>
    <col min="8" max="8" width="11.140625" style="1" customWidth="1"/>
    <col min="9" max="9" width="14.5703125" style="1" customWidth="1"/>
    <col min="10" max="10" width="15.7109375" style="1" customWidth="1"/>
    <col min="11" max="11" width="9.140625" style="1"/>
    <col min="12" max="12" width="11.42578125" style="1" customWidth="1"/>
    <col min="13" max="16384" width="9.140625" style="1"/>
  </cols>
  <sheetData>
    <row r="1" spans="1:10">
      <c r="A1" s="20" t="s">
        <v>23</v>
      </c>
      <c r="B1" s="20" t="s">
        <v>24</v>
      </c>
      <c r="I1" s="12" t="s">
        <v>2</v>
      </c>
      <c r="J1" s="141">
        <v>32</v>
      </c>
    </row>
    <row r="2" spans="1:10">
      <c r="B2" s="15"/>
      <c r="C2" s="6" t="s">
        <v>6</v>
      </c>
      <c r="D2" s="6"/>
      <c r="E2" s="6" t="s">
        <v>25</v>
      </c>
      <c r="F2" s="6"/>
      <c r="G2" s="6" t="s">
        <v>8</v>
      </c>
      <c r="H2" s="15"/>
      <c r="I2" s="14" t="s">
        <v>9</v>
      </c>
    </row>
    <row r="3" spans="1:10">
      <c r="B3" s="15"/>
      <c r="C3" s="6" t="s">
        <v>26</v>
      </c>
      <c r="D3" s="6"/>
      <c r="E3" s="6" t="s">
        <v>26</v>
      </c>
      <c r="F3" s="6"/>
      <c r="G3" s="6" t="s">
        <v>26</v>
      </c>
      <c r="H3" s="15"/>
    </row>
    <row r="4" spans="1:10">
      <c r="B4" s="6" t="s">
        <v>27</v>
      </c>
      <c r="C4" s="4">
        <v>60000</v>
      </c>
      <c r="D4" s="115" t="s">
        <v>28</v>
      </c>
      <c r="E4" s="4">
        <f>C27</f>
        <v>570680</v>
      </c>
      <c r="F4" s="9"/>
      <c r="G4" s="4">
        <f>E27</f>
        <v>957630</v>
      </c>
      <c r="H4" s="10"/>
    </row>
    <row r="5" spans="1:10">
      <c r="B5" s="21"/>
      <c r="C5" s="22"/>
      <c r="D5" s="22"/>
      <c r="E5" s="22"/>
      <c r="F5" s="22"/>
      <c r="G5" s="22"/>
      <c r="H5" s="22"/>
    </row>
    <row r="6" spans="1:10">
      <c r="B6" s="6" t="s">
        <v>29</v>
      </c>
      <c r="C6" s="8"/>
      <c r="D6" s="8"/>
      <c r="E6" s="8"/>
      <c r="F6" s="8"/>
      <c r="G6" s="8"/>
      <c r="H6" s="8"/>
    </row>
    <row r="7" spans="1:10">
      <c r="B7" s="3" t="s">
        <v>30</v>
      </c>
      <c r="C7" s="4">
        <f>'1(a)'!G3*50</f>
        <v>160000</v>
      </c>
      <c r="D7" s="162">
        <v>1</v>
      </c>
      <c r="E7" s="4">
        <f>'1(a)'!H3*50</f>
        <v>170000</v>
      </c>
      <c r="F7" s="169" t="s">
        <v>31</v>
      </c>
      <c r="G7" s="4">
        <f>'1(a)'!I3*50</f>
        <v>180000</v>
      </c>
      <c r="H7" s="108" t="s">
        <v>32</v>
      </c>
      <c r="I7" s="1" t="s">
        <v>33</v>
      </c>
    </row>
    <row r="8" spans="1:10">
      <c r="B8" s="3" t="s">
        <v>34</v>
      </c>
      <c r="C8" s="4">
        <f>(0.8*'1(a)'!F4)*(50*0.9)</f>
        <v>597600</v>
      </c>
      <c r="D8" s="18" t="s">
        <v>32</v>
      </c>
      <c r="E8" s="4">
        <f>(0.8*'1(a)'!G4)*(50*0.9)</f>
        <v>403200</v>
      </c>
      <c r="F8" s="18" t="s">
        <v>32</v>
      </c>
      <c r="G8" s="4">
        <f>(0.8*'1(a)'!H4)*(50*0.9)</f>
        <v>345600</v>
      </c>
      <c r="H8" s="18" t="s">
        <v>32</v>
      </c>
    </row>
    <row r="9" spans="1:10">
      <c r="B9" s="3" t="s">
        <v>35</v>
      </c>
      <c r="C9" s="4">
        <f>(('1(a)'!E4-('1(a)'!E4*0.8))*0.95)*50</f>
        <v>140600</v>
      </c>
      <c r="D9" s="18" t="s">
        <v>32</v>
      </c>
      <c r="E9" s="4">
        <f>(('1(a)'!F4-('1(a)'!F4*0.8))*0.95)*50</f>
        <v>157700</v>
      </c>
      <c r="F9" s="18" t="s">
        <v>32</v>
      </c>
      <c r="G9" s="4">
        <f>(('1(a)'!G4-('1(a)'!G4*0.8))*0.95)*50</f>
        <v>106400</v>
      </c>
      <c r="H9" s="18" t="s">
        <v>32</v>
      </c>
      <c r="I9" s="1" t="s">
        <v>36</v>
      </c>
    </row>
    <row r="10" spans="1:10">
      <c r="B10" s="3" t="s">
        <v>37</v>
      </c>
      <c r="C10" s="4">
        <f>1*50000</f>
        <v>50000</v>
      </c>
      <c r="D10" s="18" t="s">
        <v>32</v>
      </c>
      <c r="E10" s="8">
        <v>0</v>
      </c>
      <c r="F10" s="8"/>
      <c r="G10" s="8">
        <v>0</v>
      </c>
      <c r="H10" s="8"/>
    </row>
    <row r="11" spans="1:10">
      <c r="B11" s="3" t="s">
        <v>38</v>
      </c>
      <c r="C11" s="4">
        <f>50000*0.5</f>
        <v>25000</v>
      </c>
      <c r="D11" s="18" t="s">
        <v>32</v>
      </c>
      <c r="E11" s="8">
        <v>0</v>
      </c>
      <c r="F11" s="8"/>
      <c r="G11" s="8">
        <v>0</v>
      </c>
      <c r="H11" s="8"/>
    </row>
    <row r="12" spans="1:10">
      <c r="B12" s="3" t="s">
        <v>39</v>
      </c>
      <c r="C12" s="4"/>
      <c r="D12" s="18"/>
      <c r="E12" s="8"/>
      <c r="F12" s="8"/>
      <c r="G12" s="114">
        <v>29000</v>
      </c>
      <c r="H12" s="18" t="s">
        <v>40</v>
      </c>
      <c r="I12" s="1" t="s">
        <v>41</v>
      </c>
    </row>
    <row r="13" spans="1:10">
      <c r="B13" s="107" t="s">
        <v>42</v>
      </c>
      <c r="C13" s="109">
        <f>SUM(C7:C12)</f>
        <v>973200</v>
      </c>
      <c r="D13" s="9"/>
      <c r="E13" s="109">
        <f>SUM(E7:E12)</f>
        <v>730900</v>
      </c>
      <c r="F13" s="9"/>
      <c r="G13" s="109">
        <f>SUM(G7:G12)</f>
        <v>661000</v>
      </c>
      <c r="H13" s="10"/>
    </row>
    <row r="14" spans="1:10">
      <c r="B14" s="21"/>
      <c r="C14" s="22"/>
      <c r="D14" s="22"/>
      <c r="E14" s="22"/>
      <c r="F14" s="22"/>
      <c r="G14" s="22"/>
      <c r="H14" s="22"/>
    </row>
    <row r="15" spans="1:10">
      <c r="B15" s="6" t="s">
        <v>43</v>
      </c>
      <c r="C15" s="8"/>
      <c r="D15" s="8"/>
      <c r="E15" s="8"/>
      <c r="F15" s="8"/>
      <c r="G15" s="8"/>
      <c r="H15" s="8"/>
    </row>
    <row r="16" spans="1:10">
      <c r="B16" s="3" t="s">
        <v>44</v>
      </c>
      <c r="C16" s="4">
        <f>'1(a)'!G9*0.25*10</f>
        <v>36100</v>
      </c>
      <c r="D16" s="18" t="s">
        <v>32</v>
      </c>
      <c r="E16" s="4">
        <f>'1(a)'!H9*0.25*10</f>
        <v>32550</v>
      </c>
      <c r="F16" s="18" t="s">
        <v>32</v>
      </c>
      <c r="G16" s="4">
        <f>'1(a)'!I9*0.25*10</f>
        <v>46500</v>
      </c>
      <c r="H16" s="18" t="s">
        <v>32</v>
      </c>
    </row>
    <row r="17" spans="2:13">
      <c r="B17" s="3" t="s">
        <v>45</v>
      </c>
      <c r="C17" s="4">
        <f>'1(a)'!F9*0.75*10</f>
        <v>147300</v>
      </c>
      <c r="D17" s="18" t="s">
        <v>32</v>
      </c>
      <c r="E17" s="4">
        <f>'1(a)'!G9*0.75*10</f>
        <v>108300</v>
      </c>
      <c r="F17" s="18" t="s">
        <v>32</v>
      </c>
      <c r="G17" s="4">
        <f>'1(a)'!H9*0.75*10</f>
        <v>97650</v>
      </c>
      <c r="H17" s="18" t="s">
        <v>32</v>
      </c>
    </row>
    <row r="18" spans="2:13">
      <c r="B18" s="3" t="s">
        <v>46</v>
      </c>
      <c r="C18" s="4">
        <f>'1(a)'!G9*6</f>
        <v>86640</v>
      </c>
      <c r="D18" s="18" t="s">
        <v>32</v>
      </c>
      <c r="E18" s="4">
        <f>'1(a)'!H9*6</f>
        <v>78120</v>
      </c>
      <c r="F18" s="18" t="s">
        <v>32</v>
      </c>
      <c r="G18" s="4">
        <f>'1(a)'!I9*6</f>
        <v>111600</v>
      </c>
      <c r="H18" s="18" t="s">
        <v>32</v>
      </c>
    </row>
    <row r="19" spans="2:13">
      <c r="B19" s="3" t="s">
        <v>47</v>
      </c>
      <c r="C19" s="4">
        <f>IF('1(a)'!F9&gt;14000,('1(a)'!F9-14000)*2,0)</f>
        <v>11280</v>
      </c>
      <c r="D19" s="18" t="s">
        <v>32</v>
      </c>
      <c r="E19" s="4">
        <f>IF('1(a)'!G9&gt;14000,('1(a)'!G9-14000)*2,0)</f>
        <v>880</v>
      </c>
      <c r="F19" s="18" t="s">
        <v>32</v>
      </c>
      <c r="G19" s="4">
        <f>IF('1(a)'!H9&gt;14000,('1(a)'!H9-14000)*2,0)</f>
        <v>0</v>
      </c>
      <c r="H19" s="8"/>
    </row>
    <row r="20" spans="2:13">
      <c r="B20" s="3" t="s">
        <v>48</v>
      </c>
      <c r="C20" s="4">
        <f>'1(a)'!G9*5</f>
        <v>72200</v>
      </c>
      <c r="D20" s="18" t="s">
        <v>32</v>
      </c>
      <c r="E20" s="4">
        <f>'1(a)'!H9*5</f>
        <v>65100</v>
      </c>
      <c r="F20" s="18" t="s">
        <v>32</v>
      </c>
      <c r="G20" s="4">
        <f>'1(a)'!I9*5</f>
        <v>93000</v>
      </c>
      <c r="H20" s="18" t="s">
        <v>32</v>
      </c>
    </row>
    <row r="21" spans="2:13" ht="16.5" customHeight="1">
      <c r="B21" s="3" t="s">
        <v>49</v>
      </c>
      <c r="C21" s="4">
        <f>64000-5000</f>
        <v>59000</v>
      </c>
      <c r="D21" s="18"/>
      <c r="E21" s="4">
        <v>59000</v>
      </c>
      <c r="F21" s="4"/>
      <c r="G21" s="4">
        <f>64000-5000</f>
        <v>59000</v>
      </c>
      <c r="H21" s="108" t="s">
        <v>32</v>
      </c>
      <c r="I21" s="116"/>
      <c r="J21" s="116"/>
      <c r="K21" s="116"/>
    </row>
    <row r="22" spans="2:13">
      <c r="B22" s="3" t="s">
        <v>50</v>
      </c>
      <c r="C22" s="4">
        <f>200000*25%</f>
        <v>50000</v>
      </c>
      <c r="D22" s="18" t="s">
        <v>32</v>
      </c>
      <c r="E22" s="8">
        <v>0</v>
      </c>
      <c r="F22" s="8"/>
      <c r="G22" s="8">
        <v>0</v>
      </c>
      <c r="H22" s="8"/>
      <c r="I22" s="25" t="s">
        <v>51</v>
      </c>
      <c r="J22" s="116"/>
      <c r="K22" s="116"/>
    </row>
    <row r="23" spans="2:13" ht="22.5" customHeight="1">
      <c r="B23" s="3" t="s">
        <v>52</v>
      </c>
      <c r="C23" s="8">
        <v>0</v>
      </c>
      <c r="D23" s="8"/>
      <c r="E23" s="8">
        <v>0</v>
      </c>
      <c r="F23" s="8"/>
      <c r="G23" s="4">
        <f>(200000-C22)/5</f>
        <v>30000</v>
      </c>
      <c r="H23" s="18" t="s">
        <v>32</v>
      </c>
      <c r="J23" s="135"/>
      <c r="K23" s="135"/>
    </row>
    <row r="24" spans="2:13">
      <c r="B24" s="3" t="s">
        <v>53</v>
      </c>
      <c r="C24" s="8">
        <v>0</v>
      </c>
      <c r="D24" s="8"/>
      <c r="E24" s="8">
        <v>0</v>
      </c>
      <c r="F24" s="8"/>
      <c r="G24" s="4">
        <f>50000*0.05</f>
        <v>2500</v>
      </c>
      <c r="H24" s="18" t="s">
        <v>32</v>
      </c>
      <c r="I24" s="174" t="s">
        <v>54</v>
      </c>
      <c r="J24" s="175"/>
      <c r="K24" s="175"/>
      <c r="L24" s="175"/>
      <c r="M24" s="175"/>
    </row>
    <row r="25" spans="2:13">
      <c r="B25" s="3" t="s">
        <v>55</v>
      </c>
      <c r="C25" s="8">
        <v>0</v>
      </c>
      <c r="D25" s="8"/>
      <c r="E25" s="8">
        <v>0</v>
      </c>
      <c r="F25" s="8"/>
      <c r="G25" s="4">
        <f>500000*0.1</f>
        <v>50000</v>
      </c>
      <c r="H25" s="18" t="s">
        <v>32</v>
      </c>
      <c r="I25" s="175"/>
      <c r="J25" s="175"/>
      <c r="K25" s="175"/>
      <c r="L25" s="175"/>
      <c r="M25" s="175"/>
    </row>
    <row r="26" spans="2:13">
      <c r="B26" s="107" t="s">
        <v>56</v>
      </c>
      <c r="C26" s="109">
        <f>SUM(C16:C25)</f>
        <v>462520</v>
      </c>
      <c r="D26" s="9"/>
      <c r="E26" s="109">
        <f>SUM(E16:E25)</f>
        <v>343950</v>
      </c>
      <c r="F26" s="9"/>
      <c r="G26" s="109">
        <f>SUM(G16:G25)</f>
        <v>490250</v>
      </c>
      <c r="H26" s="10"/>
      <c r="I26" s="26"/>
      <c r="J26" s="15"/>
      <c r="K26" s="15"/>
    </row>
    <row r="27" spans="2:13">
      <c r="B27" s="6" t="s">
        <v>57</v>
      </c>
      <c r="C27" s="109">
        <f>C4+C13-C26</f>
        <v>570680</v>
      </c>
      <c r="D27" s="9"/>
      <c r="E27" s="109">
        <f>E4+E13-E26</f>
        <v>957630</v>
      </c>
      <c r="F27" s="9"/>
      <c r="G27" s="109">
        <f>G4+G13-G26</f>
        <v>1128380</v>
      </c>
      <c r="H27" s="18"/>
      <c r="I27" s="15"/>
      <c r="J27" s="15"/>
      <c r="K27" s="15"/>
    </row>
    <row r="29" spans="2:13">
      <c r="B29" s="1" t="s">
        <v>58</v>
      </c>
      <c r="G29" s="37" t="s">
        <v>59</v>
      </c>
    </row>
    <row r="30" spans="2:13">
      <c r="B30" s="2"/>
    </row>
  </sheetData>
  <mergeCells count="1">
    <mergeCell ref="I24:M25"/>
  </mergeCells>
  <phoneticPr fontId="12" type="noConversion"/>
  <printOptions gridLines="1"/>
  <pageMargins left="0.7" right="0.7" top="0.75" bottom="0.75" header="0.3" footer="0.3"/>
  <pageSetup paperSize="9" scale="8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4581-F9B1-4A52-B71E-789C57EE2EA0}">
  <dimension ref="A1:N8"/>
  <sheetViews>
    <sheetView workbookViewId="0">
      <selection activeCell="B1" sqref="B1"/>
    </sheetView>
  </sheetViews>
  <sheetFormatPr defaultRowHeight="15"/>
  <sheetData>
    <row r="1" spans="1:14" ht="16.5">
      <c r="A1" s="20" t="s">
        <v>60</v>
      </c>
      <c r="B1" s="28" t="s">
        <v>281</v>
      </c>
      <c r="C1" s="27"/>
      <c r="D1" s="27"/>
      <c r="E1" s="27"/>
      <c r="F1" s="27"/>
      <c r="G1" s="27"/>
      <c r="H1" s="27"/>
      <c r="I1" s="27"/>
      <c r="J1" s="27"/>
      <c r="L1" s="177" t="s">
        <v>2</v>
      </c>
      <c r="M1" s="177"/>
      <c r="N1" s="141">
        <v>3</v>
      </c>
    </row>
    <row r="2" spans="1:14" ht="16.5">
      <c r="A2" s="20"/>
      <c r="B2" s="29" t="s">
        <v>61</v>
      </c>
      <c r="C2" s="29"/>
      <c r="D2" s="29"/>
      <c r="E2" s="29"/>
      <c r="F2" s="29"/>
      <c r="G2" s="29"/>
      <c r="H2" s="29"/>
      <c r="I2" s="29"/>
      <c r="J2" s="29"/>
      <c r="L2" s="24" t="s">
        <v>9</v>
      </c>
    </row>
    <row r="3" spans="1:14" ht="16.5">
      <c r="A3" s="1"/>
      <c r="B3" s="176" t="s">
        <v>62</v>
      </c>
      <c r="C3" s="176"/>
      <c r="D3" s="176"/>
      <c r="E3" s="176"/>
      <c r="F3" s="176"/>
      <c r="G3" s="176"/>
      <c r="H3" s="176"/>
      <c r="I3" s="176"/>
      <c r="K3" s="25"/>
      <c r="L3" s="112" t="s">
        <v>63</v>
      </c>
      <c r="M3" s="112"/>
      <c r="N3" s="112"/>
    </row>
    <row r="4" spans="1:14" ht="16.5">
      <c r="A4" s="1"/>
      <c r="B4" s="176" t="s">
        <v>64</v>
      </c>
      <c r="C4" s="176"/>
      <c r="D4" s="176"/>
      <c r="E4" s="176"/>
      <c r="F4" s="176"/>
      <c r="G4" s="176"/>
      <c r="H4" s="176"/>
      <c r="I4" s="176"/>
      <c r="M4" s="23"/>
      <c r="N4" s="23"/>
    </row>
    <row r="5" spans="1:14" ht="16.5">
      <c r="A5" s="14"/>
      <c r="B5" s="176" t="s">
        <v>65</v>
      </c>
      <c r="C5" s="176"/>
      <c r="D5" s="176"/>
      <c r="E5" s="176"/>
      <c r="F5" s="176"/>
      <c r="G5" s="176"/>
      <c r="H5" s="176"/>
      <c r="I5" s="176"/>
    </row>
    <row r="6" spans="1:14" ht="16.5">
      <c r="B6" s="29" t="s">
        <v>66</v>
      </c>
      <c r="C6" s="29"/>
      <c r="D6" s="29"/>
      <c r="E6" s="29"/>
      <c r="F6" s="29"/>
      <c r="G6" s="29"/>
      <c r="H6" s="29"/>
      <c r="I6" s="29"/>
      <c r="J6" s="29"/>
    </row>
    <row r="7" spans="1:14" ht="16.5">
      <c r="B7" s="176" t="s">
        <v>67</v>
      </c>
      <c r="C7" s="176"/>
      <c r="D7" s="176"/>
      <c r="E7" s="176"/>
      <c r="F7" s="176"/>
      <c r="G7" s="176"/>
      <c r="H7" s="176"/>
      <c r="I7" s="176"/>
    </row>
    <row r="8" spans="1:14" ht="16.5">
      <c r="B8" s="176" t="s">
        <v>68</v>
      </c>
      <c r="C8" s="176"/>
      <c r="D8" s="176"/>
      <c r="E8" s="176"/>
      <c r="F8" s="176"/>
      <c r="G8" s="176"/>
      <c r="H8" s="176"/>
      <c r="I8" s="176"/>
    </row>
  </sheetData>
  <mergeCells count="6">
    <mergeCell ref="B8:I8"/>
    <mergeCell ref="B4:I4"/>
    <mergeCell ref="B5:I5"/>
    <mergeCell ref="B7:I7"/>
    <mergeCell ref="L1:M1"/>
    <mergeCell ref="B3:I3"/>
  </mergeCells>
  <phoneticPr fontId="1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3D20-332B-4E57-A1A8-1E35822AD57B}">
  <sheetPr>
    <pageSetUpPr fitToPage="1"/>
  </sheetPr>
  <dimension ref="A1:M12"/>
  <sheetViews>
    <sheetView workbookViewId="0">
      <selection activeCell="I3" sqref="I3:M4"/>
    </sheetView>
  </sheetViews>
  <sheetFormatPr defaultColWidth="8.7109375" defaultRowHeight="16.5"/>
  <cols>
    <col min="1" max="1" width="7.7109375" style="1" customWidth="1"/>
    <col min="2" max="2" width="33" style="1" customWidth="1"/>
    <col min="3" max="3" width="9.42578125" style="1" customWidth="1"/>
    <col min="4" max="4" width="5.140625" style="1" customWidth="1"/>
    <col min="5" max="5" width="10" style="1" customWidth="1"/>
    <col min="6" max="6" width="5.28515625" style="1" customWidth="1"/>
    <col min="7" max="7" width="12.140625" style="1" customWidth="1"/>
    <col min="8" max="8" width="5.5703125" style="1" customWidth="1"/>
    <col min="9" max="16384" width="8.7109375" style="1"/>
  </cols>
  <sheetData>
    <row r="1" spans="1:13">
      <c r="A1" s="20" t="s">
        <v>69</v>
      </c>
      <c r="B1" s="30" t="s">
        <v>70</v>
      </c>
      <c r="C1" s="30"/>
      <c r="D1" s="30"/>
      <c r="E1" s="30"/>
      <c r="F1" s="31"/>
      <c r="G1" s="31"/>
      <c r="I1" s="32" t="s">
        <v>71</v>
      </c>
      <c r="J1" s="32"/>
      <c r="K1" s="144">
        <v>4</v>
      </c>
    </row>
    <row r="2" spans="1:13">
      <c r="B2" s="30"/>
      <c r="C2" s="33" t="s">
        <v>72</v>
      </c>
      <c r="D2" s="33"/>
      <c r="E2" s="33" t="s">
        <v>72</v>
      </c>
      <c r="F2" s="31"/>
      <c r="G2" s="33" t="s">
        <v>72</v>
      </c>
      <c r="I2" s="20" t="s">
        <v>9</v>
      </c>
    </row>
    <row r="3" spans="1:13" ht="16.5" customHeight="1">
      <c r="B3" s="36" t="s">
        <v>73</v>
      </c>
      <c r="C3" s="36"/>
      <c r="D3" s="36"/>
      <c r="E3" s="36"/>
      <c r="F3" s="36"/>
      <c r="G3" s="36">
        <v>75</v>
      </c>
      <c r="H3" s="54" t="s">
        <v>31</v>
      </c>
      <c r="I3" s="178" t="s">
        <v>74</v>
      </c>
      <c r="J3" s="179"/>
      <c r="K3" s="179"/>
      <c r="L3" s="179"/>
      <c r="M3" s="179"/>
    </row>
    <row r="4" spans="1:13" ht="17.25" thickBot="1">
      <c r="B4" s="36" t="s">
        <v>75</v>
      </c>
      <c r="C4" s="36"/>
      <c r="D4" s="36"/>
      <c r="E4" s="36"/>
      <c r="F4" s="36"/>
      <c r="G4" s="38">
        <v>34</v>
      </c>
      <c r="H4" s="37" t="s">
        <v>32</v>
      </c>
      <c r="I4" s="179"/>
      <c r="J4" s="179"/>
      <c r="K4" s="179"/>
      <c r="L4" s="179"/>
      <c r="M4" s="179"/>
    </row>
    <row r="5" spans="1:13">
      <c r="B5" s="36"/>
      <c r="C5" s="36"/>
      <c r="D5" s="36"/>
      <c r="E5" s="36"/>
      <c r="F5" s="36"/>
      <c r="G5" s="36">
        <f>G3+G4</f>
        <v>109</v>
      </c>
      <c r="H5" s="41"/>
      <c r="I5" s="125"/>
      <c r="J5" s="125"/>
      <c r="K5" s="125"/>
      <c r="L5" s="125"/>
    </row>
    <row r="6" spans="1:13">
      <c r="B6" s="36" t="s">
        <v>76</v>
      </c>
      <c r="C6" s="36"/>
      <c r="D6" s="36"/>
      <c r="E6" s="36"/>
      <c r="F6" s="36"/>
      <c r="G6" s="36"/>
      <c r="H6" s="41"/>
    </row>
    <row r="7" spans="1:13">
      <c r="B7" s="36" t="s">
        <v>77</v>
      </c>
      <c r="C7" s="36"/>
      <c r="D7" s="36"/>
      <c r="E7" s="36">
        <v>54</v>
      </c>
      <c r="F7" s="55" t="s">
        <v>32</v>
      </c>
      <c r="G7" s="36"/>
    </row>
    <row r="8" spans="1:13">
      <c r="B8" s="36" t="s">
        <v>78</v>
      </c>
      <c r="C8" s="36"/>
      <c r="D8" s="36"/>
      <c r="E8" s="36">
        <v>12</v>
      </c>
      <c r="F8" s="55" t="s">
        <v>32</v>
      </c>
      <c r="G8" s="36"/>
    </row>
    <row r="9" spans="1:13" ht="17.25" thickBot="1">
      <c r="B9" s="36" t="s">
        <v>79</v>
      </c>
      <c r="C9" s="36"/>
      <c r="D9" s="36"/>
      <c r="E9" s="38">
        <v>10</v>
      </c>
      <c r="F9" s="55" t="s">
        <v>32</v>
      </c>
      <c r="G9" s="38">
        <f>SUM(E7:E9)</f>
        <v>76</v>
      </c>
    </row>
    <row r="10" spans="1:13" ht="17.25" thickBot="1">
      <c r="B10" s="30" t="s">
        <v>80</v>
      </c>
      <c r="C10" s="36"/>
      <c r="D10" s="36"/>
      <c r="E10" s="36"/>
      <c r="F10" s="36"/>
      <c r="G10" s="38">
        <f>G5-G9</f>
        <v>33</v>
      </c>
      <c r="H10" s="41"/>
    </row>
    <row r="11" spans="1:13" ht="17.45" customHeight="1">
      <c r="B11" s="36"/>
      <c r="C11" s="36"/>
      <c r="D11" s="36"/>
      <c r="E11" s="36"/>
      <c r="F11" s="56"/>
      <c r="G11" s="31"/>
    </row>
    <row r="12" spans="1:13">
      <c r="G12" s="43"/>
    </row>
  </sheetData>
  <mergeCells count="1">
    <mergeCell ref="I3:M4"/>
  </mergeCells>
  <printOptions gridLines="1"/>
  <pageMargins left="0.7" right="0.7" top="0.75" bottom="0.75" header="0.3" footer="0.3"/>
  <pageSetup paperSize="9" scale="9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60D5-7F90-48D7-A464-B4807B6C1A55}">
  <sheetPr>
    <pageSetUpPr fitToPage="1"/>
  </sheetPr>
  <dimension ref="A1:P40"/>
  <sheetViews>
    <sheetView workbookViewId="0"/>
  </sheetViews>
  <sheetFormatPr defaultColWidth="8.7109375" defaultRowHeight="16.5"/>
  <cols>
    <col min="1" max="1" width="7.85546875" style="1" customWidth="1"/>
    <col min="2" max="2" width="34.85546875" style="1" customWidth="1"/>
    <col min="3" max="3" width="9.42578125" style="1" customWidth="1"/>
    <col min="4" max="4" width="5.140625" style="1" customWidth="1"/>
    <col min="5" max="5" width="10" style="1" customWidth="1"/>
    <col min="6" max="6" width="4.28515625" style="1" customWidth="1"/>
    <col min="7" max="7" width="12.140625" style="1" customWidth="1"/>
    <col min="8" max="8" width="5" style="1" bestFit="1" customWidth="1"/>
    <col min="9" max="16384" width="8.7109375" style="1"/>
  </cols>
  <sheetData>
    <row r="1" spans="1:16">
      <c r="A1" s="20" t="s">
        <v>81</v>
      </c>
      <c r="B1" s="163" t="s">
        <v>82</v>
      </c>
      <c r="C1" s="30"/>
      <c r="D1" s="30"/>
      <c r="E1" s="30"/>
      <c r="F1" s="30"/>
      <c r="G1" s="31"/>
      <c r="I1" s="32" t="s">
        <v>71</v>
      </c>
      <c r="J1" s="32"/>
      <c r="K1" s="144">
        <v>17</v>
      </c>
    </row>
    <row r="2" spans="1:16" ht="33">
      <c r="B2" s="30"/>
      <c r="C2" s="30" t="s">
        <v>83</v>
      </c>
      <c r="D2" s="33"/>
      <c r="E2" s="35" t="s">
        <v>84</v>
      </c>
      <c r="F2" s="33"/>
      <c r="G2" s="35" t="s">
        <v>85</v>
      </c>
      <c r="H2" s="34"/>
      <c r="I2" s="20" t="s">
        <v>9</v>
      </c>
    </row>
    <row r="3" spans="1:16">
      <c r="B3" s="30"/>
      <c r="C3" s="30" t="s">
        <v>72</v>
      </c>
      <c r="D3" s="30"/>
      <c r="E3" s="35" t="s">
        <v>72</v>
      </c>
      <c r="F3" s="30"/>
      <c r="G3" s="35" t="s">
        <v>72</v>
      </c>
      <c r="H3" s="34"/>
    </row>
    <row r="4" spans="1:16">
      <c r="B4" s="30" t="s">
        <v>86</v>
      </c>
      <c r="C4" s="30"/>
      <c r="D4" s="30"/>
      <c r="E4" s="30"/>
      <c r="F4" s="30"/>
      <c r="G4" s="30"/>
      <c r="H4" s="34"/>
    </row>
    <row r="5" spans="1:16" ht="16.5" customHeight="1">
      <c r="B5" s="36" t="s">
        <v>87</v>
      </c>
      <c r="C5" s="36">
        <v>300</v>
      </c>
      <c r="D5" s="36"/>
      <c r="E5" s="36">
        <v>-20</v>
      </c>
      <c r="F5" s="36"/>
      <c r="G5" s="36">
        <f>C5-E5</f>
        <v>320</v>
      </c>
      <c r="H5" s="37" t="s">
        <v>32</v>
      </c>
      <c r="I5" s="176" t="s">
        <v>88</v>
      </c>
      <c r="J5" s="176"/>
      <c r="K5" s="176"/>
      <c r="L5" s="176"/>
      <c r="M5" s="176"/>
      <c r="N5" s="176"/>
      <c r="O5" s="176"/>
      <c r="P5" s="176"/>
    </row>
    <row r="6" spans="1:16">
      <c r="B6" s="36" t="s">
        <v>89</v>
      </c>
      <c r="C6" s="36">
        <v>120</v>
      </c>
      <c r="D6" s="36"/>
      <c r="E6" s="36">
        <v>24</v>
      </c>
      <c r="F6" s="36"/>
      <c r="G6" s="36">
        <f>C6-E6</f>
        <v>96</v>
      </c>
      <c r="H6" s="37" t="s">
        <v>32</v>
      </c>
      <c r="I6" s="176"/>
      <c r="J6" s="176"/>
      <c r="K6" s="176"/>
      <c r="L6" s="176"/>
      <c r="M6" s="176"/>
      <c r="N6" s="176"/>
      <c r="O6" s="176"/>
      <c r="P6" s="176"/>
    </row>
    <row r="7" spans="1:16" ht="17.25" thickBot="1">
      <c r="B7" s="36" t="s">
        <v>90</v>
      </c>
      <c r="C7" s="38">
        <v>250</v>
      </c>
      <c r="D7" s="39"/>
      <c r="E7" s="38">
        <v>40</v>
      </c>
      <c r="F7" s="36"/>
      <c r="G7" s="38">
        <f>C7-E7</f>
        <v>210</v>
      </c>
      <c r="H7" s="37" t="s">
        <v>32</v>
      </c>
      <c r="I7" s="176"/>
      <c r="J7" s="176"/>
      <c r="K7" s="176"/>
      <c r="L7" s="176"/>
      <c r="M7" s="176"/>
      <c r="N7" s="176"/>
      <c r="O7" s="176"/>
      <c r="P7" s="176"/>
    </row>
    <row r="8" spans="1:16" ht="17.25" thickBot="1">
      <c r="B8" s="36"/>
      <c r="C8" s="38">
        <f>SUM(C5:C7)</f>
        <v>670</v>
      </c>
      <c r="D8" s="36"/>
      <c r="E8" s="38">
        <f>SUM(E5:E7)</f>
        <v>44</v>
      </c>
      <c r="F8" s="40"/>
      <c r="G8" s="36">
        <f t="shared" ref="G8" si="0">SUM(G5:G7)</f>
        <v>626</v>
      </c>
      <c r="H8" s="41"/>
    </row>
    <row r="9" spans="1:16" ht="17.25" customHeight="1" thickBot="1">
      <c r="B9" s="36" t="s">
        <v>91</v>
      </c>
      <c r="C9" s="42"/>
      <c r="D9" s="42"/>
      <c r="E9" s="36"/>
      <c r="F9" s="39"/>
      <c r="G9" s="38">
        <v>30</v>
      </c>
      <c r="H9" s="37" t="s">
        <v>32</v>
      </c>
      <c r="I9" s="1" t="s">
        <v>92</v>
      </c>
    </row>
    <row r="10" spans="1:16">
      <c r="B10" s="36"/>
      <c r="C10" s="36"/>
      <c r="D10" s="36"/>
      <c r="E10" s="36"/>
      <c r="F10" s="36"/>
      <c r="G10" s="36">
        <f>G8+G9</f>
        <v>656</v>
      </c>
      <c r="H10" s="43"/>
    </row>
    <row r="11" spans="1:16">
      <c r="B11" s="30" t="s">
        <v>93</v>
      </c>
      <c r="C11" s="36"/>
      <c r="D11" s="36"/>
      <c r="E11" s="36"/>
      <c r="F11" s="36"/>
      <c r="G11" s="36"/>
      <c r="H11" s="43"/>
    </row>
    <row r="12" spans="1:16">
      <c r="B12" s="36" t="s">
        <v>94</v>
      </c>
      <c r="C12" s="36"/>
      <c r="D12" s="36"/>
      <c r="E12" s="36">
        <v>42</v>
      </c>
      <c r="F12" s="44" t="s">
        <v>31</v>
      </c>
      <c r="G12" s="44"/>
      <c r="H12" s="43"/>
    </row>
    <row r="13" spans="1:16">
      <c r="B13" s="36" t="s">
        <v>95</v>
      </c>
      <c r="C13" s="36">
        <v>60</v>
      </c>
      <c r="D13" s="36"/>
      <c r="E13" s="36"/>
      <c r="F13" s="36"/>
      <c r="G13" s="36"/>
      <c r="H13" s="43"/>
    </row>
    <row r="14" spans="1:16" ht="17.25" thickBot="1">
      <c r="B14" s="36" t="s">
        <v>96</v>
      </c>
      <c r="C14" s="38">
        <v>6</v>
      </c>
      <c r="D14" s="36"/>
      <c r="E14" s="36">
        <f>C13-C14</f>
        <v>54</v>
      </c>
      <c r="F14" s="45" t="s">
        <v>32</v>
      </c>
      <c r="G14" s="45"/>
      <c r="H14" s="34"/>
    </row>
    <row r="15" spans="1:16">
      <c r="B15" s="36" t="s">
        <v>97</v>
      </c>
      <c r="C15" s="36"/>
      <c r="D15" s="36"/>
      <c r="E15" s="36">
        <f>125-12</f>
        <v>113</v>
      </c>
      <c r="F15" s="45" t="s">
        <v>32</v>
      </c>
      <c r="G15" s="45"/>
      <c r="H15" s="34"/>
    </row>
    <row r="16" spans="1:16" ht="17.25" customHeight="1">
      <c r="B16" s="36" t="s">
        <v>98</v>
      </c>
      <c r="C16" s="36"/>
      <c r="D16" s="36"/>
      <c r="E16" s="38">
        <v>4</v>
      </c>
      <c r="F16" s="45" t="s">
        <v>32</v>
      </c>
      <c r="G16" s="46"/>
      <c r="H16" s="43"/>
      <c r="I16" s="152" t="s">
        <v>99</v>
      </c>
    </row>
    <row r="17" spans="2:9">
      <c r="B17" s="36"/>
      <c r="C17" s="36"/>
      <c r="D17" s="36"/>
      <c r="E17" s="36">
        <f>SUM(E12:E16)</f>
        <v>213</v>
      </c>
      <c r="F17" s="36"/>
      <c r="G17" s="36"/>
      <c r="H17" s="34"/>
    </row>
    <row r="18" spans="2:9">
      <c r="B18" s="30" t="s">
        <v>100</v>
      </c>
      <c r="C18" s="36"/>
      <c r="D18" s="36"/>
      <c r="E18" s="36"/>
      <c r="F18" s="36"/>
      <c r="G18" s="36"/>
      <c r="H18" s="43"/>
    </row>
    <row r="19" spans="2:9">
      <c r="B19" s="36" t="s">
        <v>101</v>
      </c>
      <c r="C19" s="36">
        <v>43</v>
      </c>
      <c r="D19" s="47"/>
      <c r="E19" s="36"/>
      <c r="F19" s="36"/>
      <c r="G19" s="36"/>
      <c r="H19" s="34"/>
      <c r="I19" s="152" t="s">
        <v>102</v>
      </c>
    </row>
    <row r="20" spans="2:9">
      <c r="B20" s="36" t="s">
        <v>103</v>
      </c>
      <c r="C20" s="36">
        <v>3</v>
      </c>
      <c r="D20" s="47"/>
      <c r="E20" s="36"/>
      <c r="F20" s="36"/>
      <c r="G20" s="36"/>
      <c r="H20" s="34"/>
      <c r="I20" s="152" t="s">
        <v>104</v>
      </c>
    </row>
    <row r="21" spans="2:9">
      <c r="B21" s="36" t="s">
        <v>105</v>
      </c>
      <c r="C21" s="36">
        <v>65</v>
      </c>
      <c r="D21" s="47"/>
      <c r="E21" s="36"/>
      <c r="F21" s="36"/>
      <c r="G21" s="36"/>
      <c r="H21" s="34"/>
      <c r="I21" s="152" t="s">
        <v>106</v>
      </c>
    </row>
    <row r="22" spans="2:9">
      <c r="B22" s="36" t="s">
        <v>107</v>
      </c>
      <c r="C22" s="38">
        <v>25</v>
      </c>
      <c r="D22" s="48" t="s">
        <v>108</v>
      </c>
      <c r="E22" s="38">
        <f>SUM(C19:C22)</f>
        <v>136</v>
      </c>
      <c r="F22" s="39"/>
      <c r="G22" s="36"/>
      <c r="H22" s="34"/>
      <c r="I22" s="152" t="s">
        <v>109</v>
      </c>
    </row>
    <row r="23" spans="2:9" ht="17.25" thickBot="1">
      <c r="B23" s="36" t="s">
        <v>110</v>
      </c>
      <c r="C23" s="36"/>
      <c r="D23" s="36"/>
      <c r="E23" s="36"/>
      <c r="F23" s="39"/>
      <c r="G23" s="38">
        <f>E17-E22</f>
        <v>77</v>
      </c>
      <c r="H23" s="43"/>
    </row>
    <row r="24" spans="2:9">
      <c r="B24" s="36" t="s">
        <v>111</v>
      </c>
      <c r="C24" s="36"/>
      <c r="D24" s="36"/>
      <c r="E24" s="36"/>
      <c r="F24" s="39"/>
      <c r="G24" s="39">
        <f>G10+G23</f>
        <v>733</v>
      </c>
      <c r="H24" s="43"/>
    </row>
    <row r="25" spans="2:9">
      <c r="B25" s="36"/>
      <c r="C25" s="36"/>
      <c r="D25" s="36"/>
      <c r="E25" s="36"/>
      <c r="F25" s="128"/>
      <c r="G25" s="36"/>
      <c r="H25" s="43"/>
    </row>
    <row r="26" spans="2:9">
      <c r="B26" s="49" t="s">
        <v>112</v>
      </c>
      <c r="C26" s="36"/>
      <c r="D26" s="36"/>
      <c r="E26" s="36"/>
      <c r="F26" s="39"/>
      <c r="G26" s="39"/>
      <c r="H26" s="43"/>
    </row>
    <row r="27" spans="2:9" ht="17.25" thickBot="1">
      <c r="B27" s="36" t="s">
        <v>113</v>
      </c>
      <c r="C27" s="36"/>
      <c r="D27" s="36"/>
      <c r="E27" s="36"/>
      <c r="F27" s="128"/>
      <c r="G27" s="39">
        <v>50</v>
      </c>
      <c r="H27" s="37" t="s">
        <v>32</v>
      </c>
    </row>
    <row r="28" spans="2:9" ht="17.25" thickBot="1">
      <c r="B28" s="30"/>
      <c r="C28" s="36"/>
      <c r="D28" s="36"/>
      <c r="E28" s="36"/>
      <c r="F28" s="128"/>
      <c r="G28" s="129">
        <f>G24-G27</f>
        <v>683</v>
      </c>
      <c r="H28" s="43"/>
    </row>
    <row r="29" spans="2:9">
      <c r="B29" s="49" t="s">
        <v>114</v>
      </c>
      <c r="C29" s="36"/>
      <c r="D29" s="36"/>
      <c r="E29" s="36"/>
      <c r="F29" s="39"/>
      <c r="G29" s="40"/>
      <c r="H29" s="43"/>
      <c r="I29" s="152" t="s">
        <v>115</v>
      </c>
    </row>
    <row r="30" spans="2:9">
      <c r="B30" s="36" t="s">
        <v>116</v>
      </c>
      <c r="C30" s="36"/>
      <c r="D30" s="36"/>
      <c r="E30" s="166">
        <v>408</v>
      </c>
      <c r="F30" s="164" t="s">
        <v>31</v>
      </c>
      <c r="G30" s="168"/>
      <c r="I30" s="152" t="s">
        <v>117</v>
      </c>
    </row>
    <row r="31" spans="2:9">
      <c r="B31" s="36" t="s">
        <v>118</v>
      </c>
      <c r="C31" s="36"/>
      <c r="D31" s="36"/>
      <c r="E31" s="167">
        <v>200</v>
      </c>
      <c r="F31" s="165" t="s">
        <v>40</v>
      </c>
      <c r="G31" s="168">
        <f>SUM(E30:E31)</f>
        <v>608</v>
      </c>
      <c r="I31" s="152" t="s">
        <v>119</v>
      </c>
    </row>
    <row r="32" spans="2:9">
      <c r="B32" s="36"/>
      <c r="C32" s="36"/>
      <c r="D32" s="36"/>
      <c r="E32" s="166"/>
      <c r="F32" s="164"/>
      <c r="G32" s="168"/>
    </row>
    <row r="33" spans="2:9">
      <c r="B33" s="49" t="s">
        <v>120</v>
      </c>
      <c r="C33" s="36"/>
      <c r="D33" s="36"/>
      <c r="E33" s="36"/>
      <c r="F33" s="42"/>
      <c r="G33" s="36"/>
      <c r="H33" s="51"/>
    </row>
    <row r="34" spans="2:9" ht="16.5" customHeight="1">
      <c r="B34" s="36" t="s">
        <v>121</v>
      </c>
      <c r="C34" s="36"/>
      <c r="D34" s="36"/>
      <c r="E34" s="36">
        <v>33</v>
      </c>
      <c r="F34" s="164" t="s">
        <v>31</v>
      </c>
      <c r="G34" s="36"/>
    </row>
    <row r="35" spans="2:9">
      <c r="B35" s="36" t="s">
        <v>122</v>
      </c>
      <c r="C35" s="36"/>
      <c r="D35" s="36"/>
      <c r="E35" s="36">
        <v>20</v>
      </c>
      <c r="F35" s="46" t="s">
        <v>32</v>
      </c>
      <c r="G35" s="36"/>
      <c r="I35" s="152" t="s">
        <v>123</v>
      </c>
    </row>
    <row r="36" spans="2:9">
      <c r="B36" s="36" t="s">
        <v>124</v>
      </c>
      <c r="C36" s="36"/>
      <c r="D36" s="36"/>
      <c r="E36" s="38">
        <f>60-30-8</f>
        <v>22</v>
      </c>
      <c r="F36" s="46" t="s">
        <v>40</v>
      </c>
      <c r="G36" s="38">
        <f>SUM(E34:E36)</f>
        <v>75</v>
      </c>
      <c r="I36" s="152" t="s">
        <v>125</v>
      </c>
    </row>
    <row r="37" spans="2:9" ht="17.25" customHeight="1">
      <c r="B37" s="36"/>
      <c r="C37" s="36"/>
      <c r="D37" s="36"/>
      <c r="E37" s="36"/>
      <c r="F37" s="36"/>
      <c r="G37" s="52">
        <f>G31+G36</f>
        <v>683</v>
      </c>
      <c r="H37" s="43"/>
      <c r="I37" s="152" t="s">
        <v>126</v>
      </c>
    </row>
    <row r="38" spans="2:9">
      <c r="G38" s="53"/>
      <c r="H38" s="43"/>
    </row>
    <row r="39" spans="2:9">
      <c r="B39" s="32" t="s">
        <v>127</v>
      </c>
      <c r="C39" s="20"/>
      <c r="D39" s="20"/>
      <c r="E39" s="20"/>
      <c r="F39" s="20"/>
      <c r="G39" s="41"/>
    </row>
    <row r="40" spans="2:9">
      <c r="G40" s="43"/>
    </row>
  </sheetData>
  <mergeCells count="1">
    <mergeCell ref="I5:P7"/>
  </mergeCells>
  <printOptions gridLines="1"/>
  <pageMargins left="0.7" right="0.7" top="0.75" bottom="0.75" header="0.3" footer="0.3"/>
  <pageSetup paperSize="9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9A21-2B10-4A0C-8935-D6B5DDF81ED6}">
  <sheetPr>
    <pageSetUpPr fitToPage="1"/>
  </sheetPr>
  <dimension ref="A1:Q37"/>
  <sheetViews>
    <sheetView workbookViewId="0"/>
  </sheetViews>
  <sheetFormatPr defaultColWidth="8.7109375" defaultRowHeight="16.5"/>
  <cols>
    <col min="1" max="1" width="9.140625" style="20" customWidth="1"/>
    <col min="2" max="2" width="10.85546875" style="1" customWidth="1"/>
    <col min="3" max="3" width="22" style="1" customWidth="1"/>
    <col min="4" max="4" width="16" style="1" customWidth="1"/>
    <col min="5" max="6" width="12.42578125" style="1" bestFit="1" customWidth="1"/>
    <col min="7" max="7" width="8.7109375" style="1" bestFit="1"/>
    <col min="8" max="8" width="5.85546875" style="1" customWidth="1"/>
    <col min="9" max="16384" width="8.7109375" style="1"/>
  </cols>
  <sheetData>
    <row r="1" spans="1:10">
      <c r="A1" s="20" t="s">
        <v>128</v>
      </c>
      <c r="B1" s="20" t="s">
        <v>129</v>
      </c>
      <c r="C1" s="20"/>
      <c r="D1" s="20"/>
      <c r="E1" s="20"/>
      <c r="F1" s="20"/>
      <c r="H1" s="32" t="s">
        <v>71</v>
      </c>
      <c r="I1" s="32"/>
      <c r="J1" s="32">
        <v>7</v>
      </c>
    </row>
    <row r="2" spans="1:10">
      <c r="B2" s="20" t="s">
        <v>130</v>
      </c>
      <c r="C2" s="20" t="s">
        <v>131</v>
      </c>
      <c r="D2" s="20" t="s">
        <v>132</v>
      </c>
      <c r="E2" s="20" t="s">
        <v>133</v>
      </c>
      <c r="F2" s="20" t="s">
        <v>134</v>
      </c>
      <c r="G2" s="115" t="s">
        <v>28</v>
      </c>
      <c r="J2" s="14" t="s">
        <v>9</v>
      </c>
    </row>
    <row r="3" spans="1:10">
      <c r="B3" s="84">
        <v>44927</v>
      </c>
      <c r="C3" s="1" t="s">
        <v>135</v>
      </c>
      <c r="D3" s="131"/>
      <c r="E3" s="131"/>
      <c r="F3" s="154">
        <v>13500</v>
      </c>
      <c r="G3" s="1" t="s">
        <v>132</v>
      </c>
      <c r="H3" s="144">
        <v>1</v>
      </c>
      <c r="J3" s="1" t="s">
        <v>136</v>
      </c>
    </row>
    <row r="4" spans="1:10">
      <c r="B4" s="84">
        <v>45291</v>
      </c>
      <c r="C4" s="1" t="s">
        <v>137</v>
      </c>
      <c r="D4" s="154"/>
      <c r="E4" s="154">
        <v>32000</v>
      </c>
      <c r="F4" s="154">
        <f>E4-F3</f>
        <v>18500</v>
      </c>
      <c r="G4" s="1" t="s">
        <v>133</v>
      </c>
      <c r="H4" s="144">
        <v>1</v>
      </c>
      <c r="J4" s="1" t="s">
        <v>138</v>
      </c>
    </row>
    <row r="5" spans="1:10">
      <c r="B5" s="84">
        <v>45291</v>
      </c>
      <c r="C5" s="1" t="s">
        <v>139</v>
      </c>
      <c r="D5" s="154"/>
      <c r="E5" s="154">
        <v>8000</v>
      </c>
      <c r="F5" s="154">
        <f>F4+E5-D5</f>
        <v>26500</v>
      </c>
      <c r="G5" s="1" t="s">
        <v>133</v>
      </c>
      <c r="H5" s="144">
        <v>1</v>
      </c>
      <c r="J5" s="1" t="s">
        <v>140</v>
      </c>
    </row>
    <row r="6" spans="1:10">
      <c r="B6" s="84">
        <v>45291</v>
      </c>
      <c r="C6" s="1" t="s">
        <v>141</v>
      </c>
      <c r="D6" s="154"/>
      <c r="E6" s="154">
        <v>22000</v>
      </c>
      <c r="F6" s="154">
        <f>F5+E6-D6</f>
        <v>48500</v>
      </c>
      <c r="G6" s="1" t="s">
        <v>133</v>
      </c>
      <c r="H6" s="144">
        <v>1</v>
      </c>
      <c r="J6" s="152" t="s">
        <v>142</v>
      </c>
    </row>
    <row r="7" spans="1:10">
      <c r="B7" s="84">
        <v>45291</v>
      </c>
      <c r="C7" s="1" t="s">
        <v>143</v>
      </c>
      <c r="D7" s="154"/>
      <c r="E7" s="154">
        <v>1500</v>
      </c>
      <c r="F7" s="154">
        <f>F6+E7-D7</f>
        <v>50000</v>
      </c>
      <c r="G7" s="1" t="s">
        <v>133</v>
      </c>
      <c r="H7" s="144">
        <v>1</v>
      </c>
      <c r="J7" s="1" t="s">
        <v>144</v>
      </c>
    </row>
    <row r="8" spans="1:10">
      <c r="B8" s="84">
        <v>45291</v>
      </c>
      <c r="C8" s="1" t="s">
        <v>145</v>
      </c>
      <c r="D8" s="154">
        <v>26000</v>
      </c>
      <c r="E8" s="154"/>
      <c r="F8" s="154">
        <f>F7+E8-D8</f>
        <v>24000</v>
      </c>
      <c r="G8" s="1" t="s">
        <v>133</v>
      </c>
      <c r="H8" s="144">
        <v>1</v>
      </c>
      <c r="J8" s="152" t="s">
        <v>146</v>
      </c>
    </row>
    <row r="9" spans="1:10">
      <c r="B9" s="84">
        <v>45291</v>
      </c>
      <c r="C9" s="1" t="s">
        <v>147</v>
      </c>
      <c r="D9" s="154">
        <v>2600</v>
      </c>
      <c r="E9" s="154"/>
      <c r="F9" s="154">
        <f>F8+E9-D9</f>
        <v>21400</v>
      </c>
      <c r="G9" s="1" t="s">
        <v>133</v>
      </c>
      <c r="H9" s="144">
        <v>1</v>
      </c>
      <c r="J9" s="1" t="s">
        <v>148</v>
      </c>
    </row>
    <row r="11" spans="1:10">
      <c r="A11" s="20" t="s">
        <v>149</v>
      </c>
      <c r="B11" s="20" t="s">
        <v>150</v>
      </c>
      <c r="F11" s="20" t="s">
        <v>26</v>
      </c>
      <c r="H11" s="32" t="s">
        <v>71</v>
      </c>
      <c r="I11" s="32"/>
      <c r="J11" s="32">
        <v>5</v>
      </c>
    </row>
    <row r="12" spans="1:10">
      <c r="B12" s="1" t="s">
        <v>151</v>
      </c>
      <c r="F12" s="154">
        <v>35000</v>
      </c>
      <c r="H12" s="145" t="s">
        <v>28</v>
      </c>
    </row>
    <row r="13" spans="1:10">
      <c r="B13" s="1" t="s">
        <v>152</v>
      </c>
      <c r="F13" s="154">
        <v>3000</v>
      </c>
      <c r="H13" s="144">
        <v>1</v>
      </c>
      <c r="J13" s="152" t="s">
        <v>153</v>
      </c>
    </row>
    <row r="14" spans="1:10">
      <c r="B14" s="1" t="s">
        <v>154</v>
      </c>
      <c r="F14" s="154">
        <v>-4500</v>
      </c>
      <c r="H14" s="144">
        <v>1</v>
      </c>
    </row>
    <row r="15" spans="1:10">
      <c r="B15" s="1" t="s">
        <v>155</v>
      </c>
      <c r="F15" s="154">
        <v>1000</v>
      </c>
      <c r="H15" s="144">
        <v>1</v>
      </c>
    </row>
    <row r="16" spans="1:10">
      <c r="B16" s="1" t="s">
        <v>156</v>
      </c>
      <c r="F16" s="155">
        <v>-1500</v>
      </c>
      <c r="H16" s="144">
        <v>1</v>
      </c>
    </row>
    <row r="17" spans="1:17">
      <c r="B17" s="1" t="s">
        <v>157</v>
      </c>
      <c r="F17" s="154">
        <f>SUM(F12:F16)</f>
        <v>33000</v>
      </c>
    </row>
    <row r="19" spans="1:17">
      <c r="B19" s="20" t="s">
        <v>158</v>
      </c>
    </row>
    <row r="20" spans="1:17">
      <c r="B20" s="1" t="s">
        <v>159</v>
      </c>
      <c r="C20" s="1" t="s">
        <v>160</v>
      </c>
      <c r="D20" s="154">
        <f>33000/3*2</f>
        <v>22000</v>
      </c>
      <c r="E20" s="145" t="s">
        <v>28</v>
      </c>
      <c r="H20" s="145"/>
      <c r="J20" s="174" t="s">
        <v>161</v>
      </c>
      <c r="K20" s="175"/>
      <c r="L20" s="175"/>
      <c r="M20" s="175"/>
      <c r="N20" s="175"/>
      <c r="O20" s="175"/>
      <c r="P20" s="175"/>
      <c r="Q20" s="175"/>
    </row>
    <row r="21" spans="1:17">
      <c r="B21" s="1" t="s">
        <v>162</v>
      </c>
      <c r="C21" s="1" t="s">
        <v>163</v>
      </c>
      <c r="D21" s="154">
        <f>33000/3</f>
        <v>11000</v>
      </c>
      <c r="E21" s="144">
        <v>1</v>
      </c>
      <c r="H21" s="144"/>
      <c r="J21" s="175"/>
      <c r="K21" s="175"/>
      <c r="L21" s="175"/>
      <c r="M21" s="175"/>
      <c r="N21" s="175"/>
      <c r="O21" s="175"/>
      <c r="P21" s="175"/>
      <c r="Q21" s="175"/>
    </row>
    <row r="23" spans="1:17">
      <c r="A23" s="20" t="s">
        <v>164</v>
      </c>
      <c r="B23" s="20" t="s">
        <v>165</v>
      </c>
      <c r="H23" s="32" t="s">
        <v>71</v>
      </c>
      <c r="J23" s="144">
        <v>1</v>
      </c>
    </row>
    <row r="24" spans="1:17">
      <c r="B24" s="1" t="s">
        <v>166</v>
      </c>
      <c r="C24" s="1" t="s">
        <v>167</v>
      </c>
      <c r="E24" s="145" t="s">
        <v>28</v>
      </c>
    </row>
    <row r="25" spans="1:17">
      <c r="B25" s="1" t="s">
        <v>159</v>
      </c>
      <c r="C25" s="1" t="s">
        <v>168</v>
      </c>
      <c r="D25" s="130">
        <v>0.5</v>
      </c>
      <c r="E25" s="145" t="s">
        <v>28</v>
      </c>
    </row>
    <row r="26" spans="1:17">
      <c r="B26" s="1" t="s">
        <v>169</v>
      </c>
      <c r="C26" s="1" t="s">
        <v>170</v>
      </c>
      <c r="D26" s="130">
        <v>0.25</v>
      </c>
      <c r="E26" s="144">
        <v>1</v>
      </c>
    </row>
    <row r="28" spans="1:17">
      <c r="A28" s="20" t="s">
        <v>171</v>
      </c>
      <c r="B28" s="20" t="s">
        <v>172</v>
      </c>
      <c r="H28" s="32" t="s">
        <v>71</v>
      </c>
      <c r="J28" s="144">
        <v>4</v>
      </c>
    </row>
    <row r="29" spans="1:17">
      <c r="A29" s="1"/>
      <c r="D29" s="1" t="s">
        <v>159</v>
      </c>
      <c r="E29" s="1" t="s">
        <v>169</v>
      </c>
      <c r="F29" s="1" t="s">
        <v>173</v>
      </c>
    </row>
    <row r="30" spans="1:17">
      <c r="B30" s="1" t="s">
        <v>135</v>
      </c>
      <c r="D30" s="156">
        <v>200000</v>
      </c>
      <c r="E30" s="156">
        <v>100000</v>
      </c>
      <c r="F30" s="156">
        <v>100000</v>
      </c>
    </row>
    <row r="31" spans="1:17">
      <c r="B31" s="1" t="s">
        <v>282</v>
      </c>
      <c r="D31" s="156">
        <v>22000</v>
      </c>
      <c r="E31" s="156">
        <v>11000</v>
      </c>
      <c r="F31" s="157">
        <v>0</v>
      </c>
      <c r="H31" s="144">
        <v>1</v>
      </c>
    </row>
    <row r="32" spans="1:17">
      <c r="B32" s="1" t="s">
        <v>174</v>
      </c>
      <c r="D32" s="156">
        <v>15000</v>
      </c>
      <c r="E32" s="159">
        <v>7500</v>
      </c>
      <c r="F32" s="157">
        <v>0</v>
      </c>
      <c r="H32" s="144">
        <v>1</v>
      </c>
    </row>
    <row r="33" spans="2:8">
      <c r="B33" s="1" t="s">
        <v>175</v>
      </c>
      <c r="D33" s="158">
        <v>-11250</v>
      </c>
      <c r="E33" s="158">
        <v>-5625</v>
      </c>
      <c r="F33" s="158">
        <v>-5625</v>
      </c>
      <c r="H33" s="144">
        <v>1</v>
      </c>
    </row>
    <row r="34" spans="2:8">
      <c r="B34" s="1" t="s">
        <v>176</v>
      </c>
      <c r="D34" s="156">
        <f>SUM(D30:D33)</f>
        <v>225750</v>
      </c>
      <c r="E34" s="156">
        <f>SUM(E30:E33)</f>
        <v>112875</v>
      </c>
      <c r="F34" s="156">
        <f>SUM(F30:F33)</f>
        <v>94375</v>
      </c>
    </row>
    <row r="36" spans="2:8">
      <c r="B36" s="32" t="s">
        <v>177</v>
      </c>
    </row>
    <row r="37" spans="2:8">
      <c r="B37" s="1" t="s">
        <v>178</v>
      </c>
    </row>
  </sheetData>
  <mergeCells count="1">
    <mergeCell ref="J20:Q21"/>
  </mergeCells>
  <printOptions gridLines="1"/>
  <pageMargins left="0.70866141732283472" right="0.70866141732283472" top="0.74803149606299213" bottom="0.74803149606299213" header="0.31496062992125984" footer="0.31496062992125984"/>
  <pageSetup paperSize="9" scale="6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DABF-8AF9-4540-A7AC-454B61E8268C}">
  <dimension ref="A1:N13"/>
  <sheetViews>
    <sheetView workbookViewId="0"/>
  </sheetViews>
  <sheetFormatPr defaultRowHeight="15"/>
  <cols>
    <col min="1" max="1" width="7.28515625" customWidth="1"/>
    <col min="11" max="11" width="6" customWidth="1"/>
  </cols>
  <sheetData>
    <row r="1" spans="1:14" ht="16.5">
      <c r="A1" s="20" t="s">
        <v>179</v>
      </c>
      <c r="B1" s="20" t="s">
        <v>180</v>
      </c>
      <c r="L1" s="177" t="s">
        <v>2</v>
      </c>
      <c r="M1" s="177"/>
      <c r="N1" s="13">
        <v>2</v>
      </c>
    </row>
    <row r="2" spans="1:14" ht="16.5">
      <c r="A2" s="1"/>
      <c r="B2" s="104"/>
      <c r="C2" s="104"/>
      <c r="D2" s="104"/>
      <c r="E2" s="104"/>
      <c r="F2" s="104"/>
      <c r="G2" s="104"/>
      <c r="H2" s="104"/>
      <c r="I2" s="104"/>
      <c r="J2" s="104"/>
      <c r="L2" s="20" t="s">
        <v>9</v>
      </c>
      <c r="M2" s="1"/>
      <c r="N2" s="1"/>
    </row>
    <row r="3" spans="1:14" ht="16.5">
      <c r="A3" s="1"/>
      <c r="B3" s="104" t="s">
        <v>181</v>
      </c>
      <c r="C3" s="104"/>
      <c r="D3" s="104"/>
      <c r="E3" s="104"/>
      <c r="F3" s="104"/>
      <c r="G3" s="104"/>
      <c r="H3" s="104"/>
      <c r="I3" s="104"/>
      <c r="J3" s="104"/>
      <c r="K3" s="104"/>
      <c r="L3" s="152" t="s">
        <v>182</v>
      </c>
    </row>
    <row r="4" spans="1:14" ht="16.5">
      <c r="A4" s="1"/>
      <c r="B4" s="104" t="s">
        <v>183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4" ht="16.5">
      <c r="B5" s="104" t="s">
        <v>184</v>
      </c>
    </row>
    <row r="6" spans="1:14" ht="16.5">
      <c r="B6" s="104" t="s">
        <v>185</v>
      </c>
    </row>
    <row r="7" spans="1:14" ht="16.5">
      <c r="B7" s="104" t="s">
        <v>186</v>
      </c>
    </row>
    <row r="8" spans="1:14" ht="16.5">
      <c r="B8" s="104"/>
    </row>
    <row r="9" spans="1:14">
      <c r="B9" s="134"/>
      <c r="C9" s="134"/>
      <c r="D9" s="134"/>
      <c r="E9" s="134"/>
      <c r="F9" s="134"/>
      <c r="G9" s="134"/>
    </row>
    <row r="10" spans="1:14">
      <c r="B10" s="134"/>
      <c r="C10" s="134"/>
      <c r="D10" s="134"/>
      <c r="E10" s="134"/>
      <c r="F10" s="134"/>
      <c r="G10" s="134"/>
    </row>
    <row r="11" spans="1:14">
      <c r="B11" s="134"/>
      <c r="C11" s="134"/>
      <c r="D11" s="134"/>
      <c r="E11" s="134"/>
      <c r="F11" s="134"/>
      <c r="G11" s="134"/>
    </row>
    <row r="12" spans="1:14">
      <c r="B12" s="134"/>
      <c r="C12" s="134"/>
      <c r="D12" s="134"/>
      <c r="E12" s="134"/>
      <c r="F12" s="134"/>
      <c r="G12" s="134"/>
    </row>
    <row r="13" spans="1:14">
      <c r="B13" s="134"/>
      <c r="C13" s="134"/>
      <c r="D13" s="134"/>
      <c r="E13" s="134"/>
      <c r="F13" s="134"/>
      <c r="G13" s="134"/>
    </row>
  </sheetData>
  <mergeCells count="1">
    <mergeCell ref="L1:M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F8C2-39B6-470A-BD1E-AB1324A449BB}">
  <sheetPr>
    <pageSetUpPr fitToPage="1"/>
  </sheetPr>
  <dimension ref="A1:S11"/>
  <sheetViews>
    <sheetView workbookViewId="0"/>
  </sheetViews>
  <sheetFormatPr defaultColWidth="9.140625" defaultRowHeight="16.5"/>
  <cols>
    <col min="1" max="1" width="8" style="1" customWidth="1"/>
    <col min="2" max="2" width="18.140625" style="1" customWidth="1"/>
    <col min="3" max="3" width="7.42578125" style="1" customWidth="1"/>
    <col min="4" max="4" width="8.140625" style="1" customWidth="1"/>
    <col min="5" max="5" width="11.28515625" style="1" bestFit="1" customWidth="1"/>
    <col min="6" max="6" width="4.85546875" style="1" bestFit="1" customWidth="1"/>
    <col min="7" max="7" width="6.85546875" style="1" bestFit="1" customWidth="1"/>
    <col min="8" max="8" width="9.5703125" style="1" bestFit="1" customWidth="1"/>
    <col min="9" max="9" width="7.140625" style="1" customWidth="1"/>
    <col min="10" max="10" width="8.28515625" style="1" customWidth="1"/>
    <col min="11" max="11" width="11.7109375" style="1" customWidth="1"/>
    <col min="12" max="12" width="7.7109375" style="1" customWidth="1"/>
    <col min="13" max="13" width="11.7109375" style="1" customWidth="1"/>
    <col min="14" max="14" width="12.42578125" style="1" customWidth="1"/>
    <col min="15" max="15" width="6.28515625" style="1" customWidth="1"/>
    <col min="16" max="16" width="12.5703125" style="1" customWidth="1"/>
    <col min="17" max="17" width="7.28515625" style="1" customWidth="1"/>
    <col min="18" max="16384" width="9.140625" style="1"/>
  </cols>
  <sheetData>
    <row r="1" spans="1:19" ht="21">
      <c r="A1" s="20" t="s">
        <v>187</v>
      </c>
      <c r="B1" s="105"/>
      <c r="K1" s="12" t="s">
        <v>2</v>
      </c>
      <c r="L1" s="13">
        <v>7</v>
      </c>
      <c r="M1" s="184" t="s">
        <v>9</v>
      </c>
      <c r="N1" s="184"/>
      <c r="O1" s="184"/>
    </row>
    <row r="2" spans="1:19" ht="42" customHeight="1">
      <c r="A2" s="181" t="s">
        <v>188</v>
      </c>
      <c r="B2" s="182"/>
      <c r="C2" s="182"/>
      <c r="D2" s="182"/>
      <c r="E2" s="182"/>
      <c r="F2" s="182"/>
      <c r="G2" s="182"/>
      <c r="H2" s="182"/>
      <c r="I2" s="182"/>
      <c r="J2" s="182"/>
      <c r="K2" s="183"/>
      <c r="M2" s="190" t="s">
        <v>189</v>
      </c>
      <c r="N2" s="190"/>
      <c r="O2" s="190"/>
      <c r="P2" s="190"/>
      <c r="Q2" s="190"/>
      <c r="R2" s="190"/>
      <c r="S2" s="190"/>
    </row>
    <row r="3" spans="1:19" ht="18">
      <c r="A3" s="36"/>
      <c r="B3" s="36"/>
      <c r="C3" s="187" t="s">
        <v>190</v>
      </c>
      <c r="D3" s="188"/>
      <c r="E3" s="189"/>
      <c r="F3" s="187" t="s">
        <v>191</v>
      </c>
      <c r="G3" s="188"/>
      <c r="H3" s="189"/>
      <c r="I3" s="187" t="s">
        <v>134</v>
      </c>
      <c r="J3" s="188"/>
      <c r="K3" s="189"/>
      <c r="L3" s="137" t="s">
        <v>28</v>
      </c>
      <c r="M3" s="180" t="s">
        <v>192</v>
      </c>
      <c r="N3" s="180"/>
      <c r="O3" s="180"/>
      <c r="P3" s="180"/>
      <c r="Q3" s="180"/>
      <c r="R3" s="180"/>
      <c r="S3" s="180"/>
    </row>
    <row r="4" spans="1:19" ht="18">
      <c r="A4" s="30" t="s">
        <v>130</v>
      </c>
      <c r="B4" s="76" t="s">
        <v>131</v>
      </c>
      <c r="C4" s="76" t="s">
        <v>193</v>
      </c>
      <c r="D4" s="77" t="s">
        <v>194</v>
      </c>
      <c r="E4" s="77" t="s">
        <v>195</v>
      </c>
      <c r="F4" s="76" t="s">
        <v>193</v>
      </c>
      <c r="G4" s="77" t="s">
        <v>194</v>
      </c>
      <c r="H4" s="77" t="s">
        <v>195</v>
      </c>
      <c r="I4" s="76" t="s">
        <v>193</v>
      </c>
      <c r="J4" s="77" t="s">
        <v>194</v>
      </c>
      <c r="K4" s="77" t="s">
        <v>195</v>
      </c>
      <c r="L4" s="137" t="s">
        <v>28</v>
      </c>
      <c r="M4" s="180"/>
      <c r="N4" s="180"/>
      <c r="O4" s="180"/>
      <c r="P4" s="180"/>
      <c r="Q4" s="180"/>
      <c r="R4" s="180"/>
      <c r="S4" s="180"/>
    </row>
    <row r="5" spans="1:19" ht="18">
      <c r="A5" s="79">
        <v>44986</v>
      </c>
      <c r="B5" s="80" t="s">
        <v>196</v>
      </c>
      <c r="C5" s="81"/>
      <c r="D5" s="82"/>
      <c r="E5" s="82"/>
      <c r="F5" s="81"/>
      <c r="G5" s="82"/>
      <c r="H5" s="82"/>
      <c r="I5" s="81">
        <v>200</v>
      </c>
      <c r="J5" s="82">
        <v>10</v>
      </c>
      <c r="K5" s="82">
        <f>I5*J5</f>
        <v>2000</v>
      </c>
      <c r="L5" s="117" t="s">
        <v>197</v>
      </c>
      <c r="M5" s="185" t="s">
        <v>198</v>
      </c>
      <c r="N5" s="186"/>
      <c r="O5" s="186"/>
      <c r="P5" s="186"/>
      <c r="Q5" s="186"/>
      <c r="R5" s="186"/>
      <c r="S5" s="186"/>
    </row>
    <row r="6" spans="1:19" ht="18">
      <c r="A6" s="79">
        <v>44990</v>
      </c>
      <c r="B6" s="80" t="s">
        <v>199</v>
      </c>
      <c r="C6" s="81">
        <v>120</v>
      </c>
      <c r="D6" s="82">
        <v>12.4</v>
      </c>
      <c r="E6" s="82">
        <f>C6*D6</f>
        <v>1488</v>
      </c>
      <c r="F6" s="81"/>
      <c r="G6" s="82"/>
      <c r="H6" s="82"/>
      <c r="I6" s="81">
        <f t="shared" ref="I6:I10" si="0">I5+C6-F6</f>
        <v>320</v>
      </c>
      <c r="J6" s="82">
        <f t="shared" ref="J6:J8" si="1">K6/I6</f>
        <v>10.9</v>
      </c>
      <c r="K6" s="82">
        <f t="shared" ref="K6:K8" si="2">K5+E6-H6</f>
        <v>3488</v>
      </c>
      <c r="L6" s="117" t="s">
        <v>200</v>
      </c>
    </row>
    <row r="7" spans="1:19" ht="18">
      <c r="A7" s="79">
        <v>44995</v>
      </c>
      <c r="B7" s="80" t="s">
        <v>201</v>
      </c>
      <c r="C7" s="36"/>
      <c r="D7" s="83"/>
      <c r="E7" s="83"/>
      <c r="F7" s="81">
        <v>120</v>
      </c>
      <c r="G7" s="82">
        <f>J6</f>
        <v>10.9</v>
      </c>
      <c r="H7" s="82">
        <f>F7*G7</f>
        <v>1308</v>
      </c>
      <c r="I7" s="81">
        <f t="shared" si="0"/>
        <v>200</v>
      </c>
      <c r="J7" s="82">
        <f t="shared" si="1"/>
        <v>10.9</v>
      </c>
      <c r="K7" s="82">
        <f t="shared" si="2"/>
        <v>2180</v>
      </c>
      <c r="L7" s="97" t="s">
        <v>200</v>
      </c>
    </row>
    <row r="8" spans="1:19" ht="18" customHeight="1">
      <c r="A8" s="79">
        <v>45000</v>
      </c>
      <c r="B8" s="80" t="s">
        <v>202</v>
      </c>
      <c r="C8" s="81"/>
      <c r="D8" s="82"/>
      <c r="E8" s="82"/>
      <c r="F8" s="132">
        <v>50</v>
      </c>
      <c r="G8" s="133">
        <v>12.4</v>
      </c>
      <c r="H8" s="133">
        <f>F8*G8</f>
        <v>620</v>
      </c>
      <c r="I8" s="81">
        <f t="shared" si="0"/>
        <v>150</v>
      </c>
      <c r="J8" s="82">
        <f t="shared" si="1"/>
        <v>10.4</v>
      </c>
      <c r="K8" s="82">
        <f t="shared" si="2"/>
        <v>1560</v>
      </c>
      <c r="L8" s="97" t="s">
        <v>200</v>
      </c>
    </row>
    <row r="9" spans="1:19" ht="18">
      <c r="A9" s="79">
        <v>45008</v>
      </c>
      <c r="B9" s="80" t="s">
        <v>199</v>
      </c>
      <c r="C9" s="81">
        <v>250</v>
      </c>
      <c r="D9" s="82">
        <v>13.6</v>
      </c>
      <c r="E9" s="82">
        <f>C9*D9</f>
        <v>3400</v>
      </c>
      <c r="F9" s="36"/>
      <c r="G9" s="82"/>
      <c r="H9" s="82"/>
      <c r="I9" s="81">
        <f>I8+C9-F9</f>
        <v>400</v>
      </c>
      <c r="J9" s="82">
        <f>K9/I9</f>
        <v>12.4</v>
      </c>
      <c r="K9" s="82">
        <f>K8+E9-H9</f>
        <v>4960</v>
      </c>
      <c r="L9" s="97" t="s">
        <v>200</v>
      </c>
    </row>
    <row r="10" spans="1:19" ht="18">
      <c r="A10" s="79">
        <v>45011</v>
      </c>
      <c r="B10" s="36" t="s">
        <v>201</v>
      </c>
      <c r="C10" s="36"/>
      <c r="D10" s="36"/>
      <c r="E10" s="36"/>
      <c r="F10" s="81">
        <v>320</v>
      </c>
      <c r="G10" s="82">
        <v>12.4</v>
      </c>
      <c r="H10" s="82">
        <f>F10*G10</f>
        <v>3968</v>
      </c>
      <c r="I10" s="81">
        <f t="shared" si="0"/>
        <v>80</v>
      </c>
      <c r="J10" s="82">
        <f>K10/I10</f>
        <v>12.4</v>
      </c>
      <c r="K10" s="82">
        <f>K9+E10-H10</f>
        <v>992</v>
      </c>
      <c r="L10" s="97" t="s">
        <v>200</v>
      </c>
    </row>
    <row r="11" spans="1:19" ht="18">
      <c r="A11" s="79">
        <v>45013</v>
      </c>
      <c r="B11" s="79" t="s">
        <v>199</v>
      </c>
      <c r="C11" s="36">
        <v>100</v>
      </c>
      <c r="D11" s="36">
        <v>13.75</v>
      </c>
      <c r="E11" s="153">
        <f>C11*D11</f>
        <v>1375</v>
      </c>
      <c r="F11" s="36"/>
      <c r="G11" s="81"/>
      <c r="H11" s="82"/>
      <c r="I11" s="81">
        <f>I10+C11-F11</f>
        <v>180</v>
      </c>
      <c r="J11" s="82">
        <f>K11/I11</f>
        <v>13.15</v>
      </c>
      <c r="K11" s="82">
        <f>K10+E11-H11</f>
        <v>2367</v>
      </c>
      <c r="L11" s="97" t="s">
        <v>200</v>
      </c>
      <c r="M11" s="97"/>
    </row>
  </sheetData>
  <mergeCells count="8">
    <mergeCell ref="M3:S4"/>
    <mergeCell ref="A2:K2"/>
    <mergeCell ref="M1:O1"/>
    <mergeCell ref="M5:S5"/>
    <mergeCell ref="C3:E3"/>
    <mergeCell ref="F3:H3"/>
    <mergeCell ref="I3:K3"/>
    <mergeCell ref="M2:S2"/>
  </mergeCells>
  <printOptions gridLines="1"/>
  <pageMargins left="0.7" right="0.7" top="0.75" bottom="0.75" header="0.3" footer="0.3"/>
  <pageSetup paperSize="9" scale="7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846D-B252-42D8-AC9B-D0C9E7F9A917}">
  <sheetPr>
    <pageSetUpPr fitToPage="1"/>
  </sheetPr>
  <dimension ref="A1:V36"/>
  <sheetViews>
    <sheetView workbookViewId="0"/>
  </sheetViews>
  <sheetFormatPr defaultRowHeight="15"/>
  <cols>
    <col min="1" max="1" width="13.140625" customWidth="1"/>
    <col min="2" max="2" width="32.28515625" customWidth="1"/>
    <col min="5" max="5" width="11.5703125" customWidth="1"/>
    <col min="6" max="6" width="6" customWidth="1"/>
    <col min="9" max="9" width="3" customWidth="1"/>
    <col min="10" max="10" width="10.85546875" bestFit="1" customWidth="1"/>
    <col min="11" max="11" width="5" customWidth="1"/>
    <col min="14" max="14" width="13.28515625" customWidth="1"/>
    <col min="15" max="15" width="8.85546875" customWidth="1"/>
    <col min="16" max="16" width="12.7109375" customWidth="1"/>
    <col min="17" max="17" width="6.28515625" customWidth="1"/>
  </cols>
  <sheetData>
    <row r="1" spans="1:22" ht="18">
      <c r="A1" s="20" t="s">
        <v>203</v>
      </c>
      <c r="B1" s="191" t="s">
        <v>204</v>
      </c>
      <c r="C1" s="191"/>
      <c r="D1" s="191"/>
      <c r="E1" s="36"/>
      <c r="F1" s="36"/>
      <c r="G1" s="36"/>
      <c r="H1" s="36"/>
      <c r="I1" s="36"/>
      <c r="J1" s="36"/>
      <c r="K1" s="87"/>
      <c r="L1" s="87"/>
      <c r="M1" s="88"/>
      <c r="N1" s="36"/>
      <c r="O1" s="1"/>
      <c r="P1" s="12" t="s">
        <v>2</v>
      </c>
      <c r="Q1" s="141">
        <v>8</v>
      </c>
      <c r="R1" s="1"/>
      <c r="S1" s="1"/>
      <c r="T1" s="1"/>
      <c r="U1" s="1"/>
      <c r="V1" s="1"/>
    </row>
    <row r="2" spans="1:22" ht="18">
      <c r="A2" s="1"/>
      <c r="B2" s="36"/>
      <c r="C2" s="76" t="s">
        <v>132</v>
      </c>
      <c r="D2" s="36"/>
      <c r="E2" s="36"/>
      <c r="F2" s="36"/>
      <c r="G2" s="76" t="s">
        <v>133</v>
      </c>
      <c r="H2" s="36"/>
      <c r="I2" s="36"/>
      <c r="J2" s="36"/>
      <c r="K2" s="36"/>
      <c r="L2" s="76" t="s">
        <v>134</v>
      </c>
      <c r="M2" s="36"/>
      <c r="N2" s="36"/>
      <c r="O2" s="139" t="s">
        <v>28</v>
      </c>
      <c r="P2" s="184" t="s">
        <v>9</v>
      </c>
      <c r="Q2" s="184"/>
      <c r="R2" s="184"/>
      <c r="S2" s="1"/>
      <c r="T2" s="1"/>
      <c r="U2" s="1"/>
      <c r="V2" s="1"/>
    </row>
    <row r="3" spans="1:22" ht="18">
      <c r="A3" s="1"/>
      <c r="B3" s="36"/>
      <c r="C3" s="76" t="s">
        <v>205</v>
      </c>
      <c r="D3" s="76" t="s">
        <v>206</v>
      </c>
      <c r="E3" s="76" t="s">
        <v>26</v>
      </c>
      <c r="F3" s="36"/>
      <c r="G3" s="76" t="s">
        <v>205</v>
      </c>
      <c r="H3" s="76" t="s">
        <v>206</v>
      </c>
      <c r="I3" s="76"/>
      <c r="J3" s="76" t="s">
        <v>26</v>
      </c>
      <c r="K3" s="36"/>
      <c r="L3" s="76" t="s">
        <v>205</v>
      </c>
      <c r="M3" s="76" t="s">
        <v>206</v>
      </c>
      <c r="N3" s="76" t="s">
        <v>26</v>
      </c>
      <c r="O3" s="139" t="s">
        <v>28</v>
      </c>
      <c r="P3" s="89"/>
      <c r="T3" s="1"/>
      <c r="U3" s="1"/>
      <c r="V3" s="1"/>
    </row>
    <row r="4" spans="1:22" ht="15.6" customHeight="1">
      <c r="A4" s="1"/>
      <c r="B4" s="80" t="s">
        <v>207</v>
      </c>
      <c r="C4" s="81">
        <v>750</v>
      </c>
      <c r="D4" s="82">
        <v>13.5</v>
      </c>
      <c r="E4" s="82">
        <f>C4*D4</f>
        <v>10125</v>
      </c>
      <c r="F4" s="123">
        <v>1</v>
      </c>
      <c r="G4" s="81"/>
      <c r="H4" s="82"/>
      <c r="I4" s="82"/>
      <c r="J4" s="82"/>
      <c r="K4" s="36"/>
      <c r="L4" s="90">
        <f>C4</f>
        <v>750</v>
      </c>
      <c r="M4" s="82">
        <f>D4</f>
        <v>13.5</v>
      </c>
      <c r="N4" s="82">
        <f>E4</f>
        <v>10125</v>
      </c>
      <c r="O4" s="86"/>
      <c r="P4" s="91"/>
      <c r="Q4" s="124"/>
      <c r="R4" s="124"/>
      <c r="S4" s="124"/>
      <c r="T4" s="1"/>
      <c r="U4" s="1"/>
      <c r="V4" s="1"/>
    </row>
    <row r="5" spans="1:22" ht="18">
      <c r="A5" s="1"/>
      <c r="B5" s="80" t="s">
        <v>208</v>
      </c>
      <c r="C5" s="81">
        <v>250</v>
      </c>
      <c r="D5" s="82">
        <v>14</v>
      </c>
      <c r="E5" s="82">
        <f>C5*D5</f>
        <v>3500</v>
      </c>
      <c r="F5" s="123">
        <v>1</v>
      </c>
      <c r="G5" s="81"/>
      <c r="H5" s="82"/>
      <c r="I5" s="82"/>
      <c r="J5" s="82"/>
      <c r="K5" s="36"/>
      <c r="L5" s="90">
        <f>L4+C5</f>
        <v>1000</v>
      </c>
      <c r="M5" s="82"/>
      <c r="N5" s="82">
        <f t="shared" ref="N5:N12" si="0">N4+E5-J5</f>
        <v>13625</v>
      </c>
      <c r="O5" s="86"/>
      <c r="P5" s="91"/>
      <c r="Q5" s="124"/>
      <c r="R5" s="124"/>
      <c r="S5" s="124"/>
      <c r="T5" s="1"/>
      <c r="U5" s="1"/>
      <c r="V5" s="1"/>
    </row>
    <row r="6" spans="1:22" ht="15.6" customHeight="1">
      <c r="A6" s="1"/>
      <c r="B6" s="80" t="s">
        <v>46</v>
      </c>
      <c r="C6" s="81"/>
      <c r="D6" s="82"/>
      <c r="E6" s="82">
        <f>500*11</f>
        <v>5500</v>
      </c>
      <c r="F6" s="192" t="s">
        <v>209</v>
      </c>
      <c r="G6" s="81"/>
      <c r="H6" s="82"/>
      <c r="I6" s="82"/>
      <c r="J6" s="82"/>
      <c r="K6" s="36"/>
      <c r="L6" s="90"/>
      <c r="M6" s="82"/>
      <c r="N6" s="82">
        <f t="shared" si="0"/>
        <v>19125</v>
      </c>
      <c r="O6" s="138"/>
      <c r="P6" s="136"/>
      <c r="Q6" s="136"/>
      <c r="R6" s="136"/>
      <c r="S6" s="124"/>
      <c r="T6" s="1"/>
      <c r="U6" s="1"/>
      <c r="V6" s="1"/>
    </row>
    <row r="7" spans="1:22" ht="15.6" customHeight="1">
      <c r="A7" s="1"/>
      <c r="B7" s="80" t="s">
        <v>210</v>
      </c>
      <c r="C7" s="81"/>
      <c r="D7" s="82"/>
      <c r="E7" s="82">
        <v>2875</v>
      </c>
      <c r="F7" s="193"/>
      <c r="G7" s="81"/>
      <c r="H7" s="82"/>
      <c r="I7" s="82"/>
      <c r="J7" s="82"/>
      <c r="K7" s="36"/>
      <c r="L7" s="90"/>
      <c r="M7" s="82"/>
      <c r="N7" s="82">
        <f t="shared" si="0"/>
        <v>22000</v>
      </c>
      <c r="O7" s="138"/>
      <c r="P7" s="136"/>
      <c r="Q7" s="136"/>
      <c r="R7" s="136"/>
      <c r="S7" s="124"/>
      <c r="T7" s="1"/>
      <c r="U7" s="1"/>
      <c r="V7" s="1"/>
    </row>
    <row r="8" spans="1:22" ht="18">
      <c r="A8" s="1"/>
      <c r="B8" s="80" t="s">
        <v>211</v>
      </c>
      <c r="C8" s="81"/>
      <c r="D8" s="82"/>
      <c r="E8" s="82">
        <f>5*500</f>
        <v>2500</v>
      </c>
      <c r="F8" s="194"/>
      <c r="G8" s="81"/>
      <c r="H8" s="82"/>
      <c r="I8" s="82"/>
      <c r="J8" s="82"/>
      <c r="K8" s="36"/>
      <c r="L8" s="90"/>
      <c r="M8" s="82"/>
      <c r="N8" s="82">
        <f>N7+E8-J8</f>
        <v>24500</v>
      </c>
      <c r="O8" s="138"/>
      <c r="P8" s="136"/>
      <c r="Q8" s="136"/>
      <c r="R8" s="136"/>
      <c r="S8" s="124"/>
      <c r="T8" s="1"/>
      <c r="U8" s="1"/>
      <c r="V8" s="1"/>
    </row>
    <row r="9" spans="1:22" ht="15.6" customHeight="1">
      <c r="A9" s="1"/>
      <c r="B9" s="80" t="s">
        <v>212</v>
      </c>
      <c r="C9" s="81"/>
      <c r="D9" s="82"/>
      <c r="E9" s="82"/>
      <c r="F9" s="92"/>
      <c r="G9" s="81">
        <f>L5*5%</f>
        <v>50</v>
      </c>
      <c r="H9" s="82">
        <v>4</v>
      </c>
      <c r="I9" s="82"/>
      <c r="J9" s="82">
        <f>G9*H9</f>
        <v>200</v>
      </c>
      <c r="K9" s="95">
        <v>1</v>
      </c>
      <c r="L9" s="93">
        <f>L5-G9</f>
        <v>950</v>
      </c>
      <c r="M9" s="82"/>
      <c r="N9" s="82">
        <f t="shared" si="0"/>
        <v>24300</v>
      </c>
      <c r="O9" s="86"/>
      <c r="P9" s="91"/>
      <c r="T9" s="1"/>
      <c r="U9" s="1"/>
      <c r="V9" s="1"/>
    </row>
    <row r="10" spans="1:22" ht="18">
      <c r="A10" s="1"/>
      <c r="B10" s="80" t="s">
        <v>213</v>
      </c>
      <c r="C10" s="36"/>
      <c r="D10" s="36"/>
      <c r="E10" s="36"/>
      <c r="F10" s="36"/>
      <c r="G10" s="81">
        <v>200</v>
      </c>
      <c r="H10" s="82"/>
      <c r="I10" s="82"/>
      <c r="J10" s="82">
        <v>1800</v>
      </c>
      <c r="K10" s="95">
        <v>1</v>
      </c>
      <c r="L10" s="94">
        <f>L9-G10</f>
        <v>750</v>
      </c>
      <c r="M10" s="82">
        <f>N10/L10</f>
        <v>30</v>
      </c>
      <c r="N10" s="82">
        <f t="shared" si="0"/>
        <v>22500</v>
      </c>
      <c r="O10" s="86"/>
      <c r="P10" s="91"/>
      <c r="Q10" s="124"/>
      <c r="R10" s="124"/>
      <c r="S10" s="124"/>
      <c r="T10" s="1"/>
      <c r="U10" s="1"/>
      <c r="V10" s="1"/>
    </row>
    <row r="11" spans="1:22" ht="18">
      <c r="A11" s="1"/>
      <c r="B11" s="80" t="s">
        <v>214</v>
      </c>
      <c r="C11" s="36"/>
      <c r="D11" s="36"/>
      <c r="E11" s="36"/>
      <c r="F11" s="36"/>
      <c r="G11" s="81">
        <v>705</v>
      </c>
      <c r="H11" s="121">
        <f>M10</f>
        <v>30</v>
      </c>
      <c r="I11" s="122" t="s">
        <v>215</v>
      </c>
      <c r="J11" s="121">
        <f>G11*H11</f>
        <v>21150</v>
      </c>
      <c r="K11" s="95" t="s">
        <v>216</v>
      </c>
      <c r="L11" s="81">
        <f>L10-G11</f>
        <v>45</v>
      </c>
      <c r="M11" s="82">
        <f>M10</f>
        <v>30</v>
      </c>
      <c r="N11" s="82">
        <f t="shared" si="0"/>
        <v>1350</v>
      </c>
      <c r="O11" s="86"/>
      <c r="P11" s="91"/>
      <c r="Q11" s="124"/>
      <c r="R11" s="124"/>
      <c r="S11" s="124"/>
      <c r="T11" s="1"/>
      <c r="U11" s="1"/>
      <c r="V11" s="1"/>
    </row>
    <row r="12" spans="1:22" ht="18">
      <c r="A12" s="1"/>
      <c r="B12" s="80" t="s">
        <v>217</v>
      </c>
      <c r="C12" s="36"/>
      <c r="D12" s="36"/>
      <c r="E12" s="36"/>
      <c r="F12" s="36"/>
      <c r="G12" s="81">
        <f>L11</f>
        <v>45</v>
      </c>
      <c r="H12" s="121">
        <f>M11</f>
        <v>30</v>
      </c>
      <c r="I12" s="122" t="s">
        <v>215</v>
      </c>
      <c r="J12" s="121">
        <f>G12*H12</f>
        <v>1350</v>
      </c>
      <c r="K12" s="95" t="s">
        <v>218</v>
      </c>
      <c r="L12" s="81">
        <v>0</v>
      </c>
      <c r="M12" s="82"/>
      <c r="N12" s="82">
        <f t="shared" si="0"/>
        <v>0</v>
      </c>
      <c r="O12" s="86"/>
      <c r="P12" s="91"/>
      <c r="Q12" s="96"/>
      <c r="R12" s="96"/>
      <c r="S12" s="3"/>
      <c r="T12" s="1"/>
      <c r="U12" s="1"/>
      <c r="V12" s="1"/>
    </row>
    <row r="13" spans="1:22" ht="18">
      <c r="A13" s="1"/>
      <c r="B13" s="32" t="s">
        <v>219</v>
      </c>
      <c r="C13" s="20"/>
      <c r="D13" s="20"/>
      <c r="E13" s="20"/>
      <c r="F13" s="20"/>
      <c r="G13" s="147"/>
      <c r="H13" s="148"/>
      <c r="I13" s="148"/>
      <c r="J13" s="148"/>
      <c r="K13" s="97"/>
      <c r="L13" s="147"/>
      <c r="M13" s="149"/>
      <c r="N13" s="149"/>
      <c r="O13" s="86"/>
      <c r="P13" s="91"/>
      <c r="Q13" s="96"/>
      <c r="R13" s="96"/>
      <c r="S13" s="3"/>
      <c r="T13" s="1"/>
      <c r="U13" s="1"/>
      <c r="V13" s="1"/>
    </row>
    <row r="14" spans="1:22" ht="18">
      <c r="A14" s="1"/>
      <c r="B14" s="32" t="s">
        <v>220</v>
      </c>
      <c r="C14" s="20"/>
      <c r="D14" s="20"/>
      <c r="E14" s="20"/>
      <c r="F14" s="20"/>
      <c r="G14" s="147"/>
      <c r="H14" s="148"/>
      <c r="I14" s="148"/>
      <c r="J14" s="148"/>
      <c r="K14" s="97"/>
      <c r="L14" s="147"/>
      <c r="M14" s="149"/>
      <c r="N14" s="149"/>
      <c r="O14" s="86"/>
      <c r="P14" s="91"/>
      <c r="Q14" s="96"/>
      <c r="R14" s="96"/>
      <c r="S14" s="3"/>
      <c r="T14" s="1"/>
      <c r="U14" s="1"/>
      <c r="V14" s="1"/>
    </row>
    <row r="15" spans="1:22" ht="18">
      <c r="A15" s="1"/>
      <c r="B15" s="32" t="s">
        <v>221</v>
      </c>
      <c r="C15" s="20"/>
      <c r="D15" s="20"/>
      <c r="E15" s="20"/>
      <c r="F15" s="20"/>
      <c r="G15" s="147"/>
      <c r="H15" s="149"/>
      <c r="I15" s="149"/>
      <c r="J15" s="149"/>
      <c r="K15" s="97"/>
      <c r="L15" s="147"/>
      <c r="M15" s="149"/>
      <c r="N15" s="149"/>
      <c r="O15" s="86"/>
      <c r="P15" s="91"/>
      <c r="Q15" s="96"/>
      <c r="R15" s="96"/>
      <c r="S15" s="3"/>
      <c r="T15" s="1"/>
      <c r="U15" s="1"/>
      <c r="V15" s="1"/>
    </row>
    <row r="16" spans="1:22" ht="18">
      <c r="A16" s="1"/>
      <c r="B16" s="32" t="s">
        <v>222</v>
      </c>
      <c r="C16" s="20"/>
      <c r="D16" s="20"/>
      <c r="E16" s="20"/>
      <c r="F16" s="20"/>
      <c r="G16" s="147"/>
      <c r="H16" s="149"/>
      <c r="I16" s="149"/>
      <c r="J16" s="149"/>
      <c r="K16" s="97"/>
      <c r="L16" s="147"/>
      <c r="M16" s="149"/>
      <c r="N16" s="149"/>
      <c r="O16" s="86"/>
      <c r="P16" s="91"/>
      <c r="Q16" s="96"/>
      <c r="R16" s="96"/>
      <c r="S16" s="3"/>
      <c r="T16" s="1"/>
      <c r="U16" s="1"/>
      <c r="V16" s="1"/>
    </row>
    <row r="17" spans="1:22" ht="18">
      <c r="A17" s="1"/>
      <c r="B17" s="32" t="s">
        <v>223</v>
      </c>
      <c r="C17" s="20"/>
      <c r="D17" s="20"/>
      <c r="E17" s="20"/>
      <c r="F17" s="20"/>
      <c r="G17" s="147"/>
      <c r="H17" s="149"/>
      <c r="I17" s="149"/>
      <c r="J17" s="149"/>
      <c r="K17" s="97"/>
      <c r="L17" s="147"/>
      <c r="M17" s="149"/>
      <c r="N17" s="149"/>
      <c r="O17" s="86"/>
      <c r="P17" s="91"/>
      <c r="S17" s="1"/>
      <c r="T17" s="1"/>
      <c r="U17" s="1"/>
      <c r="V17" s="1"/>
    </row>
    <row r="18" spans="1:22" ht="18">
      <c r="A18" s="1"/>
      <c r="B18" s="34"/>
      <c r="C18" s="1"/>
      <c r="D18" s="1"/>
      <c r="E18" s="1"/>
      <c r="F18" s="1"/>
      <c r="G18" s="85"/>
      <c r="H18" s="86"/>
      <c r="I18" s="86"/>
      <c r="J18" s="86"/>
      <c r="K18" s="97"/>
      <c r="L18" s="85"/>
      <c r="M18" s="86"/>
      <c r="N18" s="86"/>
      <c r="O18" s="86"/>
      <c r="P18" s="91"/>
      <c r="Q18" s="12"/>
      <c r="R18" s="13"/>
      <c r="S18" s="1"/>
      <c r="T18" s="1"/>
      <c r="U18" s="1"/>
      <c r="V18" s="1"/>
    </row>
    <row r="19" spans="1:22" ht="18">
      <c r="A19" s="1"/>
      <c r="B19" s="34"/>
      <c r="C19" s="1"/>
      <c r="D19" s="1"/>
      <c r="E19" s="1"/>
      <c r="F19" s="1"/>
      <c r="G19" s="85"/>
      <c r="H19" s="86"/>
      <c r="I19" s="86"/>
      <c r="J19" s="86"/>
      <c r="K19" s="97"/>
      <c r="L19" s="85"/>
      <c r="M19" s="86"/>
      <c r="N19" s="86"/>
      <c r="O19" s="86"/>
      <c r="S19" s="1"/>
      <c r="T19" s="1"/>
      <c r="U19" s="1"/>
      <c r="V19" s="1"/>
    </row>
    <row r="20" spans="1:22" ht="18">
      <c r="A20" s="20" t="s">
        <v>224</v>
      </c>
      <c r="B20" s="195" t="s">
        <v>225</v>
      </c>
      <c r="C20" s="195"/>
      <c r="D20" s="98"/>
      <c r="E20" s="98"/>
      <c r="F20" s="98"/>
      <c r="G20" s="98"/>
      <c r="H20" s="99"/>
      <c r="I20" s="36"/>
      <c r="J20" s="36"/>
      <c r="K20" s="36"/>
      <c r="L20" s="36"/>
      <c r="M20" s="36"/>
      <c r="N20" s="100"/>
      <c r="P20" s="12" t="s">
        <v>2</v>
      </c>
      <c r="Q20" s="141">
        <v>4</v>
      </c>
    </row>
    <row r="21" spans="1:22" ht="18">
      <c r="A21" s="1"/>
      <c r="B21" s="101"/>
      <c r="C21" s="76" t="s">
        <v>132</v>
      </c>
      <c r="D21" s="36"/>
      <c r="E21" s="36"/>
      <c r="F21" s="36"/>
      <c r="G21" s="76" t="s">
        <v>133</v>
      </c>
      <c r="H21" s="36"/>
      <c r="I21" s="36"/>
      <c r="J21" s="36"/>
      <c r="K21" s="36"/>
      <c r="L21" s="76" t="s">
        <v>134</v>
      </c>
      <c r="M21" s="36"/>
      <c r="N21" s="36"/>
      <c r="O21" s="139" t="s">
        <v>28</v>
      </c>
      <c r="P21" s="1"/>
    </row>
    <row r="22" spans="1:22" ht="18">
      <c r="A22" s="1"/>
      <c r="B22" s="101"/>
      <c r="C22" s="76" t="s">
        <v>205</v>
      </c>
      <c r="D22" s="76" t="s">
        <v>206</v>
      </c>
      <c r="E22" s="76" t="s">
        <v>26</v>
      </c>
      <c r="F22" s="36"/>
      <c r="G22" s="76" t="s">
        <v>205</v>
      </c>
      <c r="H22" s="76" t="s">
        <v>206</v>
      </c>
      <c r="I22" s="76"/>
      <c r="J22" s="76" t="s">
        <v>26</v>
      </c>
      <c r="K22" s="36"/>
      <c r="L22" s="76" t="s">
        <v>205</v>
      </c>
      <c r="M22" s="76" t="s">
        <v>206</v>
      </c>
      <c r="N22" s="76" t="s">
        <v>26</v>
      </c>
      <c r="O22" s="139" t="s">
        <v>28</v>
      </c>
      <c r="P22" s="89"/>
    </row>
    <row r="23" spans="1:22" ht="18">
      <c r="A23" s="1"/>
      <c r="B23" s="126" t="s">
        <v>226</v>
      </c>
      <c r="C23" s="81">
        <f>G12</f>
        <v>45</v>
      </c>
      <c r="D23" s="82">
        <f>H12</f>
        <v>30</v>
      </c>
      <c r="E23" s="82">
        <f>J12</f>
        <v>1350</v>
      </c>
      <c r="F23" s="95" t="s">
        <v>227</v>
      </c>
      <c r="G23" s="36"/>
      <c r="H23" s="36"/>
      <c r="I23" s="36"/>
      <c r="J23" s="36"/>
      <c r="K23" s="36"/>
      <c r="L23" s="81">
        <f>C23</f>
        <v>45</v>
      </c>
      <c r="M23" s="82">
        <f t="shared" ref="M23:N23" si="1">D23</f>
        <v>30</v>
      </c>
      <c r="N23" s="82">
        <f t="shared" si="1"/>
        <v>1350</v>
      </c>
      <c r="O23" s="86"/>
      <c r="P23" s="91"/>
    </row>
    <row r="24" spans="1:22" ht="18">
      <c r="A24" s="1"/>
      <c r="B24" s="126" t="s">
        <v>228</v>
      </c>
      <c r="C24" s="36"/>
      <c r="D24" s="36"/>
      <c r="E24" s="36"/>
      <c r="F24" s="36"/>
      <c r="G24" s="81">
        <f>L23</f>
        <v>45</v>
      </c>
      <c r="H24" s="82">
        <v>4</v>
      </c>
      <c r="I24" s="82"/>
      <c r="J24" s="82">
        <f>G24*H24</f>
        <v>180</v>
      </c>
      <c r="K24" s="127">
        <v>1</v>
      </c>
      <c r="L24" s="36"/>
      <c r="M24" s="36"/>
      <c r="N24" s="102">
        <f>N23-J24</f>
        <v>1170</v>
      </c>
      <c r="O24" s="103"/>
      <c r="P24" s="103"/>
    </row>
    <row r="25" spans="1:22" ht="18">
      <c r="A25" s="1"/>
      <c r="B25" s="126" t="s">
        <v>229</v>
      </c>
      <c r="C25" s="36"/>
      <c r="D25" s="36"/>
      <c r="E25" s="36"/>
      <c r="F25" s="36"/>
      <c r="G25" s="36"/>
      <c r="H25" s="36"/>
      <c r="I25" s="102"/>
      <c r="J25" s="82">
        <f>N24</f>
        <v>1170</v>
      </c>
      <c r="K25" s="127">
        <v>1</v>
      </c>
      <c r="L25" s="36"/>
      <c r="M25" s="36"/>
      <c r="N25" s="102">
        <f>N24-J25</f>
        <v>0</v>
      </c>
      <c r="O25" s="103"/>
      <c r="P25" s="103"/>
    </row>
    <row r="26" spans="1:22" ht="18">
      <c r="A26" s="1"/>
      <c r="B26" s="1"/>
      <c r="C26" s="140"/>
      <c r="J26" s="119"/>
      <c r="K26" s="119"/>
      <c r="L26" s="119"/>
      <c r="M26" s="119"/>
      <c r="N26" s="120"/>
      <c r="O26" s="120"/>
      <c r="P26" s="1"/>
    </row>
    <row r="27" spans="1:22" ht="18">
      <c r="A27" s="1"/>
      <c r="B27" s="32" t="s">
        <v>230</v>
      </c>
      <c r="C27" s="20"/>
      <c r="D27" s="146"/>
      <c r="E27" s="143"/>
      <c r="F27" s="143"/>
      <c r="L27" s="118"/>
      <c r="M27" s="118"/>
      <c r="N27" s="119"/>
      <c r="O27" s="119"/>
      <c r="P27" s="120"/>
      <c r="Q27" s="1"/>
    </row>
    <row r="28" spans="1:22" ht="16.5">
      <c r="B28" s="32" t="s">
        <v>231</v>
      </c>
      <c r="C28" s="143"/>
      <c r="D28" s="143"/>
      <c r="E28" s="143"/>
      <c r="F28" s="143"/>
    </row>
    <row r="29" spans="1:22" ht="16.5">
      <c r="B29" s="32" t="s">
        <v>232</v>
      </c>
      <c r="C29" s="143"/>
      <c r="D29" s="143"/>
      <c r="E29" s="143"/>
      <c r="F29" s="143"/>
    </row>
    <row r="31" spans="1:22" ht="16.5">
      <c r="A31" s="20" t="s">
        <v>233</v>
      </c>
      <c r="B31" s="20" t="s">
        <v>234</v>
      </c>
      <c r="P31" s="32" t="s">
        <v>2</v>
      </c>
      <c r="Q31" s="144">
        <v>1</v>
      </c>
    </row>
    <row r="32" spans="1:22" ht="16.5">
      <c r="B32" s="1" t="s">
        <v>235</v>
      </c>
    </row>
    <row r="33" spans="2:2" ht="16.5">
      <c r="B33" s="1" t="s">
        <v>236</v>
      </c>
    </row>
    <row r="34" spans="2:2" ht="16.5">
      <c r="B34" s="1" t="s">
        <v>237</v>
      </c>
    </row>
    <row r="36" spans="2:2" ht="16.5">
      <c r="B36" s="32" t="s">
        <v>238</v>
      </c>
    </row>
  </sheetData>
  <mergeCells count="4">
    <mergeCell ref="B1:D1"/>
    <mergeCell ref="P2:R2"/>
    <mergeCell ref="F6:F8"/>
    <mergeCell ref="B20:C20"/>
  </mergeCells>
  <printOptions gridLines="1"/>
  <pageMargins left="0.7" right="0.7" top="0.75" bottom="0.75" header="0.3" footer="0.3"/>
  <pageSetup paperSize="9" scale="6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A5AA676D2624AA7FE72318C9F5667" ma:contentTypeVersion="11" ma:contentTypeDescription="Create a new document." ma:contentTypeScope="" ma:versionID="0feb9b6a8f7fdbbaa0ec5669e84554e5">
  <xsd:schema xmlns:xsd="http://www.w3.org/2001/XMLSchema" xmlns:xs="http://www.w3.org/2001/XMLSchema" xmlns:p="http://schemas.microsoft.com/office/2006/metadata/properties" xmlns:ns2="d125b3f6-d0e6-4703-adf4-6684bfb85344" xmlns:ns3="04c0c4c1-8f5a-4404-9dca-a6e74bdc6e20" targetNamespace="http://schemas.microsoft.com/office/2006/metadata/properties" ma:root="true" ma:fieldsID="47a9ed1d410b20827ded8140f0aff4d1" ns2:_="" ns3:_="">
    <xsd:import namespace="d125b3f6-d0e6-4703-adf4-6684bfb85344"/>
    <xsd:import namespace="04c0c4c1-8f5a-4404-9dca-a6e74bdc6e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5b3f6-d0e6-4703-adf4-6684bfb85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0c4c1-8f5a-4404-9dca-a6e74bdc6e2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F45995-194C-4CD1-AB9F-4C9967F4CD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84E6E-7BE5-4628-9DCB-FF693B9DFD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5b3f6-d0e6-4703-adf4-6684bfb85344"/>
    <ds:schemaRef ds:uri="04c0c4c1-8f5a-4404-9dca-a6e74bdc6e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C662FB-4ED8-4A29-A46F-06A99C5FE215}">
  <ds:schemaRefs>
    <ds:schemaRef ds:uri="d125b3f6-d0e6-4703-adf4-6684bfb85344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4c0c4c1-8f5a-4404-9dca-a6e74bdc6e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1(a)</vt:lpstr>
      <vt:lpstr>1(b)</vt:lpstr>
      <vt:lpstr>1(c)</vt:lpstr>
      <vt:lpstr>2 PART A (a)</vt:lpstr>
      <vt:lpstr>2 PART A (b)</vt:lpstr>
      <vt:lpstr>2 PART B (a-b)</vt:lpstr>
      <vt:lpstr>2 PART B (c)</vt:lpstr>
      <vt:lpstr>3 PART A</vt:lpstr>
      <vt:lpstr>3 PART B</vt:lpstr>
      <vt:lpstr>4(a-c)</vt:lpstr>
      <vt:lpstr>4(d)</vt:lpstr>
    </vt:vector>
  </TitlesOfParts>
  <Manager/>
  <Company>Scottish Qualifications Authority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 Santana</dc:creator>
  <cp:keywords/>
  <dc:description/>
  <cp:lastModifiedBy>Lindsay Thomson</cp:lastModifiedBy>
  <cp:revision/>
  <dcterms:created xsi:type="dcterms:W3CDTF">2023-01-05T15:14:13Z</dcterms:created>
  <dcterms:modified xsi:type="dcterms:W3CDTF">2024-07-02T13:59:16Z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0x010100120A5AA676D2624AA7FE72318C9F5667</vt:lpwstr>
  </property>
</Properties>
</file>