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D:\Transfer\qualtrics-notes\"/>
    </mc:Choice>
  </mc:AlternateContent>
  <xr:revisionPtr revIDLastSave="0" documentId="8_{CF5B8EF8-47FB-42EA-8F12-73A95E5C7906}" xr6:coauthVersionLast="34" xr6:coauthVersionMax="34" xr10:uidLastSave="{00000000-0000-0000-0000-000000000000}"/>
  <bookViews>
    <workbookView xWindow="0" yWindow="0" windowWidth="20490" windowHeight="7545" activeTab="1" xr2:uid="{5D462021-5F49-404B-9A94-B8B3B9CBA4D0}"/>
  </bookViews>
  <sheets>
    <sheet name="Raw" sheetId="2" r:id="rId1"/>
    <sheet name="Total" sheetId="1" r:id="rId2"/>
    <sheet name="PCI" sheetId="4" r:id="rId3"/>
    <sheet name="IRS" sheetId="6" r:id="rId4"/>
    <sheet name="MS" sheetId="8" r:id="rId5"/>
    <sheet name="Lunch" sheetId="10" r:id="rId6"/>
  </sheets>
  <definedNames>
    <definedName name="_xlnm._FilterDatabase" localSheetId="3" hidden="1">IRS!$A$1:$M$400</definedName>
    <definedName name="_xlnm._FilterDatabase" localSheetId="5" hidden="1">Lunch!$A$1:$M$400</definedName>
    <definedName name="_xlnm._FilterDatabase" localSheetId="4" hidden="1">MS!$A$1:$V$400</definedName>
    <definedName name="_xlnm._FilterDatabase" localSheetId="2" hidden="1">PCI!$A$1:$M$400</definedName>
    <definedName name="_xlnm._FilterDatabase" localSheetId="1" hidden="1">Total!$A$1:$J$400</definedName>
    <definedName name="ExternalData_3" localSheetId="0" hidden="1">Raw!$A$1:$CW$55</definedName>
    <definedName name="V" localSheetId="3">#REF!</definedName>
    <definedName name="V" localSheetId="5">#REF!</definedName>
    <definedName name="V" localSheetId="4">#REF!</definedName>
    <definedName name="V" localSheetId="2">#REF!</definedName>
    <definedName name="V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2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2" i="10"/>
  <c r="L400" i="10"/>
  <c r="J400" i="10"/>
  <c r="I400" i="10"/>
  <c r="H400" i="10"/>
  <c r="G400" i="10"/>
  <c r="F400" i="10"/>
  <c r="E400" i="10"/>
  <c r="D400" i="10"/>
  <c r="C400" i="10"/>
  <c r="B400" i="10"/>
  <c r="A400" i="10" s="1"/>
  <c r="L399" i="10"/>
  <c r="J399" i="10"/>
  <c r="I399" i="10"/>
  <c r="H399" i="10"/>
  <c r="G399" i="10"/>
  <c r="F399" i="10"/>
  <c r="E399" i="10"/>
  <c r="D399" i="10"/>
  <c r="C399" i="10"/>
  <c r="B399" i="10"/>
  <c r="A399" i="10" s="1"/>
  <c r="L398" i="10"/>
  <c r="J398" i="10"/>
  <c r="I398" i="10"/>
  <c r="H398" i="10"/>
  <c r="G398" i="10"/>
  <c r="F398" i="10"/>
  <c r="E398" i="10"/>
  <c r="D398" i="10"/>
  <c r="C398" i="10"/>
  <c r="B398" i="10"/>
  <c r="A398" i="10"/>
  <c r="L397" i="10"/>
  <c r="J397" i="10"/>
  <c r="I397" i="10"/>
  <c r="H397" i="10"/>
  <c r="G397" i="10"/>
  <c r="F397" i="10"/>
  <c r="E397" i="10"/>
  <c r="D397" i="10"/>
  <c r="C397" i="10"/>
  <c r="B397" i="10"/>
  <c r="A397" i="10" s="1"/>
  <c r="L396" i="10"/>
  <c r="J396" i="10"/>
  <c r="I396" i="10"/>
  <c r="H396" i="10"/>
  <c r="G396" i="10"/>
  <c r="F396" i="10"/>
  <c r="E396" i="10"/>
  <c r="D396" i="10"/>
  <c r="C396" i="10"/>
  <c r="B396" i="10"/>
  <c r="A396" i="10" s="1"/>
  <c r="L395" i="10"/>
  <c r="J395" i="10"/>
  <c r="I395" i="10"/>
  <c r="H395" i="10"/>
  <c r="G395" i="10"/>
  <c r="F395" i="10"/>
  <c r="E395" i="10"/>
  <c r="D395" i="10"/>
  <c r="C395" i="10"/>
  <c r="B395" i="10"/>
  <c r="A395" i="10" s="1"/>
  <c r="L394" i="10"/>
  <c r="J394" i="10"/>
  <c r="I394" i="10"/>
  <c r="H394" i="10"/>
  <c r="G394" i="10"/>
  <c r="F394" i="10"/>
  <c r="E394" i="10"/>
  <c r="D394" i="10"/>
  <c r="C394" i="10"/>
  <c r="B394" i="10"/>
  <c r="A394" i="10"/>
  <c r="L393" i="10"/>
  <c r="J393" i="10"/>
  <c r="I393" i="10"/>
  <c r="H393" i="10"/>
  <c r="G393" i="10"/>
  <c r="F393" i="10"/>
  <c r="E393" i="10"/>
  <c r="D393" i="10"/>
  <c r="C393" i="10"/>
  <c r="B393" i="10"/>
  <c r="A393" i="10"/>
  <c r="L392" i="10"/>
  <c r="J392" i="10"/>
  <c r="I392" i="10"/>
  <c r="H392" i="10"/>
  <c r="G392" i="10"/>
  <c r="F392" i="10"/>
  <c r="E392" i="10"/>
  <c r="D392" i="10"/>
  <c r="C392" i="10"/>
  <c r="B392" i="10"/>
  <c r="A392" i="10" s="1"/>
  <c r="L391" i="10"/>
  <c r="J391" i="10"/>
  <c r="I391" i="10"/>
  <c r="H391" i="10"/>
  <c r="G391" i="10"/>
  <c r="F391" i="10"/>
  <c r="E391" i="10"/>
  <c r="D391" i="10"/>
  <c r="C391" i="10"/>
  <c r="B391" i="10"/>
  <c r="A391" i="10" s="1"/>
  <c r="L390" i="10"/>
  <c r="J390" i="10"/>
  <c r="I390" i="10"/>
  <c r="H390" i="10"/>
  <c r="G390" i="10"/>
  <c r="F390" i="10"/>
  <c r="E390" i="10"/>
  <c r="D390" i="10"/>
  <c r="C390" i="10"/>
  <c r="B390" i="10"/>
  <c r="A390" i="10"/>
  <c r="L389" i="10"/>
  <c r="J389" i="10"/>
  <c r="I389" i="10"/>
  <c r="H389" i="10"/>
  <c r="G389" i="10"/>
  <c r="F389" i="10"/>
  <c r="E389" i="10"/>
  <c r="D389" i="10"/>
  <c r="C389" i="10"/>
  <c r="B389" i="10"/>
  <c r="A389" i="10"/>
  <c r="L388" i="10"/>
  <c r="J388" i="10"/>
  <c r="I388" i="10"/>
  <c r="H388" i="10"/>
  <c r="G388" i="10"/>
  <c r="F388" i="10"/>
  <c r="E388" i="10"/>
  <c r="D388" i="10"/>
  <c r="C388" i="10"/>
  <c r="B388" i="10"/>
  <c r="A388" i="10" s="1"/>
  <c r="L387" i="10"/>
  <c r="J387" i="10"/>
  <c r="I387" i="10"/>
  <c r="H387" i="10"/>
  <c r="G387" i="10"/>
  <c r="F387" i="10"/>
  <c r="E387" i="10"/>
  <c r="D387" i="10"/>
  <c r="C387" i="10"/>
  <c r="B387" i="10"/>
  <c r="A387" i="10" s="1"/>
  <c r="L386" i="10"/>
  <c r="J386" i="10"/>
  <c r="I386" i="10"/>
  <c r="H386" i="10"/>
  <c r="G386" i="10"/>
  <c r="F386" i="10"/>
  <c r="E386" i="10"/>
  <c r="D386" i="10"/>
  <c r="C386" i="10"/>
  <c r="B386" i="10"/>
  <c r="A386" i="10"/>
  <c r="L385" i="10"/>
  <c r="J385" i="10"/>
  <c r="I385" i="10"/>
  <c r="H385" i="10"/>
  <c r="G385" i="10"/>
  <c r="F385" i="10"/>
  <c r="E385" i="10"/>
  <c r="D385" i="10"/>
  <c r="C385" i="10"/>
  <c r="B385" i="10"/>
  <c r="A385" i="10"/>
  <c r="L384" i="10"/>
  <c r="J384" i="10"/>
  <c r="I384" i="10"/>
  <c r="H384" i="10"/>
  <c r="G384" i="10"/>
  <c r="F384" i="10"/>
  <c r="E384" i="10"/>
  <c r="D384" i="10"/>
  <c r="C384" i="10"/>
  <c r="B384" i="10"/>
  <c r="A384" i="10" s="1"/>
  <c r="L383" i="10"/>
  <c r="J383" i="10"/>
  <c r="I383" i="10"/>
  <c r="H383" i="10"/>
  <c r="G383" i="10"/>
  <c r="F383" i="10"/>
  <c r="E383" i="10"/>
  <c r="D383" i="10"/>
  <c r="C383" i="10"/>
  <c r="B383" i="10"/>
  <c r="A383" i="10" s="1"/>
  <c r="L382" i="10"/>
  <c r="J382" i="10"/>
  <c r="I382" i="10"/>
  <c r="H382" i="10"/>
  <c r="G382" i="10"/>
  <c r="F382" i="10"/>
  <c r="E382" i="10"/>
  <c r="D382" i="10"/>
  <c r="C382" i="10"/>
  <c r="B382" i="10"/>
  <c r="A382" i="10"/>
  <c r="L381" i="10"/>
  <c r="J381" i="10"/>
  <c r="I381" i="10"/>
  <c r="H381" i="10"/>
  <c r="G381" i="10"/>
  <c r="F381" i="10"/>
  <c r="E381" i="10"/>
  <c r="D381" i="10"/>
  <c r="C381" i="10"/>
  <c r="B381" i="10"/>
  <c r="A381" i="10"/>
  <c r="L380" i="10"/>
  <c r="J380" i="10"/>
  <c r="I380" i="10"/>
  <c r="H380" i="10"/>
  <c r="G380" i="10"/>
  <c r="F380" i="10"/>
  <c r="E380" i="10"/>
  <c r="D380" i="10"/>
  <c r="C380" i="10"/>
  <c r="B380" i="10"/>
  <c r="A380" i="10" s="1"/>
  <c r="L379" i="10"/>
  <c r="J379" i="10"/>
  <c r="I379" i="10"/>
  <c r="H379" i="10"/>
  <c r="G379" i="10"/>
  <c r="F379" i="10"/>
  <c r="E379" i="10"/>
  <c r="D379" i="10"/>
  <c r="C379" i="10"/>
  <c r="B379" i="10"/>
  <c r="A379" i="10" s="1"/>
  <c r="L378" i="10"/>
  <c r="J378" i="10"/>
  <c r="I378" i="10"/>
  <c r="H378" i="10"/>
  <c r="G378" i="10"/>
  <c r="F378" i="10"/>
  <c r="E378" i="10"/>
  <c r="D378" i="10"/>
  <c r="C378" i="10"/>
  <c r="B378" i="10"/>
  <c r="A378" i="10"/>
  <c r="L377" i="10"/>
  <c r="J377" i="10"/>
  <c r="I377" i="10"/>
  <c r="H377" i="10"/>
  <c r="G377" i="10"/>
  <c r="F377" i="10"/>
  <c r="E377" i="10"/>
  <c r="D377" i="10"/>
  <c r="C377" i="10"/>
  <c r="B377" i="10"/>
  <c r="A377" i="10"/>
  <c r="L376" i="10"/>
  <c r="J376" i="10"/>
  <c r="I376" i="10"/>
  <c r="H376" i="10"/>
  <c r="G376" i="10"/>
  <c r="F376" i="10"/>
  <c r="E376" i="10"/>
  <c r="D376" i="10"/>
  <c r="C376" i="10"/>
  <c r="B376" i="10"/>
  <c r="A376" i="10" s="1"/>
  <c r="L375" i="10"/>
  <c r="J375" i="10"/>
  <c r="I375" i="10"/>
  <c r="H375" i="10"/>
  <c r="G375" i="10"/>
  <c r="F375" i="10"/>
  <c r="E375" i="10"/>
  <c r="D375" i="10"/>
  <c r="C375" i="10"/>
  <c r="B375" i="10"/>
  <c r="A375" i="10" s="1"/>
  <c r="L374" i="10"/>
  <c r="J374" i="10"/>
  <c r="I374" i="10"/>
  <c r="H374" i="10"/>
  <c r="G374" i="10"/>
  <c r="F374" i="10"/>
  <c r="E374" i="10"/>
  <c r="D374" i="10"/>
  <c r="C374" i="10"/>
  <c r="B374" i="10"/>
  <c r="A374" i="10"/>
  <c r="L373" i="10"/>
  <c r="J373" i="10"/>
  <c r="I373" i="10"/>
  <c r="H373" i="10"/>
  <c r="G373" i="10"/>
  <c r="F373" i="10"/>
  <c r="E373" i="10"/>
  <c r="D373" i="10"/>
  <c r="C373" i="10"/>
  <c r="B373" i="10"/>
  <c r="A373" i="10"/>
  <c r="L372" i="10"/>
  <c r="J372" i="10"/>
  <c r="I372" i="10"/>
  <c r="H372" i="10"/>
  <c r="G372" i="10"/>
  <c r="F372" i="10"/>
  <c r="E372" i="10"/>
  <c r="D372" i="10"/>
  <c r="C372" i="10"/>
  <c r="B372" i="10"/>
  <c r="A372" i="10" s="1"/>
  <c r="L371" i="10"/>
  <c r="J371" i="10"/>
  <c r="I371" i="10"/>
  <c r="H371" i="10"/>
  <c r="G371" i="10"/>
  <c r="F371" i="10"/>
  <c r="E371" i="10"/>
  <c r="D371" i="10"/>
  <c r="C371" i="10"/>
  <c r="B371" i="10"/>
  <c r="A371" i="10" s="1"/>
  <c r="L370" i="10"/>
  <c r="J370" i="10"/>
  <c r="I370" i="10"/>
  <c r="H370" i="10"/>
  <c r="G370" i="10"/>
  <c r="F370" i="10"/>
  <c r="E370" i="10"/>
  <c r="D370" i="10"/>
  <c r="C370" i="10"/>
  <c r="B370" i="10"/>
  <c r="A370" i="10"/>
  <c r="L369" i="10"/>
  <c r="J369" i="10"/>
  <c r="I369" i="10"/>
  <c r="H369" i="10"/>
  <c r="G369" i="10"/>
  <c r="F369" i="10"/>
  <c r="E369" i="10"/>
  <c r="D369" i="10"/>
  <c r="C369" i="10"/>
  <c r="B369" i="10"/>
  <c r="A369" i="10"/>
  <c r="L368" i="10"/>
  <c r="J368" i="10"/>
  <c r="I368" i="10"/>
  <c r="H368" i="10"/>
  <c r="G368" i="10"/>
  <c r="F368" i="10"/>
  <c r="E368" i="10"/>
  <c r="D368" i="10"/>
  <c r="C368" i="10"/>
  <c r="B368" i="10"/>
  <c r="A368" i="10" s="1"/>
  <c r="L367" i="10"/>
  <c r="J367" i="10"/>
  <c r="I367" i="10"/>
  <c r="H367" i="10"/>
  <c r="G367" i="10"/>
  <c r="F367" i="10"/>
  <c r="E367" i="10"/>
  <c r="D367" i="10"/>
  <c r="C367" i="10"/>
  <c r="B367" i="10"/>
  <c r="A367" i="10" s="1"/>
  <c r="L366" i="10"/>
  <c r="J366" i="10"/>
  <c r="I366" i="10"/>
  <c r="H366" i="10"/>
  <c r="G366" i="10"/>
  <c r="F366" i="10"/>
  <c r="E366" i="10"/>
  <c r="D366" i="10"/>
  <c r="C366" i="10"/>
  <c r="B366" i="10"/>
  <c r="A366" i="10"/>
  <c r="L365" i="10"/>
  <c r="J365" i="10"/>
  <c r="I365" i="10"/>
  <c r="H365" i="10"/>
  <c r="G365" i="10"/>
  <c r="F365" i="10"/>
  <c r="E365" i="10"/>
  <c r="D365" i="10"/>
  <c r="C365" i="10"/>
  <c r="B365" i="10"/>
  <c r="A365" i="10"/>
  <c r="L364" i="10"/>
  <c r="J364" i="10"/>
  <c r="I364" i="10"/>
  <c r="H364" i="10"/>
  <c r="G364" i="10"/>
  <c r="F364" i="10"/>
  <c r="E364" i="10"/>
  <c r="D364" i="10"/>
  <c r="C364" i="10"/>
  <c r="B364" i="10"/>
  <c r="A364" i="10" s="1"/>
  <c r="L363" i="10"/>
  <c r="J363" i="10"/>
  <c r="I363" i="10"/>
  <c r="H363" i="10"/>
  <c r="G363" i="10"/>
  <c r="F363" i="10"/>
  <c r="E363" i="10"/>
  <c r="D363" i="10"/>
  <c r="C363" i="10"/>
  <c r="B363" i="10"/>
  <c r="A363" i="10" s="1"/>
  <c r="L362" i="10"/>
  <c r="J362" i="10"/>
  <c r="I362" i="10"/>
  <c r="H362" i="10"/>
  <c r="G362" i="10"/>
  <c r="F362" i="10"/>
  <c r="E362" i="10"/>
  <c r="D362" i="10"/>
  <c r="C362" i="10"/>
  <c r="B362" i="10"/>
  <c r="A362" i="10"/>
  <c r="L361" i="10"/>
  <c r="J361" i="10"/>
  <c r="I361" i="10"/>
  <c r="H361" i="10"/>
  <c r="G361" i="10"/>
  <c r="F361" i="10"/>
  <c r="E361" i="10"/>
  <c r="D361" i="10"/>
  <c r="C361" i="10"/>
  <c r="B361" i="10"/>
  <c r="A361" i="10"/>
  <c r="L360" i="10"/>
  <c r="J360" i="10"/>
  <c r="I360" i="10"/>
  <c r="H360" i="10"/>
  <c r="G360" i="10"/>
  <c r="F360" i="10"/>
  <c r="E360" i="10"/>
  <c r="D360" i="10"/>
  <c r="C360" i="10"/>
  <c r="B360" i="10"/>
  <c r="A360" i="10" s="1"/>
  <c r="L359" i="10"/>
  <c r="J359" i="10"/>
  <c r="I359" i="10"/>
  <c r="H359" i="10"/>
  <c r="G359" i="10"/>
  <c r="F359" i="10"/>
  <c r="E359" i="10"/>
  <c r="D359" i="10"/>
  <c r="C359" i="10"/>
  <c r="B359" i="10"/>
  <c r="A359" i="10" s="1"/>
  <c r="L358" i="10"/>
  <c r="J358" i="10"/>
  <c r="I358" i="10"/>
  <c r="H358" i="10"/>
  <c r="G358" i="10"/>
  <c r="F358" i="10"/>
  <c r="E358" i="10"/>
  <c r="D358" i="10"/>
  <c r="C358" i="10"/>
  <c r="B358" i="10"/>
  <c r="A358" i="10"/>
  <c r="L357" i="10"/>
  <c r="J357" i="10"/>
  <c r="I357" i="10"/>
  <c r="H357" i="10"/>
  <c r="G357" i="10"/>
  <c r="F357" i="10"/>
  <c r="E357" i="10"/>
  <c r="D357" i="10"/>
  <c r="C357" i="10"/>
  <c r="B357" i="10"/>
  <c r="A357" i="10"/>
  <c r="L356" i="10"/>
  <c r="J356" i="10"/>
  <c r="I356" i="10"/>
  <c r="H356" i="10"/>
  <c r="G356" i="10"/>
  <c r="F356" i="10"/>
  <c r="E356" i="10"/>
  <c r="D356" i="10"/>
  <c r="C356" i="10"/>
  <c r="B356" i="10"/>
  <c r="A356" i="10" s="1"/>
  <c r="L355" i="10"/>
  <c r="J355" i="10"/>
  <c r="I355" i="10"/>
  <c r="H355" i="10"/>
  <c r="G355" i="10"/>
  <c r="F355" i="10"/>
  <c r="E355" i="10"/>
  <c r="D355" i="10"/>
  <c r="C355" i="10"/>
  <c r="B355" i="10"/>
  <c r="A355" i="10" s="1"/>
  <c r="L354" i="10"/>
  <c r="J354" i="10"/>
  <c r="I354" i="10"/>
  <c r="H354" i="10"/>
  <c r="G354" i="10"/>
  <c r="F354" i="10"/>
  <c r="E354" i="10"/>
  <c r="D354" i="10"/>
  <c r="C354" i="10"/>
  <c r="B354" i="10"/>
  <c r="A354" i="10"/>
  <c r="L353" i="10"/>
  <c r="J353" i="10"/>
  <c r="I353" i="10"/>
  <c r="H353" i="10"/>
  <c r="G353" i="10"/>
  <c r="F353" i="10"/>
  <c r="E353" i="10"/>
  <c r="D353" i="10"/>
  <c r="C353" i="10"/>
  <c r="B353" i="10"/>
  <c r="A353" i="10"/>
  <c r="L352" i="10"/>
  <c r="J352" i="10"/>
  <c r="I352" i="10"/>
  <c r="H352" i="10"/>
  <c r="G352" i="10"/>
  <c r="F352" i="10"/>
  <c r="E352" i="10"/>
  <c r="D352" i="10"/>
  <c r="C352" i="10"/>
  <c r="B352" i="10"/>
  <c r="A352" i="10" s="1"/>
  <c r="L351" i="10"/>
  <c r="J351" i="10"/>
  <c r="I351" i="10"/>
  <c r="H351" i="10"/>
  <c r="G351" i="10"/>
  <c r="F351" i="10"/>
  <c r="E351" i="10"/>
  <c r="D351" i="10"/>
  <c r="C351" i="10"/>
  <c r="B351" i="10"/>
  <c r="A351" i="10" s="1"/>
  <c r="L350" i="10"/>
  <c r="J350" i="10"/>
  <c r="I350" i="10"/>
  <c r="H350" i="10"/>
  <c r="G350" i="10"/>
  <c r="F350" i="10"/>
  <c r="E350" i="10"/>
  <c r="D350" i="10"/>
  <c r="C350" i="10"/>
  <c r="B350" i="10"/>
  <c r="A350" i="10"/>
  <c r="L349" i="10"/>
  <c r="J349" i="10"/>
  <c r="I349" i="10"/>
  <c r="H349" i="10"/>
  <c r="G349" i="10"/>
  <c r="F349" i="10"/>
  <c r="E349" i="10"/>
  <c r="D349" i="10"/>
  <c r="C349" i="10"/>
  <c r="B349" i="10"/>
  <c r="A349" i="10"/>
  <c r="L348" i="10"/>
  <c r="J348" i="10"/>
  <c r="I348" i="10"/>
  <c r="H348" i="10"/>
  <c r="G348" i="10"/>
  <c r="F348" i="10"/>
  <c r="E348" i="10"/>
  <c r="D348" i="10"/>
  <c r="C348" i="10"/>
  <c r="B348" i="10"/>
  <c r="A348" i="10" s="1"/>
  <c r="L347" i="10"/>
  <c r="J347" i="10"/>
  <c r="I347" i="10"/>
  <c r="H347" i="10"/>
  <c r="G347" i="10"/>
  <c r="F347" i="10"/>
  <c r="E347" i="10"/>
  <c r="D347" i="10"/>
  <c r="C347" i="10"/>
  <c r="B347" i="10"/>
  <c r="A347" i="10" s="1"/>
  <c r="L346" i="10"/>
  <c r="J346" i="10"/>
  <c r="I346" i="10"/>
  <c r="H346" i="10"/>
  <c r="G346" i="10"/>
  <c r="F346" i="10"/>
  <c r="E346" i="10"/>
  <c r="D346" i="10"/>
  <c r="C346" i="10"/>
  <c r="B346" i="10"/>
  <c r="A346" i="10"/>
  <c r="L345" i="10"/>
  <c r="J345" i="10"/>
  <c r="I345" i="10"/>
  <c r="H345" i="10"/>
  <c r="G345" i="10"/>
  <c r="F345" i="10"/>
  <c r="E345" i="10"/>
  <c r="D345" i="10"/>
  <c r="C345" i="10"/>
  <c r="B345" i="10"/>
  <c r="A345" i="10"/>
  <c r="L344" i="10"/>
  <c r="J344" i="10"/>
  <c r="I344" i="10"/>
  <c r="H344" i="10"/>
  <c r="G344" i="10"/>
  <c r="F344" i="10"/>
  <c r="E344" i="10"/>
  <c r="D344" i="10"/>
  <c r="C344" i="10"/>
  <c r="B344" i="10"/>
  <c r="A344" i="10" s="1"/>
  <c r="L343" i="10"/>
  <c r="J343" i="10"/>
  <c r="I343" i="10"/>
  <c r="H343" i="10"/>
  <c r="G343" i="10"/>
  <c r="F343" i="10"/>
  <c r="E343" i="10"/>
  <c r="D343" i="10"/>
  <c r="C343" i="10"/>
  <c r="B343" i="10"/>
  <c r="A343" i="10" s="1"/>
  <c r="L342" i="10"/>
  <c r="J342" i="10"/>
  <c r="I342" i="10"/>
  <c r="H342" i="10"/>
  <c r="G342" i="10"/>
  <c r="F342" i="10"/>
  <c r="E342" i="10"/>
  <c r="D342" i="10"/>
  <c r="C342" i="10"/>
  <c r="B342" i="10"/>
  <c r="A342" i="10"/>
  <c r="L341" i="10"/>
  <c r="J341" i="10"/>
  <c r="I341" i="10"/>
  <c r="H341" i="10"/>
  <c r="G341" i="10"/>
  <c r="F341" i="10"/>
  <c r="E341" i="10"/>
  <c r="D341" i="10"/>
  <c r="C341" i="10"/>
  <c r="B341" i="10"/>
  <c r="A341" i="10"/>
  <c r="L340" i="10"/>
  <c r="J340" i="10"/>
  <c r="I340" i="10"/>
  <c r="H340" i="10"/>
  <c r="G340" i="10"/>
  <c r="F340" i="10"/>
  <c r="E340" i="10"/>
  <c r="D340" i="10"/>
  <c r="C340" i="10"/>
  <c r="B340" i="10"/>
  <c r="A340" i="10" s="1"/>
  <c r="L339" i="10"/>
  <c r="J339" i="10"/>
  <c r="I339" i="10"/>
  <c r="H339" i="10"/>
  <c r="G339" i="10"/>
  <c r="F339" i="10"/>
  <c r="E339" i="10"/>
  <c r="D339" i="10"/>
  <c r="C339" i="10"/>
  <c r="B339" i="10"/>
  <c r="A339" i="10" s="1"/>
  <c r="L338" i="10"/>
  <c r="J338" i="10"/>
  <c r="I338" i="10"/>
  <c r="H338" i="10"/>
  <c r="G338" i="10"/>
  <c r="F338" i="10"/>
  <c r="E338" i="10"/>
  <c r="D338" i="10"/>
  <c r="C338" i="10"/>
  <c r="B338" i="10"/>
  <c r="A338" i="10"/>
  <c r="L337" i="10"/>
  <c r="J337" i="10"/>
  <c r="I337" i="10"/>
  <c r="H337" i="10"/>
  <c r="G337" i="10"/>
  <c r="F337" i="10"/>
  <c r="E337" i="10"/>
  <c r="D337" i="10"/>
  <c r="C337" i="10"/>
  <c r="B337" i="10"/>
  <c r="A337" i="10"/>
  <c r="L336" i="10"/>
  <c r="J336" i="10"/>
  <c r="I336" i="10"/>
  <c r="H336" i="10"/>
  <c r="G336" i="10"/>
  <c r="F336" i="10"/>
  <c r="E336" i="10"/>
  <c r="D336" i="10"/>
  <c r="C336" i="10"/>
  <c r="B336" i="10"/>
  <c r="A336" i="10" s="1"/>
  <c r="L335" i="10"/>
  <c r="J335" i="10"/>
  <c r="I335" i="10"/>
  <c r="H335" i="10"/>
  <c r="G335" i="10"/>
  <c r="F335" i="10"/>
  <c r="E335" i="10"/>
  <c r="D335" i="10"/>
  <c r="C335" i="10"/>
  <c r="B335" i="10"/>
  <c r="A335" i="10" s="1"/>
  <c r="L334" i="10"/>
  <c r="J334" i="10"/>
  <c r="I334" i="10"/>
  <c r="H334" i="10"/>
  <c r="G334" i="10"/>
  <c r="F334" i="10"/>
  <c r="E334" i="10"/>
  <c r="D334" i="10"/>
  <c r="C334" i="10"/>
  <c r="B334" i="10"/>
  <c r="A334" i="10"/>
  <c r="L333" i="10"/>
  <c r="J333" i="10"/>
  <c r="I333" i="10"/>
  <c r="H333" i="10"/>
  <c r="G333" i="10"/>
  <c r="F333" i="10"/>
  <c r="E333" i="10"/>
  <c r="D333" i="10"/>
  <c r="C333" i="10"/>
  <c r="B333" i="10"/>
  <c r="A333" i="10"/>
  <c r="L332" i="10"/>
  <c r="J332" i="10"/>
  <c r="I332" i="10"/>
  <c r="H332" i="10"/>
  <c r="G332" i="10"/>
  <c r="F332" i="10"/>
  <c r="E332" i="10"/>
  <c r="D332" i="10"/>
  <c r="C332" i="10"/>
  <c r="B332" i="10"/>
  <c r="A332" i="10" s="1"/>
  <c r="L331" i="10"/>
  <c r="J331" i="10"/>
  <c r="I331" i="10"/>
  <c r="H331" i="10"/>
  <c r="G331" i="10"/>
  <c r="F331" i="10"/>
  <c r="E331" i="10"/>
  <c r="D331" i="10"/>
  <c r="C331" i="10"/>
  <c r="B331" i="10"/>
  <c r="A331" i="10" s="1"/>
  <c r="L330" i="10"/>
  <c r="J330" i="10"/>
  <c r="I330" i="10"/>
  <c r="H330" i="10"/>
  <c r="G330" i="10"/>
  <c r="F330" i="10"/>
  <c r="E330" i="10"/>
  <c r="D330" i="10"/>
  <c r="C330" i="10"/>
  <c r="B330" i="10"/>
  <c r="A330" i="10"/>
  <c r="L329" i="10"/>
  <c r="J329" i="10"/>
  <c r="I329" i="10"/>
  <c r="H329" i="10"/>
  <c r="G329" i="10"/>
  <c r="F329" i="10"/>
  <c r="E329" i="10"/>
  <c r="D329" i="10"/>
  <c r="C329" i="10"/>
  <c r="B329" i="10"/>
  <c r="A329" i="10"/>
  <c r="L328" i="10"/>
  <c r="J328" i="10"/>
  <c r="I328" i="10"/>
  <c r="H328" i="10"/>
  <c r="G328" i="10"/>
  <c r="F328" i="10"/>
  <c r="E328" i="10"/>
  <c r="D328" i="10"/>
  <c r="C328" i="10"/>
  <c r="B328" i="10"/>
  <c r="A328" i="10" s="1"/>
  <c r="L327" i="10"/>
  <c r="J327" i="10"/>
  <c r="I327" i="10"/>
  <c r="H327" i="10"/>
  <c r="G327" i="10"/>
  <c r="F327" i="10"/>
  <c r="E327" i="10"/>
  <c r="D327" i="10"/>
  <c r="C327" i="10"/>
  <c r="B327" i="10"/>
  <c r="A327" i="10" s="1"/>
  <c r="L326" i="10"/>
  <c r="J326" i="10"/>
  <c r="I326" i="10"/>
  <c r="H326" i="10"/>
  <c r="G326" i="10"/>
  <c r="F326" i="10"/>
  <c r="E326" i="10"/>
  <c r="D326" i="10"/>
  <c r="C326" i="10"/>
  <c r="B326" i="10"/>
  <c r="A326" i="10"/>
  <c r="L325" i="10"/>
  <c r="J325" i="10"/>
  <c r="I325" i="10"/>
  <c r="H325" i="10"/>
  <c r="G325" i="10"/>
  <c r="F325" i="10"/>
  <c r="E325" i="10"/>
  <c r="D325" i="10"/>
  <c r="C325" i="10"/>
  <c r="B325" i="10"/>
  <c r="A325" i="10"/>
  <c r="L324" i="10"/>
  <c r="J324" i="10"/>
  <c r="I324" i="10"/>
  <c r="H324" i="10"/>
  <c r="G324" i="10"/>
  <c r="F324" i="10"/>
  <c r="E324" i="10"/>
  <c r="D324" i="10"/>
  <c r="C324" i="10"/>
  <c r="B324" i="10"/>
  <c r="A324" i="10" s="1"/>
  <c r="L323" i="10"/>
  <c r="J323" i="10"/>
  <c r="I323" i="10"/>
  <c r="H323" i="10"/>
  <c r="G323" i="10"/>
  <c r="F323" i="10"/>
  <c r="E323" i="10"/>
  <c r="D323" i="10"/>
  <c r="C323" i="10"/>
  <c r="B323" i="10"/>
  <c r="A323" i="10" s="1"/>
  <c r="L322" i="10"/>
  <c r="J322" i="10"/>
  <c r="I322" i="10"/>
  <c r="H322" i="10"/>
  <c r="G322" i="10"/>
  <c r="F322" i="10"/>
  <c r="E322" i="10"/>
  <c r="D322" i="10"/>
  <c r="C322" i="10"/>
  <c r="B322" i="10"/>
  <c r="A322" i="10"/>
  <c r="L321" i="10"/>
  <c r="J321" i="10"/>
  <c r="I321" i="10"/>
  <c r="H321" i="10"/>
  <c r="G321" i="10"/>
  <c r="F321" i="10"/>
  <c r="E321" i="10"/>
  <c r="D321" i="10"/>
  <c r="C321" i="10"/>
  <c r="B321" i="10"/>
  <c r="A321" i="10"/>
  <c r="L320" i="10"/>
  <c r="J320" i="10"/>
  <c r="I320" i="10"/>
  <c r="H320" i="10"/>
  <c r="G320" i="10"/>
  <c r="F320" i="10"/>
  <c r="E320" i="10"/>
  <c r="D320" i="10"/>
  <c r="C320" i="10"/>
  <c r="B320" i="10"/>
  <c r="A320" i="10" s="1"/>
  <c r="L319" i="10"/>
  <c r="J319" i="10"/>
  <c r="I319" i="10"/>
  <c r="H319" i="10"/>
  <c r="G319" i="10"/>
  <c r="F319" i="10"/>
  <c r="E319" i="10"/>
  <c r="D319" i="10"/>
  <c r="C319" i="10"/>
  <c r="B319" i="10"/>
  <c r="A319" i="10" s="1"/>
  <c r="L318" i="10"/>
  <c r="J318" i="10"/>
  <c r="I318" i="10"/>
  <c r="H318" i="10"/>
  <c r="G318" i="10"/>
  <c r="F318" i="10"/>
  <c r="E318" i="10"/>
  <c r="D318" i="10"/>
  <c r="C318" i="10"/>
  <c r="B318" i="10"/>
  <c r="A318" i="10"/>
  <c r="L317" i="10"/>
  <c r="J317" i="10"/>
  <c r="I317" i="10"/>
  <c r="H317" i="10"/>
  <c r="G317" i="10"/>
  <c r="F317" i="10"/>
  <c r="E317" i="10"/>
  <c r="D317" i="10"/>
  <c r="C317" i="10"/>
  <c r="B317" i="10"/>
  <c r="A317" i="10"/>
  <c r="L316" i="10"/>
  <c r="J316" i="10"/>
  <c r="I316" i="10"/>
  <c r="H316" i="10"/>
  <c r="G316" i="10"/>
  <c r="F316" i="10"/>
  <c r="E316" i="10"/>
  <c r="D316" i="10"/>
  <c r="C316" i="10"/>
  <c r="B316" i="10"/>
  <c r="A316" i="10" s="1"/>
  <c r="L315" i="10"/>
  <c r="J315" i="10"/>
  <c r="I315" i="10"/>
  <c r="H315" i="10"/>
  <c r="G315" i="10"/>
  <c r="F315" i="10"/>
  <c r="E315" i="10"/>
  <c r="D315" i="10"/>
  <c r="C315" i="10"/>
  <c r="B315" i="10"/>
  <c r="A315" i="10" s="1"/>
  <c r="L314" i="10"/>
  <c r="J314" i="10"/>
  <c r="I314" i="10"/>
  <c r="H314" i="10"/>
  <c r="G314" i="10"/>
  <c r="F314" i="10"/>
  <c r="E314" i="10"/>
  <c r="D314" i="10"/>
  <c r="C314" i="10"/>
  <c r="B314" i="10"/>
  <c r="A314" i="10"/>
  <c r="L313" i="10"/>
  <c r="J313" i="10"/>
  <c r="I313" i="10"/>
  <c r="H313" i="10"/>
  <c r="G313" i="10"/>
  <c r="F313" i="10"/>
  <c r="E313" i="10"/>
  <c r="D313" i="10"/>
  <c r="C313" i="10"/>
  <c r="B313" i="10"/>
  <c r="A313" i="10"/>
  <c r="L312" i="10"/>
  <c r="J312" i="10"/>
  <c r="I312" i="10"/>
  <c r="H312" i="10"/>
  <c r="G312" i="10"/>
  <c r="F312" i="10"/>
  <c r="E312" i="10"/>
  <c r="D312" i="10"/>
  <c r="C312" i="10"/>
  <c r="B312" i="10"/>
  <c r="A312" i="10" s="1"/>
  <c r="L311" i="10"/>
  <c r="J311" i="10"/>
  <c r="I311" i="10"/>
  <c r="H311" i="10"/>
  <c r="G311" i="10"/>
  <c r="F311" i="10"/>
  <c r="E311" i="10"/>
  <c r="D311" i="10"/>
  <c r="C311" i="10"/>
  <c r="B311" i="10"/>
  <c r="A311" i="10" s="1"/>
  <c r="L310" i="10"/>
  <c r="J310" i="10"/>
  <c r="I310" i="10"/>
  <c r="H310" i="10"/>
  <c r="G310" i="10"/>
  <c r="F310" i="10"/>
  <c r="E310" i="10"/>
  <c r="D310" i="10"/>
  <c r="C310" i="10"/>
  <c r="B310" i="10"/>
  <c r="A310" i="10"/>
  <c r="L309" i="10"/>
  <c r="J309" i="10"/>
  <c r="I309" i="10"/>
  <c r="H309" i="10"/>
  <c r="G309" i="10"/>
  <c r="F309" i="10"/>
  <c r="E309" i="10"/>
  <c r="D309" i="10"/>
  <c r="C309" i="10"/>
  <c r="B309" i="10"/>
  <c r="A309" i="10"/>
  <c r="L308" i="10"/>
  <c r="J308" i="10"/>
  <c r="I308" i="10"/>
  <c r="H308" i="10"/>
  <c r="G308" i="10"/>
  <c r="F308" i="10"/>
  <c r="E308" i="10"/>
  <c r="D308" i="10"/>
  <c r="C308" i="10"/>
  <c r="B308" i="10"/>
  <c r="A308" i="10" s="1"/>
  <c r="L307" i="10"/>
  <c r="J307" i="10"/>
  <c r="I307" i="10"/>
  <c r="H307" i="10"/>
  <c r="G307" i="10"/>
  <c r="F307" i="10"/>
  <c r="E307" i="10"/>
  <c r="D307" i="10"/>
  <c r="C307" i="10"/>
  <c r="B307" i="10"/>
  <c r="A307" i="10" s="1"/>
  <c r="L306" i="10"/>
  <c r="J306" i="10"/>
  <c r="I306" i="10"/>
  <c r="H306" i="10"/>
  <c r="G306" i="10"/>
  <c r="F306" i="10"/>
  <c r="E306" i="10"/>
  <c r="D306" i="10"/>
  <c r="C306" i="10"/>
  <c r="B306" i="10"/>
  <c r="A306" i="10"/>
  <c r="L305" i="10"/>
  <c r="J305" i="10"/>
  <c r="I305" i="10"/>
  <c r="H305" i="10"/>
  <c r="G305" i="10"/>
  <c r="F305" i="10"/>
  <c r="E305" i="10"/>
  <c r="D305" i="10"/>
  <c r="C305" i="10"/>
  <c r="B305" i="10"/>
  <c r="A305" i="10"/>
  <c r="L304" i="10"/>
  <c r="J304" i="10"/>
  <c r="I304" i="10"/>
  <c r="H304" i="10"/>
  <c r="G304" i="10"/>
  <c r="F304" i="10"/>
  <c r="E304" i="10"/>
  <c r="D304" i="10"/>
  <c r="C304" i="10"/>
  <c r="B304" i="10"/>
  <c r="A304" i="10" s="1"/>
  <c r="L303" i="10"/>
  <c r="J303" i="10"/>
  <c r="I303" i="10"/>
  <c r="H303" i="10"/>
  <c r="G303" i="10"/>
  <c r="F303" i="10"/>
  <c r="E303" i="10"/>
  <c r="D303" i="10"/>
  <c r="C303" i="10"/>
  <c r="B303" i="10"/>
  <c r="A303" i="10" s="1"/>
  <c r="L302" i="10"/>
  <c r="J302" i="10"/>
  <c r="I302" i="10"/>
  <c r="H302" i="10"/>
  <c r="G302" i="10"/>
  <c r="F302" i="10"/>
  <c r="E302" i="10"/>
  <c r="D302" i="10"/>
  <c r="C302" i="10"/>
  <c r="B302" i="10"/>
  <c r="A302" i="10"/>
  <c r="L301" i="10"/>
  <c r="J301" i="10"/>
  <c r="I301" i="10"/>
  <c r="H301" i="10"/>
  <c r="G301" i="10"/>
  <c r="F301" i="10"/>
  <c r="E301" i="10"/>
  <c r="D301" i="10"/>
  <c r="C301" i="10"/>
  <c r="B301" i="10"/>
  <c r="A301" i="10"/>
  <c r="L300" i="10"/>
  <c r="J300" i="10"/>
  <c r="I300" i="10"/>
  <c r="H300" i="10"/>
  <c r="G300" i="10"/>
  <c r="F300" i="10"/>
  <c r="E300" i="10"/>
  <c r="D300" i="10"/>
  <c r="C300" i="10"/>
  <c r="B300" i="10"/>
  <c r="A300" i="10" s="1"/>
  <c r="L299" i="10"/>
  <c r="J299" i="10"/>
  <c r="I299" i="10"/>
  <c r="H299" i="10"/>
  <c r="G299" i="10"/>
  <c r="F299" i="10"/>
  <c r="E299" i="10"/>
  <c r="D299" i="10"/>
  <c r="C299" i="10"/>
  <c r="B299" i="10"/>
  <c r="A299" i="10" s="1"/>
  <c r="L298" i="10"/>
  <c r="J298" i="10"/>
  <c r="I298" i="10"/>
  <c r="H298" i="10"/>
  <c r="G298" i="10"/>
  <c r="F298" i="10"/>
  <c r="E298" i="10"/>
  <c r="D298" i="10"/>
  <c r="C298" i="10"/>
  <c r="B298" i="10"/>
  <c r="A298" i="10"/>
  <c r="L297" i="10"/>
  <c r="J297" i="10"/>
  <c r="I297" i="10"/>
  <c r="H297" i="10"/>
  <c r="G297" i="10"/>
  <c r="F297" i="10"/>
  <c r="E297" i="10"/>
  <c r="D297" i="10"/>
  <c r="C297" i="10"/>
  <c r="B297" i="10"/>
  <c r="A297" i="10"/>
  <c r="L296" i="10"/>
  <c r="J296" i="10"/>
  <c r="I296" i="10"/>
  <c r="H296" i="10"/>
  <c r="G296" i="10"/>
  <c r="F296" i="10"/>
  <c r="E296" i="10"/>
  <c r="D296" i="10"/>
  <c r="C296" i="10"/>
  <c r="B296" i="10"/>
  <c r="A296" i="10" s="1"/>
  <c r="L295" i="10"/>
  <c r="J295" i="10"/>
  <c r="I295" i="10"/>
  <c r="H295" i="10"/>
  <c r="G295" i="10"/>
  <c r="F295" i="10"/>
  <c r="E295" i="10"/>
  <c r="D295" i="10"/>
  <c r="C295" i="10"/>
  <c r="B295" i="10"/>
  <c r="A295" i="10" s="1"/>
  <c r="L294" i="10"/>
  <c r="J294" i="10"/>
  <c r="I294" i="10"/>
  <c r="H294" i="10"/>
  <c r="G294" i="10"/>
  <c r="F294" i="10"/>
  <c r="E294" i="10"/>
  <c r="D294" i="10"/>
  <c r="C294" i="10"/>
  <c r="B294" i="10"/>
  <c r="A294" i="10"/>
  <c r="L293" i="10"/>
  <c r="J293" i="10"/>
  <c r="I293" i="10"/>
  <c r="H293" i="10"/>
  <c r="G293" i="10"/>
  <c r="F293" i="10"/>
  <c r="E293" i="10"/>
  <c r="D293" i="10"/>
  <c r="C293" i="10"/>
  <c r="B293" i="10"/>
  <c r="A293" i="10"/>
  <c r="L292" i="10"/>
  <c r="J292" i="10"/>
  <c r="I292" i="10"/>
  <c r="H292" i="10"/>
  <c r="G292" i="10"/>
  <c r="F292" i="10"/>
  <c r="E292" i="10"/>
  <c r="D292" i="10"/>
  <c r="C292" i="10"/>
  <c r="B292" i="10"/>
  <c r="A292" i="10" s="1"/>
  <c r="L291" i="10"/>
  <c r="J291" i="10"/>
  <c r="I291" i="10"/>
  <c r="H291" i="10"/>
  <c r="G291" i="10"/>
  <c r="F291" i="10"/>
  <c r="E291" i="10"/>
  <c r="D291" i="10"/>
  <c r="C291" i="10"/>
  <c r="B291" i="10"/>
  <c r="A291" i="10" s="1"/>
  <c r="L290" i="10"/>
  <c r="J290" i="10"/>
  <c r="I290" i="10"/>
  <c r="H290" i="10"/>
  <c r="G290" i="10"/>
  <c r="F290" i="10"/>
  <c r="E290" i="10"/>
  <c r="D290" i="10"/>
  <c r="C290" i="10"/>
  <c r="B290" i="10"/>
  <c r="A290" i="10"/>
  <c r="L289" i="10"/>
  <c r="J289" i="10"/>
  <c r="I289" i="10"/>
  <c r="H289" i="10"/>
  <c r="G289" i="10"/>
  <c r="F289" i="10"/>
  <c r="E289" i="10"/>
  <c r="D289" i="10"/>
  <c r="C289" i="10"/>
  <c r="B289" i="10"/>
  <c r="A289" i="10"/>
  <c r="L288" i="10"/>
  <c r="J288" i="10"/>
  <c r="I288" i="10"/>
  <c r="H288" i="10"/>
  <c r="G288" i="10"/>
  <c r="F288" i="10"/>
  <c r="E288" i="10"/>
  <c r="D288" i="10"/>
  <c r="C288" i="10"/>
  <c r="B288" i="10"/>
  <c r="A288" i="10" s="1"/>
  <c r="L287" i="10"/>
  <c r="J287" i="10"/>
  <c r="I287" i="10"/>
  <c r="H287" i="10"/>
  <c r="G287" i="10"/>
  <c r="F287" i="10"/>
  <c r="E287" i="10"/>
  <c r="D287" i="10"/>
  <c r="C287" i="10"/>
  <c r="B287" i="10"/>
  <c r="A287" i="10" s="1"/>
  <c r="L286" i="10"/>
  <c r="J286" i="10"/>
  <c r="I286" i="10"/>
  <c r="H286" i="10"/>
  <c r="G286" i="10"/>
  <c r="F286" i="10"/>
  <c r="E286" i="10"/>
  <c r="D286" i="10"/>
  <c r="C286" i="10"/>
  <c r="B286" i="10"/>
  <c r="A286" i="10"/>
  <c r="L285" i="10"/>
  <c r="J285" i="10"/>
  <c r="I285" i="10"/>
  <c r="H285" i="10"/>
  <c r="G285" i="10"/>
  <c r="F285" i="10"/>
  <c r="E285" i="10"/>
  <c r="D285" i="10"/>
  <c r="C285" i="10"/>
  <c r="B285" i="10"/>
  <c r="A285" i="10" s="1"/>
  <c r="L284" i="10"/>
  <c r="J284" i="10"/>
  <c r="I284" i="10"/>
  <c r="H284" i="10"/>
  <c r="G284" i="10"/>
  <c r="F284" i="10"/>
  <c r="E284" i="10"/>
  <c r="D284" i="10"/>
  <c r="C284" i="10"/>
  <c r="B284" i="10"/>
  <c r="A284" i="10" s="1"/>
  <c r="L283" i="10"/>
  <c r="J283" i="10"/>
  <c r="I283" i="10"/>
  <c r="H283" i="10"/>
  <c r="G283" i="10"/>
  <c r="F283" i="10"/>
  <c r="E283" i="10"/>
  <c r="D283" i="10"/>
  <c r="C283" i="10"/>
  <c r="B283" i="10"/>
  <c r="A283" i="10" s="1"/>
  <c r="L282" i="10"/>
  <c r="J282" i="10"/>
  <c r="I282" i="10"/>
  <c r="H282" i="10"/>
  <c r="G282" i="10"/>
  <c r="F282" i="10"/>
  <c r="E282" i="10"/>
  <c r="D282" i="10"/>
  <c r="C282" i="10"/>
  <c r="B282" i="10"/>
  <c r="A282" i="10"/>
  <c r="L281" i="10"/>
  <c r="J281" i="10"/>
  <c r="I281" i="10"/>
  <c r="H281" i="10"/>
  <c r="G281" i="10"/>
  <c r="F281" i="10"/>
  <c r="E281" i="10"/>
  <c r="D281" i="10"/>
  <c r="C281" i="10"/>
  <c r="B281" i="10"/>
  <c r="A281" i="10"/>
  <c r="L280" i="10"/>
  <c r="J280" i="10"/>
  <c r="I280" i="10"/>
  <c r="H280" i="10"/>
  <c r="G280" i="10"/>
  <c r="F280" i="10"/>
  <c r="E280" i="10"/>
  <c r="D280" i="10"/>
  <c r="C280" i="10"/>
  <c r="B280" i="10"/>
  <c r="A280" i="10" s="1"/>
  <c r="L279" i="10"/>
  <c r="J279" i="10"/>
  <c r="I279" i="10"/>
  <c r="H279" i="10"/>
  <c r="G279" i="10"/>
  <c r="F279" i="10"/>
  <c r="E279" i="10"/>
  <c r="D279" i="10"/>
  <c r="C279" i="10"/>
  <c r="B279" i="10"/>
  <c r="A279" i="10" s="1"/>
  <c r="L278" i="10"/>
  <c r="J278" i="10"/>
  <c r="I278" i="10"/>
  <c r="H278" i="10"/>
  <c r="G278" i="10"/>
  <c r="F278" i="10"/>
  <c r="E278" i="10"/>
  <c r="D278" i="10"/>
  <c r="C278" i="10"/>
  <c r="B278" i="10"/>
  <c r="A278" i="10"/>
  <c r="L277" i="10"/>
  <c r="J277" i="10"/>
  <c r="I277" i="10"/>
  <c r="H277" i="10"/>
  <c r="G277" i="10"/>
  <c r="F277" i="10"/>
  <c r="E277" i="10"/>
  <c r="D277" i="10"/>
  <c r="C277" i="10"/>
  <c r="B277" i="10"/>
  <c r="A277" i="10" s="1"/>
  <c r="L276" i="10"/>
  <c r="J276" i="10"/>
  <c r="I276" i="10"/>
  <c r="H276" i="10"/>
  <c r="G276" i="10"/>
  <c r="F276" i="10"/>
  <c r="E276" i="10"/>
  <c r="D276" i="10"/>
  <c r="C276" i="10"/>
  <c r="B276" i="10"/>
  <c r="A276" i="10" s="1"/>
  <c r="L275" i="10"/>
  <c r="J275" i="10"/>
  <c r="I275" i="10"/>
  <c r="H275" i="10"/>
  <c r="G275" i="10"/>
  <c r="F275" i="10"/>
  <c r="E275" i="10"/>
  <c r="D275" i="10"/>
  <c r="C275" i="10"/>
  <c r="B275" i="10"/>
  <c r="A275" i="10" s="1"/>
  <c r="L274" i="10"/>
  <c r="J274" i="10"/>
  <c r="I274" i="10"/>
  <c r="H274" i="10"/>
  <c r="G274" i="10"/>
  <c r="F274" i="10"/>
  <c r="E274" i="10"/>
  <c r="D274" i="10"/>
  <c r="C274" i="10"/>
  <c r="B274" i="10"/>
  <c r="A274" i="10"/>
  <c r="L273" i="10"/>
  <c r="J273" i="10"/>
  <c r="I273" i="10"/>
  <c r="H273" i="10"/>
  <c r="G273" i="10"/>
  <c r="F273" i="10"/>
  <c r="E273" i="10"/>
  <c r="D273" i="10"/>
  <c r="C273" i="10"/>
  <c r="B273" i="10"/>
  <c r="A273" i="10"/>
  <c r="L272" i="10"/>
  <c r="J272" i="10"/>
  <c r="I272" i="10"/>
  <c r="H272" i="10"/>
  <c r="G272" i="10"/>
  <c r="F272" i="10"/>
  <c r="E272" i="10"/>
  <c r="D272" i="10"/>
  <c r="C272" i="10"/>
  <c r="B272" i="10"/>
  <c r="A272" i="10" s="1"/>
  <c r="L271" i="10"/>
  <c r="J271" i="10"/>
  <c r="I271" i="10"/>
  <c r="H271" i="10"/>
  <c r="G271" i="10"/>
  <c r="F271" i="10"/>
  <c r="E271" i="10"/>
  <c r="D271" i="10"/>
  <c r="C271" i="10"/>
  <c r="B271" i="10"/>
  <c r="A271" i="10" s="1"/>
  <c r="L270" i="10"/>
  <c r="J270" i="10"/>
  <c r="I270" i="10"/>
  <c r="H270" i="10"/>
  <c r="G270" i="10"/>
  <c r="F270" i="10"/>
  <c r="E270" i="10"/>
  <c r="D270" i="10"/>
  <c r="C270" i="10"/>
  <c r="B270" i="10"/>
  <c r="A270" i="10"/>
  <c r="L269" i="10"/>
  <c r="J269" i="10"/>
  <c r="I269" i="10"/>
  <c r="H269" i="10"/>
  <c r="G269" i="10"/>
  <c r="F269" i="10"/>
  <c r="E269" i="10"/>
  <c r="D269" i="10"/>
  <c r="C269" i="10"/>
  <c r="B269" i="10"/>
  <c r="A269" i="10" s="1"/>
  <c r="L268" i="10"/>
  <c r="J268" i="10"/>
  <c r="I268" i="10"/>
  <c r="H268" i="10"/>
  <c r="G268" i="10"/>
  <c r="F268" i="10"/>
  <c r="E268" i="10"/>
  <c r="D268" i="10"/>
  <c r="C268" i="10"/>
  <c r="B268" i="10"/>
  <c r="A268" i="10" s="1"/>
  <c r="L267" i="10"/>
  <c r="J267" i="10"/>
  <c r="I267" i="10"/>
  <c r="H267" i="10"/>
  <c r="G267" i="10"/>
  <c r="F267" i="10"/>
  <c r="E267" i="10"/>
  <c r="D267" i="10"/>
  <c r="C267" i="10"/>
  <c r="B267" i="10"/>
  <c r="A267" i="10" s="1"/>
  <c r="L266" i="10"/>
  <c r="J266" i="10"/>
  <c r="I266" i="10"/>
  <c r="H266" i="10"/>
  <c r="G266" i="10"/>
  <c r="F266" i="10"/>
  <c r="E266" i="10"/>
  <c r="D266" i="10"/>
  <c r="C266" i="10"/>
  <c r="B266" i="10"/>
  <c r="A266" i="10"/>
  <c r="L265" i="10"/>
  <c r="J265" i="10"/>
  <c r="I265" i="10"/>
  <c r="H265" i="10"/>
  <c r="G265" i="10"/>
  <c r="F265" i="10"/>
  <c r="E265" i="10"/>
  <c r="D265" i="10"/>
  <c r="C265" i="10"/>
  <c r="B265" i="10"/>
  <c r="A265" i="10"/>
  <c r="L264" i="10"/>
  <c r="J264" i="10"/>
  <c r="I264" i="10"/>
  <c r="H264" i="10"/>
  <c r="G264" i="10"/>
  <c r="F264" i="10"/>
  <c r="E264" i="10"/>
  <c r="D264" i="10"/>
  <c r="C264" i="10"/>
  <c r="B264" i="10"/>
  <c r="A264" i="10" s="1"/>
  <c r="L263" i="10"/>
  <c r="J263" i="10"/>
  <c r="I263" i="10"/>
  <c r="H263" i="10"/>
  <c r="G263" i="10"/>
  <c r="F263" i="10"/>
  <c r="E263" i="10"/>
  <c r="D263" i="10"/>
  <c r="C263" i="10"/>
  <c r="B263" i="10"/>
  <c r="A263" i="10" s="1"/>
  <c r="L262" i="10"/>
  <c r="J262" i="10"/>
  <c r="I262" i="10"/>
  <c r="H262" i="10"/>
  <c r="G262" i="10"/>
  <c r="F262" i="10"/>
  <c r="E262" i="10"/>
  <c r="D262" i="10"/>
  <c r="C262" i="10"/>
  <c r="B262" i="10"/>
  <c r="A262" i="10"/>
  <c r="L261" i="10"/>
  <c r="J261" i="10"/>
  <c r="I261" i="10"/>
  <c r="H261" i="10"/>
  <c r="G261" i="10"/>
  <c r="F261" i="10"/>
  <c r="E261" i="10"/>
  <c r="D261" i="10"/>
  <c r="C261" i="10"/>
  <c r="B261" i="10"/>
  <c r="A261" i="10" s="1"/>
  <c r="L260" i="10"/>
  <c r="J260" i="10"/>
  <c r="I260" i="10"/>
  <c r="H260" i="10"/>
  <c r="G260" i="10"/>
  <c r="F260" i="10"/>
  <c r="E260" i="10"/>
  <c r="D260" i="10"/>
  <c r="C260" i="10"/>
  <c r="B260" i="10"/>
  <c r="A260" i="10" s="1"/>
  <c r="L259" i="10"/>
  <c r="J259" i="10"/>
  <c r="I259" i="10"/>
  <c r="H259" i="10"/>
  <c r="G259" i="10"/>
  <c r="F259" i="10"/>
  <c r="E259" i="10"/>
  <c r="D259" i="10"/>
  <c r="C259" i="10"/>
  <c r="B259" i="10"/>
  <c r="A259" i="10" s="1"/>
  <c r="L258" i="10"/>
  <c r="J258" i="10"/>
  <c r="I258" i="10"/>
  <c r="H258" i="10"/>
  <c r="G258" i="10"/>
  <c r="F258" i="10"/>
  <c r="E258" i="10"/>
  <c r="D258" i="10"/>
  <c r="C258" i="10"/>
  <c r="B258" i="10"/>
  <c r="A258" i="10"/>
  <c r="L257" i="10"/>
  <c r="J257" i="10"/>
  <c r="I257" i="10"/>
  <c r="H257" i="10"/>
  <c r="G257" i="10"/>
  <c r="F257" i="10"/>
  <c r="E257" i="10"/>
  <c r="D257" i="10"/>
  <c r="C257" i="10"/>
  <c r="B257" i="10"/>
  <c r="A257" i="10"/>
  <c r="L256" i="10"/>
  <c r="J256" i="10"/>
  <c r="I256" i="10"/>
  <c r="H256" i="10"/>
  <c r="G256" i="10"/>
  <c r="F256" i="10"/>
  <c r="E256" i="10"/>
  <c r="D256" i="10"/>
  <c r="C256" i="10"/>
  <c r="B256" i="10"/>
  <c r="A256" i="10" s="1"/>
  <c r="L255" i="10"/>
  <c r="J255" i="10"/>
  <c r="I255" i="10"/>
  <c r="H255" i="10"/>
  <c r="G255" i="10"/>
  <c r="F255" i="10"/>
  <c r="E255" i="10"/>
  <c r="D255" i="10"/>
  <c r="C255" i="10"/>
  <c r="B255" i="10"/>
  <c r="A255" i="10" s="1"/>
  <c r="L254" i="10"/>
  <c r="J254" i="10"/>
  <c r="I254" i="10"/>
  <c r="H254" i="10"/>
  <c r="G254" i="10"/>
  <c r="F254" i="10"/>
  <c r="E254" i="10"/>
  <c r="D254" i="10"/>
  <c r="C254" i="10"/>
  <c r="B254" i="10"/>
  <c r="A254" i="10"/>
  <c r="L253" i="10"/>
  <c r="J253" i="10"/>
  <c r="I253" i="10"/>
  <c r="H253" i="10"/>
  <c r="G253" i="10"/>
  <c r="F253" i="10"/>
  <c r="E253" i="10"/>
  <c r="D253" i="10"/>
  <c r="C253" i="10"/>
  <c r="B253" i="10"/>
  <c r="A253" i="10" s="1"/>
  <c r="L252" i="10"/>
  <c r="J252" i="10"/>
  <c r="I252" i="10"/>
  <c r="H252" i="10"/>
  <c r="G252" i="10"/>
  <c r="F252" i="10"/>
  <c r="E252" i="10"/>
  <c r="D252" i="10"/>
  <c r="C252" i="10"/>
  <c r="B252" i="10"/>
  <c r="A252" i="10" s="1"/>
  <c r="L251" i="10"/>
  <c r="J251" i="10"/>
  <c r="I251" i="10"/>
  <c r="H251" i="10"/>
  <c r="G251" i="10"/>
  <c r="F251" i="10"/>
  <c r="E251" i="10"/>
  <c r="D251" i="10"/>
  <c r="C251" i="10"/>
  <c r="B251" i="10"/>
  <c r="A251" i="10" s="1"/>
  <c r="L250" i="10"/>
  <c r="J250" i="10"/>
  <c r="I250" i="10"/>
  <c r="H250" i="10"/>
  <c r="G250" i="10"/>
  <c r="F250" i="10"/>
  <c r="E250" i="10"/>
  <c r="D250" i="10"/>
  <c r="C250" i="10"/>
  <c r="B250" i="10"/>
  <c r="A250" i="10"/>
  <c r="L249" i="10"/>
  <c r="J249" i="10"/>
  <c r="I249" i="10"/>
  <c r="H249" i="10"/>
  <c r="G249" i="10"/>
  <c r="F249" i="10"/>
  <c r="E249" i="10"/>
  <c r="D249" i="10"/>
  <c r="C249" i="10"/>
  <c r="B249" i="10"/>
  <c r="A249" i="10"/>
  <c r="L248" i="10"/>
  <c r="J248" i="10"/>
  <c r="I248" i="10"/>
  <c r="H248" i="10"/>
  <c r="G248" i="10"/>
  <c r="F248" i="10"/>
  <c r="E248" i="10"/>
  <c r="D248" i="10"/>
  <c r="C248" i="10"/>
  <c r="B248" i="10"/>
  <c r="A248" i="10" s="1"/>
  <c r="L247" i="10"/>
  <c r="J247" i="10"/>
  <c r="I247" i="10"/>
  <c r="H247" i="10"/>
  <c r="G247" i="10"/>
  <c r="F247" i="10"/>
  <c r="E247" i="10"/>
  <c r="D247" i="10"/>
  <c r="C247" i="10"/>
  <c r="B247" i="10"/>
  <c r="A247" i="10" s="1"/>
  <c r="L246" i="10"/>
  <c r="J246" i="10"/>
  <c r="I246" i="10"/>
  <c r="H246" i="10"/>
  <c r="G246" i="10"/>
  <c r="F246" i="10"/>
  <c r="E246" i="10"/>
  <c r="D246" i="10"/>
  <c r="C246" i="10"/>
  <c r="B246" i="10"/>
  <c r="A246" i="10"/>
  <c r="L245" i="10"/>
  <c r="J245" i="10"/>
  <c r="I245" i="10"/>
  <c r="H245" i="10"/>
  <c r="G245" i="10"/>
  <c r="F245" i="10"/>
  <c r="E245" i="10"/>
  <c r="D245" i="10"/>
  <c r="C245" i="10"/>
  <c r="B245" i="10"/>
  <c r="A245" i="10" s="1"/>
  <c r="L244" i="10"/>
  <c r="J244" i="10"/>
  <c r="I244" i="10"/>
  <c r="H244" i="10"/>
  <c r="G244" i="10"/>
  <c r="F244" i="10"/>
  <c r="E244" i="10"/>
  <c r="D244" i="10"/>
  <c r="C244" i="10"/>
  <c r="B244" i="10"/>
  <c r="A244" i="10" s="1"/>
  <c r="L243" i="10"/>
  <c r="J243" i="10"/>
  <c r="I243" i="10"/>
  <c r="H243" i="10"/>
  <c r="G243" i="10"/>
  <c r="F243" i="10"/>
  <c r="E243" i="10"/>
  <c r="D243" i="10"/>
  <c r="C243" i="10"/>
  <c r="B243" i="10"/>
  <c r="A243" i="10" s="1"/>
  <c r="L242" i="10"/>
  <c r="J242" i="10"/>
  <c r="I242" i="10"/>
  <c r="H242" i="10"/>
  <c r="G242" i="10"/>
  <c r="F242" i="10"/>
  <c r="E242" i="10"/>
  <c r="D242" i="10"/>
  <c r="C242" i="10"/>
  <c r="B242" i="10"/>
  <c r="A242" i="10"/>
  <c r="L241" i="10"/>
  <c r="J241" i="10"/>
  <c r="I241" i="10"/>
  <c r="H241" i="10"/>
  <c r="G241" i="10"/>
  <c r="F241" i="10"/>
  <c r="E241" i="10"/>
  <c r="D241" i="10"/>
  <c r="C241" i="10"/>
  <c r="B241" i="10"/>
  <c r="A241" i="10"/>
  <c r="L240" i="10"/>
  <c r="J240" i="10"/>
  <c r="I240" i="10"/>
  <c r="H240" i="10"/>
  <c r="G240" i="10"/>
  <c r="F240" i="10"/>
  <c r="E240" i="10"/>
  <c r="D240" i="10"/>
  <c r="C240" i="10"/>
  <c r="B240" i="10"/>
  <c r="A240" i="10" s="1"/>
  <c r="L239" i="10"/>
  <c r="J239" i="10"/>
  <c r="I239" i="10"/>
  <c r="H239" i="10"/>
  <c r="G239" i="10"/>
  <c r="F239" i="10"/>
  <c r="E239" i="10"/>
  <c r="D239" i="10"/>
  <c r="C239" i="10"/>
  <c r="B239" i="10"/>
  <c r="A239" i="10" s="1"/>
  <c r="L238" i="10"/>
  <c r="J238" i="10"/>
  <c r="I238" i="10"/>
  <c r="H238" i="10"/>
  <c r="G238" i="10"/>
  <c r="F238" i="10"/>
  <c r="E238" i="10"/>
  <c r="D238" i="10"/>
  <c r="C238" i="10"/>
  <c r="B238" i="10"/>
  <c r="A238" i="10"/>
  <c r="L237" i="10"/>
  <c r="J237" i="10"/>
  <c r="I237" i="10"/>
  <c r="H237" i="10"/>
  <c r="G237" i="10"/>
  <c r="F237" i="10"/>
  <c r="E237" i="10"/>
  <c r="D237" i="10"/>
  <c r="C237" i="10"/>
  <c r="B237" i="10"/>
  <c r="A237" i="10" s="1"/>
  <c r="L236" i="10"/>
  <c r="J236" i="10"/>
  <c r="I236" i="10"/>
  <c r="H236" i="10"/>
  <c r="G236" i="10"/>
  <c r="F236" i="10"/>
  <c r="E236" i="10"/>
  <c r="D236" i="10"/>
  <c r="C236" i="10"/>
  <c r="B236" i="10"/>
  <c r="A236" i="10" s="1"/>
  <c r="L235" i="10"/>
  <c r="J235" i="10"/>
  <c r="I235" i="10"/>
  <c r="H235" i="10"/>
  <c r="G235" i="10"/>
  <c r="F235" i="10"/>
  <c r="E235" i="10"/>
  <c r="D235" i="10"/>
  <c r="C235" i="10"/>
  <c r="B235" i="10"/>
  <c r="A235" i="10" s="1"/>
  <c r="L234" i="10"/>
  <c r="J234" i="10"/>
  <c r="I234" i="10"/>
  <c r="H234" i="10"/>
  <c r="G234" i="10"/>
  <c r="F234" i="10"/>
  <c r="E234" i="10"/>
  <c r="D234" i="10"/>
  <c r="C234" i="10"/>
  <c r="B234" i="10"/>
  <c r="A234" i="10"/>
  <c r="L233" i="10"/>
  <c r="J233" i="10"/>
  <c r="I233" i="10"/>
  <c r="H233" i="10"/>
  <c r="G233" i="10"/>
  <c r="F233" i="10"/>
  <c r="E233" i="10"/>
  <c r="D233" i="10"/>
  <c r="C233" i="10"/>
  <c r="B233" i="10"/>
  <c r="A233" i="10"/>
  <c r="L232" i="10"/>
  <c r="J232" i="10"/>
  <c r="I232" i="10"/>
  <c r="H232" i="10"/>
  <c r="G232" i="10"/>
  <c r="F232" i="10"/>
  <c r="E232" i="10"/>
  <c r="D232" i="10"/>
  <c r="C232" i="10"/>
  <c r="B232" i="10"/>
  <c r="A232" i="10" s="1"/>
  <c r="L231" i="10"/>
  <c r="J231" i="10"/>
  <c r="I231" i="10"/>
  <c r="H231" i="10"/>
  <c r="G231" i="10"/>
  <c r="F231" i="10"/>
  <c r="E231" i="10"/>
  <c r="D231" i="10"/>
  <c r="C231" i="10"/>
  <c r="B231" i="10"/>
  <c r="A231" i="10" s="1"/>
  <c r="L230" i="10"/>
  <c r="J230" i="10"/>
  <c r="I230" i="10"/>
  <c r="H230" i="10"/>
  <c r="G230" i="10"/>
  <c r="F230" i="10"/>
  <c r="E230" i="10"/>
  <c r="D230" i="10"/>
  <c r="C230" i="10"/>
  <c r="B230" i="10"/>
  <c r="A230" i="10"/>
  <c r="L229" i="10"/>
  <c r="J229" i="10"/>
  <c r="I229" i="10"/>
  <c r="H229" i="10"/>
  <c r="G229" i="10"/>
  <c r="F229" i="10"/>
  <c r="E229" i="10"/>
  <c r="D229" i="10"/>
  <c r="C229" i="10"/>
  <c r="B229" i="10"/>
  <c r="A229" i="10" s="1"/>
  <c r="L228" i="10"/>
  <c r="J228" i="10"/>
  <c r="I228" i="10"/>
  <c r="H228" i="10"/>
  <c r="G228" i="10"/>
  <c r="F228" i="10"/>
  <c r="E228" i="10"/>
  <c r="D228" i="10"/>
  <c r="C228" i="10"/>
  <c r="B228" i="10"/>
  <c r="A228" i="10" s="1"/>
  <c r="L227" i="10"/>
  <c r="J227" i="10"/>
  <c r="I227" i="10"/>
  <c r="H227" i="10"/>
  <c r="G227" i="10"/>
  <c r="F227" i="10"/>
  <c r="E227" i="10"/>
  <c r="D227" i="10"/>
  <c r="C227" i="10"/>
  <c r="B227" i="10"/>
  <c r="A227" i="10" s="1"/>
  <c r="L226" i="10"/>
  <c r="J226" i="10"/>
  <c r="I226" i="10"/>
  <c r="H226" i="10"/>
  <c r="G226" i="10"/>
  <c r="F226" i="10"/>
  <c r="E226" i="10"/>
  <c r="D226" i="10"/>
  <c r="C226" i="10"/>
  <c r="B226" i="10"/>
  <c r="A226" i="10"/>
  <c r="L225" i="10"/>
  <c r="J225" i="10"/>
  <c r="I225" i="10"/>
  <c r="H225" i="10"/>
  <c r="G225" i="10"/>
  <c r="F225" i="10"/>
  <c r="E225" i="10"/>
  <c r="D225" i="10"/>
  <c r="C225" i="10"/>
  <c r="B225" i="10"/>
  <c r="A225" i="10"/>
  <c r="L224" i="10"/>
  <c r="J224" i="10"/>
  <c r="I224" i="10"/>
  <c r="H224" i="10"/>
  <c r="G224" i="10"/>
  <c r="F224" i="10"/>
  <c r="E224" i="10"/>
  <c r="D224" i="10"/>
  <c r="C224" i="10"/>
  <c r="B224" i="10"/>
  <c r="A224" i="10" s="1"/>
  <c r="L223" i="10"/>
  <c r="J223" i="10"/>
  <c r="I223" i="10"/>
  <c r="H223" i="10"/>
  <c r="G223" i="10"/>
  <c r="F223" i="10"/>
  <c r="E223" i="10"/>
  <c r="D223" i="10"/>
  <c r="C223" i="10"/>
  <c r="B223" i="10"/>
  <c r="A223" i="10" s="1"/>
  <c r="L222" i="10"/>
  <c r="J222" i="10"/>
  <c r="I222" i="10"/>
  <c r="H222" i="10"/>
  <c r="G222" i="10"/>
  <c r="F222" i="10"/>
  <c r="E222" i="10"/>
  <c r="D222" i="10"/>
  <c r="C222" i="10"/>
  <c r="B222" i="10"/>
  <c r="A222" i="10"/>
  <c r="L221" i="10"/>
  <c r="J221" i="10"/>
  <c r="I221" i="10"/>
  <c r="H221" i="10"/>
  <c r="G221" i="10"/>
  <c r="F221" i="10"/>
  <c r="E221" i="10"/>
  <c r="D221" i="10"/>
  <c r="C221" i="10"/>
  <c r="B221" i="10"/>
  <c r="A221" i="10" s="1"/>
  <c r="L220" i="10"/>
  <c r="J220" i="10"/>
  <c r="I220" i="10"/>
  <c r="H220" i="10"/>
  <c r="G220" i="10"/>
  <c r="F220" i="10"/>
  <c r="E220" i="10"/>
  <c r="D220" i="10"/>
  <c r="C220" i="10"/>
  <c r="B220" i="10"/>
  <c r="A220" i="10" s="1"/>
  <c r="L219" i="10"/>
  <c r="J219" i="10"/>
  <c r="I219" i="10"/>
  <c r="H219" i="10"/>
  <c r="G219" i="10"/>
  <c r="F219" i="10"/>
  <c r="E219" i="10"/>
  <c r="D219" i="10"/>
  <c r="C219" i="10"/>
  <c r="B219" i="10"/>
  <c r="A219" i="10" s="1"/>
  <c r="L218" i="10"/>
  <c r="J218" i="10"/>
  <c r="I218" i="10"/>
  <c r="H218" i="10"/>
  <c r="G218" i="10"/>
  <c r="F218" i="10"/>
  <c r="E218" i="10"/>
  <c r="D218" i="10"/>
  <c r="C218" i="10"/>
  <c r="B218" i="10"/>
  <c r="A218" i="10"/>
  <c r="L217" i="10"/>
  <c r="J217" i="10"/>
  <c r="I217" i="10"/>
  <c r="H217" i="10"/>
  <c r="G217" i="10"/>
  <c r="F217" i="10"/>
  <c r="E217" i="10"/>
  <c r="D217" i="10"/>
  <c r="C217" i="10"/>
  <c r="B217" i="10"/>
  <c r="A217" i="10"/>
  <c r="L216" i="10"/>
  <c r="J216" i="10"/>
  <c r="I216" i="10"/>
  <c r="H216" i="10"/>
  <c r="G216" i="10"/>
  <c r="F216" i="10"/>
  <c r="E216" i="10"/>
  <c r="D216" i="10"/>
  <c r="C216" i="10"/>
  <c r="B216" i="10"/>
  <c r="A216" i="10" s="1"/>
  <c r="L215" i="10"/>
  <c r="J215" i="10"/>
  <c r="I215" i="10"/>
  <c r="H215" i="10"/>
  <c r="G215" i="10"/>
  <c r="F215" i="10"/>
  <c r="E215" i="10"/>
  <c r="D215" i="10"/>
  <c r="C215" i="10"/>
  <c r="B215" i="10"/>
  <c r="A215" i="10" s="1"/>
  <c r="L214" i="10"/>
  <c r="J214" i="10"/>
  <c r="I214" i="10"/>
  <c r="H214" i="10"/>
  <c r="G214" i="10"/>
  <c r="F214" i="10"/>
  <c r="E214" i="10"/>
  <c r="D214" i="10"/>
  <c r="C214" i="10"/>
  <c r="B214" i="10"/>
  <c r="A214" i="10"/>
  <c r="L213" i="10"/>
  <c r="J213" i="10"/>
  <c r="I213" i="10"/>
  <c r="H213" i="10"/>
  <c r="G213" i="10"/>
  <c r="F213" i="10"/>
  <c r="E213" i="10"/>
  <c r="D213" i="10"/>
  <c r="C213" i="10"/>
  <c r="B213" i="10"/>
  <c r="A213" i="10" s="1"/>
  <c r="L212" i="10"/>
  <c r="J212" i="10"/>
  <c r="I212" i="10"/>
  <c r="H212" i="10"/>
  <c r="G212" i="10"/>
  <c r="F212" i="10"/>
  <c r="E212" i="10"/>
  <c r="D212" i="10"/>
  <c r="C212" i="10"/>
  <c r="B212" i="10"/>
  <c r="A212" i="10" s="1"/>
  <c r="L211" i="10"/>
  <c r="J211" i="10"/>
  <c r="I211" i="10"/>
  <c r="H211" i="10"/>
  <c r="G211" i="10"/>
  <c r="F211" i="10"/>
  <c r="E211" i="10"/>
  <c r="D211" i="10"/>
  <c r="C211" i="10"/>
  <c r="B211" i="10"/>
  <c r="A211" i="10" s="1"/>
  <c r="L210" i="10"/>
  <c r="J210" i="10"/>
  <c r="I210" i="10"/>
  <c r="H210" i="10"/>
  <c r="G210" i="10"/>
  <c r="F210" i="10"/>
  <c r="E210" i="10"/>
  <c r="D210" i="10"/>
  <c r="C210" i="10"/>
  <c r="B210" i="10"/>
  <c r="A210" i="10"/>
  <c r="L209" i="10"/>
  <c r="J209" i="10"/>
  <c r="I209" i="10"/>
  <c r="H209" i="10"/>
  <c r="G209" i="10"/>
  <c r="F209" i="10"/>
  <c r="E209" i="10"/>
  <c r="D209" i="10"/>
  <c r="C209" i="10"/>
  <c r="B209" i="10"/>
  <c r="A209" i="10"/>
  <c r="L208" i="10"/>
  <c r="J208" i="10"/>
  <c r="I208" i="10"/>
  <c r="H208" i="10"/>
  <c r="G208" i="10"/>
  <c r="F208" i="10"/>
  <c r="E208" i="10"/>
  <c r="D208" i="10"/>
  <c r="C208" i="10"/>
  <c r="B208" i="10"/>
  <c r="A208" i="10" s="1"/>
  <c r="L207" i="10"/>
  <c r="J207" i="10"/>
  <c r="I207" i="10"/>
  <c r="H207" i="10"/>
  <c r="G207" i="10"/>
  <c r="F207" i="10"/>
  <c r="E207" i="10"/>
  <c r="D207" i="10"/>
  <c r="C207" i="10"/>
  <c r="B207" i="10"/>
  <c r="A207" i="10" s="1"/>
  <c r="L206" i="10"/>
  <c r="J206" i="10"/>
  <c r="I206" i="10"/>
  <c r="H206" i="10"/>
  <c r="G206" i="10"/>
  <c r="F206" i="10"/>
  <c r="E206" i="10"/>
  <c r="D206" i="10"/>
  <c r="C206" i="10"/>
  <c r="B206" i="10"/>
  <c r="A206" i="10"/>
  <c r="L205" i="10"/>
  <c r="J205" i="10"/>
  <c r="I205" i="10"/>
  <c r="H205" i="10"/>
  <c r="G205" i="10"/>
  <c r="F205" i="10"/>
  <c r="E205" i="10"/>
  <c r="D205" i="10"/>
  <c r="C205" i="10"/>
  <c r="B205" i="10"/>
  <c r="A205" i="10" s="1"/>
  <c r="L204" i="10"/>
  <c r="J204" i="10"/>
  <c r="I204" i="10"/>
  <c r="H204" i="10"/>
  <c r="G204" i="10"/>
  <c r="F204" i="10"/>
  <c r="E204" i="10"/>
  <c r="D204" i="10"/>
  <c r="C204" i="10"/>
  <c r="B204" i="10"/>
  <c r="A204" i="10" s="1"/>
  <c r="L203" i="10"/>
  <c r="J203" i="10"/>
  <c r="I203" i="10"/>
  <c r="H203" i="10"/>
  <c r="G203" i="10"/>
  <c r="F203" i="10"/>
  <c r="E203" i="10"/>
  <c r="D203" i="10"/>
  <c r="C203" i="10"/>
  <c r="B203" i="10"/>
  <c r="A203" i="10" s="1"/>
  <c r="L202" i="10"/>
  <c r="J202" i="10"/>
  <c r="I202" i="10"/>
  <c r="H202" i="10"/>
  <c r="G202" i="10"/>
  <c r="F202" i="10"/>
  <c r="E202" i="10"/>
  <c r="D202" i="10"/>
  <c r="C202" i="10"/>
  <c r="B202" i="10"/>
  <c r="A202" i="10"/>
  <c r="L201" i="10"/>
  <c r="J201" i="10"/>
  <c r="I201" i="10"/>
  <c r="H201" i="10"/>
  <c r="G201" i="10"/>
  <c r="F201" i="10"/>
  <c r="E201" i="10"/>
  <c r="D201" i="10"/>
  <c r="C201" i="10"/>
  <c r="B201" i="10"/>
  <c r="A201" i="10"/>
  <c r="L200" i="10"/>
  <c r="J200" i="10"/>
  <c r="I200" i="10"/>
  <c r="H200" i="10"/>
  <c r="G200" i="10"/>
  <c r="F200" i="10"/>
  <c r="E200" i="10"/>
  <c r="D200" i="10"/>
  <c r="C200" i="10"/>
  <c r="B200" i="10"/>
  <c r="A200" i="10" s="1"/>
  <c r="L199" i="10"/>
  <c r="J199" i="10"/>
  <c r="I199" i="10"/>
  <c r="H199" i="10"/>
  <c r="G199" i="10"/>
  <c r="F199" i="10"/>
  <c r="E199" i="10"/>
  <c r="D199" i="10"/>
  <c r="C199" i="10"/>
  <c r="B199" i="10"/>
  <c r="A199" i="10" s="1"/>
  <c r="L198" i="10"/>
  <c r="J198" i="10"/>
  <c r="I198" i="10"/>
  <c r="H198" i="10"/>
  <c r="G198" i="10"/>
  <c r="F198" i="10"/>
  <c r="E198" i="10"/>
  <c r="D198" i="10"/>
  <c r="C198" i="10"/>
  <c r="B198" i="10"/>
  <c r="A198" i="10"/>
  <c r="L197" i="10"/>
  <c r="J197" i="10"/>
  <c r="I197" i="10"/>
  <c r="H197" i="10"/>
  <c r="G197" i="10"/>
  <c r="F197" i="10"/>
  <c r="E197" i="10"/>
  <c r="D197" i="10"/>
  <c r="C197" i="10"/>
  <c r="B197" i="10"/>
  <c r="A197" i="10" s="1"/>
  <c r="L196" i="10"/>
  <c r="J196" i="10"/>
  <c r="I196" i="10"/>
  <c r="H196" i="10"/>
  <c r="G196" i="10"/>
  <c r="F196" i="10"/>
  <c r="E196" i="10"/>
  <c r="D196" i="10"/>
  <c r="C196" i="10"/>
  <c r="B196" i="10"/>
  <c r="A196" i="10" s="1"/>
  <c r="L195" i="10"/>
  <c r="J195" i="10"/>
  <c r="I195" i="10"/>
  <c r="H195" i="10"/>
  <c r="G195" i="10"/>
  <c r="F195" i="10"/>
  <c r="E195" i="10"/>
  <c r="D195" i="10"/>
  <c r="C195" i="10"/>
  <c r="B195" i="10"/>
  <c r="A195" i="10" s="1"/>
  <c r="L194" i="10"/>
  <c r="J194" i="10"/>
  <c r="I194" i="10"/>
  <c r="H194" i="10"/>
  <c r="G194" i="10"/>
  <c r="F194" i="10"/>
  <c r="E194" i="10"/>
  <c r="D194" i="10"/>
  <c r="C194" i="10"/>
  <c r="B194" i="10"/>
  <c r="A194" i="10"/>
  <c r="L193" i="10"/>
  <c r="J193" i="10"/>
  <c r="I193" i="10"/>
  <c r="H193" i="10"/>
  <c r="G193" i="10"/>
  <c r="F193" i="10"/>
  <c r="E193" i="10"/>
  <c r="D193" i="10"/>
  <c r="C193" i="10"/>
  <c r="B193" i="10"/>
  <c r="A193" i="10"/>
  <c r="L192" i="10"/>
  <c r="J192" i="10"/>
  <c r="I192" i="10"/>
  <c r="H192" i="10"/>
  <c r="G192" i="10"/>
  <c r="F192" i="10"/>
  <c r="E192" i="10"/>
  <c r="D192" i="10"/>
  <c r="C192" i="10"/>
  <c r="B192" i="10"/>
  <c r="A192" i="10" s="1"/>
  <c r="L191" i="10"/>
  <c r="J191" i="10"/>
  <c r="I191" i="10"/>
  <c r="H191" i="10"/>
  <c r="G191" i="10"/>
  <c r="F191" i="10"/>
  <c r="E191" i="10"/>
  <c r="D191" i="10"/>
  <c r="C191" i="10"/>
  <c r="B191" i="10"/>
  <c r="A191" i="10" s="1"/>
  <c r="L190" i="10"/>
  <c r="J190" i="10"/>
  <c r="I190" i="10"/>
  <c r="H190" i="10"/>
  <c r="G190" i="10"/>
  <c r="F190" i="10"/>
  <c r="E190" i="10"/>
  <c r="D190" i="10"/>
  <c r="C190" i="10"/>
  <c r="B190" i="10"/>
  <c r="A190" i="10"/>
  <c r="L189" i="10"/>
  <c r="J189" i="10"/>
  <c r="I189" i="10"/>
  <c r="H189" i="10"/>
  <c r="G189" i="10"/>
  <c r="F189" i="10"/>
  <c r="E189" i="10"/>
  <c r="D189" i="10"/>
  <c r="C189" i="10"/>
  <c r="B189" i="10"/>
  <c r="A189" i="10" s="1"/>
  <c r="L188" i="10"/>
  <c r="J188" i="10"/>
  <c r="I188" i="10"/>
  <c r="H188" i="10"/>
  <c r="G188" i="10"/>
  <c r="F188" i="10"/>
  <c r="E188" i="10"/>
  <c r="D188" i="10"/>
  <c r="C188" i="10"/>
  <c r="B188" i="10"/>
  <c r="A188" i="10" s="1"/>
  <c r="L187" i="10"/>
  <c r="J187" i="10"/>
  <c r="I187" i="10"/>
  <c r="H187" i="10"/>
  <c r="G187" i="10"/>
  <c r="F187" i="10"/>
  <c r="E187" i="10"/>
  <c r="D187" i="10"/>
  <c r="C187" i="10"/>
  <c r="B187" i="10"/>
  <c r="A187" i="10" s="1"/>
  <c r="L186" i="10"/>
  <c r="J186" i="10"/>
  <c r="I186" i="10"/>
  <c r="H186" i="10"/>
  <c r="G186" i="10"/>
  <c r="F186" i="10"/>
  <c r="E186" i="10"/>
  <c r="D186" i="10"/>
  <c r="C186" i="10"/>
  <c r="B186" i="10"/>
  <c r="A186" i="10"/>
  <c r="L185" i="10"/>
  <c r="J185" i="10"/>
  <c r="I185" i="10"/>
  <c r="H185" i="10"/>
  <c r="G185" i="10"/>
  <c r="F185" i="10"/>
  <c r="E185" i="10"/>
  <c r="D185" i="10"/>
  <c r="C185" i="10"/>
  <c r="B185" i="10"/>
  <c r="A185" i="10"/>
  <c r="L184" i="10"/>
  <c r="J184" i="10"/>
  <c r="I184" i="10"/>
  <c r="H184" i="10"/>
  <c r="G184" i="10"/>
  <c r="F184" i="10"/>
  <c r="E184" i="10"/>
  <c r="D184" i="10"/>
  <c r="C184" i="10"/>
  <c r="B184" i="10"/>
  <c r="A184" i="10" s="1"/>
  <c r="L183" i="10"/>
  <c r="J183" i="10"/>
  <c r="I183" i="10"/>
  <c r="H183" i="10"/>
  <c r="G183" i="10"/>
  <c r="F183" i="10"/>
  <c r="E183" i="10"/>
  <c r="D183" i="10"/>
  <c r="C183" i="10"/>
  <c r="B183" i="10"/>
  <c r="A183" i="10" s="1"/>
  <c r="L182" i="10"/>
  <c r="J182" i="10"/>
  <c r="I182" i="10"/>
  <c r="H182" i="10"/>
  <c r="G182" i="10"/>
  <c r="F182" i="10"/>
  <c r="E182" i="10"/>
  <c r="D182" i="10"/>
  <c r="C182" i="10"/>
  <c r="B182" i="10"/>
  <c r="A182" i="10"/>
  <c r="L181" i="10"/>
  <c r="J181" i="10"/>
  <c r="I181" i="10"/>
  <c r="H181" i="10"/>
  <c r="G181" i="10"/>
  <c r="F181" i="10"/>
  <c r="E181" i="10"/>
  <c r="D181" i="10"/>
  <c r="C181" i="10"/>
  <c r="B181" i="10"/>
  <c r="A181" i="10" s="1"/>
  <c r="L180" i="10"/>
  <c r="J180" i="10"/>
  <c r="I180" i="10"/>
  <c r="H180" i="10"/>
  <c r="G180" i="10"/>
  <c r="F180" i="10"/>
  <c r="E180" i="10"/>
  <c r="D180" i="10"/>
  <c r="C180" i="10"/>
  <c r="B180" i="10"/>
  <c r="A180" i="10" s="1"/>
  <c r="L179" i="10"/>
  <c r="J179" i="10"/>
  <c r="I179" i="10"/>
  <c r="H179" i="10"/>
  <c r="G179" i="10"/>
  <c r="F179" i="10"/>
  <c r="E179" i="10"/>
  <c r="D179" i="10"/>
  <c r="C179" i="10"/>
  <c r="B179" i="10"/>
  <c r="A179" i="10" s="1"/>
  <c r="L178" i="10"/>
  <c r="J178" i="10"/>
  <c r="I178" i="10"/>
  <c r="H178" i="10"/>
  <c r="G178" i="10"/>
  <c r="F178" i="10"/>
  <c r="E178" i="10"/>
  <c r="D178" i="10"/>
  <c r="C178" i="10"/>
  <c r="B178" i="10"/>
  <c r="A178" i="10"/>
  <c r="L177" i="10"/>
  <c r="J177" i="10"/>
  <c r="I177" i="10"/>
  <c r="H177" i="10"/>
  <c r="G177" i="10"/>
  <c r="F177" i="10"/>
  <c r="E177" i="10"/>
  <c r="D177" i="10"/>
  <c r="C177" i="10"/>
  <c r="B177" i="10"/>
  <c r="A177" i="10"/>
  <c r="L176" i="10"/>
  <c r="J176" i="10"/>
  <c r="I176" i="10"/>
  <c r="H176" i="10"/>
  <c r="G176" i="10"/>
  <c r="F176" i="10"/>
  <c r="E176" i="10"/>
  <c r="D176" i="10"/>
  <c r="C176" i="10"/>
  <c r="B176" i="10"/>
  <c r="A176" i="10" s="1"/>
  <c r="L175" i="10"/>
  <c r="J175" i="10"/>
  <c r="I175" i="10"/>
  <c r="H175" i="10"/>
  <c r="G175" i="10"/>
  <c r="F175" i="10"/>
  <c r="E175" i="10"/>
  <c r="D175" i="10"/>
  <c r="C175" i="10"/>
  <c r="B175" i="10"/>
  <c r="A175" i="10" s="1"/>
  <c r="L174" i="10"/>
  <c r="J174" i="10"/>
  <c r="I174" i="10"/>
  <c r="H174" i="10"/>
  <c r="G174" i="10"/>
  <c r="F174" i="10"/>
  <c r="E174" i="10"/>
  <c r="D174" i="10"/>
  <c r="C174" i="10"/>
  <c r="B174" i="10"/>
  <c r="A174" i="10"/>
  <c r="L173" i="10"/>
  <c r="J173" i="10"/>
  <c r="I173" i="10"/>
  <c r="H173" i="10"/>
  <c r="G173" i="10"/>
  <c r="F173" i="10"/>
  <c r="E173" i="10"/>
  <c r="D173" i="10"/>
  <c r="C173" i="10"/>
  <c r="B173" i="10"/>
  <c r="A173" i="10" s="1"/>
  <c r="L172" i="10"/>
  <c r="J172" i="10"/>
  <c r="I172" i="10"/>
  <c r="H172" i="10"/>
  <c r="G172" i="10"/>
  <c r="F172" i="10"/>
  <c r="E172" i="10"/>
  <c r="D172" i="10"/>
  <c r="C172" i="10"/>
  <c r="B172" i="10"/>
  <c r="A172" i="10" s="1"/>
  <c r="L171" i="10"/>
  <c r="J171" i="10"/>
  <c r="I171" i="10"/>
  <c r="H171" i="10"/>
  <c r="G171" i="10"/>
  <c r="F171" i="10"/>
  <c r="E171" i="10"/>
  <c r="D171" i="10"/>
  <c r="C171" i="10"/>
  <c r="B171" i="10"/>
  <c r="A171" i="10" s="1"/>
  <c r="L170" i="10"/>
  <c r="J170" i="10"/>
  <c r="I170" i="10"/>
  <c r="H170" i="10"/>
  <c r="G170" i="10"/>
  <c r="F170" i="10"/>
  <c r="E170" i="10"/>
  <c r="D170" i="10"/>
  <c r="C170" i="10"/>
  <c r="B170" i="10"/>
  <c r="A170" i="10"/>
  <c r="L169" i="10"/>
  <c r="J169" i="10"/>
  <c r="I169" i="10"/>
  <c r="H169" i="10"/>
  <c r="G169" i="10"/>
  <c r="F169" i="10"/>
  <c r="E169" i="10"/>
  <c r="D169" i="10"/>
  <c r="C169" i="10"/>
  <c r="B169" i="10"/>
  <c r="A169" i="10"/>
  <c r="L168" i="10"/>
  <c r="J168" i="10"/>
  <c r="I168" i="10"/>
  <c r="H168" i="10"/>
  <c r="G168" i="10"/>
  <c r="F168" i="10"/>
  <c r="E168" i="10"/>
  <c r="D168" i="10"/>
  <c r="C168" i="10"/>
  <c r="B168" i="10"/>
  <c r="A168" i="10" s="1"/>
  <c r="L167" i="10"/>
  <c r="J167" i="10"/>
  <c r="I167" i="10"/>
  <c r="H167" i="10"/>
  <c r="G167" i="10"/>
  <c r="F167" i="10"/>
  <c r="E167" i="10"/>
  <c r="D167" i="10"/>
  <c r="C167" i="10"/>
  <c r="B167" i="10"/>
  <c r="A167" i="10" s="1"/>
  <c r="L166" i="10"/>
  <c r="J166" i="10"/>
  <c r="I166" i="10"/>
  <c r="H166" i="10"/>
  <c r="G166" i="10"/>
  <c r="F166" i="10"/>
  <c r="E166" i="10"/>
  <c r="D166" i="10"/>
  <c r="C166" i="10"/>
  <c r="B166" i="10"/>
  <c r="A166" i="10"/>
  <c r="L165" i="10"/>
  <c r="J165" i="10"/>
  <c r="I165" i="10"/>
  <c r="H165" i="10"/>
  <c r="G165" i="10"/>
  <c r="F165" i="10"/>
  <c r="E165" i="10"/>
  <c r="D165" i="10"/>
  <c r="C165" i="10"/>
  <c r="B165" i="10"/>
  <c r="A165" i="10" s="1"/>
  <c r="L164" i="10"/>
  <c r="J164" i="10"/>
  <c r="I164" i="10"/>
  <c r="H164" i="10"/>
  <c r="G164" i="10"/>
  <c r="F164" i="10"/>
  <c r="E164" i="10"/>
  <c r="D164" i="10"/>
  <c r="C164" i="10"/>
  <c r="B164" i="10"/>
  <c r="A164" i="10" s="1"/>
  <c r="L163" i="10"/>
  <c r="J163" i="10"/>
  <c r="I163" i="10"/>
  <c r="H163" i="10"/>
  <c r="G163" i="10"/>
  <c r="F163" i="10"/>
  <c r="E163" i="10"/>
  <c r="D163" i="10"/>
  <c r="C163" i="10"/>
  <c r="B163" i="10"/>
  <c r="A163" i="10" s="1"/>
  <c r="L162" i="10"/>
  <c r="J162" i="10"/>
  <c r="I162" i="10"/>
  <c r="H162" i="10"/>
  <c r="G162" i="10"/>
  <c r="F162" i="10"/>
  <c r="E162" i="10"/>
  <c r="D162" i="10"/>
  <c r="C162" i="10"/>
  <c r="B162" i="10"/>
  <c r="A162" i="10"/>
  <c r="L161" i="10"/>
  <c r="J161" i="10"/>
  <c r="I161" i="10"/>
  <c r="H161" i="10"/>
  <c r="G161" i="10"/>
  <c r="F161" i="10"/>
  <c r="E161" i="10"/>
  <c r="D161" i="10"/>
  <c r="C161" i="10"/>
  <c r="B161" i="10"/>
  <c r="A161" i="10"/>
  <c r="L160" i="10"/>
  <c r="J160" i="10"/>
  <c r="I160" i="10"/>
  <c r="H160" i="10"/>
  <c r="G160" i="10"/>
  <c r="F160" i="10"/>
  <c r="E160" i="10"/>
  <c r="D160" i="10"/>
  <c r="C160" i="10"/>
  <c r="B160" i="10"/>
  <c r="A160" i="10" s="1"/>
  <c r="L159" i="10"/>
  <c r="J159" i="10"/>
  <c r="I159" i="10"/>
  <c r="H159" i="10"/>
  <c r="G159" i="10"/>
  <c r="F159" i="10"/>
  <c r="E159" i="10"/>
  <c r="D159" i="10"/>
  <c r="C159" i="10"/>
  <c r="B159" i="10"/>
  <c r="A159" i="10"/>
  <c r="L158" i="10"/>
  <c r="J158" i="10"/>
  <c r="I158" i="10"/>
  <c r="H158" i="10"/>
  <c r="G158" i="10"/>
  <c r="F158" i="10"/>
  <c r="E158" i="10"/>
  <c r="D158" i="10"/>
  <c r="C158" i="10"/>
  <c r="B158" i="10"/>
  <c r="A158" i="10"/>
  <c r="L157" i="10"/>
  <c r="J157" i="10"/>
  <c r="I157" i="10"/>
  <c r="H157" i="10"/>
  <c r="G157" i="10"/>
  <c r="F157" i="10"/>
  <c r="E157" i="10"/>
  <c r="D157" i="10"/>
  <c r="C157" i="10"/>
  <c r="B157" i="10"/>
  <c r="A157" i="10"/>
  <c r="L156" i="10"/>
  <c r="J156" i="10"/>
  <c r="I156" i="10"/>
  <c r="H156" i="10"/>
  <c r="G156" i="10"/>
  <c r="F156" i="10"/>
  <c r="E156" i="10"/>
  <c r="D156" i="10"/>
  <c r="C156" i="10"/>
  <c r="B156" i="10"/>
  <c r="A156" i="10" s="1"/>
  <c r="L155" i="10"/>
  <c r="J155" i="10"/>
  <c r="I155" i="10"/>
  <c r="H155" i="10"/>
  <c r="G155" i="10"/>
  <c r="F155" i="10"/>
  <c r="E155" i="10"/>
  <c r="D155" i="10"/>
  <c r="C155" i="10"/>
  <c r="B155" i="10"/>
  <c r="A155" i="10"/>
  <c r="L154" i="10"/>
  <c r="J154" i="10"/>
  <c r="I154" i="10"/>
  <c r="H154" i="10"/>
  <c r="G154" i="10"/>
  <c r="F154" i="10"/>
  <c r="E154" i="10"/>
  <c r="D154" i="10"/>
  <c r="C154" i="10"/>
  <c r="B154" i="10"/>
  <c r="A154" i="10"/>
  <c r="L153" i="10"/>
  <c r="J153" i="10"/>
  <c r="I153" i="10"/>
  <c r="H153" i="10"/>
  <c r="G153" i="10"/>
  <c r="F153" i="10"/>
  <c r="E153" i="10"/>
  <c r="D153" i="10"/>
  <c r="C153" i="10"/>
  <c r="B153" i="10"/>
  <c r="A153" i="10" s="1"/>
  <c r="L152" i="10"/>
  <c r="J152" i="10"/>
  <c r="I152" i="10"/>
  <c r="H152" i="10"/>
  <c r="G152" i="10"/>
  <c r="F152" i="10"/>
  <c r="E152" i="10"/>
  <c r="D152" i="10"/>
  <c r="C152" i="10"/>
  <c r="B152" i="10"/>
  <c r="A152" i="10" s="1"/>
  <c r="L151" i="10"/>
  <c r="J151" i="10"/>
  <c r="I151" i="10"/>
  <c r="H151" i="10"/>
  <c r="G151" i="10"/>
  <c r="F151" i="10"/>
  <c r="E151" i="10"/>
  <c r="D151" i="10"/>
  <c r="C151" i="10"/>
  <c r="B151" i="10"/>
  <c r="A151" i="10"/>
  <c r="L150" i="10"/>
  <c r="J150" i="10"/>
  <c r="I150" i="10"/>
  <c r="H150" i="10"/>
  <c r="G150" i="10"/>
  <c r="F150" i="10"/>
  <c r="E150" i="10"/>
  <c r="D150" i="10"/>
  <c r="C150" i="10"/>
  <c r="B150" i="10"/>
  <c r="A150" i="10"/>
  <c r="L149" i="10"/>
  <c r="J149" i="10"/>
  <c r="I149" i="10"/>
  <c r="H149" i="10"/>
  <c r="G149" i="10"/>
  <c r="F149" i="10"/>
  <c r="E149" i="10"/>
  <c r="D149" i="10"/>
  <c r="C149" i="10"/>
  <c r="B149" i="10"/>
  <c r="A149" i="10" s="1"/>
  <c r="L148" i="10"/>
  <c r="J148" i="10"/>
  <c r="I148" i="10"/>
  <c r="H148" i="10"/>
  <c r="G148" i="10"/>
  <c r="F148" i="10"/>
  <c r="E148" i="10"/>
  <c r="D148" i="10"/>
  <c r="C148" i="10"/>
  <c r="B148" i="10"/>
  <c r="A148" i="10" s="1"/>
  <c r="L147" i="10"/>
  <c r="J147" i="10"/>
  <c r="I147" i="10"/>
  <c r="H147" i="10"/>
  <c r="G147" i="10"/>
  <c r="F147" i="10"/>
  <c r="E147" i="10"/>
  <c r="D147" i="10"/>
  <c r="C147" i="10"/>
  <c r="B147" i="10"/>
  <c r="A147" i="10"/>
  <c r="L146" i="10"/>
  <c r="J146" i="10"/>
  <c r="I146" i="10"/>
  <c r="H146" i="10"/>
  <c r="G146" i="10"/>
  <c r="F146" i="10"/>
  <c r="E146" i="10"/>
  <c r="D146" i="10"/>
  <c r="C146" i="10"/>
  <c r="B146" i="10"/>
  <c r="A146" i="10"/>
  <c r="L145" i="10"/>
  <c r="J145" i="10"/>
  <c r="I145" i="10"/>
  <c r="H145" i="10"/>
  <c r="G145" i="10"/>
  <c r="F145" i="10"/>
  <c r="E145" i="10"/>
  <c r="D145" i="10"/>
  <c r="C145" i="10"/>
  <c r="B145" i="10"/>
  <c r="A145" i="10"/>
  <c r="L144" i="10"/>
  <c r="J144" i="10"/>
  <c r="I144" i="10"/>
  <c r="H144" i="10"/>
  <c r="G144" i="10"/>
  <c r="F144" i="10"/>
  <c r="E144" i="10"/>
  <c r="D144" i="10"/>
  <c r="C144" i="10"/>
  <c r="B144" i="10"/>
  <c r="A144" i="10" s="1"/>
  <c r="L143" i="10"/>
  <c r="J143" i="10"/>
  <c r="I143" i="10"/>
  <c r="H143" i="10"/>
  <c r="G143" i="10"/>
  <c r="F143" i="10"/>
  <c r="E143" i="10"/>
  <c r="D143" i="10"/>
  <c r="C143" i="10"/>
  <c r="B143" i="10"/>
  <c r="A143" i="10"/>
  <c r="L142" i="10"/>
  <c r="J142" i="10"/>
  <c r="I142" i="10"/>
  <c r="H142" i="10"/>
  <c r="G142" i="10"/>
  <c r="F142" i="10"/>
  <c r="E142" i="10"/>
  <c r="D142" i="10"/>
  <c r="C142" i="10"/>
  <c r="B142" i="10"/>
  <c r="A142" i="10"/>
  <c r="L141" i="10"/>
  <c r="J141" i="10"/>
  <c r="I141" i="10"/>
  <c r="H141" i="10"/>
  <c r="G141" i="10"/>
  <c r="F141" i="10"/>
  <c r="E141" i="10"/>
  <c r="D141" i="10"/>
  <c r="C141" i="10"/>
  <c r="B141" i="10"/>
  <c r="A141" i="10"/>
  <c r="L140" i="10"/>
  <c r="J140" i="10"/>
  <c r="I140" i="10"/>
  <c r="H140" i="10"/>
  <c r="G140" i="10"/>
  <c r="F140" i="10"/>
  <c r="E140" i="10"/>
  <c r="D140" i="10"/>
  <c r="C140" i="10"/>
  <c r="B140" i="10"/>
  <c r="A140" i="10" s="1"/>
  <c r="L139" i="10"/>
  <c r="J139" i="10"/>
  <c r="I139" i="10"/>
  <c r="H139" i="10"/>
  <c r="G139" i="10"/>
  <c r="F139" i="10"/>
  <c r="E139" i="10"/>
  <c r="D139" i="10"/>
  <c r="C139" i="10"/>
  <c r="B139" i="10"/>
  <c r="A139" i="10" s="1"/>
  <c r="L138" i="10"/>
  <c r="J138" i="10"/>
  <c r="I138" i="10"/>
  <c r="H138" i="10"/>
  <c r="G138" i="10"/>
  <c r="F138" i="10"/>
  <c r="E138" i="10"/>
  <c r="D138" i="10"/>
  <c r="C138" i="10"/>
  <c r="B138" i="10"/>
  <c r="A138" i="10"/>
  <c r="L137" i="10"/>
  <c r="J137" i="10"/>
  <c r="I137" i="10"/>
  <c r="H137" i="10"/>
  <c r="G137" i="10"/>
  <c r="F137" i="10"/>
  <c r="E137" i="10"/>
  <c r="D137" i="10"/>
  <c r="C137" i="10"/>
  <c r="B137" i="10"/>
  <c r="A137" i="10" s="1"/>
  <c r="L136" i="10"/>
  <c r="J136" i="10"/>
  <c r="I136" i="10"/>
  <c r="H136" i="10"/>
  <c r="G136" i="10"/>
  <c r="F136" i="10"/>
  <c r="E136" i="10"/>
  <c r="D136" i="10"/>
  <c r="C136" i="10"/>
  <c r="B136" i="10"/>
  <c r="A136" i="10" s="1"/>
  <c r="L135" i="10"/>
  <c r="J135" i="10"/>
  <c r="I135" i="10"/>
  <c r="H135" i="10"/>
  <c r="G135" i="10"/>
  <c r="F135" i="10"/>
  <c r="E135" i="10"/>
  <c r="D135" i="10"/>
  <c r="C135" i="10"/>
  <c r="B135" i="10"/>
  <c r="A135" i="10" s="1"/>
  <c r="L134" i="10"/>
  <c r="J134" i="10"/>
  <c r="I134" i="10"/>
  <c r="H134" i="10"/>
  <c r="G134" i="10"/>
  <c r="F134" i="10"/>
  <c r="E134" i="10"/>
  <c r="D134" i="10"/>
  <c r="C134" i="10"/>
  <c r="B134" i="10"/>
  <c r="A134" i="10"/>
  <c r="L133" i="10"/>
  <c r="J133" i="10"/>
  <c r="I133" i="10"/>
  <c r="H133" i="10"/>
  <c r="G133" i="10"/>
  <c r="F133" i="10"/>
  <c r="E133" i="10"/>
  <c r="D133" i="10"/>
  <c r="C133" i="10"/>
  <c r="B133" i="10"/>
  <c r="A133" i="10"/>
  <c r="L132" i="10"/>
  <c r="J132" i="10"/>
  <c r="I132" i="10"/>
  <c r="H132" i="10"/>
  <c r="G132" i="10"/>
  <c r="F132" i="10"/>
  <c r="E132" i="10"/>
  <c r="D132" i="10"/>
  <c r="C132" i="10"/>
  <c r="B132" i="10"/>
  <c r="A132" i="10" s="1"/>
  <c r="L131" i="10"/>
  <c r="J131" i="10"/>
  <c r="I131" i="10"/>
  <c r="H131" i="10"/>
  <c r="G131" i="10"/>
  <c r="F131" i="10"/>
  <c r="E131" i="10"/>
  <c r="D131" i="10"/>
  <c r="C131" i="10"/>
  <c r="B131" i="10"/>
  <c r="A131" i="10"/>
  <c r="L130" i="10"/>
  <c r="J130" i="10"/>
  <c r="I130" i="10"/>
  <c r="H130" i="10"/>
  <c r="G130" i="10"/>
  <c r="F130" i="10"/>
  <c r="E130" i="10"/>
  <c r="D130" i="10"/>
  <c r="C130" i="10"/>
  <c r="B130" i="10"/>
  <c r="A130" i="10"/>
  <c r="L129" i="10"/>
  <c r="J129" i="10"/>
  <c r="I129" i="10"/>
  <c r="H129" i="10"/>
  <c r="G129" i="10"/>
  <c r="F129" i="10"/>
  <c r="E129" i="10"/>
  <c r="D129" i="10"/>
  <c r="C129" i="10"/>
  <c r="B129" i="10"/>
  <c r="A129" i="10" s="1"/>
  <c r="L128" i="10"/>
  <c r="J128" i="10"/>
  <c r="I128" i="10"/>
  <c r="H128" i="10"/>
  <c r="G128" i="10"/>
  <c r="F128" i="10"/>
  <c r="E128" i="10"/>
  <c r="D128" i="10"/>
  <c r="C128" i="10"/>
  <c r="B128" i="10"/>
  <c r="A128" i="10" s="1"/>
  <c r="L127" i="10"/>
  <c r="J127" i="10"/>
  <c r="I127" i="10"/>
  <c r="H127" i="10"/>
  <c r="G127" i="10"/>
  <c r="F127" i="10"/>
  <c r="E127" i="10"/>
  <c r="D127" i="10"/>
  <c r="C127" i="10"/>
  <c r="B127" i="10"/>
  <c r="A127" i="10"/>
  <c r="L126" i="10"/>
  <c r="J126" i="10"/>
  <c r="I126" i="10"/>
  <c r="H126" i="10"/>
  <c r="G126" i="10"/>
  <c r="F126" i="10"/>
  <c r="E126" i="10"/>
  <c r="D126" i="10"/>
  <c r="C126" i="10"/>
  <c r="B126" i="10"/>
  <c r="A126" i="10"/>
  <c r="L125" i="10"/>
  <c r="J125" i="10"/>
  <c r="I125" i="10"/>
  <c r="H125" i="10"/>
  <c r="G125" i="10"/>
  <c r="F125" i="10"/>
  <c r="E125" i="10"/>
  <c r="D125" i="10"/>
  <c r="C125" i="10"/>
  <c r="B125" i="10"/>
  <c r="A125" i="10" s="1"/>
  <c r="L124" i="10"/>
  <c r="J124" i="10"/>
  <c r="I124" i="10"/>
  <c r="H124" i="10"/>
  <c r="G124" i="10"/>
  <c r="F124" i="10"/>
  <c r="E124" i="10"/>
  <c r="D124" i="10"/>
  <c r="C124" i="10"/>
  <c r="B124" i="10"/>
  <c r="A124" i="10" s="1"/>
  <c r="L123" i="10"/>
  <c r="J123" i="10"/>
  <c r="I123" i="10"/>
  <c r="H123" i="10"/>
  <c r="G123" i="10"/>
  <c r="F123" i="10"/>
  <c r="E123" i="10"/>
  <c r="D123" i="10"/>
  <c r="C123" i="10"/>
  <c r="B123" i="10"/>
  <c r="A123" i="10" s="1"/>
  <c r="L122" i="10"/>
  <c r="J122" i="10"/>
  <c r="I122" i="10"/>
  <c r="H122" i="10"/>
  <c r="G122" i="10"/>
  <c r="F122" i="10"/>
  <c r="E122" i="10"/>
  <c r="D122" i="10"/>
  <c r="C122" i="10"/>
  <c r="B122" i="10"/>
  <c r="A122" i="10"/>
  <c r="L121" i="10"/>
  <c r="J121" i="10"/>
  <c r="I121" i="10"/>
  <c r="H121" i="10"/>
  <c r="G121" i="10"/>
  <c r="F121" i="10"/>
  <c r="E121" i="10"/>
  <c r="D121" i="10"/>
  <c r="C121" i="10"/>
  <c r="B121" i="10"/>
  <c r="A121" i="10"/>
  <c r="L120" i="10"/>
  <c r="J120" i="10"/>
  <c r="I120" i="10"/>
  <c r="H120" i="10"/>
  <c r="G120" i="10"/>
  <c r="F120" i="10"/>
  <c r="E120" i="10"/>
  <c r="D120" i="10"/>
  <c r="C120" i="10"/>
  <c r="B120" i="10"/>
  <c r="A120" i="10" s="1"/>
  <c r="L119" i="10"/>
  <c r="J119" i="10"/>
  <c r="I119" i="10"/>
  <c r="H119" i="10"/>
  <c r="G119" i="10"/>
  <c r="F119" i="10"/>
  <c r="E119" i="10"/>
  <c r="D119" i="10"/>
  <c r="C119" i="10"/>
  <c r="B119" i="10"/>
  <c r="A119" i="10" s="1"/>
  <c r="L118" i="10"/>
  <c r="J118" i="10"/>
  <c r="I118" i="10"/>
  <c r="H118" i="10"/>
  <c r="G118" i="10"/>
  <c r="F118" i="10"/>
  <c r="E118" i="10"/>
  <c r="D118" i="10"/>
  <c r="C118" i="10"/>
  <c r="B118" i="10"/>
  <c r="A118" i="10"/>
  <c r="L117" i="10"/>
  <c r="J117" i="10"/>
  <c r="I117" i="10"/>
  <c r="H117" i="10"/>
  <c r="G117" i="10"/>
  <c r="F117" i="10"/>
  <c r="E117" i="10"/>
  <c r="D117" i="10"/>
  <c r="C117" i="10"/>
  <c r="B117" i="10"/>
  <c r="A117" i="10" s="1"/>
  <c r="L116" i="10"/>
  <c r="J116" i="10"/>
  <c r="I116" i="10"/>
  <c r="H116" i="10"/>
  <c r="G116" i="10"/>
  <c r="F116" i="10"/>
  <c r="E116" i="10"/>
  <c r="D116" i="10"/>
  <c r="C116" i="10"/>
  <c r="B116" i="10"/>
  <c r="A116" i="10" s="1"/>
  <c r="L115" i="10"/>
  <c r="J115" i="10"/>
  <c r="I115" i="10"/>
  <c r="H115" i="10"/>
  <c r="G115" i="10"/>
  <c r="F115" i="10"/>
  <c r="E115" i="10"/>
  <c r="D115" i="10"/>
  <c r="C115" i="10"/>
  <c r="B115" i="10"/>
  <c r="A115" i="10" s="1"/>
  <c r="L114" i="10"/>
  <c r="J114" i="10"/>
  <c r="I114" i="10"/>
  <c r="H114" i="10"/>
  <c r="G114" i="10"/>
  <c r="F114" i="10"/>
  <c r="E114" i="10"/>
  <c r="D114" i="10"/>
  <c r="C114" i="10"/>
  <c r="B114" i="10"/>
  <c r="A114" i="10"/>
  <c r="L113" i="10"/>
  <c r="J113" i="10"/>
  <c r="I113" i="10"/>
  <c r="H113" i="10"/>
  <c r="G113" i="10"/>
  <c r="F113" i="10"/>
  <c r="E113" i="10"/>
  <c r="D113" i="10"/>
  <c r="C113" i="10"/>
  <c r="B113" i="10"/>
  <c r="A113" i="10"/>
  <c r="L112" i="10"/>
  <c r="J112" i="10"/>
  <c r="I112" i="10"/>
  <c r="H112" i="10"/>
  <c r="G112" i="10"/>
  <c r="F112" i="10"/>
  <c r="E112" i="10"/>
  <c r="D112" i="10"/>
  <c r="C112" i="10"/>
  <c r="B112" i="10"/>
  <c r="A112" i="10" s="1"/>
  <c r="L111" i="10"/>
  <c r="J111" i="10"/>
  <c r="I111" i="10"/>
  <c r="H111" i="10"/>
  <c r="G111" i="10"/>
  <c r="F111" i="10"/>
  <c r="E111" i="10"/>
  <c r="D111" i="10"/>
  <c r="C111" i="10"/>
  <c r="B111" i="10"/>
  <c r="A111" i="10" s="1"/>
  <c r="L110" i="10"/>
  <c r="J110" i="10"/>
  <c r="I110" i="10"/>
  <c r="H110" i="10"/>
  <c r="G110" i="10"/>
  <c r="F110" i="10"/>
  <c r="E110" i="10"/>
  <c r="D110" i="10"/>
  <c r="C110" i="10"/>
  <c r="B110" i="10"/>
  <c r="A110" i="10"/>
  <c r="L109" i="10"/>
  <c r="J109" i="10"/>
  <c r="I109" i="10"/>
  <c r="H109" i="10"/>
  <c r="G109" i="10"/>
  <c r="F109" i="10"/>
  <c r="E109" i="10"/>
  <c r="D109" i="10"/>
  <c r="C109" i="10"/>
  <c r="B109" i="10"/>
  <c r="A109" i="10" s="1"/>
  <c r="L108" i="10"/>
  <c r="J108" i="10"/>
  <c r="I108" i="10"/>
  <c r="H108" i="10"/>
  <c r="G108" i="10"/>
  <c r="F108" i="10"/>
  <c r="E108" i="10"/>
  <c r="D108" i="10"/>
  <c r="C108" i="10"/>
  <c r="B108" i="10"/>
  <c r="A108" i="10" s="1"/>
  <c r="L107" i="10"/>
  <c r="J107" i="10"/>
  <c r="I107" i="10"/>
  <c r="H107" i="10"/>
  <c r="G107" i="10"/>
  <c r="F107" i="10"/>
  <c r="E107" i="10"/>
  <c r="D107" i="10"/>
  <c r="C107" i="10"/>
  <c r="B107" i="10"/>
  <c r="A107" i="10" s="1"/>
  <c r="L106" i="10"/>
  <c r="J106" i="10"/>
  <c r="I106" i="10"/>
  <c r="H106" i="10"/>
  <c r="G106" i="10"/>
  <c r="F106" i="10"/>
  <c r="E106" i="10"/>
  <c r="D106" i="10"/>
  <c r="C106" i="10"/>
  <c r="B106" i="10"/>
  <c r="A106" i="10"/>
  <c r="L105" i="10"/>
  <c r="J105" i="10"/>
  <c r="I105" i="10"/>
  <c r="H105" i="10"/>
  <c r="G105" i="10"/>
  <c r="F105" i="10"/>
  <c r="E105" i="10"/>
  <c r="D105" i="10"/>
  <c r="C105" i="10"/>
  <c r="B105" i="10"/>
  <c r="A105" i="10"/>
  <c r="L104" i="10"/>
  <c r="J104" i="10"/>
  <c r="I104" i="10"/>
  <c r="H104" i="10"/>
  <c r="G104" i="10"/>
  <c r="F104" i="10"/>
  <c r="E104" i="10"/>
  <c r="D104" i="10"/>
  <c r="C104" i="10"/>
  <c r="B104" i="10"/>
  <c r="A104" i="10" s="1"/>
  <c r="L103" i="10"/>
  <c r="J103" i="10"/>
  <c r="I103" i="10"/>
  <c r="H103" i="10"/>
  <c r="G103" i="10"/>
  <c r="F103" i="10"/>
  <c r="E103" i="10"/>
  <c r="D103" i="10"/>
  <c r="C103" i="10"/>
  <c r="B103" i="10"/>
  <c r="A103" i="10" s="1"/>
  <c r="L102" i="10"/>
  <c r="J102" i="10"/>
  <c r="I102" i="10"/>
  <c r="H102" i="10"/>
  <c r="G102" i="10"/>
  <c r="F102" i="10"/>
  <c r="E102" i="10"/>
  <c r="D102" i="10"/>
  <c r="C102" i="10"/>
  <c r="B102" i="10"/>
  <c r="A102" i="10"/>
  <c r="L101" i="10"/>
  <c r="J101" i="10"/>
  <c r="I101" i="10"/>
  <c r="H101" i="10"/>
  <c r="G101" i="10"/>
  <c r="F101" i="10"/>
  <c r="E101" i="10"/>
  <c r="D101" i="10"/>
  <c r="C101" i="10"/>
  <c r="B101" i="10"/>
  <c r="A101" i="10" s="1"/>
  <c r="L100" i="10"/>
  <c r="J100" i="10"/>
  <c r="I100" i="10"/>
  <c r="H100" i="10"/>
  <c r="G100" i="10"/>
  <c r="F100" i="10"/>
  <c r="E100" i="10"/>
  <c r="D100" i="10"/>
  <c r="C100" i="10"/>
  <c r="B100" i="10"/>
  <c r="A100" i="10" s="1"/>
  <c r="L99" i="10"/>
  <c r="J99" i="10"/>
  <c r="I99" i="10"/>
  <c r="H99" i="10"/>
  <c r="G99" i="10"/>
  <c r="F99" i="10"/>
  <c r="E99" i="10"/>
  <c r="D99" i="10"/>
  <c r="C99" i="10"/>
  <c r="B99" i="10"/>
  <c r="A99" i="10" s="1"/>
  <c r="L98" i="10"/>
  <c r="J98" i="10"/>
  <c r="I98" i="10"/>
  <c r="H98" i="10"/>
  <c r="G98" i="10"/>
  <c r="F98" i="10"/>
  <c r="E98" i="10"/>
  <c r="D98" i="10"/>
  <c r="C98" i="10"/>
  <c r="B98" i="10"/>
  <c r="A98" i="10"/>
  <c r="L97" i="10"/>
  <c r="J97" i="10"/>
  <c r="I97" i="10"/>
  <c r="H97" i="10"/>
  <c r="G97" i="10"/>
  <c r="F97" i="10"/>
  <c r="E97" i="10"/>
  <c r="D97" i="10"/>
  <c r="C97" i="10"/>
  <c r="B97" i="10"/>
  <c r="A97" i="10"/>
  <c r="L96" i="10"/>
  <c r="J96" i="10"/>
  <c r="I96" i="10"/>
  <c r="H96" i="10"/>
  <c r="G96" i="10"/>
  <c r="F96" i="10"/>
  <c r="E96" i="10"/>
  <c r="D96" i="10"/>
  <c r="C96" i="10"/>
  <c r="B96" i="10"/>
  <c r="A96" i="10" s="1"/>
  <c r="L95" i="10"/>
  <c r="J95" i="10"/>
  <c r="I95" i="10"/>
  <c r="H95" i="10"/>
  <c r="G95" i="10"/>
  <c r="F95" i="10"/>
  <c r="E95" i="10"/>
  <c r="D95" i="10"/>
  <c r="C95" i="10"/>
  <c r="B95" i="10"/>
  <c r="A95" i="10" s="1"/>
  <c r="L94" i="10"/>
  <c r="J94" i="10"/>
  <c r="I94" i="10"/>
  <c r="H94" i="10"/>
  <c r="G94" i="10"/>
  <c r="F94" i="10"/>
  <c r="E94" i="10"/>
  <c r="D94" i="10"/>
  <c r="C94" i="10"/>
  <c r="B94" i="10"/>
  <c r="A94" i="10"/>
  <c r="L93" i="10"/>
  <c r="J93" i="10"/>
  <c r="I93" i="10"/>
  <c r="H93" i="10"/>
  <c r="G93" i="10"/>
  <c r="F93" i="10"/>
  <c r="E93" i="10"/>
  <c r="D93" i="10"/>
  <c r="C93" i="10"/>
  <c r="B93" i="10"/>
  <c r="A93" i="10" s="1"/>
  <c r="L92" i="10"/>
  <c r="J92" i="10"/>
  <c r="I92" i="10"/>
  <c r="H92" i="10"/>
  <c r="G92" i="10"/>
  <c r="F92" i="10"/>
  <c r="E92" i="10"/>
  <c r="D92" i="10"/>
  <c r="C92" i="10"/>
  <c r="B92" i="10"/>
  <c r="A92" i="10" s="1"/>
  <c r="L91" i="10"/>
  <c r="J91" i="10"/>
  <c r="I91" i="10"/>
  <c r="H91" i="10"/>
  <c r="G91" i="10"/>
  <c r="F91" i="10"/>
  <c r="E91" i="10"/>
  <c r="D91" i="10"/>
  <c r="C91" i="10"/>
  <c r="B91" i="10"/>
  <c r="A91" i="10" s="1"/>
  <c r="L90" i="10"/>
  <c r="J90" i="10"/>
  <c r="I90" i="10"/>
  <c r="H90" i="10"/>
  <c r="G90" i="10"/>
  <c r="F90" i="10"/>
  <c r="E90" i="10"/>
  <c r="D90" i="10"/>
  <c r="C90" i="10"/>
  <c r="B90" i="10"/>
  <c r="A90" i="10"/>
  <c r="L89" i="10"/>
  <c r="J89" i="10"/>
  <c r="I89" i="10"/>
  <c r="H89" i="10"/>
  <c r="G89" i="10"/>
  <c r="F89" i="10"/>
  <c r="E89" i="10"/>
  <c r="D89" i="10"/>
  <c r="C89" i="10"/>
  <c r="B89" i="10"/>
  <c r="A89" i="10"/>
  <c r="L88" i="10"/>
  <c r="J88" i="10"/>
  <c r="I88" i="10"/>
  <c r="H88" i="10"/>
  <c r="G88" i="10"/>
  <c r="F88" i="10"/>
  <c r="E88" i="10"/>
  <c r="D88" i="10"/>
  <c r="C88" i="10"/>
  <c r="B88" i="10"/>
  <c r="A88" i="10" s="1"/>
  <c r="L87" i="10"/>
  <c r="J87" i="10"/>
  <c r="I87" i="10"/>
  <c r="H87" i="10"/>
  <c r="G87" i="10"/>
  <c r="F87" i="10"/>
  <c r="E87" i="10"/>
  <c r="D87" i="10"/>
  <c r="C87" i="10"/>
  <c r="B87" i="10"/>
  <c r="A87" i="10" s="1"/>
  <c r="L86" i="10"/>
  <c r="J86" i="10"/>
  <c r="I86" i="10"/>
  <c r="H86" i="10"/>
  <c r="G86" i="10"/>
  <c r="F86" i="10"/>
  <c r="E86" i="10"/>
  <c r="D86" i="10"/>
  <c r="C86" i="10"/>
  <c r="B86" i="10"/>
  <c r="A86" i="10"/>
  <c r="L85" i="10"/>
  <c r="J85" i="10"/>
  <c r="I85" i="10"/>
  <c r="H85" i="10"/>
  <c r="G85" i="10"/>
  <c r="F85" i="10"/>
  <c r="E85" i="10"/>
  <c r="D85" i="10"/>
  <c r="C85" i="10"/>
  <c r="B85" i="10"/>
  <c r="A85" i="10" s="1"/>
  <c r="L84" i="10"/>
  <c r="J84" i="10"/>
  <c r="I84" i="10"/>
  <c r="H84" i="10"/>
  <c r="G84" i="10"/>
  <c r="F84" i="10"/>
  <c r="E84" i="10"/>
  <c r="D84" i="10"/>
  <c r="C84" i="10"/>
  <c r="B84" i="10"/>
  <c r="A84" i="10" s="1"/>
  <c r="L83" i="10"/>
  <c r="J83" i="10"/>
  <c r="I83" i="10"/>
  <c r="H83" i="10"/>
  <c r="G83" i="10"/>
  <c r="F83" i="10"/>
  <c r="E83" i="10"/>
  <c r="D83" i="10"/>
  <c r="C83" i="10"/>
  <c r="B83" i="10"/>
  <c r="A83" i="10" s="1"/>
  <c r="L82" i="10"/>
  <c r="J82" i="10"/>
  <c r="I82" i="10"/>
  <c r="H82" i="10"/>
  <c r="G82" i="10"/>
  <c r="F82" i="10"/>
  <c r="E82" i="10"/>
  <c r="D82" i="10"/>
  <c r="C82" i="10"/>
  <c r="B82" i="10"/>
  <c r="A82" i="10"/>
  <c r="L81" i="10"/>
  <c r="J81" i="10"/>
  <c r="I81" i="10"/>
  <c r="H81" i="10"/>
  <c r="G81" i="10"/>
  <c r="F81" i="10"/>
  <c r="E81" i="10"/>
  <c r="D81" i="10"/>
  <c r="C81" i="10"/>
  <c r="B81" i="10"/>
  <c r="A81" i="10"/>
  <c r="L80" i="10"/>
  <c r="J80" i="10"/>
  <c r="I80" i="10"/>
  <c r="H80" i="10"/>
  <c r="G80" i="10"/>
  <c r="F80" i="10"/>
  <c r="E80" i="10"/>
  <c r="D80" i="10"/>
  <c r="C80" i="10"/>
  <c r="B80" i="10"/>
  <c r="A80" i="10" s="1"/>
  <c r="L79" i="10"/>
  <c r="J79" i="10"/>
  <c r="I79" i="10"/>
  <c r="H79" i="10"/>
  <c r="G79" i="10"/>
  <c r="F79" i="10"/>
  <c r="E79" i="10"/>
  <c r="D79" i="10"/>
  <c r="C79" i="10"/>
  <c r="B79" i="10"/>
  <c r="A79" i="10" s="1"/>
  <c r="L78" i="10"/>
  <c r="J78" i="10"/>
  <c r="I78" i="10"/>
  <c r="H78" i="10"/>
  <c r="G78" i="10"/>
  <c r="F78" i="10"/>
  <c r="E78" i="10"/>
  <c r="D78" i="10"/>
  <c r="C78" i="10"/>
  <c r="B78" i="10"/>
  <c r="A78" i="10"/>
  <c r="L77" i="10"/>
  <c r="J77" i="10"/>
  <c r="I77" i="10"/>
  <c r="H77" i="10"/>
  <c r="G77" i="10"/>
  <c r="F77" i="10"/>
  <c r="E77" i="10"/>
  <c r="D77" i="10"/>
  <c r="C77" i="10"/>
  <c r="B77" i="10"/>
  <c r="A77" i="10" s="1"/>
  <c r="L76" i="10"/>
  <c r="J76" i="10"/>
  <c r="I76" i="10"/>
  <c r="H76" i="10"/>
  <c r="G76" i="10"/>
  <c r="F76" i="10"/>
  <c r="E76" i="10"/>
  <c r="D76" i="10"/>
  <c r="C76" i="10"/>
  <c r="B76" i="10"/>
  <c r="A76" i="10" s="1"/>
  <c r="L75" i="10"/>
  <c r="J75" i="10"/>
  <c r="I75" i="10"/>
  <c r="H75" i="10"/>
  <c r="G75" i="10"/>
  <c r="F75" i="10"/>
  <c r="E75" i="10"/>
  <c r="D75" i="10"/>
  <c r="C75" i="10"/>
  <c r="B75" i="10"/>
  <c r="A75" i="10" s="1"/>
  <c r="L74" i="10"/>
  <c r="J74" i="10"/>
  <c r="I74" i="10"/>
  <c r="H74" i="10"/>
  <c r="G74" i="10"/>
  <c r="F74" i="10"/>
  <c r="E74" i="10"/>
  <c r="D74" i="10"/>
  <c r="C74" i="10"/>
  <c r="B74" i="10"/>
  <c r="A74" i="10"/>
  <c r="L73" i="10"/>
  <c r="J73" i="10"/>
  <c r="I73" i="10"/>
  <c r="H73" i="10"/>
  <c r="G73" i="10"/>
  <c r="F73" i="10"/>
  <c r="E73" i="10"/>
  <c r="D73" i="10"/>
  <c r="C73" i="10"/>
  <c r="B73" i="10"/>
  <c r="A73" i="10"/>
  <c r="L72" i="10"/>
  <c r="J72" i="10"/>
  <c r="I72" i="10"/>
  <c r="H72" i="10"/>
  <c r="G72" i="10"/>
  <c r="F72" i="10"/>
  <c r="E72" i="10"/>
  <c r="D72" i="10"/>
  <c r="C72" i="10"/>
  <c r="B72" i="10"/>
  <c r="A72" i="10" s="1"/>
  <c r="L71" i="10"/>
  <c r="J71" i="10"/>
  <c r="I71" i="10"/>
  <c r="H71" i="10"/>
  <c r="G71" i="10"/>
  <c r="F71" i="10"/>
  <c r="E71" i="10"/>
  <c r="D71" i="10"/>
  <c r="C71" i="10"/>
  <c r="B71" i="10"/>
  <c r="A71" i="10" s="1"/>
  <c r="L70" i="10"/>
  <c r="J70" i="10"/>
  <c r="I70" i="10"/>
  <c r="H70" i="10"/>
  <c r="G70" i="10"/>
  <c r="F70" i="10"/>
  <c r="E70" i="10"/>
  <c r="D70" i="10"/>
  <c r="C70" i="10"/>
  <c r="B70" i="10"/>
  <c r="A70" i="10"/>
  <c r="L69" i="10"/>
  <c r="J69" i="10"/>
  <c r="I69" i="10"/>
  <c r="H69" i="10"/>
  <c r="G69" i="10"/>
  <c r="F69" i="10"/>
  <c r="E69" i="10"/>
  <c r="D69" i="10"/>
  <c r="C69" i="10"/>
  <c r="B69" i="10"/>
  <c r="A69" i="10" s="1"/>
  <c r="L68" i="10"/>
  <c r="J68" i="10"/>
  <c r="I68" i="10"/>
  <c r="H68" i="10"/>
  <c r="G68" i="10"/>
  <c r="F68" i="10"/>
  <c r="E68" i="10"/>
  <c r="D68" i="10"/>
  <c r="C68" i="10"/>
  <c r="B68" i="10"/>
  <c r="A68" i="10" s="1"/>
  <c r="L67" i="10"/>
  <c r="J67" i="10"/>
  <c r="I67" i="10"/>
  <c r="H67" i="10"/>
  <c r="G67" i="10"/>
  <c r="F67" i="10"/>
  <c r="E67" i="10"/>
  <c r="D67" i="10"/>
  <c r="C67" i="10"/>
  <c r="B67" i="10"/>
  <c r="A67" i="10" s="1"/>
  <c r="L66" i="10"/>
  <c r="J66" i="10"/>
  <c r="I66" i="10"/>
  <c r="H66" i="10"/>
  <c r="G66" i="10"/>
  <c r="F66" i="10"/>
  <c r="E66" i="10"/>
  <c r="D66" i="10"/>
  <c r="C66" i="10"/>
  <c r="B66" i="10"/>
  <c r="A66" i="10"/>
  <c r="L65" i="10"/>
  <c r="J65" i="10"/>
  <c r="I65" i="10"/>
  <c r="H65" i="10"/>
  <c r="G65" i="10"/>
  <c r="F65" i="10"/>
  <c r="E65" i="10"/>
  <c r="D65" i="10"/>
  <c r="C65" i="10"/>
  <c r="B65" i="10"/>
  <c r="A65" i="10"/>
  <c r="L64" i="10"/>
  <c r="J64" i="10"/>
  <c r="I64" i="10"/>
  <c r="H64" i="10"/>
  <c r="G64" i="10"/>
  <c r="F64" i="10"/>
  <c r="E64" i="10"/>
  <c r="D64" i="10"/>
  <c r="C64" i="10"/>
  <c r="B64" i="10"/>
  <c r="A64" i="10" s="1"/>
  <c r="L63" i="10"/>
  <c r="J63" i="10"/>
  <c r="I63" i="10"/>
  <c r="H63" i="10"/>
  <c r="G63" i="10"/>
  <c r="F63" i="10"/>
  <c r="E63" i="10"/>
  <c r="D63" i="10"/>
  <c r="C63" i="10"/>
  <c r="B63" i="10"/>
  <c r="A63" i="10" s="1"/>
  <c r="L62" i="10"/>
  <c r="J62" i="10"/>
  <c r="I62" i="10"/>
  <c r="H62" i="10"/>
  <c r="G62" i="10"/>
  <c r="F62" i="10"/>
  <c r="E62" i="10"/>
  <c r="D62" i="10"/>
  <c r="C62" i="10"/>
  <c r="B62" i="10"/>
  <c r="A62" i="10"/>
  <c r="L61" i="10"/>
  <c r="J61" i="10"/>
  <c r="I61" i="10"/>
  <c r="H61" i="10"/>
  <c r="G61" i="10"/>
  <c r="F61" i="10"/>
  <c r="E61" i="10"/>
  <c r="D61" i="10"/>
  <c r="C61" i="10"/>
  <c r="B61" i="10"/>
  <c r="A61" i="10" s="1"/>
  <c r="L60" i="10"/>
  <c r="J60" i="10"/>
  <c r="I60" i="10"/>
  <c r="H60" i="10"/>
  <c r="G60" i="10"/>
  <c r="F60" i="10"/>
  <c r="E60" i="10"/>
  <c r="D60" i="10"/>
  <c r="C60" i="10"/>
  <c r="B60" i="10"/>
  <c r="A60" i="10" s="1"/>
  <c r="L59" i="10"/>
  <c r="J59" i="10"/>
  <c r="I59" i="10"/>
  <c r="H59" i="10"/>
  <c r="G59" i="10"/>
  <c r="F59" i="10"/>
  <c r="E59" i="10"/>
  <c r="D59" i="10"/>
  <c r="C59" i="10"/>
  <c r="B59" i="10"/>
  <c r="A59" i="10" s="1"/>
  <c r="L58" i="10"/>
  <c r="J58" i="10"/>
  <c r="I58" i="10"/>
  <c r="H58" i="10"/>
  <c r="G58" i="10"/>
  <c r="F58" i="10"/>
  <c r="E58" i="10"/>
  <c r="D58" i="10"/>
  <c r="C58" i="10"/>
  <c r="B58" i="10"/>
  <c r="A58" i="10"/>
  <c r="L57" i="10"/>
  <c r="J57" i="10"/>
  <c r="I57" i="10"/>
  <c r="H57" i="10"/>
  <c r="G57" i="10"/>
  <c r="F57" i="10"/>
  <c r="E57" i="10"/>
  <c r="D57" i="10"/>
  <c r="C57" i="10"/>
  <c r="B57" i="10"/>
  <c r="A57" i="10"/>
  <c r="L56" i="10"/>
  <c r="J56" i="10"/>
  <c r="I56" i="10"/>
  <c r="H56" i="10"/>
  <c r="G56" i="10"/>
  <c r="F56" i="10"/>
  <c r="E56" i="10"/>
  <c r="D56" i="10"/>
  <c r="C56" i="10"/>
  <c r="B56" i="10"/>
  <c r="A56" i="10" s="1"/>
  <c r="L55" i="10"/>
  <c r="J55" i="10"/>
  <c r="I55" i="10"/>
  <c r="H55" i="10"/>
  <c r="G55" i="10"/>
  <c r="F55" i="10"/>
  <c r="E55" i="10"/>
  <c r="D55" i="10"/>
  <c r="C55" i="10"/>
  <c r="B55" i="10"/>
  <c r="A55" i="10" s="1"/>
  <c r="L54" i="10"/>
  <c r="J54" i="10"/>
  <c r="I54" i="10"/>
  <c r="H54" i="10"/>
  <c r="G54" i="10"/>
  <c r="F54" i="10"/>
  <c r="E54" i="10"/>
  <c r="D54" i="10"/>
  <c r="C54" i="10"/>
  <c r="B54" i="10"/>
  <c r="A54" i="10"/>
  <c r="L53" i="10"/>
  <c r="J53" i="10"/>
  <c r="I53" i="10"/>
  <c r="H53" i="10"/>
  <c r="G53" i="10"/>
  <c r="F53" i="10"/>
  <c r="E53" i="10"/>
  <c r="D53" i="10"/>
  <c r="C53" i="10"/>
  <c r="B53" i="10"/>
  <c r="A53" i="10"/>
  <c r="L52" i="10"/>
  <c r="J52" i="10"/>
  <c r="I52" i="10"/>
  <c r="H52" i="10"/>
  <c r="G52" i="10"/>
  <c r="F52" i="10"/>
  <c r="E52" i="10"/>
  <c r="D52" i="10"/>
  <c r="C52" i="10"/>
  <c r="B52" i="10"/>
  <c r="A52" i="10"/>
  <c r="L51" i="10"/>
  <c r="J51" i="10"/>
  <c r="I51" i="10"/>
  <c r="H51" i="10"/>
  <c r="G51" i="10"/>
  <c r="F51" i="10"/>
  <c r="E51" i="10"/>
  <c r="D51" i="10"/>
  <c r="C51" i="10"/>
  <c r="B51" i="10"/>
  <c r="A51" i="10" s="1"/>
  <c r="L50" i="10"/>
  <c r="J50" i="10"/>
  <c r="I50" i="10"/>
  <c r="H50" i="10"/>
  <c r="G50" i="10"/>
  <c r="F50" i="10"/>
  <c r="E50" i="10"/>
  <c r="D50" i="10"/>
  <c r="C50" i="10"/>
  <c r="B50" i="10"/>
  <c r="A50" i="10" s="1"/>
  <c r="L49" i="10"/>
  <c r="J49" i="10"/>
  <c r="I49" i="10"/>
  <c r="H49" i="10"/>
  <c r="G49" i="10"/>
  <c r="F49" i="10"/>
  <c r="E49" i="10"/>
  <c r="D49" i="10"/>
  <c r="C49" i="10"/>
  <c r="B49" i="10"/>
  <c r="A49" i="10"/>
  <c r="L48" i="10"/>
  <c r="J48" i="10"/>
  <c r="I48" i="10"/>
  <c r="H48" i="10"/>
  <c r="G48" i="10"/>
  <c r="F48" i="10"/>
  <c r="E48" i="10"/>
  <c r="D48" i="10"/>
  <c r="C48" i="10"/>
  <c r="B48" i="10"/>
  <c r="A48" i="10"/>
  <c r="L47" i="10"/>
  <c r="J47" i="10"/>
  <c r="I47" i="10"/>
  <c r="H47" i="10"/>
  <c r="G47" i="10"/>
  <c r="F47" i="10"/>
  <c r="E47" i="10"/>
  <c r="D47" i="10"/>
  <c r="C47" i="10"/>
  <c r="B47" i="10"/>
  <c r="A47" i="10" s="1"/>
  <c r="L46" i="10"/>
  <c r="J46" i="10"/>
  <c r="I46" i="10"/>
  <c r="H46" i="10"/>
  <c r="G46" i="10"/>
  <c r="F46" i="10"/>
  <c r="E46" i="10"/>
  <c r="D46" i="10"/>
  <c r="C46" i="10"/>
  <c r="B46" i="10"/>
  <c r="A46" i="10" s="1"/>
  <c r="L45" i="10"/>
  <c r="J45" i="10"/>
  <c r="I45" i="10"/>
  <c r="H45" i="10"/>
  <c r="G45" i="10"/>
  <c r="F45" i="10"/>
  <c r="E45" i="10"/>
  <c r="D45" i="10"/>
  <c r="C45" i="10"/>
  <c r="B45" i="10"/>
  <c r="A45" i="10"/>
  <c r="L44" i="10"/>
  <c r="J44" i="10"/>
  <c r="I44" i="10"/>
  <c r="H44" i="10"/>
  <c r="G44" i="10"/>
  <c r="F44" i="10"/>
  <c r="E44" i="10"/>
  <c r="D44" i="10"/>
  <c r="C44" i="10"/>
  <c r="B44" i="10"/>
  <c r="A44" i="10"/>
  <c r="L43" i="10"/>
  <c r="J43" i="10"/>
  <c r="I43" i="10"/>
  <c r="H43" i="10"/>
  <c r="G43" i="10"/>
  <c r="F43" i="10"/>
  <c r="E43" i="10"/>
  <c r="D43" i="10"/>
  <c r="C43" i="10"/>
  <c r="B43" i="10"/>
  <c r="A43" i="10" s="1"/>
  <c r="L42" i="10"/>
  <c r="J42" i="10"/>
  <c r="I42" i="10"/>
  <c r="H42" i="10"/>
  <c r="G42" i="10"/>
  <c r="F42" i="10"/>
  <c r="E42" i="10"/>
  <c r="D42" i="10"/>
  <c r="C42" i="10"/>
  <c r="B42" i="10"/>
  <c r="A42" i="10" s="1"/>
  <c r="L41" i="10"/>
  <c r="J41" i="10"/>
  <c r="I41" i="10"/>
  <c r="H41" i="10"/>
  <c r="G41" i="10"/>
  <c r="F41" i="10"/>
  <c r="E41" i="10"/>
  <c r="D41" i="10"/>
  <c r="C41" i="10"/>
  <c r="B41" i="10"/>
  <c r="A41" i="10"/>
  <c r="L40" i="10"/>
  <c r="J40" i="10"/>
  <c r="I40" i="10"/>
  <c r="H40" i="10"/>
  <c r="G40" i="10"/>
  <c r="F40" i="10"/>
  <c r="E40" i="10"/>
  <c r="D40" i="10"/>
  <c r="C40" i="10"/>
  <c r="B40" i="10"/>
  <c r="A40" i="10"/>
  <c r="L39" i="10"/>
  <c r="J39" i="10"/>
  <c r="I39" i="10"/>
  <c r="H39" i="10"/>
  <c r="G39" i="10"/>
  <c r="F39" i="10"/>
  <c r="E39" i="10"/>
  <c r="D39" i="10"/>
  <c r="C39" i="10"/>
  <c r="B39" i="10"/>
  <c r="A39" i="10" s="1"/>
  <c r="L38" i="10"/>
  <c r="J38" i="10"/>
  <c r="I38" i="10"/>
  <c r="H38" i="10"/>
  <c r="G38" i="10"/>
  <c r="F38" i="10"/>
  <c r="E38" i="10"/>
  <c r="D38" i="10"/>
  <c r="C38" i="10"/>
  <c r="B38" i="10"/>
  <c r="A38" i="10" s="1"/>
  <c r="L37" i="10"/>
  <c r="J37" i="10"/>
  <c r="I37" i="10"/>
  <c r="H37" i="10"/>
  <c r="G37" i="10"/>
  <c r="F37" i="10"/>
  <c r="E37" i="10"/>
  <c r="D37" i="10"/>
  <c r="C37" i="10"/>
  <c r="B37" i="10"/>
  <c r="A37" i="10"/>
  <c r="L36" i="10"/>
  <c r="J36" i="10"/>
  <c r="I36" i="10"/>
  <c r="H36" i="10"/>
  <c r="G36" i="10"/>
  <c r="F36" i="10"/>
  <c r="E36" i="10"/>
  <c r="D36" i="10"/>
  <c r="C36" i="10"/>
  <c r="B36" i="10"/>
  <c r="A36" i="10"/>
  <c r="L35" i="10"/>
  <c r="J35" i="10"/>
  <c r="I35" i="10"/>
  <c r="H35" i="10"/>
  <c r="G35" i="10"/>
  <c r="F35" i="10"/>
  <c r="E35" i="10"/>
  <c r="D35" i="10"/>
  <c r="C35" i="10"/>
  <c r="B35" i="10"/>
  <c r="A35" i="10" s="1"/>
  <c r="L34" i="10"/>
  <c r="J34" i="10"/>
  <c r="I34" i="10"/>
  <c r="H34" i="10"/>
  <c r="G34" i="10"/>
  <c r="F34" i="10"/>
  <c r="E34" i="10"/>
  <c r="D34" i="10"/>
  <c r="C34" i="10"/>
  <c r="B34" i="10"/>
  <c r="A34" i="10" s="1"/>
  <c r="L33" i="10"/>
  <c r="J33" i="10"/>
  <c r="I33" i="10"/>
  <c r="H33" i="10"/>
  <c r="G33" i="10"/>
  <c r="F33" i="10"/>
  <c r="E33" i="10"/>
  <c r="D33" i="10"/>
  <c r="C33" i="10"/>
  <c r="B33" i="10"/>
  <c r="A33" i="10"/>
  <c r="L32" i="10"/>
  <c r="J32" i="10"/>
  <c r="I32" i="10"/>
  <c r="H32" i="10"/>
  <c r="G32" i="10"/>
  <c r="F32" i="10"/>
  <c r="E32" i="10"/>
  <c r="D32" i="10"/>
  <c r="C32" i="10"/>
  <c r="B32" i="10"/>
  <c r="A32" i="10"/>
  <c r="L31" i="10"/>
  <c r="J31" i="10"/>
  <c r="I31" i="10"/>
  <c r="H31" i="10"/>
  <c r="G31" i="10"/>
  <c r="F31" i="10"/>
  <c r="E31" i="10"/>
  <c r="D31" i="10"/>
  <c r="C31" i="10"/>
  <c r="B31" i="10"/>
  <c r="A31" i="10" s="1"/>
  <c r="L30" i="10"/>
  <c r="J30" i="10"/>
  <c r="I30" i="10"/>
  <c r="H30" i="10"/>
  <c r="G30" i="10"/>
  <c r="F30" i="10"/>
  <c r="E30" i="10"/>
  <c r="D30" i="10"/>
  <c r="C30" i="10"/>
  <c r="B30" i="10"/>
  <c r="A30" i="10" s="1"/>
  <c r="L29" i="10"/>
  <c r="J29" i="10"/>
  <c r="I29" i="10"/>
  <c r="H29" i="10"/>
  <c r="G29" i="10"/>
  <c r="F29" i="10"/>
  <c r="E29" i="10"/>
  <c r="D29" i="10"/>
  <c r="C29" i="10"/>
  <c r="B29" i="10"/>
  <c r="A29" i="10"/>
  <c r="L28" i="10"/>
  <c r="J28" i="10"/>
  <c r="I28" i="10"/>
  <c r="H28" i="10"/>
  <c r="G28" i="10"/>
  <c r="F28" i="10"/>
  <c r="E28" i="10"/>
  <c r="D28" i="10"/>
  <c r="C28" i="10"/>
  <c r="B28" i="10"/>
  <c r="A28" i="10"/>
  <c r="L27" i="10"/>
  <c r="J27" i="10"/>
  <c r="I27" i="10"/>
  <c r="H27" i="10"/>
  <c r="G27" i="10"/>
  <c r="F27" i="10"/>
  <c r="E27" i="10"/>
  <c r="D27" i="10"/>
  <c r="C27" i="10"/>
  <c r="B27" i="10"/>
  <c r="A27" i="10" s="1"/>
  <c r="L26" i="10"/>
  <c r="J26" i="10"/>
  <c r="I26" i="10"/>
  <c r="H26" i="10"/>
  <c r="G26" i="10"/>
  <c r="F26" i="10"/>
  <c r="E26" i="10"/>
  <c r="D26" i="10"/>
  <c r="C26" i="10"/>
  <c r="B26" i="10"/>
  <c r="A26" i="10" s="1"/>
  <c r="L25" i="10"/>
  <c r="J25" i="10"/>
  <c r="I25" i="10"/>
  <c r="H25" i="10"/>
  <c r="G25" i="10"/>
  <c r="F25" i="10"/>
  <c r="E25" i="10"/>
  <c r="D25" i="10"/>
  <c r="C25" i="10"/>
  <c r="B25" i="10"/>
  <c r="A25" i="10"/>
  <c r="L24" i="10"/>
  <c r="J24" i="10"/>
  <c r="I24" i="10"/>
  <c r="H24" i="10"/>
  <c r="G24" i="10"/>
  <c r="F24" i="10"/>
  <c r="E24" i="10"/>
  <c r="D24" i="10"/>
  <c r="C24" i="10"/>
  <c r="B24" i="10"/>
  <c r="A24" i="10"/>
  <c r="L23" i="10"/>
  <c r="J23" i="10"/>
  <c r="I23" i="10"/>
  <c r="H23" i="10"/>
  <c r="G23" i="10"/>
  <c r="F23" i="10"/>
  <c r="E23" i="10"/>
  <c r="D23" i="10"/>
  <c r="C23" i="10"/>
  <c r="B23" i="10"/>
  <c r="A23" i="10" s="1"/>
  <c r="L22" i="10"/>
  <c r="J22" i="10"/>
  <c r="I22" i="10"/>
  <c r="H22" i="10"/>
  <c r="G22" i="10"/>
  <c r="F22" i="10"/>
  <c r="E22" i="10"/>
  <c r="D22" i="10"/>
  <c r="C22" i="10"/>
  <c r="B22" i="10"/>
  <c r="A22" i="10" s="1"/>
  <c r="L21" i="10"/>
  <c r="J21" i="10"/>
  <c r="I21" i="10"/>
  <c r="H21" i="10"/>
  <c r="G21" i="10"/>
  <c r="F21" i="10"/>
  <c r="E21" i="10"/>
  <c r="D21" i="10"/>
  <c r="C21" i="10"/>
  <c r="B21" i="10"/>
  <c r="A21" i="10"/>
  <c r="L20" i="10"/>
  <c r="J20" i="10"/>
  <c r="I20" i="10"/>
  <c r="H20" i="10"/>
  <c r="G20" i="10"/>
  <c r="F20" i="10"/>
  <c r="E20" i="10"/>
  <c r="D20" i="10"/>
  <c r="C20" i="10"/>
  <c r="B20" i="10"/>
  <c r="A20" i="10"/>
  <c r="L19" i="10"/>
  <c r="J19" i="10"/>
  <c r="I19" i="10"/>
  <c r="H19" i="10"/>
  <c r="G19" i="10"/>
  <c r="F19" i="10"/>
  <c r="E19" i="10"/>
  <c r="D19" i="10"/>
  <c r="C19" i="10"/>
  <c r="B19" i="10"/>
  <c r="A19" i="10" s="1"/>
  <c r="L18" i="10"/>
  <c r="J18" i="10"/>
  <c r="I18" i="10"/>
  <c r="H18" i="10"/>
  <c r="G18" i="10"/>
  <c r="F18" i="10"/>
  <c r="E18" i="10"/>
  <c r="D18" i="10"/>
  <c r="C18" i="10"/>
  <c r="B18" i="10"/>
  <c r="A18" i="10" s="1"/>
  <c r="L17" i="10"/>
  <c r="J17" i="10"/>
  <c r="I17" i="10"/>
  <c r="H17" i="10"/>
  <c r="G17" i="10"/>
  <c r="F17" i="10"/>
  <c r="E17" i="10"/>
  <c r="D17" i="10"/>
  <c r="C17" i="10"/>
  <c r="B17" i="10"/>
  <c r="A17" i="10"/>
  <c r="L16" i="10"/>
  <c r="J16" i="10"/>
  <c r="I16" i="10"/>
  <c r="H16" i="10"/>
  <c r="G16" i="10"/>
  <c r="F16" i="10"/>
  <c r="E16" i="10"/>
  <c r="D16" i="10"/>
  <c r="C16" i="10"/>
  <c r="B16" i="10"/>
  <c r="A16" i="10"/>
  <c r="L15" i="10"/>
  <c r="J15" i="10"/>
  <c r="I15" i="10"/>
  <c r="H15" i="10"/>
  <c r="G15" i="10"/>
  <c r="F15" i="10"/>
  <c r="E15" i="10"/>
  <c r="D15" i="10"/>
  <c r="C15" i="10"/>
  <c r="B15" i="10"/>
  <c r="A15" i="10" s="1"/>
  <c r="L14" i="10"/>
  <c r="J14" i="10"/>
  <c r="I14" i="10"/>
  <c r="H14" i="10"/>
  <c r="G14" i="10"/>
  <c r="F14" i="10"/>
  <c r="E14" i="10"/>
  <c r="D14" i="10"/>
  <c r="C14" i="10"/>
  <c r="B14" i="10"/>
  <c r="A14" i="10" s="1"/>
  <c r="L13" i="10"/>
  <c r="J13" i="10"/>
  <c r="I13" i="10"/>
  <c r="H13" i="10"/>
  <c r="G13" i="10"/>
  <c r="F13" i="10"/>
  <c r="E13" i="10"/>
  <c r="D13" i="10"/>
  <c r="C13" i="10"/>
  <c r="B13" i="10"/>
  <c r="A13" i="10"/>
  <c r="L12" i="10"/>
  <c r="J12" i="10"/>
  <c r="I12" i="10"/>
  <c r="H12" i="10"/>
  <c r="G12" i="10"/>
  <c r="F12" i="10"/>
  <c r="E12" i="10"/>
  <c r="D12" i="10"/>
  <c r="C12" i="10"/>
  <c r="B12" i="10"/>
  <c r="A12" i="10"/>
  <c r="L11" i="10"/>
  <c r="J11" i="10"/>
  <c r="I11" i="10"/>
  <c r="H11" i="10"/>
  <c r="G11" i="10"/>
  <c r="F11" i="10"/>
  <c r="E11" i="10"/>
  <c r="D11" i="10"/>
  <c r="C11" i="10"/>
  <c r="B11" i="10"/>
  <c r="A11" i="10" s="1"/>
  <c r="L10" i="10"/>
  <c r="J10" i="10"/>
  <c r="I10" i="10"/>
  <c r="H10" i="10"/>
  <c r="G10" i="10"/>
  <c r="F10" i="10"/>
  <c r="E10" i="10"/>
  <c r="D10" i="10"/>
  <c r="C10" i="10"/>
  <c r="B10" i="10"/>
  <c r="A10" i="10" s="1"/>
  <c r="L9" i="10"/>
  <c r="J9" i="10"/>
  <c r="I9" i="10"/>
  <c r="H9" i="10"/>
  <c r="G9" i="10"/>
  <c r="F9" i="10"/>
  <c r="E9" i="10"/>
  <c r="D9" i="10"/>
  <c r="C9" i="10"/>
  <c r="B9" i="10"/>
  <c r="A9" i="10"/>
  <c r="L8" i="10"/>
  <c r="J8" i="10"/>
  <c r="I8" i="10"/>
  <c r="H8" i="10"/>
  <c r="G8" i="10"/>
  <c r="F8" i="10"/>
  <c r="E8" i="10"/>
  <c r="D8" i="10"/>
  <c r="C8" i="10"/>
  <c r="B8" i="10"/>
  <c r="A8" i="10"/>
  <c r="L7" i="10"/>
  <c r="J7" i="10"/>
  <c r="I7" i="10"/>
  <c r="H7" i="10"/>
  <c r="G7" i="10"/>
  <c r="F7" i="10"/>
  <c r="E7" i="10"/>
  <c r="D7" i="10"/>
  <c r="C7" i="10"/>
  <c r="B7" i="10"/>
  <c r="A7" i="10" s="1"/>
  <c r="L6" i="10"/>
  <c r="J6" i="10"/>
  <c r="I6" i="10"/>
  <c r="H6" i="10"/>
  <c r="G6" i="10"/>
  <c r="F6" i="10"/>
  <c r="E6" i="10"/>
  <c r="D6" i="10"/>
  <c r="C6" i="10"/>
  <c r="B6" i="10"/>
  <c r="A6" i="10" s="1"/>
  <c r="L5" i="10"/>
  <c r="J5" i="10"/>
  <c r="I5" i="10"/>
  <c r="H5" i="10"/>
  <c r="G5" i="10"/>
  <c r="F5" i="10"/>
  <c r="E5" i="10"/>
  <c r="D5" i="10"/>
  <c r="C5" i="10"/>
  <c r="B5" i="10"/>
  <c r="A5" i="10"/>
  <c r="L4" i="10"/>
  <c r="J4" i="10"/>
  <c r="I4" i="10"/>
  <c r="H4" i="10"/>
  <c r="G4" i="10"/>
  <c r="F4" i="10"/>
  <c r="E4" i="10"/>
  <c r="D4" i="10"/>
  <c r="C4" i="10"/>
  <c r="B4" i="10"/>
  <c r="A4" i="10"/>
  <c r="L3" i="10"/>
  <c r="J3" i="10"/>
  <c r="I3" i="10"/>
  <c r="H3" i="10"/>
  <c r="G3" i="10"/>
  <c r="F3" i="10"/>
  <c r="E3" i="10"/>
  <c r="D3" i="10"/>
  <c r="C3" i="10"/>
  <c r="B3" i="10"/>
  <c r="A3" i="10" s="1"/>
  <c r="J2" i="10"/>
  <c r="I2" i="10"/>
  <c r="H2" i="10"/>
  <c r="G2" i="10"/>
  <c r="F2" i="10"/>
  <c r="E2" i="10"/>
  <c r="D2" i="10"/>
  <c r="C2" i="10"/>
  <c r="B2" i="10"/>
  <c r="A2" i="10" s="1"/>
  <c r="A400" i="8" l="1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F15" i="8" l="1"/>
  <c r="F16" i="8"/>
  <c r="F17" i="8"/>
  <c r="V400" i="8"/>
  <c r="V399" i="8"/>
  <c r="V398" i="8"/>
  <c r="V397" i="8"/>
  <c r="V396" i="8"/>
  <c r="V395" i="8"/>
  <c r="V394" i="8"/>
  <c r="V393" i="8"/>
  <c r="V392" i="8"/>
  <c r="V391" i="8"/>
  <c r="V390" i="8"/>
  <c r="V389" i="8"/>
  <c r="V388" i="8"/>
  <c r="V387" i="8"/>
  <c r="V386" i="8"/>
  <c r="V385" i="8"/>
  <c r="V384" i="8"/>
  <c r="V383" i="8"/>
  <c r="V382" i="8"/>
  <c r="V381" i="8"/>
  <c r="V380" i="8"/>
  <c r="V379" i="8"/>
  <c r="V378" i="8"/>
  <c r="V377" i="8"/>
  <c r="V376" i="8"/>
  <c r="V375" i="8"/>
  <c r="V374" i="8"/>
  <c r="V373" i="8"/>
  <c r="V372" i="8"/>
  <c r="V371" i="8"/>
  <c r="V370" i="8"/>
  <c r="V369" i="8"/>
  <c r="V368" i="8"/>
  <c r="V367" i="8"/>
  <c r="V366" i="8"/>
  <c r="V365" i="8"/>
  <c r="V364" i="8"/>
  <c r="V363" i="8"/>
  <c r="V362" i="8"/>
  <c r="V361" i="8"/>
  <c r="V360" i="8"/>
  <c r="V359" i="8"/>
  <c r="V358" i="8"/>
  <c r="V357" i="8"/>
  <c r="V356" i="8"/>
  <c r="V355" i="8"/>
  <c r="V354" i="8"/>
  <c r="V353" i="8"/>
  <c r="V352" i="8"/>
  <c r="V351" i="8"/>
  <c r="V350" i="8"/>
  <c r="V349" i="8"/>
  <c r="V348" i="8"/>
  <c r="V347" i="8"/>
  <c r="V346" i="8"/>
  <c r="V345" i="8"/>
  <c r="V344" i="8"/>
  <c r="V343" i="8"/>
  <c r="V342" i="8"/>
  <c r="V341" i="8"/>
  <c r="V340" i="8"/>
  <c r="V339" i="8"/>
  <c r="V338" i="8"/>
  <c r="V337" i="8"/>
  <c r="V336" i="8"/>
  <c r="V335" i="8"/>
  <c r="V334" i="8"/>
  <c r="V333" i="8"/>
  <c r="V332" i="8"/>
  <c r="V331" i="8"/>
  <c r="V330" i="8"/>
  <c r="V329" i="8"/>
  <c r="V328" i="8"/>
  <c r="V327" i="8"/>
  <c r="V326" i="8"/>
  <c r="V325" i="8"/>
  <c r="V324" i="8"/>
  <c r="V323" i="8"/>
  <c r="V322" i="8"/>
  <c r="V321" i="8"/>
  <c r="V320" i="8"/>
  <c r="V319" i="8"/>
  <c r="V318" i="8"/>
  <c r="V317" i="8"/>
  <c r="V316" i="8"/>
  <c r="V315" i="8"/>
  <c r="V314" i="8"/>
  <c r="V313" i="8"/>
  <c r="V312" i="8"/>
  <c r="V311" i="8"/>
  <c r="V310" i="8"/>
  <c r="V309" i="8"/>
  <c r="V308" i="8"/>
  <c r="V307" i="8"/>
  <c r="V306" i="8"/>
  <c r="V305" i="8"/>
  <c r="V304" i="8"/>
  <c r="V303" i="8"/>
  <c r="V302" i="8"/>
  <c r="V301" i="8"/>
  <c r="V300" i="8"/>
  <c r="V299" i="8"/>
  <c r="V298" i="8"/>
  <c r="V297" i="8"/>
  <c r="V296" i="8"/>
  <c r="V295" i="8"/>
  <c r="V294" i="8"/>
  <c r="V293" i="8"/>
  <c r="V292" i="8"/>
  <c r="V291" i="8"/>
  <c r="V290" i="8"/>
  <c r="V289" i="8"/>
  <c r="V288" i="8"/>
  <c r="V287" i="8"/>
  <c r="V286" i="8"/>
  <c r="V285" i="8"/>
  <c r="V284" i="8"/>
  <c r="V283" i="8"/>
  <c r="V282" i="8"/>
  <c r="V281" i="8"/>
  <c r="V280" i="8"/>
  <c r="V279" i="8"/>
  <c r="V278" i="8"/>
  <c r="V277" i="8"/>
  <c r="V276" i="8"/>
  <c r="V275" i="8"/>
  <c r="V274" i="8"/>
  <c r="V273" i="8"/>
  <c r="V272" i="8"/>
  <c r="V271" i="8"/>
  <c r="V270" i="8"/>
  <c r="V269" i="8"/>
  <c r="V268" i="8"/>
  <c r="V267" i="8"/>
  <c r="V266" i="8"/>
  <c r="V265" i="8"/>
  <c r="V264" i="8"/>
  <c r="V263" i="8"/>
  <c r="V262" i="8"/>
  <c r="V261" i="8"/>
  <c r="V260" i="8"/>
  <c r="V259" i="8"/>
  <c r="V258" i="8"/>
  <c r="V257" i="8"/>
  <c r="V256" i="8"/>
  <c r="V255" i="8"/>
  <c r="V254" i="8"/>
  <c r="V253" i="8"/>
  <c r="V252" i="8"/>
  <c r="V251" i="8"/>
  <c r="V250" i="8"/>
  <c r="V249" i="8"/>
  <c r="V248" i="8"/>
  <c r="V247" i="8"/>
  <c r="V246" i="8"/>
  <c r="V245" i="8"/>
  <c r="V244" i="8"/>
  <c r="V243" i="8"/>
  <c r="V242" i="8"/>
  <c r="V241" i="8"/>
  <c r="V240" i="8"/>
  <c r="V239" i="8"/>
  <c r="V238" i="8"/>
  <c r="V237" i="8"/>
  <c r="V236" i="8"/>
  <c r="V235" i="8"/>
  <c r="V234" i="8"/>
  <c r="V233" i="8"/>
  <c r="V232" i="8"/>
  <c r="V231" i="8"/>
  <c r="V230" i="8"/>
  <c r="V229" i="8"/>
  <c r="V228" i="8"/>
  <c r="V227" i="8"/>
  <c r="V226" i="8"/>
  <c r="V225" i="8"/>
  <c r="V224" i="8"/>
  <c r="V223" i="8"/>
  <c r="V222" i="8"/>
  <c r="V221" i="8"/>
  <c r="V220" i="8"/>
  <c r="V219" i="8"/>
  <c r="V218" i="8"/>
  <c r="V217" i="8"/>
  <c r="V216" i="8"/>
  <c r="V215" i="8"/>
  <c r="V214" i="8"/>
  <c r="V213" i="8"/>
  <c r="V212" i="8"/>
  <c r="V211" i="8"/>
  <c r="V210" i="8"/>
  <c r="V209" i="8"/>
  <c r="V208" i="8"/>
  <c r="V207" i="8"/>
  <c r="V206" i="8"/>
  <c r="V205" i="8"/>
  <c r="V204" i="8"/>
  <c r="V203" i="8"/>
  <c r="V202" i="8"/>
  <c r="V201" i="8"/>
  <c r="V200" i="8"/>
  <c r="V199" i="8"/>
  <c r="V198" i="8"/>
  <c r="V197" i="8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V117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2" i="8"/>
  <c r="V3" i="8"/>
  <c r="V4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2" i="8"/>
  <c r="S2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Q2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2" i="8"/>
  <c r="O3" i="8"/>
  <c r="O4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2" i="8"/>
  <c r="S3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2" i="8"/>
  <c r="R3" i="8"/>
  <c r="R4" i="8"/>
  <c r="Q3" i="8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2" i="4"/>
  <c r="L3" i="4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2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2" i="6"/>
  <c r="K3" i="6"/>
  <c r="M3" i="6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2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2" i="8"/>
  <c r="L3" i="8"/>
  <c r="L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2" i="8"/>
  <c r="K3" i="8"/>
  <c r="K4" i="8"/>
  <c r="J400" i="8"/>
  <c r="I400" i="8"/>
  <c r="H400" i="8"/>
  <c r="G400" i="8"/>
  <c r="F400" i="8"/>
  <c r="E400" i="8"/>
  <c r="D400" i="8"/>
  <c r="C400" i="8"/>
  <c r="B400" i="8"/>
  <c r="J399" i="8"/>
  <c r="I399" i="8"/>
  <c r="H399" i="8"/>
  <c r="G399" i="8"/>
  <c r="F399" i="8"/>
  <c r="E399" i="8"/>
  <c r="D399" i="8"/>
  <c r="C399" i="8"/>
  <c r="B399" i="8"/>
  <c r="J398" i="8"/>
  <c r="I398" i="8"/>
  <c r="H398" i="8"/>
  <c r="G398" i="8"/>
  <c r="F398" i="8"/>
  <c r="E398" i="8"/>
  <c r="D398" i="8"/>
  <c r="C398" i="8"/>
  <c r="B398" i="8"/>
  <c r="J397" i="8"/>
  <c r="I397" i="8"/>
  <c r="H397" i="8"/>
  <c r="G397" i="8"/>
  <c r="F397" i="8"/>
  <c r="E397" i="8"/>
  <c r="D397" i="8"/>
  <c r="C397" i="8"/>
  <c r="B397" i="8"/>
  <c r="J396" i="8"/>
  <c r="I396" i="8"/>
  <c r="H396" i="8"/>
  <c r="G396" i="8"/>
  <c r="F396" i="8"/>
  <c r="E396" i="8"/>
  <c r="D396" i="8"/>
  <c r="C396" i="8"/>
  <c r="B396" i="8"/>
  <c r="J395" i="8"/>
  <c r="I395" i="8"/>
  <c r="H395" i="8"/>
  <c r="G395" i="8"/>
  <c r="F395" i="8"/>
  <c r="E395" i="8"/>
  <c r="D395" i="8"/>
  <c r="C395" i="8"/>
  <c r="B395" i="8"/>
  <c r="J394" i="8"/>
  <c r="I394" i="8"/>
  <c r="H394" i="8"/>
  <c r="G394" i="8"/>
  <c r="F394" i="8"/>
  <c r="E394" i="8"/>
  <c r="D394" i="8"/>
  <c r="C394" i="8"/>
  <c r="B394" i="8"/>
  <c r="J393" i="8"/>
  <c r="I393" i="8"/>
  <c r="H393" i="8"/>
  <c r="G393" i="8"/>
  <c r="F393" i="8"/>
  <c r="E393" i="8"/>
  <c r="D393" i="8"/>
  <c r="C393" i="8"/>
  <c r="B393" i="8"/>
  <c r="J392" i="8"/>
  <c r="I392" i="8"/>
  <c r="H392" i="8"/>
  <c r="G392" i="8"/>
  <c r="F392" i="8"/>
  <c r="E392" i="8"/>
  <c r="D392" i="8"/>
  <c r="C392" i="8"/>
  <c r="B392" i="8"/>
  <c r="J391" i="8"/>
  <c r="I391" i="8"/>
  <c r="H391" i="8"/>
  <c r="G391" i="8"/>
  <c r="F391" i="8"/>
  <c r="E391" i="8"/>
  <c r="D391" i="8"/>
  <c r="C391" i="8"/>
  <c r="B391" i="8"/>
  <c r="J390" i="8"/>
  <c r="I390" i="8"/>
  <c r="H390" i="8"/>
  <c r="G390" i="8"/>
  <c r="F390" i="8"/>
  <c r="E390" i="8"/>
  <c r="D390" i="8"/>
  <c r="C390" i="8"/>
  <c r="B390" i="8"/>
  <c r="J389" i="8"/>
  <c r="I389" i="8"/>
  <c r="H389" i="8"/>
  <c r="G389" i="8"/>
  <c r="F389" i="8"/>
  <c r="E389" i="8"/>
  <c r="D389" i="8"/>
  <c r="C389" i="8"/>
  <c r="B389" i="8"/>
  <c r="J388" i="8"/>
  <c r="I388" i="8"/>
  <c r="H388" i="8"/>
  <c r="G388" i="8"/>
  <c r="F388" i="8"/>
  <c r="E388" i="8"/>
  <c r="D388" i="8"/>
  <c r="C388" i="8"/>
  <c r="B388" i="8"/>
  <c r="J387" i="8"/>
  <c r="I387" i="8"/>
  <c r="H387" i="8"/>
  <c r="G387" i="8"/>
  <c r="F387" i="8"/>
  <c r="E387" i="8"/>
  <c r="D387" i="8"/>
  <c r="C387" i="8"/>
  <c r="B387" i="8"/>
  <c r="J386" i="8"/>
  <c r="I386" i="8"/>
  <c r="H386" i="8"/>
  <c r="G386" i="8"/>
  <c r="F386" i="8"/>
  <c r="E386" i="8"/>
  <c r="D386" i="8"/>
  <c r="C386" i="8"/>
  <c r="B386" i="8"/>
  <c r="J385" i="8"/>
  <c r="I385" i="8"/>
  <c r="H385" i="8"/>
  <c r="G385" i="8"/>
  <c r="F385" i="8"/>
  <c r="E385" i="8"/>
  <c r="D385" i="8"/>
  <c r="C385" i="8"/>
  <c r="B385" i="8"/>
  <c r="J384" i="8"/>
  <c r="I384" i="8"/>
  <c r="H384" i="8"/>
  <c r="G384" i="8"/>
  <c r="F384" i="8"/>
  <c r="E384" i="8"/>
  <c r="D384" i="8"/>
  <c r="C384" i="8"/>
  <c r="B384" i="8"/>
  <c r="J383" i="8"/>
  <c r="I383" i="8"/>
  <c r="H383" i="8"/>
  <c r="G383" i="8"/>
  <c r="F383" i="8"/>
  <c r="E383" i="8"/>
  <c r="D383" i="8"/>
  <c r="C383" i="8"/>
  <c r="B383" i="8"/>
  <c r="J382" i="8"/>
  <c r="I382" i="8"/>
  <c r="H382" i="8"/>
  <c r="G382" i="8"/>
  <c r="F382" i="8"/>
  <c r="E382" i="8"/>
  <c r="D382" i="8"/>
  <c r="C382" i="8"/>
  <c r="B382" i="8"/>
  <c r="J381" i="8"/>
  <c r="I381" i="8"/>
  <c r="H381" i="8"/>
  <c r="G381" i="8"/>
  <c r="F381" i="8"/>
  <c r="E381" i="8"/>
  <c r="D381" i="8"/>
  <c r="C381" i="8"/>
  <c r="B381" i="8"/>
  <c r="J380" i="8"/>
  <c r="I380" i="8"/>
  <c r="H380" i="8"/>
  <c r="G380" i="8"/>
  <c r="F380" i="8"/>
  <c r="E380" i="8"/>
  <c r="D380" i="8"/>
  <c r="C380" i="8"/>
  <c r="B380" i="8"/>
  <c r="J379" i="8"/>
  <c r="I379" i="8"/>
  <c r="H379" i="8"/>
  <c r="G379" i="8"/>
  <c r="F379" i="8"/>
  <c r="E379" i="8"/>
  <c r="D379" i="8"/>
  <c r="C379" i="8"/>
  <c r="B379" i="8"/>
  <c r="J378" i="8"/>
  <c r="I378" i="8"/>
  <c r="H378" i="8"/>
  <c r="G378" i="8"/>
  <c r="F378" i="8"/>
  <c r="E378" i="8"/>
  <c r="D378" i="8"/>
  <c r="C378" i="8"/>
  <c r="B378" i="8"/>
  <c r="J377" i="8"/>
  <c r="I377" i="8"/>
  <c r="H377" i="8"/>
  <c r="G377" i="8"/>
  <c r="F377" i="8"/>
  <c r="E377" i="8"/>
  <c r="D377" i="8"/>
  <c r="C377" i="8"/>
  <c r="B377" i="8"/>
  <c r="J376" i="8"/>
  <c r="I376" i="8"/>
  <c r="H376" i="8"/>
  <c r="G376" i="8"/>
  <c r="F376" i="8"/>
  <c r="E376" i="8"/>
  <c r="D376" i="8"/>
  <c r="C376" i="8"/>
  <c r="B376" i="8"/>
  <c r="J375" i="8"/>
  <c r="I375" i="8"/>
  <c r="H375" i="8"/>
  <c r="G375" i="8"/>
  <c r="F375" i="8"/>
  <c r="E375" i="8"/>
  <c r="D375" i="8"/>
  <c r="C375" i="8"/>
  <c r="B375" i="8"/>
  <c r="J374" i="8"/>
  <c r="I374" i="8"/>
  <c r="H374" i="8"/>
  <c r="G374" i="8"/>
  <c r="F374" i="8"/>
  <c r="E374" i="8"/>
  <c r="D374" i="8"/>
  <c r="C374" i="8"/>
  <c r="B374" i="8"/>
  <c r="J373" i="8"/>
  <c r="I373" i="8"/>
  <c r="H373" i="8"/>
  <c r="G373" i="8"/>
  <c r="F373" i="8"/>
  <c r="E373" i="8"/>
  <c r="D373" i="8"/>
  <c r="C373" i="8"/>
  <c r="B373" i="8"/>
  <c r="J372" i="8"/>
  <c r="I372" i="8"/>
  <c r="H372" i="8"/>
  <c r="G372" i="8"/>
  <c r="F372" i="8"/>
  <c r="E372" i="8"/>
  <c r="D372" i="8"/>
  <c r="C372" i="8"/>
  <c r="B372" i="8"/>
  <c r="J371" i="8"/>
  <c r="I371" i="8"/>
  <c r="H371" i="8"/>
  <c r="G371" i="8"/>
  <c r="F371" i="8"/>
  <c r="E371" i="8"/>
  <c r="D371" i="8"/>
  <c r="C371" i="8"/>
  <c r="B371" i="8"/>
  <c r="J370" i="8"/>
  <c r="I370" i="8"/>
  <c r="H370" i="8"/>
  <c r="G370" i="8"/>
  <c r="F370" i="8"/>
  <c r="E370" i="8"/>
  <c r="D370" i="8"/>
  <c r="C370" i="8"/>
  <c r="B370" i="8"/>
  <c r="J369" i="8"/>
  <c r="I369" i="8"/>
  <c r="H369" i="8"/>
  <c r="G369" i="8"/>
  <c r="F369" i="8"/>
  <c r="E369" i="8"/>
  <c r="D369" i="8"/>
  <c r="C369" i="8"/>
  <c r="B369" i="8"/>
  <c r="J368" i="8"/>
  <c r="I368" i="8"/>
  <c r="H368" i="8"/>
  <c r="G368" i="8"/>
  <c r="F368" i="8"/>
  <c r="E368" i="8"/>
  <c r="D368" i="8"/>
  <c r="C368" i="8"/>
  <c r="B368" i="8"/>
  <c r="J367" i="8"/>
  <c r="I367" i="8"/>
  <c r="H367" i="8"/>
  <c r="G367" i="8"/>
  <c r="F367" i="8"/>
  <c r="E367" i="8"/>
  <c r="D367" i="8"/>
  <c r="C367" i="8"/>
  <c r="B367" i="8"/>
  <c r="J366" i="8"/>
  <c r="I366" i="8"/>
  <c r="H366" i="8"/>
  <c r="G366" i="8"/>
  <c r="F366" i="8"/>
  <c r="E366" i="8"/>
  <c r="D366" i="8"/>
  <c r="C366" i="8"/>
  <c r="B366" i="8"/>
  <c r="J365" i="8"/>
  <c r="I365" i="8"/>
  <c r="H365" i="8"/>
  <c r="G365" i="8"/>
  <c r="F365" i="8"/>
  <c r="E365" i="8"/>
  <c r="D365" i="8"/>
  <c r="C365" i="8"/>
  <c r="B365" i="8"/>
  <c r="J364" i="8"/>
  <c r="I364" i="8"/>
  <c r="H364" i="8"/>
  <c r="G364" i="8"/>
  <c r="F364" i="8"/>
  <c r="E364" i="8"/>
  <c r="D364" i="8"/>
  <c r="C364" i="8"/>
  <c r="B364" i="8"/>
  <c r="J363" i="8"/>
  <c r="I363" i="8"/>
  <c r="H363" i="8"/>
  <c r="G363" i="8"/>
  <c r="F363" i="8"/>
  <c r="E363" i="8"/>
  <c r="D363" i="8"/>
  <c r="C363" i="8"/>
  <c r="B363" i="8"/>
  <c r="J362" i="8"/>
  <c r="I362" i="8"/>
  <c r="H362" i="8"/>
  <c r="G362" i="8"/>
  <c r="F362" i="8"/>
  <c r="E362" i="8"/>
  <c r="D362" i="8"/>
  <c r="C362" i="8"/>
  <c r="B362" i="8"/>
  <c r="J361" i="8"/>
  <c r="I361" i="8"/>
  <c r="H361" i="8"/>
  <c r="G361" i="8"/>
  <c r="F361" i="8"/>
  <c r="E361" i="8"/>
  <c r="D361" i="8"/>
  <c r="C361" i="8"/>
  <c r="B361" i="8"/>
  <c r="J360" i="8"/>
  <c r="I360" i="8"/>
  <c r="H360" i="8"/>
  <c r="G360" i="8"/>
  <c r="F360" i="8"/>
  <c r="E360" i="8"/>
  <c r="D360" i="8"/>
  <c r="C360" i="8"/>
  <c r="B360" i="8"/>
  <c r="J359" i="8"/>
  <c r="I359" i="8"/>
  <c r="H359" i="8"/>
  <c r="G359" i="8"/>
  <c r="F359" i="8"/>
  <c r="E359" i="8"/>
  <c r="D359" i="8"/>
  <c r="C359" i="8"/>
  <c r="B359" i="8"/>
  <c r="J358" i="8"/>
  <c r="I358" i="8"/>
  <c r="H358" i="8"/>
  <c r="G358" i="8"/>
  <c r="F358" i="8"/>
  <c r="E358" i="8"/>
  <c r="D358" i="8"/>
  <c r="C358" i="8"/>
  <c r="B358" i="8"/>
  <c r="J357" i="8"/>
  <c r="I357" i="8"/>
  <c r="H357" i="8"/>
  <c r="G357" i="8"/>
  <c r="F357" i="8"/>
  <c r="E357" i="8"/>
  <c r="D357" i="8"/>
  <c r="C357" i="8"/>
  <c r="B357" i="8"/>
  <c r="J356" i="8"/>
  <c r="I356" i="8"/>
  <c r="H356" i="8"/>
  <c r="G356" i="8"/>
  <c r="F356" i="8"/>
  <c r="E356" i="8"/>
  <c r="D356" i="8"/>
  <c r="C356" i="8"/>
  <c r="B356" i="8"/>
  <c r="J355" i="8"/>
  <c r="I355" i="8"/>
  <c r="H355" i="8"/>
  <c r="G355" i="8"/>
  <c r="F355" i="8"/>
  <c r="E355" i="8"/>
  <c r="D355" i="8"/>
  <c r="C355" i="8"/>
  <c r="B355" i="8"/>
  <c r="J354" i="8"/>
  <c r="I354" i="8"/>
  <c r="H354" i="8"/>
  <c r="G354" i="8"/>
  <c r="F354" i="8"/>
  <c r="E354" i="8"/>
  <c r="D354" i="8"/>
  <c r="C354" i="8"/>
  <c r="B354" i="8"/>
  <c r="J353" i="8"/>
  <c r="I353" i="8"/>
  <c r="H353" i="8"/>
  <c r="G353" i="8"/>
  <c r="F353" i="8"/>
  <c r="E353" i="8"/>
  <c r="D353" i="8"/>
  <c r="C353" i="8"/>
  <c r="B353" i="8"/>
  <c r="J352" i="8"/>
  <c r="I352" i="8"/>
  <c r="H352" i="8"/>
  <c r="G352" i="8"/>
  <c r="F352" i="8"/>
  <c r="E352" i="8"/>
  <c r="D352" i="8"/>
  <c r="C352" i="8"/>
  <c r="B352" i="8"/>
  <c r="J351" i="8"/>
  <c r="I351" i="8"/>
  <c r="H351" i="8"/>
  <c r="G351" i="8"/>
  <c r="F351" i="8"/>
  <c r="E351" i="8"/>
  <c r="D351" i="8"/>
  <c r="C351" i="8"/>
  <c r="B351" i="8"/>
  <c r="J350" i="8"/>
  <c r="I350" i="8"/>
  <c r="H350" i="8"/>
  <c r="G350" i="8"/>
  <c r="F350" i="8"/>
  <c r="E350" i="8"/>
  <c r="D350" i="8"/>
  <c r="C350" i="8"/>
  <c r="B350" i="8"/>
  <c r="J349" i="8"/>
  <c r="I349" i="8"/>
  <c r="H349" i="8"/>
  <c r="G349" i="8"/>
  <c r="F349" i="8"/>
  <c r="E349" i="8"/>
  <c r="D349" i="8"/>
  <c r="C349" i="8"/>
  <c r="B349" i="8"/>
  <c r="J348" i="8"/>
  <c r="I348" i="8"/>
  <c r="H348" i="8"/>
  <c r="G348" i="8"/>
  <c r="F348" i="8"/>
  <c r="E348" i="8"/>
  <c r="D348" i="8"/>
  <c r="C348" i="8"/>
  <c r="B348" i="8"/>
  <c r="J347" i="8"/>
  <c r="I347" i="8"/>
  <c r="H347" i="8"/>
  <c r="G347" i="8"/>
  <c r="F347" i="8"/>
  <c r="E347" i="8"/>
  <c r="D347" i="8"/>
  <c r="C347" i="8"/>
  <c r="B347" i="8"/>
  <c r="J346" i="8"/>
  <c r="I346" i="8"/>
  <c r="H346" i="8"/>
  <c r="G346" i="8"/>
  <c r="F346" i="8"/>
  <c r="E346" i="8"/>
  <c r="D346" i="8"/>
  <c r="C346" i="8"/>
  <c r="B346" i="8"/>
  <c r="J345" i="8"/>
  <c r="I345" i="8"/>
  <c r="H345" i="8"/>
  <c r="G345" i="8"/>
  <c r="F345" i="8"/>
  <c r="E345" i="8"/>
  <c r="D345" i="8"/>
  <c r="C345" i="8"/>
  <c r="B345" i="8"/>
  <c r="J344" i="8"/>
  <c r="I344" i="8"/>
  <c r="H344" i="8"/>
  <c r="G344" i="8"/>
  <c r="F344" i="8"/>
  <c r="E344" i="8"/>
  <c r="D344" i="8"/>
  <c r="C344" i="8"/>
  <c r="B344" i="8"/>
  <c r="J343" i="8"/>
  <c r="I343" i="8"/>
  <c r="H343" i="8"/>
  <c r="G343" i="8"/>
  <c r="F343" i="8"/>
  <c r="E343" i="8"/>
  <c r="D343" i="8"/>
  <c r="C343" i="8"/>
  <c r="B343" i="8"/>
  <c r="J342" i="8"/>
  <c r="I342" i="8"/>
  <c r="H342" i="8"/>
  <c r="G342" i="8"/>
  <c r="F342" i="8"/>
  <c r="E342" i="8"/>
  <c r="D342" i="8"/>
  <c r="C342" i="8"/>
  <c r="B342" i="8"/>
  <c r="J341" i="8"/>
  <c r="I341" i="8"/>
  <c r="H341" i="8"/>
  <c r="G341" i="8"/>
  <c r="F341" i="8"/>
  <c r="E341" i="8"/>
  <c r="D341" i="8"/>
  <c r="C341" i="8"/>
  <c r="B341" i="8"/>
  <c r="J340" i="8"/>
  <c r="I340" i="8"/>
  <c r="H340" i="8"/>
  <c r="G340" i="8"/>
  <c r="F340" i="8"/>
  <c r="E340" i="8"/>
  <c r="D340" i="8"/>
  <c r="C340" i="8"/>
  <c r="B340" i="8"/>
  <c r="J339" i="8"/>
  <c r="I339" i="8"/>
  <c r="H339" i="8"/>
  <c r="G339" i="8"/>
  <c r="F339" i="8"/>
  <c r="E339" i="8"/>
  <c r="D339" i="8"/>
  <c r="C339" i="8"/>
  <c r="B339" i="8"/>
  <c r="J338" i="8"/>
  <c r="I338" i="8"/>
  <c r="H338" i="8"/>
  <c r="G338" i="8"/>
  <c r="F338" i="8"/>
  <c r="E338" i="8"/>
  <c r="D338" i="8"/>
  <c r="C338" i="8"/>
  <c r="B338" i="8"/>
  <c r="J337" i="8"/>
  <c r="I337" i="8"/>
  <c r="H337" i="8"/>
  <c r="G337" i="8"/>
  <c r="F337" i="8"/>
  <c r="E337" i="8"/>
  <c r="D337" i="8"/>
  <c r="C337" i="8"/>
  <c r="B337" i="8"/>
  <c r="J336" i="8"/>
  <c r="I336" i="8"/>
  <c r="H336" i="8"/>
  <c r="G336" i="8"/>
  <c r="F336" i="8"/>
  <c r="E336" i="8"/>
  <c r="D336" i="8"/>
  <c r="C336" i="8"/>
  <c r="B336" i="8"/>
  <c r="J335" i="8"/>
  <c r="I335" i="8"/>
  <c r="H335" i="8"/>
  <c r="G335" i="8"/>
  <c r="F335" i="8"/>
  <c r="E335" i="8"/>
  <c r="D335" i="8"/>
  <c r="C335" i="8"/>
  <c r="B335" i="8"/>
  <c r="J334" i="8"/>
  <c r="I334" i="8"/>
  <c r="H334" i="8"/>
  <c r="G334" i="8"/>
  <c r="F334" i="8"/>
  <c r="E334" i="8"/>
  <c r="D334" i="8"/>
  <c r="C334" i="8"/>
  <c r="B334" i="8"/>
  <c r="J333" i="8"/>
  <c r="I333" i="8"/>
  <c r="H333" i="8"/>
  <c r="G333" i="8"/>
  <c r="F333" i="8"/>
  <c r="E333" i="8"/>
  <c r="D333" i="8"/>
  <c r="C333" i="8"/>
  <c r="B333" i="8"/>
  <c r="J332" i="8"/>
  <c r="I332" i="8"/>
  <c r="H332" i="8"/>
  <c r="G332" i="8"/>
  <c r="F332" i="8"/>
  <c r="E332" i="8"/>
  <c r="D332" i="8"/>
  <c r="C332" i="8"/>
  <c r="B332" i="8"/>
  <c r="J331" i="8"/>
  <c r="I331" i="8"/>
  <c r="H331" i="8"/>
  <c r="G331" i="8"/>
  <c r="F331" i="8"/>
  <c r="E331" i="8"/>
  <c r="D331" i="8"/>
  <c r="C331" i="8"/>
  <c r="B331" i="8"/>
  <c r="J330" i="8"/>
  <c r="I330" i="8"/>
  <c r="H330" i="8"/>
  <c r="G330" i="8"/>
  <c r="F330" i="8"/>
  <c r="E330" i="8"/>
  <c r="D330" i="8"/>
  <c r="C330" i="8"/>
  <c r="B330" i="8"/>
  <c r="J329" i="8"/>
  <c r="I329" i="8"/>
  <c r="H329" i="8"/>
  <c r="G329" i="8"/>
  <c r="F329" i="8"/>
  <c r="E329" i="8"/>
  <c r="D329" i="8"/>
  <c r="C329" i="8"/>
  <c r="B329" i="8"/>
  <c r="J328" i="8"/>
  <c r="I328" i="8"/>
  <c r="H328" i="8"/>
  <c r="G328" i="8"/>
  <c r="F328" i="8"/>
  <c r="E328" i="8"/>
  <c r="D328" i="8"/>
  <c r="C328" i="8"/>
  <c r="B328" i="8"/>
  <c r="J327" i="8"/>
  <c r="I327" i="8"/>
  <c r="H327" i="8"/>
  <c r="G327" i="8"/>
  <c r="F327" i="8"/>
  <c r="E327" i="8"/>
  <c r="D327" i="8"/>
  <c r="C327" i="8"/>
  <c r="B327" i="8"/>
  <c r="J326" i="8"/>
  <c r="I326" i="8"/>
  <c r="H326" i="8"/>
  <c r="G326" i="8"/>
  <c r="F326" i="8"/>
  <c r="E326" i="8"/>
  <c r="D326" i="8"/>
  <c r="C326" i="8"/>
  <c r="B326" i="8"/>
  <c r="J325" i="8"/>
  <c r="I325" i="8"/>
  <c r="H325" i="8"/>
  <c r="G325" i="8"/>
  <c r="F325" i="8"/>
  <c r="E325" i="8"/>
  <c r="D325" i="8"/>
  <c r="C325" i="8"/>
  <c r="B325" i="8"/>
  <c r="J324" i="8"/>
  <c r="I324" i="8"/>
  <c r="H324" i="8"/>
  <c r="G324" i="8"/>
  <c r="F324" i="8"/>
  <c r="E324" i="8"/>
  <c r="D324" i="8"/>
  <c r="C324" i="8"/>
  <c r="B324" i="8"/>
  <c r="J323" i="8"/>
  <c r="I323" i="8"/>
  <c r="H323" i="8"/>
  <c r="G323" i="8"/>
  <c r="F323" i="8"/>
  <c r="E323" i="8"/>
  <c r="D323" i="8"/>
  <c r="C323" i="8"/>
  <c r="B323" i="8"/>
  <c r="J322" i="8"/>
  <c r="I322" i="8"/>
  <c r="H322" i="8"/>
  <c r="G322" i="8"/>
  <c r="F322" i="8"/>
  <c r="E322" i="8"/>
  <c r="D322" i="8"/>
  <c r="C322" i="8"/>
  <c r="B322" i="8"/>
  <c r="J321" i="8"/>
  <c r="I321" i="8"/>
  <c r="H321" i="8"/>
  <c r="G321" i="8"/>
  <c r="F321" i="8"/>
  <c r="E321" i="8"/>
  <c r="D321" i="8"/>
  <c r="C321" i="8"/>
  <c r="B321" i="8"/>
  <c r="J320" i="8"/>
  <c r="I320" i="8"/>
  <c r="H320" i="8"/>
  <c r="G320" i="8"/>
  <c r="F320" i="8"/>
  <c r="E320" i="8"/>
  <c r="D320" i="8"/>
  <c r="C320" i="8"/>
  <c r="B320" i="8"/>
  <c r="J319" i="8"/>
  <c r="I319" i="8"/>
  <c r="H319" i="8"/>
  <c r="G319" i="8"/>
  <c r="F319" i="8"/>
  <c r="E319" i="8"/>
  <c r="D319" i="8"/>
  <c r="C319" i="8"/>
  <c r="B319" i="8"/>
  <c r="J318" i="8"/>
  <c r="I318" i="8"/>
  <c r="H318" i="8"/>
  <c r="G318" i="8"/>
  <c r="F318" i="8"/>
  <c r="E318" i="8"/>
  <c r="D318" i="8"/>
  <c r="C318" i="8"/>
  <c r="B318" i="8"/>
  <c r="J317" i="8"/>
  <c r="I317" i="8"/>
  <c r="H317" i="8"/>
  <c r="G317" i="8"/>
  <c r="F317" i="8"/>
  <c r="E317" i="8"/>
  <c r="D317" i="8"/>
  <c r="C317" i="8"/>
  <c r="B317" i="8"/>
  <c r="J316" i="8"/>
  <c r="I316" i="8"/>
  <c r="H316" i="8"/>
  <c r="G316" i="8"/>
  <c r="F316" i="8"/>
  <c r="E316" i="8"/>
  <c r="D316" i="8"/>
  <c r="C316" i="8"/>
  <c r="B316" i="8"/>
  <c r="J315" i="8"/>
  <c r="I315" i="8"/>
  <c r="H315" i="8"/>
  <c r="G315" i="8"/>
  <c r="F315" i="8"/>
  <c r="E315" i="8"/>
  <c r="D315" i="8"/>
  <c r="C315" i="8"/>
  <c r="B315" i="8"/>
  <c r="J314" i="8"/>
  <c r="I314" i="8"/>
  <c r="H314" i="8"/>
  <c r="G314" i="8"/>
  <c r="F314" i="8"/>
  <c r="E314" i="8"/>
  <c r="D314" i="8"/>
  <c r="C314" i="8"/>
  <c r="B314" i="8"/>
  <c r="J313" i="8"/>
  <c r="I313" i="8"/>
  <c r="H313" i="8"/>
  <c r="G313" i="8"/>
  <c r="F313" i="8"/>
  <c r="E313" i="8"/>
  <c r="D313" i="8"/>
  <c r="C313" i="8"/>
  <c r="B313" i="8"/>
  <c r="J312" i="8"/>
  <c r="I312" i="8"/>
  <c r="H312" i="8"/>
  <c r="G312" i="8"/>
  <c r="F312" i="8"/>
  <c r="E312" i="8"/>
  <c r="D312" i="8"/>
  <c r="C312" i="8"/>
  <c r="B312" i="8"/>
  <c r="J311" i="8"/>
  <c r="I311" i="8"/>
  <c r="H311" i="8"/>
  <c r="G311" i="8"/>
  <c r="F311" i="8"/>
  <c r="E311" i="8"/>
  <c r="D311" i="8"/>
  <c r="C311" i="8"/>
  <c r="B311" i="8"/>
  <c r="J310" i="8"/>
  <c r="I310" i="8"/>
  <c r="H310" i="8"/>
  <c r="G310" i="8"/>
  <c r="F310" i="8"/>
  <c r="E310" i="8"/>
  <c r="D310" i="8"/>
  <c r="C310" i="8"/>
  <c r="B310" i="8"/>
  <c r="J309" i="8"/>
  <c r="I309" i="8"/>
  <c r="H309" i="8"/>
  <c r="G309" i="8"/>
  <c r="F309" i="8"/>
  <c r="E309" i="8"/>
  <c r="D309" i="8"/>
  <c r="C309" i="8"/>
  <c r="B309" i="8"/>
  <c r="J308" i="8"/>
  <c r="I308" i="8"/>
  <c r="H308" i="8"/>
  <c r="G308" i="8"/>
  <c r="F308" i="8"/>
  <c r="E308" i="8"/>
  <c r="D308" i="8"/>
  <c r="C308" i="8"/>
  <c r="B308" i="8"/>
  <c r="J307" i="8"/>
  <c r="I307" i="8"/>
  <c r="H307" i="8"/>
  <c r="G307" i="8"/>
  <c r="F307" i="8"/>
  <c r="E307" i="8"/>
  <c r="D307" i="8"/>
  <c r="C307" i="8"/>
  <c r="B307" i="8"/>
  <c r="J306" i="8"/>
  <c r="I306" i="8"/>
  <c r="H306" i="8"/>
  <c r="G306" i="8"/>
  <c r="F306" i="8"/>
  <c r="E306" i="8"/>
  <c r="D306" i="8"/>
  <c r="C306" i="8"/>
  <c r="B306" i="8"/>
  <c r="J305" i="8"/>
  <c r="I305" i="8"/>
  <c r="H305" i="8"/>
  <c r="G305" i="8"/>
  <c r="F305" i="8"/>
  <c r="E305" i="8"/>
  <c r="D305" i="8"/>
  <c r="C305" i="8"/>
  <c r="B305" i="8"/>
  <c r="J304" i="8"/>
  <c r="I304" i="8"/>
  <c r="H304" i="8"/>
  <c r="G304" i="8"/>
  <c r="F304" i="8"/>
  <c r="E304" i="8"/>
  <c r="D304" i="8"/>
  <c r="C304" i="8"/>
  <c r="B304" i="8"/>
  <c r="J303" i="8"/>
  <c r="I303" i="8"/>
  <c r="H303" i="8"/>
  <c r="G303" i="8"/>
  <c r="F303" i="8"/>
  <c r="E303" i="8"/>
  <c r="D303" i="8"/>
  <c r="C303" i="8"/>
  <c r="B303" i="8"/>
  <c r="J302" i="8"/>
  <c r="I302" i="8"/>
  <c r="H302" i="8"/>
  <c r="G302" i="8"/>
  <c r="F302" i="8"/>
  <c r="E302" i="8"/>
  <c r="D302" i="8"/>
  <c r="C302" i="8"/>
  <c r="B302" i="8"/>
  <c r="J301" i="8"/>
  <c r="I301" i="8"/>
  <c r="H301" i="8"/>
  <c r="G301" i="8"/>
  <c r="F301" i="8"/>
  <c r="E301" i="8"/>
  <c r="D301" i="8"/>
  <c r="C301" i="8"/>
  <c r="B301" i="8"/>
  <c r="J300" i="8"/>
  <c r="I300" i="8"/>
  <c r="H300" i="8"/>
  <c r="G300" i="8"/>
  <c r="F300" i="8"/>
  <c r="E300" i="8"/>
  <c r="D300" i="8"/>
  <c r="C300" i="8"/>
  <c r="B300" i="8"/>
  <c r="J299" i="8"/>
  <c r="I299" i="8"/>
  <c r="H299" i="8"/>
  <c r="G299" i="8"/>
  <c r="F299" i="8"/>
  <c r="E299" i="8"/>
  <c r="D299" i="8"/>
  <c r="C299" i="8"/>
  <c r="B299" i="8"/>
  <c r="J298" i="8"/>
  <c r="I298" i="8"/>
  <c r="H298" i="8"/>
  <c r="G298" i="8"/>
  <c r="F298" i="8"/>
  <c r="E298" i="8"/>
  <c r="D298" i="8"/>
  <c r="C298" i="8"/>
  <c r="B298" i="8"/>
  <c r="J297" i="8"/>
  <c r="I297" i="8"/>
  <c r="H297" i="8"/>
  <c r="G297" i="8"/>
  <c r="F297" i="8"/>
  <c r="E297" i="8"/>
  <c r="D297" i="8"/>
  <c r="C297" i="8"/>
  <c r="B297" i="8"/>
  <c r="J296" i="8"/>
  <c r="I296" i="8"/>
  <c r="H296" i="8"/>
  <c r="G296" i="8"/>
  <c r="F296" i="8"/>
  <c r="E296" i="8"/>
  <c r="D296" i="8"/>
  <c r="C296" i="8"/>
  <c r="B296" i="8"/>
  <c r="J295" i="8"/>
  <c r="I295" i="8"/>
  <c r="H295" i="8"/>
  <c r="G295" i="8"/>
  <c r="F295" i="8"/>
  <c r="E295" i="8"/>
  <c r="D295" i="8"/>
  <c r="C295" i="8"/>
  <c r="B295" i="8"/>
  <c r="J294" i="8"/>
  <c r="I294" i="8"/>
  <c r="H294" i="8"/>
  <c r="G294" i="8"/>
  <c r="F294" i="8"/>
  <c r="E294" i="8"/>
  <c r="D294" i="8"/>
  <c r="C294" i="8"/>
  <c r="B294" i="8"/>
  <c r="J293" i="8"/>
  <c r="I293" i="8"/>
  <c r="H293" i="8"/>
  <c r="G293" i="8"/>
  <c r="F293" i="8"/>
  <c r="E293" i="8"/>
  <c r="D293" i="8"/>
  <c r="C293" i="8"/>
  <c r="B293" i="8"/>
  <c r="J292" i="8"/>
  <c r="I292" i="8"/>
  <c r="H292" i="8"/>
  <c r="G292" i="8"/>
  <c r="F292" i="8"/>
  <c r="E292" i="8"/>
  <c r="D292" i="8"/>
  <c r="C292" i="8"/>
  <c r="B292" i="8"/>
  <c r="J291" i="8"/>
  <c r="I291" i="8"/>
  <c r="H291" i="8"/>
  <c r="G291" i="8"/>
  <c r="F291" i="8"/>
  <c r="E291" i="8"/>
  <c r="D291" i="8"/>
  <c r="C291" i="8"/>
  <c r="B291" i="8"/>
  <c r="J290" i="8"/>
  <c r="I290" i="8"/>
  <c r="H290" i="8"/>
  <c r="G290" i="8"/>
  <c r="F290" i="8"/>
  <c r="E290" i="8"/>
  <c r="D290" i="8"/>
  <c r="C290" i="8"/>
  <c r="B290" i="8"/>
  <c r="J289" i="8"/>
  <c r="I289" i="8"/>
  <c r="H289" i="8"/>
  <c r="G289" i="8"/>
  <c r="F289" i="8"/>
  <c r="E289" i="8"/>
  <c r="D289" i="8"/>
  <c r="C289" i="8"/>
  <c r="B289" i="8"/>
  <c r="J288" i="8"/>
  <c r="I288" i="8"/>
  <c r="H288" i="8"/>
  <c r="G288" i="8"/>
  <c r="F288" i="8"/>
  <c r="E288" i="8"/>
  <c r="D288" i="8"/>
  <c r="C288" i="8"/>
  <c r="B288" i="8"/>
  <c r="J287" i="8"/>
  <c r="I287" i="8"/>
  <c r="H287" i="8"/>
  <c r="G287" i="8"/>
  <c r="F287" i="8"/>
  <c r="E287" i="8"/>
  <c r="D287" i="8"/>
  <c r="C287" i="8"/>
  <c r="B287" i="8"/>
  <c r="J286" i="8"/>
  <c r="I286" i="8"/>
  <c r="H286" i="8"/>
  <c r="G286" i="8"/>
  <c r="F286" i="8"/>
  <c r="E286" i="8"/>
  <c r="D286" i="8"/>
  <c r="C286" i="8"/>
  <c r="B286" i="8"/>
  <c r="J285" i="8"/>
  <c r="I285" i="8"/>
  <c r="H285" i="8"/>
  <c r="G285" i="8"/>
  <c r="F285" i="8"/>
  <c r="E285" i="8"/>
  <c r="D285" i="8"/>
  <c r="C285" i="8"/>
  <c r="B285" i="8"/>
  <c r="J284" i="8"/>
  <c r="I284" i="8"/>
  <c r="H284" i="8"/>
  <c r="G284" i="8"/>
  <c r="F284" i="8"/>
  <c r="E284" i="8"/>
  <c r="D284" i="8"/>
  <c r="C284" i="8"/>
  <c r="B284" i="8"/>
  <c r="J283" i="8"/>
  <c r="I283" i="8"/>
  <c r="H283" i="8"/>
  <c r="G283" i="8"/>
  <c r="F283" i="8"/>
  <c r="E283" i="8"/>
  <c r="D283" i="8"/>
  <c r="C283" i="8"/>
  <c r="B283" i="8"/>
  <c r="J282" i="8"/>
  <c r="I282" i="8"/>
  <c r="H282" i="8"/>
  <c r="G282" i="8"/>
  <c r="F282" i="8"/>
  <c r="E282" i="8"/>
  <c r="D282" i="8"/>
  <c r="C282" i="8"/>
  <c r="B282" i="8"/>
  <c r="J281" i="8"/>
  <c r="I281" i="8"/>
  <c r="H281" i="8"/>
  <c r="G281" i="8"/>
  <c r="F281" i="8"/>
  <c r="E281" i="8"/>
  <c r="D281" i="8"/>
  <c r="C281" i="8"/>
  <c r="B281" i="8"/>
  <c r="J280" i="8"/>
  <c r="I280" i="8"/>
  <c r="H280" i="8"/>
  <c r="G280" i="8"/>
  <c r="F280" i="8"/>
  <c r="E280" i="8"/>
  <c r="D280" i="8"/>
  <c r="C280" i="8"/>
  <c r="B280" i="8"/>
  <c r="J279" i="8"/>
  <c r="I279" i="8"/>
  <c r="H279" i="8"/>
  <c r="G279" i="8"/>
  <c r="F279" i="8"/>
  <c r="E279" i="8"/>
  <c r="D279" i="8"/>
  <c r="C279" i="8"/>
  <c r="B279" i="8"/>
  <c r="J278" i="8"/>
  <c r="I278" i="8"/>
  <c r="H278" i="8"/>
  <c r="G278" i="8"/>
  <c r="F278" i="8"/>
  <c r="E278" i="8"/>
  <c r="D278" i="8"/>
  <c r="C278" i="8"/>
  <c r="B278" i="8"/>
  <c r="J277" i="8"/>
  <c r="I277" i="8"/>
  <c r="H277" i="8"/>
  <c r="G277" i="8"/>
  <c r="F277" i="8"/>
  <c r="E277" i="8"/>
  <c r="D277" i="8"/>
  <c r="C277" i="8"/>
  <c r="B277" i="8"/>
  <c r="J276" i="8"/>
  <c r="I276" i="8"/>
  <c r="H276" i="8"/>
  <c r="G276" i="8"/>
  <c r="F276" i="8"/>
  <c r="E276" i="8"/>
  <c r="D276" i="8"/>
  <c r="C276" i="8"/>
  <c r="B276" i="8"/>
  <c r="J275" i="8"/>
  <c r="I275" i="8"/>
  <c r="H275" i="8"/>
  <c r="G275" i="8"/>
  <c r="F275" i="8"/>
  <c r="E275" i="8"/>
  <c r="D275" i="8"/>
  <c r="C275" i="8"/>
  <c r="B275" i="8"/>
  <c r="J274" i="8"/>
  <c r="I274" i="8"/>
  <c r="H274" i="8"/>
  <c r="G274" i="8"/>
  <c r="F274" i="8"/>
  <c r="E274" i="8"/>
  <c r="D274" i="8"/>
  <c r="C274" i="8"/>
  <c r="B274" i="8"/>
  <c r="J273" i="8"/>
  <c r="I273" i="8"/>
  <c r="H273" i="8"/>
  <c r="G273" i="8"/>
  <c r="F273" i="8"/>
  <c r="E273" i="8"/>
  <c r="D273" i="8"/>
  <c r="C273" i="8"/>
  <c r="B273" i="8"/>
  <c r="J272" i="8"/>
  <c r="I272" i="8"/>
  <c r="H272" i="8"/>
  <c r="G272" i="8"/>
  <c r="F272" i="8"/>
  <c r="E272" i="8"/>
  <c r="D272" i="8"/>
  <c r="C272" i="8"/>
  <c r="B272" i="8"/>
  <c r="J271" i="8"/>
  <c r="I271" i="8"/>
  <c r="H271" i="8"/>
  <c r="G271" i="8"/>
  <c r="F271" i="8"/>
  <c r="E271" i="8"/>
  <c r="D271" i="8"/>
  <c r="C271" i="8"/>
  <c r="B271" i="8"/>
  <c r="J270" i="8"/>
  <c r="I270" i="8"/>
  <c r="H270" i="8"/>
  <c r="G270" i="8"/>
  <c r="F270" i="8"/>
  <c r="E270" i="8"/>
  <c r="D270" i="8"/>
  <c r="C270" i="8"/>
  <c r="B270" i="8"/>
  <c r="J269" i="8"/>
  <c r="I269" i="8"/>
  <c r="H269" i="8"/>
  <c r="G269" i="8"/>
  <c r="F269" i="8"/>
  <c r="E269" i="8"/>
  <c r="D269" i="8"/>
  <c r="C269" i="8"/>
  <c r="B269" i="8"/>
  <c r="J268" i="8"/>
  <c r="I268" i="8"/>
  <c r="H268" i="8"/>
  <c r="G268" i="8"/>
  <c r="F268" i="8"/>
  <c r="E268" i="8"/>
  <c r="D268" i="8"/>
  <c r="C268" i="8"/>
  <c r="B268" i="8"/>
  <c r="J267" i="8"/>
  <c r="I267" i="8"/>
  <c r="H267" i="8"/>
  <c r="G267" i="8"/>
  <c r="F267" i="8"/>
  <c r="E267" i="8"/>
  <c r="D267" i="8"/>
  <c r="C267" i="8"/>
  <c r="B267" i="8"/>
  <c r="J266" i="8"/>
  <c r="I266" i="8"/>
  <c r="H266" i="8"/>
  <c r="G266" i="8"/>
  <c r="F266" i="8"/>
  <c r="E266" i="8"/>
  <c r="D266" i="8"/>
  <c r="C266" i="8"/>
  <c r="B266" i="8"/>
  <c r="J265" i="8"/>
  <c r="I265" i="8"/>
  <c r="H265" i="8"/>
  <c r="G265" i="8"/>
  <c r="F265" i="8"/>
  <c r="E265" i="8"/>
  <c r="D265" i="8"/>
  <c r="C265" i="8"/>
  <c r="B265" i="8"/>
  <c r="J264" i="8"/>
  <c r="I264" i="8"/>
  <c r="H264" i="8"/>
  <c r="G264" i="8"/>
  <c r="F264" i="8"/>
  <c r="E264" i="8"/>
  <c r="D264" i="8"/>
  <c r="C264" i="8"/>
  <c r="B264" i="8"/>
  <c r="J263" i="8"/>
  <c r="I263" i="8"/>
  <c r="H263" i="8"/>
  <c r="G263" i="8"/>
  <c r="F263" i="8"/>
  <c r="E263" i="8"/>
  <c r="D263" i="8"/>
  <c r="C263" i="8"/>
  <c r="B263" i="8"/>
  <c r="J262" i="8"/>
  <c r="I262" i="8"/>
  <c r="H262" i="8"/>
  <c r="G262" i="8"/>
  <c r="F262" i="8"/>
  <c r="E262" i="8"/>
  <c r="D262" i="8"/>
  <c r="C262" i="8"/>
  <c r="B262" i="8"/>
  <c r="J261" i="8"/>
  <c r="I261" i="8"/>
  <c r="H261" i="8"/>
  <c r="G261" i="8"/>
  <c r="F261" i="8"/>
  <c r="E261" i="8"/>
  <c r="D261" i="8"/>
  <c r="C261" i="8"/>
  <c r="B261" i="8"/>
  <c r="J260" i="8"/>
  <c r="I260" i="8"/>
  <c r="H260" i="8"/>
  <c r="G260" i="8"/>
  <c r="F260" i="8"/>
  <c r="E260" i="8"/>
  <c r="D260" i="8"/>
  <c r="C260" i="8"/>
  <c r="B260" i="8"/>
  <c r="J259" i="8"/>
  <c r="I259" i="8"/>
  <c r="H259" i="8"/>
  <c r="G259" i="8"/>
  <c r="F259" i="8"/>
  <c r="E259" i="8"/>
  <c r="D259" i="8"/>
  <c r="C259" i="8"/>
  <c r="B259" i="8"/>
  <c r="J258" i="8"/>
  <c r="I258" i="8"/>
  <c r="H258" i="8"/>
  <c r="G258" i="8"/>
  <c r="F258" i="8"/>
  <c r="E258" i="8"/>
  <c r="D258" i="8"/>
  <c r="C258" i="8"/>
  <c r="B258" i="8"/>
  <c r="J257" i="8"/>
  <c r="I257" i="8"/>
  <c r="H257" i="8"/>
  <c r="G257" i="8"/>
  <c r="F257" i="8"/>
  <c r="E257" i="8"/>
  <c r="D257" i="8"/>
  <c r="C257" i="8"/>
  <c r="B257" i="8"/>
  <c r="J256" i="8"/>
  <c r="I256" i="8"/>
  <c r="H256" i="8"/>
  <c r="G256" i="8"/>
  <c r="F256" i="8"/>
  <c r="E256" i="8"/>
  <c r="D256" i="8"/>
  <c r="C256" i="8"/>
  <c r="B256" i="8"/>
  <c r="J255" i="8"/>
  <c r="I255" i="8"/>
  <c r="H255" i="8"/>
  <c r="G255" i="8"/>
  <c r="F255" i="8"/>
  <c r="E255" i="8"/>
  <c r="D255" i="8"/>
  <c r="C255" i="8"/>
  <c r="B255" i="8"/>
  <c r="J254" i="8"/>
  <c r="I254" i="8"/>
  <c r="H254" i="8"/>
  <c r="G254" i="8"/>
  <c r="F254" i="8"/>
  <c r="E254" i="8"/>
  <c r="D254" i="8"/>
  <c r="C254" i="8"/>
  <c r="B254" i="8"/>
  <c r="J253" i="8"/>
  <c r="I253" i="8"/>
  <c r="H253" i="8"/>
  <c r="G253" i="8"/>
  <c r="F253" i="8"/>
  <c r="E253" i="8"/>
  <c r="D253" i="8"/>
  <c r="C253" i="8"/>
  <c r="B253" i="8"/>
  <c r="J252" i="8"/>
  <c r="I252" i="8"/>
  <c r="H252" i="8"/>
  <c r="G252" i="8"/>
  <c r="F252" i="8"/>
  <c r="E252" i="8"/>
  <c r="D252" i="8"/>
  <c r="C252" i="8"/>
  <c r="B252" i="8"/>
  <c r="J251" i="8"/>
  <c r="I251" i="8"/>
  <c r="H251" i="8"/>
  <c r="G251" i="8"/>
  <c r="F251" i="8"/>
  <c r="E251" i="8"/>
  <c r="D251" i="8"/>
  <c r="C251" i="8"/>
  <c r="B251" i="8"/>
  <c r="J250" i="8"/>
  <c r="I250" i="8"/>
  <c r="H250" i="8"/>
  <c r="G250" i="8"/>
  <c r="F250" i="8"/>
  <c r="E250" i="8"/>
  <c r="D250" i="8"/>
  <c r="C250" i="8"/>
  <c r="B250" i="8"/>
  <c r="J249" i="8"/>
  <c r="I249" i="8"/>
  <c r="H249" i="8"/>
  <c r="G249" i="8"/>
  <c r="F249" i="8"/>
  <c r="E249" i="8"/>
  <c r="D249" i="8"/>
  <c r="C249" i="8"/>
  <c r="B249" i="8"/>
  <c r="J248" i="8"/>
  <c r="I248" i="8"/>
  <c r="H248" i="8"/>
  <c r="G248" i="8"/>
  <c r="F248" i="8"/>
  <c r="E248" i="8"/>
  <c r="D248" i="8"/>
  <c r="C248" i="8"/>
  <c r="B248" i="8"/>
  <c r="J247" i="8"/>
  <c r="I247" i="8"/>
  <c r="H247" i="8"/>
  <c r="G247" i="8"/>
  <c r="F247" i="8"/>
  <c r="E247" i="8"/>
  <c r="D247" i="8"/>
  <c r="C247" i="8"/>
  <c r="B247" i="8"/>
  <c r="J246" i="8"/>
  <c r="I246" i="8"/>
  <c r="H246" i="8"/>
  <c r="G246" i="8"/>
  <c r="F246" i="8"/>
  <c r="E246" i="8"/>
  <c r="D246" i="8"/>
  <c r="C246" i="8"/>
  <c r="B246" i="8"/>
  <c r="J245" i="8"/>
  <c r="I245" i="8"/>
  <c r="H245" i="8"/>
  <c r="G245" i="8"/>
  <c r="F245" i="8"/>
  <c r="E245" i="8"/>
  <c r="D245" i="8"/>
  <c r="C245" i="8"/>
  <c r="B245" i="8"/>
  <c r="J244" i="8"/>
  <c r="I244" i="8"/>
  <c r="H244" i="8"/>
  <c r="G244" i="8"/>
  <c r="F244" i="8"/>
  <c r="E244" i="8"/>
  <c r="D244" i="8"/>
  <c r="C244" i="8"/>
  <c r="B244" i="8"/>
  <c r="J243" i="8"/>
  <c r="I243" i="8"/>
  <c r="H243" i="8"/>
  <c r="G243" i="8"/>
  <c r="F243" i="8"/>
  <c r="E243" i="8"/>
  <c r="D243" i="8"/>
  <c r="C243" i="8"/>
  <c r="B243" i="8"/>
  <c r="J242" i="8"/>
  <c r="I242" i="8"/>
  <c r="H242" i="8"/>
  <c r="G242" i="8"/>
  <c r="F242" i="8"/>
  <c r="E242" i="8"/>
  <c r="D242" i="8"/>
  <c r="C242" i="8"/>
  <c r="B242" i="8"/>
  <c r="J241" i="8"/>
  <c r="I241" i="8"/>
  <c r="H241" i="8"/>
  <c r="G241" i="8"/>
  <c r="F241" i="8"/>
  <c r="E241" i="8"/>
  <c r="D241" i="8"/>
  <c r="C241" i="8"/>
  <c r="B241" i="8"/>
  <c r="J240" i="8"/>
  <c r="I240" i="8"/>
  <c r="H240" i="8"/>
  <c r="G240" i="8"/>
  <c r="F240" i="8"/>
  <c r="E240" i="8"/>
  <c r="D240" i="8"/>
  <c r="C240" i="8"/>
  <c r="B240" i="8"/>
  <c r="J239" i="8"/>
  <c r="I239" i="8"/>
  <c r="H239" i="8"/>
  <c r="G239" i="8"/>
  <c r="F239" i="8"/>
  <c r="E239" i="8"/>
  <c r="D239" i="8"/>
  <c r="C239" i="8"/>
  <c r="B239" i="8"/>
  <c r="J238" i="8"/>
  <c r="I238" i="8"/>
  <c r="H238" i="8"/>
  <c r="G238" i="8"/>
  <c r="F238" i="8"/>
  <c r="E238" i="8"/>
  <c r="D238" i="8"/>
  <c r="C238" i="8"/>
  <c r="B238" i="8"/>
  <c r="J237" i="8"/>
  <c r="I237" i="8"/>
  <c r="H237" i="8"/>
  <c r="G237" i="8"/>
  <c r="F237" i="8"/>
  <c r="E237" i="8"/>
  <c r="D237" i="8"/>
  <c r="C237" i="8"/>
  <c r="B237" i="8"/>
  <c r="J236" i="8"/>
  <c r="I236" i="8"/>
  <c r="H236" i="8"/>
  <c r="G236" i="8"/>
  <c r="F236" i="8"/>
  <c r="E236" i="8"/>
  <c r="D236" i="8"/>
  <c r="C236" i="8"/>
  <c r="B236" i="8"/>
  <c r="J235" i="8"/>
  <c r="I235" i="8"/>
  <c r="H235" i="8"/>
  <c r="G235" i="8"/>
  <c r="F235" i="8"/>
  <c r="E235" i="8"/>
  <c r="D235" i="8"/>
  <c r="C235" i="8"/>
  <c r="B235" i="8"/>
  <c r="J234" i="8"/>
  <c r="I234" i="8"/>
  <c r="H234" i="8"/>
  <c r="G234" i="8"/>
  <c r="F234" i="8"/>
  <c r="E234" i="8"/>
  <c r="D234" i="8"/>
  <c r="C234" i="8"/>
  <c r="B234" i="8"/>
  <c r="J233" i="8"/>
  <c r="I233" i="8"/>
  <c r="H233" i="8"/>
  <c r="G233" i="8"/>
  <c r="F233" i="8"/>
  <c r="E233" i="8"/>
  <c r="D233" i="8"/>
  <c r="C233" i="8"/>
  <c r="B233" i="8"/>
  <c r="J232" i="8"/>
  <c r="I232" i="8"/>
  <c r="H232" i="8"/>
  <c r="G232" i="8"/>
  <c r="F232" i="8"/>
  <c r="E232" i="8"/>
  <c r="D232" i="8"/>
  <c r="C232" i="8"/>
  <c r="B232" i="8"/>
  <c r="J231" i="8"/>
  <c r="I231" i="8"/>
  <c r="H231" i="8"/>
  <c r="G231" i="8"/>
  <c r="F231" i="8"/>
  <c r="E231" i="8"/>
  <c r="D231" i="8"/>
  <c r="C231" i="8"/>
  <c r="B231" i="8"/>
  <c r="J230" i="8"/>
  <c r="I230" i="8"/>
  <c r="H230" i="8"/>
  <c r="G230" i="8"/>
  <c r="F230" i="8"/>
  <c r="E230" i="8"/>
  <c r="D230" i="8"/>
  <c r="C230" i="8"/>
  <c r="B230" i="8"/>
  <c r="J229" i="8"/>
  <c r="I229" i="8"/>
  <c r="H229" i="8"/>
  <c r="G229" i="8"/>
  <c r="F229" i="8"/>
  <c r="E229" i="8"/>
  <c r="D229" i="8"/>
  <c r="C229" i="8"/>
  <c r="B229" i="8"/>
  <c r="J228" i="8"/>
  <c r="I228" i="8"/>
  <c r="H228" i="8"/>
  <c r="G228" i="8"/>
  <c r="F228" i="8"/>
  <c r="E228" i="8"/>
  <c r="D228" i="8"/>
  <c r="C228" i="8"/>
  <c r="B228" i="8"/>
  <c r="J227" i="8"/>
  <c r="I227" i="8"/>
  <c r="H227" i="8"/>
  <c r="G227" i="8"/>
  <c r="F227" i="8"/>
  <c r="E227" i="8"/>
  <c r="D227" i="8"/>
  <c r="C227" i="8"/>
  <c r="B227" i="8"/>
  <c r="J226" i="8"/>
  <c r="I226" i="8"/>
  <c r="H226" i="8"/>
  <c r="G226" i="8"/>
  <c r="F226" i="8"/>
  <c r="E226" i="8"/>
  <c r="D226" i="8"/>
  <c r="C226" i="8"/>
  <c r="B226" i="8"/>
  <c r="J225" i="8"/>
  <c r="I225" i="8"/>
  <c r="H225" i="8"/>
  <c r="G225" i="8"/>
  <c r="F225" i="8"/>
  <c r="E225" i="8"/>
  <c r="D225" i="8"/>
  <c r="C225" i="8"/>
  <c r="B225" i="8"/>
  <c r="J224" i="8"/>
  <c r="I224" i="8"/>
  <c r="H224" i="8"/>
  <c r="G224" i="8"/>
  <c r="F224" i="8"/>
  <c r="E224" i="8"/>
  <c r="D224" i="8"/>
  <c r="C224" i="8"/>
  <c r="B224" i="8"/>
  <c r="J223" i="8"/>
  <c r="I223" i="8"/>
  <c r="H223" i="8"/>
  <c r="G223" i="8"/>
  <c r="F223" i="8"/>
  <c r="E223" i="8"/>
  <c r="D223" i="8"/>
  <c r="C223" i="8"/>
  <c r="B223" i="8"/>
  <c r="J222" i="8"/>
  <c r="I222" i="8"/>
  <c r="H222" i="8"/>
  <c r="G222" i="8"/>
  <c r="F222" i="8"/>
  <c r="E222" i="8"/>
  <c r="D222" i="8"/>
  <c r="C222" i="8"/>
  <c r="B222" i="8"/>
  <c r="J221" i="8"/>
  <c r="I221" i="8"/>
  <c r="H221" i="8"/>
  <c r="G221" i="8"/>
  <c r="F221" i="8"/>
  <c r="E221" i="8"/>
  <c r="D221" i="8"/>
  <c r="C221" i="8"/>
  <c r="B221" i="8"/>
  <c r="J220" i="8"/>
  <c r="I220" i="8"/>
  <c r="H220" i="8"/>
  <c r="G220" i="8"/>
  <c r="F220" i="8"/>
  <c r="E220" i="8"/>
  <c r="D220" i="8"/>
  <c r="C220" i="8"/>
  <c r="B220" i="8"/>
  <c r="J219" i="8"/>
  <c r="I219" i="8"/>
  <c r="H219" i="8"/>
  <c r="G219" i="8"/>
  <c r="F219" i="8"/>
  <c r="E219" i="8"/>
  <c r="D219" i="8"/>
  <c r="C219" i="8"/>
  <c r="B219" i="8"/>
  <c r="J218" i="8"/>
  <c r="I218" i="8"/>
  <c r="H218" i="8"/>
  <c r="G218" i="8"/>
  <c r="F218" i="8"/>
  <c r="E218" i="8"/>
  <c r="D218" i="8"/>
  <c r="C218" i="8"/>
  <c r="B218" i="8"/>
  <c r="J217" i="8"/>
  <c r="I217" i="8"/>
  <c r="H217" i="8"/>
  <c r="G217" i="8"/>
  <c r="F217" i="8"/>
  <c r="E217" i="8"/>
  <c r="D217" i="8"/>
  <c r="C217" i="8"/>
  <c r="B217" i="8"/>
  <c r="J216" i="8"/>
  <c r="I216" i="8"/>
  <c r="H216" i="8"/>
  <c r="G216" i="8"/>
  <c r="F216" i="8"/>
  <c r="E216" i="8"/>
  <c r="D216" i="8"/>
  <c r="C216" i="8"/>
  <c r="B216" i="8"/>
  <c r="J215" i="8"/>
  <c r="I215" i="8"/>
  <c r="H215" i="8"/>
  <c r="G215" i="8"/>
  <c r="F215" i="8"/>
  <c r="E215" i="8"/>
  <c r="D215" i="8"/>
  <c r="C215" i="8"/>
  <c r="B215" i="8"/>
  <c r="J214" i="8"/>
  <c r="I214" i="8"/>
  <c r="H214" i="8"/>
  <c r="G214" i="8"/>
  <c r="F214" i="8"/>
  <c r="E214" i="8"/>
  <c r="D214" i="8"/>
  <c r="C214" i="8"/>
  <c r="B214" i="8"/>
  <c r="J213" i="8"/>
  <c r="I213" i="8"/>
  <c r="H213" i="8"/>
  <c r="G213" i="8"/>
  <c r="F213" i="8"/>
  <c r="E213" i="8"/>
  <c r="D213" i="8"/>
  <c r="C213" i="8"/>
  <c r="B213" i="8"/>
  <c r="J212" i="8"/>
  <c r="I212" i="8"/>
  <c r="H212" i="8"/>
  <c r="G212" i="8"/>
  <c r="F212" i="8"/>
  <c r="E212" i="8"/>
  <c r="D212" i="8"/>
  <c r="C212" i="8"/>
  <c r="B212" i="8"/>
  <c r="J211" i="8"/>
  <c r="I211" i="8"/>
  <c r="H211" i="8"/>
  <c r="G211" i="8"/>
  <c r="F211" i="8"/>
  <c r="E211" i="8"/>
  <c r="D211" i="8"/>
  <c r="C211" i="8"/>
  <c r="B211" i="8"/>
  <c r="J210" i="8"/>
  <c r="I210" i="8"/>
  <c r="H210" i="8"/>
  <c r="G210" i="8"/>
  <c r="F210" i="8"/>
  <c r="E210" i="8"/>
  <c r="D210" i="8"/>
  <c r="C210" i="8"/>
  <c r="B210" i="8"/>
  <c r="J209" i="8"/>
  <c r="I209" i="8"/>
  <c r="H209" i="8"/>
  <c r="G209" i="8"/>
  <c r="F209" i="8"/>
  <c r="E209" i="8"/>
  <c r="D209" i="8"/>
  <c r="C209" i="8"/>
  <c r="B209" i="8"/>
  <c r="J208" i="8"/>
  <c r="I208" i="8"/>
  <c r="H208" i="8"/>
  <c r="G208" i="8"/>
  <c r="F208" i="8"/>
  <c r="E208" i="8"/>
  <c r="D208" i="8"/>
  <c r="C208" i="8"/>
  <c r="B208" i="8"/>
  <c r="J207" i="8"/>
  <c r="I207" i="8"/>
  <c r="H207" i="8"/>
  <c r="G207" i="8"/>
  <c r="F207" i="8"/>
  <c r="E207" i="8"/>
  <c r="D207" i="8"/>
  <c r="C207" i="8"/>
  <c r="B207" i="8"/>
  <c r="J206" i="8"/>
  <c r="I206" i="8"/>
  <c r="H206" i="8"/>
  <c r="G206" i="8"/>
  <c r="F206" i="8"/>
  <c r="E206" i="8"/>
  <c r="D206" i="8"/>
  <c r="C206" i="8"/>
  <c r="B206" i="8"/>
  <c r="J205" i="8"/>
  <c r="I205" i="8"/>
  <c r="H205" i="8"/>
  <c r="G205" i="8"/>
  <c r="F205" i="8"/>
  <c r="E205" i="8"/>
  <c r="D205" i="8"/>
  <c r="C205" i="8"/>
  <c r="B205" i="8"/>
  <c r="J204" i="8"/>
  <c r="I204" i="8"/>
  <c r="H204" i="8"/>
  <c r="G204" i="8"/>
  <c r="F204" i="8"/>
  <c r="E204" i="8"/>
  <c r="D204" i="8"/>
  <c r="C204" i="8"/>
  <c r="B204" i="8"/>
  <c r="J203" i="8"/>
  <c r="I203" i="8"/>
  <c r="H203" i="8"/>
  <c r="G203" i="8"/>
  <c r="F203" i="8"/>
  <c r="E203" i="8"/>
  <c r="D203" i="8"/>
  <c r="C203" i="8"/>
  <c r="B203" i="8"/>
  <c r="J202" i="8"/>
  <c r="I202" i="8"/>
  <c r="H202" i="8"/>
  <c r="G202" i="8"/>
  <c r="F202" i="8"/>
  <c r="E202" i="8"/>
  <c r="D202" i="8"/>
  <c r="C202" i="8"/>
  <c r="B202" i="8"/>
  <c r="J201" i="8"/>
  <c r="I201" i="8"/>
  <c r="H201" i="8"/>
  <c r="G201" i="8"/>
  <c r="F201" i="8"/>
  <c r="E201" i="8"/>
  <c r="D201" i="8"/>
  <c r="C201" i="8"/>
  <c r="B201" i="8"/>
  <c r="J200" i="8"/>
  <c r="I200" i="8"/>
  <c r="H200" i="8"/>
  <c r="G200" i="8"/>
  <c r="F200" i="8"/>
  <c r="E200" i="8"/>
  <c r="D200" i="8"/>
  <c r="C200" i="8"/>
  <c r="B200" i="8"/>
  <c r="J199" i="8"/>
  <c r="I199" i="8"/>
  <c r="H199" i="8"/>
  <c r="G199" i="8"/>
  <c r="F199" i="8"/>
  <c r="E199" i="8"/>
  <c r="D199" i="8"/>
  <c r="C199" i="8"/>
  <c r="B199" i="8"/>
  <c r="J198" i="8"/>
  <c r="I198" i="8"/>
  <c r="H198" i="8"/>
  <c r="G198" i="8"/>
  <c r="F198" i="8"/>
  <c r="E198" i="8"/>
  <c r="D198" i="8"/>
  <c r="C198" i="8"/>
  <c r="B198" i="8"/>
  <c r="J197" i="8"/>
  <c r="I197" i="8"/>
  <c r="H197" i="8"/>
  <c r="G197" i="8"/>
  <c r="F197" i="8"/>
  <c r="E197" i="8"/>
  <c r="D197" i="8"/>
  <c r="C197" i="8"/>
  <c r="B197" i="8"/>
  <c r="J196" i="8"/>
  <c r="I196" i="8"/>
  <c r="H196" i="8"/>
  <c r="G196" i="8"/>
  <c r="F196" i="8"/>
  <c r="E196" i="8"/>
  <c r="D196" i="8"/>
  <c r="C196" i="8"/>
  <c r="B196" i="8"/>
  <c r="J195" i="8"/>
  <c r="I195" i="8"/>
  <c r="H195" i="8"/>
  <c r="G195" i="8"/>
  <c r="F195" i="8"/>
  <c r="E195" i="8"/>
  <c r="D195" i="8"/>
  <c r="C195" i="8"/>
  <c r="B195" i="8"/>
  <c r="J194" i="8"/>
  <c r="I194" i="8"/>
  <c r="H194" i="8"/>
  <c r="G194" i="8"/>
  <c r="F194" i="8"/>
  <c r="E194" i="8"/>
  <c r="D194" i="8"/>
  <c r="C194" i="8"/>
  <c r="B194" i="8"/>
  <c r="J193" i="8"/>
  <c r="I193" i="8"/>
  <c r="H193" i="8"/>
  <c r="G193" i="8"/>
  <c r="F193" i="8"/>
  <c r="E193" i="8"/>
  <c r="D193" i="8"/>
  <c r="C193" i="8"/>
  <c r="B193" i="8"/>
  <c r="J192" i="8"/>
  <c r="I192" i="8"/>
  <c r="H192" i="8"/>
  <c r="G192" i="8"/>
  <c r="F192" i="8"/>
  <c r="E192" i="8"/>
  <c r="D192" i="8"/>
  <c r="C192" i="8"/>
  <c r="B192" i="8"/>
  <c r="J191" i="8"/>
  <c r="I191" i="8"/>
  <c r="H191" i="8"/>
  <c r="G191" i="8"/>
  <c r="F191" i="8"/>
  <c r="E191" i="8"/>
  <c r="D191" i="8"/>
  <c r="C191" i="8"/>
  <c r="B191" i="8"/>
  <c r="J190" i="8"/>
  <c r="I190" i="8"/>
  <c r="H190" i="8"/>
  <c r="G190" i="8"/>
  <c r="F190" i="8"/>
  <c r="E190" i="8"/>
  <c r="D190" i="8"/>
  <c r="C190" i="8"/>
  <c r="B190" i="8"/>
  <c r="J189" i="8"/>
  <c r="I189" i="8"/>
  <c r="H189" i="8"/>
  <c r="G189" i="8"/>
  <c r="F189" i="8"/>
  <c r="E189" i="8"/>
  <c r="D189" i="8"/>
  <c r="C189" i="8"/>
  <c r="B189" i="8"/>
  <c r="J188" i="8"/>
  <c r="I188" i="8"/>
  <c r="H188" i="8"/>
  <c r="G188" i="8"/>
  <c r="F188" i="8"/>
  <c r="E188" i="8"/>
  <c r="D188" i="8"/>
  <c r="C188" i="8"/>
  <c r="B188" i="8"/>
  <c r="J187" i="8"/>
  <c r="I187" i="8"/>
  <c r="H187" i="8"/>
  <c r="G187" i="8"/>
  <c r="F187" i="8"/>
  <c r="E187" i="8"/>
  <c r="D187" i="8"/>
  <c r="C187" i="8"/>
  <c r="B187" i="8"/>
  <c r="J186" i="8"/>
  <c r="I186" i="8"/>
  <c r="H186" i="8"/>
  <c r="G186" i="8"/>
  <c r="F186" i="8"/>
  <c r="E186" i="8"/>
  <c r="D186" i="8"/>
  <c r="C186" i="8"/>
  <c r="B186" i="8"/>
  <c r="J185" i="8"/>
  <c r="I185" i="8"/>
  <c r="H185" i="8"/>
  <c r="G185" i="8"/>
  <c r="F185" i="8"/>
  <c r="E185" i="8"/>
  <c r="D185" i="8"/>
  <c r="C185" i="8"/>
  <c r="B185" i="8"/>
  <c r="J184" i="8"/>
  <c r="I184" i="8"/>
  <c r="H184" i="8"/>
  <c r="G184" i="8"/>
  <c r="F184" i="8"/>
  <c r="E184" i="8"/>
  <c r="D184" i="8"/>
  <c r="C184" i="8"/>
  <c r="B184" i="8"/>
  <c r="J183" i="8"/>
  <c r="I183" i="8"/>
  <c r="H183" i="8"/>
  <c r="G183" i="8"/>
  <c r="F183" i="8"/>
  <c r="E183" i="8"/>
  <c r="D183" i="8"/>
  <c r="C183" i="8"/>
  <c r="B183" i="8"/>
  <c r="J182" i="8"/>
  <c r="I182" i="8"/>
  <c r="H182" i="8"/>
  <c r="G182" i="8"/>
  <c r="F182" i="8"/>
  <c r="E182" i="8"/>
  <c r="D182" i="8"/>
  <c r="C182" i="8"/>
  <c r="B182" i="8"/>
  <c r="J181" i="8"/>
  <c r="I181" i="8"/>
  <c r="H181" i="8"/>
  <c r="G181" i="8"/>
  <c r="F181" i="8"/>
  <c r="E181" i="8"/>
  <c r="D181" i="8"/>
  <c r="C181" i="8"/>
  <c r="B181" i="8"/>
  <c r="J180" i="8"/>
  <c r="I180" i="8"/>
  <c r="H180" i="8"/>
  <c r="G180" i="8"/>
  <c r="F180" i="8"/>
  <c r="E180" i="8"/>
  <c r="D180" i="8"/>
  <c r="C180" i="8"/>
  <c r="B180" i="8"/>
  <c r="J179" i="8"/>
  <c r="I179" i="8"/>
  <c r="H179" i="8"/>
  <c r="G179" i="8"/>
  <c r="F179" i="8"/>
  <c r="E179" i="8"/>
  <c r="D179" i="8"/>
  <c r="C179" i="8"/>
  <c r="B179" i="8"/>
  <c r="J178" i="8"/>
  <c r="I178" i="8"/>
  <c r="H178" i="8"/>
  <c r="G178" i="8"/>
  <c r="F178" i="8"/>
  <c r="E178" i="8"/>
  <c r="D178" i="8"/>
  <c r="C178" i="8"/>
  <c r="B178" i="8"/>
  <c r="J177" i="8"/>
  <c r="I177" i="8"/>
  <c r="H177" i="8"/>
  <c r="G177" i="8"/>
  <c r="F177" i="8"/>
  <c r="E177" i="8"/>
  <c r="D177" i="8"/>
  <c r="C177" i="8"/>
  <c r="B177" i="8"/>
  <c r="J176" i="8"/>
  <c r="I176" i="8"/>
  <c r="H176" i="8"/>
  <c r="G176" i="8"/>
  <c r="F176" i="8"/>
  <c r="E176" i="8"/>
  <c r="D176" i="8"/>
  <c r="C176" i="8"/>
  <c r="B176" i="8"/>
  <c r="J175" i="8"/>
  <c r="I175" i="8"/>
  <c r="H175" i="8"/>
  <c r="G175" i="8"/>
  <c r="F175" i="8"/>
  <c r="E175" i="8"/>
  <c r="D175" i="8"/>
  <c r="C175" i="8"/>
  <c r="B175" i="8"/>
  <c r="J174" i="8"/>
  <c r="I174" i="8"/>
  <c r="H174" i="8"/>
  <c r="G174" i="8"/>
  <c r="F174" i="8"/>
  <c r="E174" i="8"/>
  <c r="D174" i="8"/>
  <c r="C174" i="8"/>
  <c r="B174" i="8"/>
  <c r="J173" i="8"/>
  <c r="I173" i="8"/>
  <c r="H173" i="8"/>
  <c r="G173" i="8"/>
  <c r="F173" i="8"/>
  <c r="E173" i="8"/>
  <c r="D173" i="8"/>
  <c r="C173" i="8"/>
  <c r="B173" i="8"/>
  <c r="J172" i="8"/>
  <c r="I172" i="8"/>
  <c r="H172" i="8"/>
  <c r="G172" i="8"/>
  <c r="F172" i="8"/>
  <c r="E172" i="8"/>
  <c r="D172" i="8"/>
  <c r="C172" i="8"/>
  <c r="B172" i="8"/>
  <c r="J171" i="8"/>
  <c r="I171" i="8"/>
  <c r="H171" i="8"/>
  <c r="G171" i="8"/>
  <c r="F171" i="8"/>
  <c r="E171" i="8"/>
  <c r="D171" i="8"/>
  <c r="C171" i="8"/>
  <c r="B171" i="8"/>
  <c r="J170" i="8"/>
  <c r="I170" i="8"/>
  <c r="H170" i="8"/>
  <c r="G170" i="8"/>
  <c r="F170" i="8"/>
  <c r="E170" i="8"/>
  <c r="D170" i="8"/>
  <c r="C170" i="8"/>
  <c r="B170" i="8"/>
  <c r="J169" i="8"/>
  <c r="I169" i="8"/>
  <c r="H169" i="8"/>
  <c r="G169" i="8"/>
  <c r="F169" i="8"/>
  <c r="E169" i="8"/>
  <c r="D169" i="8"/>
  <c r="C169" i="8"/>
  <c r="B169" i="8"/>
  <c r="J168" i="8"/>
  <c r="I168" i="8"/>
  <c r="H168" i="8"/>
  <c r="G168" i="8"/>
  <c r="F168" i="8"/>
  <c r="E168" i="8"/>
  <c r="D168" i="8"/>
  <c r="C168" i="8"/>
  <c r="B168" i="8"/>
  <c r="J167" i="8"/>
  <c r="I167" i="8"/>
  <c r="H167" i="8"/>
  <c r="G167" i="8"/>
  <c r="F167" i="8"/>
  <c r="E167" i="8"/>
  <c r="D167" i="8"/>
  <c r="C167" i="8"/>
  <c r="B167" i="8"/>
  <c r="J166" i="8"/>
  <c r="I166" i="8"/>
  <c r="H166" i="8"/>
  <c r="G166" i="8"/>
  <c r="F166" i="8"/>
  <c r="E166" i="8"/>
  <c r="D166" i="8"/>
  <c r="C166" i="8"/>
  <c r="B166" i="8"/>
  <c r="J165" i="8"/>
  <c r="I165" i="8"/>
  <c r="H165" i="8"/>
  <c r="G165" i="8"/>
  <c r="F165" i="8"/>
  <c r="E165" i="8"/>
  <c r="D165" i="8"/>
  <c r="C165" i="8"/>
  <c r="B165" i="8"/>
  <c r="J164" i="8"/>
  <c r="I164" i="8"/>
  <c r="H164" i="8"/>
  <c r="G164" i="8"/>
  <c r="F164" i="8"/>
  <c r="E164" i="8"/>
  <c r="D164" i="8"/>
  <c r="C164" i="8"/>
  <c r="B164" i="8"/>
  <c r="J163" i="8"/>
  <c r="I163" i="8"/>
  <c r="H163" i="8"/>
  <c r="G163" i="8"/>
  <c r="F163" i="8"/>
  <c r="E163" i="8"/>
  <c r="D163" i="8"/>
  <c r="C163" i="8"/>
  <c r="B163" i="8"/>
  <c r="J162" i="8"/>
  <c r="I162" i="8"/>
  <c r="H162" i="8"/>
  <c r="G162" i="8"/>
  <c r="F162" i="8"/>
  <c r="E162" i="8"/>
  <c r="D162" i="8"/>
  <c r="C162" i="8"/>
  <c r="B162" i="8"/>
  <c r="J161" i="8"/>
  <c r="I161" i="8"/>
  <c r="H161" i="8"/>
  <c r="G161" i="8"/>
  <c r="F161" i="8"/>
  <c r="E161" i="8"/>
  <c r="D161" i="8"/>
  <c r="C161" i="8"/>
  <c r="B161" i="8"/>
  <c r="J160" i="8"/>
  <c r="I160" i="8"/>
  <c r="H160" i="8"/>
  <c r="G160" i="8"/>
  <c r="F160" i="8"/>
  <c r="E160" i="8"/>
  <c r="D160" i="8"/>
  <c r="C160" i="8"/>
  <c r="B160" i="8"/>
  <c r="J159" i="8"/>
  <c r="I159" i="8"/>
  <c r="H159" i="8"/>
  <c r="G159" i="8"/>
  <c r="F159" i="8"/>
  <c r="E159" i="8"/>
  <c r="D159" i="8"/>
  <c r="C159" i="8"/>
  <c r="B159" i="8"/>
  <c r="J158" i="8"/>
  <c r="I158" i="8"/>
  <c r="H158" i="8"/>
  <c r="G158" i="8"/>
  <c r="F158" i="8"/>
  <c r="E158" i="8"/>
  <c r="D158" i="8"/>
  <c r="C158" i="8"/>
  <c r="B158" i="8"/>
  <c r="J157" i="8"/>
  <c r="I157" i="8"/>
  <c r="H157" i="8"/>
  <c r="G157" i="8"/>
  <c r="F157" i="8"/>
  <c r="E157" i="8"/>
  <c r="D157" i="8"/>
  <c r="C157" i="8"/>
  <c r="B157" i="8"/>
  <c r="J156" i="8"/>
  <c r="I156" i="8"/>
  <c r="H156" i="8"/>
  <c r="G156" i="8"/>
  <c r="F156" i="8"/>
  <c r="E156" i="8"/>
  <c r="D156" i="8"/>
  <c r="C156" i="8"/>
  <c r="B156" i="8"/>
  <c r="J155" i="8"/>
  <c r="I155" i="8"/>
  <c r="H155" i="8"/>
  <c r="G155" i="8"/>
  <c r="F155" i="8"/>
  <c r="E155" i="8"/>
  <c r="D155" i="8"/>
  <c r="C155" i="8"/>
  <c r="B155" i="8"/>
  <c r="J154" i="8"/>
  <c r="I154" i="8"/>
  <c r="H154" i="8"/>
  <c r="G154" i="8"/>
  <c r="F154" i="8"/>
  <c r="E154" i="8"/>
  <c r="D154" i="8"/>
  <c r="C154" i="8"/>
  <c r="B154" i="8"/>
  <c r="J153" i="8"/>
  <c r="I153" i="8"/>
  <c r="H153" i="8"/>
  <c r="G153" i="8"/>
  <c r="F153" i="8"/>
  <c r="E153" i="8"/>
  <c r="D153" i="8"/>
  <c r="C153" i="8"/>
  <c r="B153" i="8"/>
  <c r="J152" i="8"/>
  <c r="I152" i="8"/>
  <c r="H152" i="8"/>
  <c r="G152" i="8"/>
  <c r="F152" i="8"/>
  <c r="E152" i="8"/>
  <c r="D152" i="8"/>
  <c r="C152" i="8"/>
  <c r="B152" i="8"/>
  <c r="J151" i="8"/>
  <c r="I151" i="8"/>
  <c r="H151" i="8"/>
  <c r="G151" i="8"/>
  <c r="F151" i="8"/>
  <c r="E151" i="8"/>
  <c r="D151" i="8"/>
  <c r="C151" i="8"/>
  <c r="B151" i="8"/>
  <c r="J150" i="8"/>
  <c r="I150" i="8"/>
  <c r="H150" i="8"/>
  <c r="G150" i="8"/>
  <c r="F150" i="8"/>
  <c r="E150" i="8"/>
  <c r="D150" i="8"/>
  <c r="C150" i="8"/>
  <c r="B150" i="8"/>
  <c r="J149" i="8"/>
  <c r="I149" i="8"/>
  <c r="H149" i="8"/>
  <c r="G149" i="8"/>
  <c r="F149" i="8"/>
  <c r="E149" i="8"/>
  <c r="D149" i="8"/>
  <c r="C149" i="8"/>
  <c r="B149" i="8"/>
  <c r="J148" i="8"/>
  <c r="I148" i="8"/>
  <c r="H148" i="8"/>
  <c r="G148" i="8"/>
  <c r="F148" i="8"/>
  <c r="E148" i="8"/>
  <c r="D148" i="8"/>
  <c r="C148" i="8"/>
  <c r="B148" i="8"/>
  <c r="J147" i="8"/>
  <c r="I147" i="8"/>
  <c r="H147" i="8"/>
  <c r="G147" i="8"/>
  <c r="F147" i="8"/>
  <c r="E147" i="8"/>
  <c r="D147" i="8"/>
  <c r="C147" i="8"/>
  <c r="B147" i="8"/>
  <c r="J146" i="8"/>
  <c r="I146" i="8"/>
  <c r="H146" i="8"/>
  <c r="G146" i="8"/>
  <c r="F146" i="8"/>
  <c r="E146" i="8"/>
  <c r="D146" i="8"/>
  <c r="C146" i="8"/>
  <c r="B146" i="8"/>
  <c r="J145" i="8"/>
  <c r="I145" i="8"/>
  <c r="H145" i="8"/>
  <c r="G145" i="8"/>
  <c r="F145" i="8"/>
  <c r="E145" i="8"/>
  <c r="D145" i="8"/>
  <c r="C145" i="8"/>
  <c r="B145" i="8"/>
  <c r="J144" i="8"/>
  <c r="I144" i="8"/>
  <c r="H144" i="8"/>
  <c r="G144" i="8"/>
  <c r="F144" i="8"/>
  <c r="E144" i="8"/>
  <c r="D144" i="8"/>
  <c r="C144" i="8"/>
  <c r="B144" i="8"/>
  <c r="J143" i="8"/>
  <c r="I143" i="8"/>
  <c r="H143" i="8"/>
  <c r="G143" i="8"/>
  <c r="F143" i="8"/>
  <c r="E143" i="8"/>
  <c r="D143" i="8"/>
  <c r="C143" i="8"/>
  <c r="B143" i="8"/>
  <c r="J142" i="8"/>
  <c r="I142" i="8"/>
  <c r="H142" i="8"/>
  <c r="G142" i="8"/>
  <c r="F142" i="8"/>
  <c r="E142" i="8"/>
  <c r="D142" i="8"/>
  <c r="C142" i="8"/>
  <c r="B142" i="8"/>
  <c r="J141" i="8"/>
  <c r="I141" i="8"/>
  <c r="H141" i="8"/>
  <c r="G141" i="8"/>
  <c r="F141" i="8"/>
  <c r="E141" i="8"/>
  <c r="D141" i="8"/>
  <c r="C141" i="8"/>
  <c r="B141" i="8"/>
  <c r="J140" i="8"/>
  <c r="I140" i="8"/>
  <c r="H140" i="8"/>
  <c r="G140" i="8"/>
  <c r="F140" i="8"/>
  <c r="E140" i="8"/>
  <c r="D140" i="8"/>
  <c r="C140" i="8"/>
  <c r="B140" i="8"/>
  <c r="J139" i="8"/>
  <c r="I139" i="8"/>
  <c r="H139" i="8"/>
  <c r="G139" i="8"/>
  <c r="F139" i="8"/>
  <c r="E139" i="8"/>
  <c r="D139" i="8"/>
  <c r="C139" i="8"/>
  <c r="B139" i="8"/>
  <c r="J138" i="8"/>
  <c r="I138" i="8"/>
  <c r="H138" i="8"/>
  <c r="G138" i="8"/>
  <c r="F138" i="8"/>
  <c r="E138" i="8"/>
  <c r="D138" i="8"/>
  <c r="C138" i="8"/>
  <c r="B138" i="8"/>
  <c r="J137" i="8"/>
  <c r="I137" i="8"/>
  <c r="H137" i="8"/>
  <c r="G137" i="8"/>
  <c r="F137" i="8"/>
  <c r="E137" i="8"/>
  <c r="D137" i="8"/>
  <c r="C137" i="8"/>
  <c r="B137" i="8"/>
  <c r="J136" i="8"/>
  <c r="I136" i="8"/>
  <c r="H136" i="8"/>
  <c r="G136" i="8"/>
  <c r="F136" i="8"/>
  <c r="E136" i="8"/>
  <c r="D136" i="8"/>
  <c r="C136" i="8"/>
  <c r="B136" i="8"/>
  <c r="J135" i="8"/>
  <c r="I135" i="8"/>
  <c r="H135" i="8"/>
  <c r="G135" i="8"/>
  <c r="F135" i="8"/>
  <c r="E135" i="8"/>
  <c r="D135" i="8"/>
  <c r="C135" i="8"/>
  <c r="B135" i="8"/>
  <c r="J134" i="8"/>
  <c r="I134" i="8"/>
  <c r="H134" i="8"/>
  <c r="G134" i="8"/>
  <c r="F134" i="8"/>
  <c r="E134" i="8"/>
  <c r="D134" i="8"/>
  <c r="C134" i="8"/>
  <c r="B134" i="8"/>
  <c r="J133" i="8"/>
  <c r="I133" i="8"/>
  <c r="H133" i="8"/>
  <c r="G133" i="8"/>
  <c r="F133" i="8"/>
  <c r="E133" i="8"/>
  <c r="D133" i="8"/>
  <c r="C133" i="8"/>
  <c r="B133" i="8"/>
  <c r="J132" i="8"/>
  <c r="I132" i="8"/>
  <c r="H132" i="8"/>
  <c r="G132" i="8"/>
  <c r="F132" i="8"/>
  <c r="E132" i="8"/>
  <c r="D132" i="8"/>
  <c r="C132" i="8"/>
  <c r="B132" i="8"/>
  <c r="J131" i="8"/>
  <c r="I131" i="8"/>
  <c r="H131" i="8"/>
  <c r="G131" i="8"/>
  <c r="F131" i="8"/>
  <c r="E131" i="8"/>
  <c r="D131" i="8"/>
  <c r="C131" i="8"/>
  <c r="B131" i="8"/>
  <c r="J130" i="8"/>
  <c r="I130" i="8"/>
  <c r="H130" i="8"/>
  <c r="G130" i="8"/>
  <c r="F130" i="8"/>
  <c r="E130" i="8"/>
  <c r="D130" i="8"/>
  <c r="C130" i="8"/>
  <c r="B130" i="8"/>
  <c r="J129" i="8"/>
  <c r="I129" i="8"/>
  <c r="H129" i="8"/>
  <c r="G129" i="8"/>
  <c r="F129" i="8"/>
  <c r="E129" i="8"/>
  <c r="D129" i="8"/>
  <c r="C129" i="8"/>
  <c r="B129" i="8"/>
  <c r="J128" i="8"/>
  <c r="I128" i="8"/>
  <c r="H128" i="8"/>
  <c r="G128" i="8"/>
  <c r="F128" i="8"/>
  <c r="E128" i="8"/>
  <c r="D128" i="8"/>
  <c r="C128" i="8"/>
  <c r="B128" i="8"/>
  <c r="J127" i="8"/>
  <c r="I127" i="8"/>
  <c r="H127" i="8"/>
  <c r="G127" i="8"/>
  <c r="F127" i="8"/>
  <c r="E127" i="8"/>
  <c r="D127" i="8"/>
  <c r="C127" i="8"/>
  <c r="B127" i="8"/>
  <c r="J126" i="8"/>
  <c r="I126" i="8"/>
  <c r="H126" i="8"/>
  <c r="G126" i="8"/>
  <c r="F126" i="8"/>
  <c r="E126" i="8"/>
  <c r="D126" i="8"/>
  <c r="C126" i="8"/>
  <c r="B126" i="8"/>
  <c r="J125" i="8"/>
  <c r="I125" i="8"/>
  <c r="H125" i="8"/>
  <c r="G125" i="8"/>
  <c r="F125" i="8"/>
  <c r="E125" i="8"/>
  <c r="D125" i="8"/>
  <c r="C125" i="8"/>
  <c r="B125" i="8"/>
  <c r="J124" i="8"/>
  <c r="I124" i="8"/>
  <c r="H124" i="8"/>
  <c r="G124" i="8"/>
  <c r="F124" i="8"/>
  <c r="E124" i="8"/>
  <c r="D124" i="8"/>
  <c r="C124" i="8"/>
  <c r="B124" i="8"/>
  <c r="J123" i="8"/>
  <c r="I123" i="8"/>
  <c r="H123" i="8"/>
  <c r="G123" i="8"/>
  <c r="F123" i="8"/>
  <c r="E123" i="8"/>
  <c r="D123" i="8"/>
  <c r="C123" i="8"/>
  <c r="B123" i="8"/>
  <c r="J122" i="8"/>
  <c r="I122" i="8"/>
  <c r="H122" i="8"/>
  <c r="G122" i="8"/>
  <c r="F122" i="8"/>
  <c r="E122" i="8"/>
  <c r="D122" i="8"/>
  <c r="C122" i="8"/>
  <c r="B122" i="8"/>
  <c r="J121" i="8"/>
  <c r="I121" i="8"/>
  <c r="H121" i="8"/>
  <c r="G121" i="8"/>
  <c r="F121" i="8"/>
  <c r="E121" i="8"/>
  <c r="D121" i="8"/>
  <c r="C121" i="8"/>
  <c r="B121" i="8"/>
  <c r="J120" i="8"/>
  <c r="I120" i="8"/>
  <c r="H120" i="8"/>
  <c r="G120" i="8"/>
  <c r="F120" i="8"/>
  <c r="E120" i="8"/>
  <c r="D120" i="8"/>
  <c r="C120" i="8"/>
  <c r="B120" i="8"/>
  <c r="J119" i="8"/>
  <c r="I119" i="8"/>
  <c r="H119" i="8"/>
  <c r="G119" i="8"/>
  <c r="F119" i="8"/>
  <c r="E119" i="8"/>
  <c r="D119" i="8"/>
  <c r="C119" i="8"/>
  <c r="B119" i="8"/>
  <c r="J118" i="8"/>
  <c r="I118" i="8"/>
  <c r="H118" i="8"/>
  <c r="G118" i="8"/>
  <c r="F118" i="8"/>
  <c r="E118" i="8"/>
  <c r="D118" i="8"/>
  <c r="C118" i="8"/>
  <c r="B118" i="8"/>
  <c r="J117" i="8"/>
  <c r="I117" i="8"/>
  <c r="H117" i="8"/>
  <c r="G117" i="8"/>
  <c r="F117" i="8"/>
  <c r="E117" i="8"/>
  <c r="D117" i="8"/>
  <c r="C117" i="8"/>
  <c r="B117" i="8"/>
  <c r="J116" i="8"/>
  <c r="I116" i="8"/>
  <c r="H116" i="8"/>
  <c r="G116" i="8"/>
  <c r="F116" i="8"/>
  <c r="E116" i="8"/>
  <c r="D116" i="8"/>
  <c r="C116" i="8"/>
  <c r="B116" i="8"/>
  <c r="J115" i="8"/>
  <c r="I115" i="8"/>
  <c r="H115" i="8"/>
  <c r="G115" i="8"/>
  <c r="F115" i="8"/>
  <c r="E115" i="8"/>
  <c r="D115" i="8"/>
  <c r="C115" i="8"/>
  <c r="B115" i="8"/>
  <c r="J114" i="8"/>
  <c r="I114" i="8"/>
  <c r="H114" i="8"/>
  <c r="G114" i="8"/>
  <c r="F114" i="8"/>
  <c r="E114" i="8"/>
  <c r="D114" i="8"/>
  <c r="C114" i="8"/>
  <c r="B114" i="8"/>
  <c r="J113" i="8"/>
  <c r="I113" i="8"/>
  <c r="H113" i="8"/>
  <c r="G113" i="8"/>
  <c r="F113" i="8"/>
  <c r="E113" i="8"/>
  <c r="D113" i="8"/>
  <c r="C113" i="8"/>
  <c r="B113" i="8"/>
  <c r="J112" i="8"/>
  <c r="I112" i="8"/>
  <c r="H112" i="8"/>
  <c r="G112" i="8"/>
  <c r="F112" i="8"/>
  <c r="E112" i="8"/>
  <c r="D112" i="8"/>
  <c r="C112" i="8"/>
  <c r="B112" i="8"/>
  <c r="J111" i="8"/>
  <c r="I111" i="8"/>
  <c r="H111" i="8"/>
  <c r="G111" i="8"/>
  <c r="F111" i="8"/>
  <c r="E111" i="8"/>
  <c r="D111" i="8"/>
  <c r="C111" i="8"/>
  <c r="B111" i="8"/>
  <c r="J110" i="8"/>
  <c r="I110" i="8"/>
  <c r="H110" i="8"/>
  <c r="G110" i="8"/>
  <c r="F110" i="8"/>
  <c r="E110" i="8"/>
  <c r="D110" i="8"/>
  <c r="C110" i="8"/>
  <c r="B110" i="8"/>
  <c r="J109" i="8"/>
  <c r="I109" i="8"/>
  <c r="H109" i="8"/>
  <c r="G109" i="8"/>
  <c r="F109" i="8"/>
  <c r="E109" i="8"/>
  <c r="D109" i="8"/>
  <c r="C109" i="8"/>
  <c r="B109" i="8"/>
  <c r="J108" i="8"/>
  <c r="I108" i="8"/>
  <c r="H108" i="8"/>
  <c r="G108" i="8"/>
  <c r="F108" i="8"/>
  <c r="E108" i="8"/>
  <c r="D108" i="8"/>
  <c r="C108" i="8"/>
  <c r="B108" i="8"/>
  <c r="J107" i="8"/>
  <c r="I107" i="8"/>
  <c r="H107" i="8"/>
  <c r="G107" i="8"/>
  <c r="F107" i="8"/>
  <c r="E107" i="8"/>
  <c r="D107" i="8"/>
  <c r="C107" i="8"/>
  <c r="B107" i="8"/>
  <c r="J106" i="8"/>
  <c r="I106" i="8"/>
  <c r="H106" i="8"/>
  <c r="G106" i="8"/>
  <c r="F106" i="8"/>
  <c r="E106" i="8"/>
  <c r="D106" i="8"/>
  <c r="C106" i="8"/>
  <c r="B106" i="8"/>
  <c r="J105" i="8"/>
  <c r="I105" i="8"/>
  <c r="H105" i="8"/>
  <c r="G105" i="8"/>
  <c r="F105" i="8"/>
  <c r="E105" i="8"/>
  <c r="D105" i="8"/>
  <c r="C105" i="8"/>
  <c r="B105" i="8"/>
  <c r="J104" i="8"/>
  <c r="I104" i="8"/>
  <c r="H104" i="8"/>
  <c r="G104" i="8"/>
  <c r="F104" i="8"/>
  <c r="E104" i="8"/>
  <c r="D104" i="8"/>
  <c r="C104" i="8"/>
  <c r="B104" i="8"/>
  <c r="J103" i="8"/>
  <c r="I103" i="8"/>
  <c r="H103" i="8"/>
  <c r="G103" i="8"/>
  <c r="F103" i="8"/>
  <c r="E103" i="8"/>
  <c r="D103" i="8"/>
  <c r="C103" i="8"/>
  <c r="B103" i="8"/>
  <c r="J102" i="8"/>
  <c r="I102" i="8"/>
  <c r="H102" i="8"/>
  <c r="G102" i="8"/>
  <c r="F102" i="8"/>
  <c r="E102" i="8"/>
  <c r="D102" i="8"/>
  <c r="C102" i="8"/>
  <c r="B102" i="8"/>
  <c r="J101" i="8"/>
  <c r="I101" i="8"/>
  <c r="H101" i="8"/>
  <c r="G101" i="8"/>
  <c r="F101" i="8"/>
  <c r="E101" i="8"/>
  <c r="D101" i="8"/>
  <c r="C101" i="8"/>
  <c r="B101" i="8"/>
  <c r="J100" i="8"/>
  <c r="I100" i="8"/>
  <c r="H100" i="8"/>
  <c r="G100" i="8"/>
  <c r="F100" i="8"/>
  <c r="E100" i="8"/>
  <c r="D100" i="8"/>
  <c r="C100" i="8"/>
  <c r="B100" i="8"/>
  <c r="J99" i="8"/>
  <c r="I99" i="8"/>
  <c r="H99" i="8"/>
  <c r="G99" i="8"/>
  <c r="F99" i="8"/>
  <c r="E99" i="8"/>
  <c r="D99" i="8"/>
  <c r="C99" i="8"/>
  <c r="B99" i="8"/>
  <c r="J98" i="8"/>
  <c r="I98" i="8"/>
  <c r="H98" i="8"/>
  <c r="G98" i="8"/>
  <c r="F98" i="8"/>
  <c r="E98" i="8"/>
  <c r="D98" i="8"/>
  <c r="C98" i="8"/>
  <c r="B98" i="8"/>
  <c r="J97" i="8"/>
  <c r="I97" i="8"/>
  <c r="H97" i="8"/>
  <c r="G97" i="8"/>
  <c r="F97" i="8"/>
  <c r="E97" i="8"/>
  <c r="D97" i="8"/>
  <c r="C97" i="8"/>
  <c r="B97" i="8"/>
  <c r="J96" i="8"/>
  <c r="I96" i="8"/>
  <c r="H96" i="8"/>
  <c r="G96" i="8"/>
  <c r="F96" i="8"/>
  <c r="E96" i="8"/>
  <c r="D96" i="8"/>
  <c r="C96" i="8"/>
  <c r="B96" i="8"/>
  <c r="J95" i="8"/>
  <c r="I95" i="8"/>
  <c r="H95" i="8"/>
  <c r="G95" i="8"/>
  <c r="F95" i="8"/>
  <c r="E95" i="8"/>
  <c r="D95" i="8"/>
  <c r="C95" i="8"/>
  <c r="B95" i="8"/>
  <c r="J94" i="8"/>
  <c r="I94" i="8"/>
  <c r="H94" i="8"/>
  <c r="G94" i="8"/>
  <c r="F94" i="8"/>
  <c r="E94" i="8"/>
  <c r="D94" i="8"/>
  <c r="C94" i="8"/>
  <c r="B94" i="8"/>
  <c r="J93" i="8"/>
  <c r="I93" i="8"/>
  <c r="H93" i="8"/>
  <c r="G93" i="8"/>
  <c r="F93" i="8"/>
  <c r="E93" i="8"/>
  <c r="D93" i="8"/>
  <c r="C93" i="8"/>
  <c r="B93" i="8"/>
  <c r="J92" i="8"/>
  <c r="I92" i="8"/>
  <c r="H92" i="8"/>
  <c r="G92" i="8"/>
  <c r="F92" i="8"/>
  <c r="E92" i="8"/>
  <c r="D92" i="8"/>
  <c r="C92" i="8"/>
  <c r="B92" i="8"/>
  <c r="J91" i="8"/>
  <c r="I91" i="8"/>
  <c r="H91" i="8"/>
  <c r="G91" i="8"/>
  <c r="F91" i="8"/>
  <c r="E91" i="8"/>
  <c r="D91" i="8"/>
  <c r="C91" i="8"/>
  <c r="B91" i="8"/>
  <c r="J90" i="8"/>
  <c r="I90" i="8"/>
  <c r="H90" i="8"/>
  <c r="G90" i="8"/>
  <c r="F90" i="8"/>
  <c r="E90" i="8"/>
  <c r="D90" i="8"/>
  <c r="C90" i="8"/>
  <c r="B90" i="8"/>
  <c r="J89" i="8"/>
  <c r="I89" i="8"/>
  <c r="H89" i="8"/>
  <c r="G89" i="8"/>
  <c r="F89" i="8"/>
  <c r="E89" i="8"/>
  <c r="D89" i="8"/>
  <c r="C89" i="8"/>
  <c r="B89" i="8"/>
  <c r="J88" i="8"/>
  <c r="I88" i="8"/>
  <c r="H88" i="8"/>
  <c r="G88" i="8"/>
  <c r="F88" i="8"/>
  <c r="E88" i="8"/>
  <c r="D88" i="8"/>
  <c r="C88" i="8"/>
  <c r="B88" i="8"/>
  <c r="J87" i="8"/>
  <c r="I87" i="8"/>
  <c r="H87" i="8"/>
  <c r="G87" i="8"/>
  <c r="F87" i="8"/>
  <c r="E87" i="8"/>
  <c r="D87" i="8"/>
  <c r="C87" i="8"/>
  <c r="B87" i="8"/>
  <c r="J86" i="8"/>
  <c r="I86" i="8"/>
  <c r="H86" i="8"/>
  <c r="G86" i="8"/>
  <c r="F86" i="8"/>
  <c r="E86" i="8"/>
  <c r="D86" i="8"/>
  <c r="C86" i="8"/>
  <c r="B86" i="8"/>
  <c r="J85" i="8"/>
  <c r="I85" i="8"/>
  <c r="H85" i="8"/>
  <c r="G85" i="8"/>
  <c r="F85" i="8"/>
  <c r="E85" i="8"/>
  <c r="D85" i="8"/>
  <c r="C85" i="8"/>
  <c r="B85" i="8"/>
  <c r="J84" i="8"/>
  <c r="I84" i="8"/>
  <c r="H84" i="8"/>
  <c r="G84" i="8"/>
  <c r="F84" i="8"/>
  <c r="E84" i="8"/>
  <c r="D84" i="8"/>
  <c r="C84" i="8"/>
  <c r="B84" i="8"/>
  <c r="J83" i="8"/>
  <c r="I83" i="8"/>
  <c r="H83" i="8"/>
  <c r="G83" i="8"/>
  <c r="F83" i="8"/>
  <c r="E83" i="8"/>
  <c r="D83" i="8"/>
  <c r="C83" i="8"/>
  <c r="B83" i="8"/>
  <c r="J82" i="8"/>
  <c r="I82" i="8"/>
  <c r="H82" i="8"/>
  <c r="G82" i="8"/>
  <c r="F82" i="8"/>
  <c r="E82" i="8"/>
  <c r="D82" i="8"/>
  <c r="C82" i="8"/>
  <c r="B82" i="8"/>
  <c r="J81" i="8"/>
  <c r="I81" i="8"/>
  <c r="H81" i="8"/>
  <c r="G81" i="8"/>
  <c r="F81" i="8"/>
  <c r="E81" i="8"/>
  <c r="D81" i="8"/>
  <c r="C81" i="8"/>
  <c r="B81" i="8"/>
  <c r="J80" i="8"/>
  <c r="I80" i="8"/>
  <c r="H80" i="8"/>
  <c r="G80" i="8"/>
  <c r="F80" i="8"/>
  <c r="E80" i="8"/>
  <c r="D80" i="8"/>
  <c r="C80" i="8"/>
  <c r="B80" i="8"/>
  <c r="J79" i="8"/>
  <c r="I79" i="8"/>
  <c r="H79" i="8"/>
  <c r="G79" i="8"/>
  <c r="F79" i="8"/>
  <c r="E79" i="8"/>
  <c r="D79" i="8"/>
  <c r="C79" i="8"/>
  <c r="B79" i="8"/>
  <c r="J78" i="8"/>
  <c r="I78" i="8"/>
  <c r="H78" i="8"/>
  <c r="G78" i="8"/>
  <c r="F78" i="8"/>
  <c r="E78" i="8"/>
  <c r="D78" i="8"/>
  <c r="C78" i="8"/>
  <c r="B78" i="8"/>
  <c r="J77" i="8"/>
  <c r="I77" i="8"/>
  <c r="H77" i="8"/>
  <c r="G77" i="8"/>
  <c r="F77" i="8"/>
  <c r="E77" i="8"/>
  <c r="D77" i="8"/>
  <c r="C77" i="8"/>
  <c r="B77" i="8"/>
  <c r="J76" i="8"/>
  <c r="I76" i="8"/>
  <c r="H76" i="8"/>
  <c r="G76" i="8"/>
  <c r="F76" i="8"/>
  <c r="E76" i="8"/>
  <c r="D76" i="8"/>
  <c r="C76" i="8"/>
  <c r="B76" i="8"/>
  <c r="J75" i="8"/>
  <c r="I75" i="8"/>
  <c r="H75" i="8"/>
  <c r="G75" i="8"/>
  <c r="F75" i="8"/>
  <c r="E75" i="8"/>
  <c r="D75" i="8"/>
  <c r="C75" i="8"/>
  <c r="B75" i="8"/>
  <c r="J74" i="8"/>
  <c r="I74" i="8"/>
  <c r="H74" i="8"/>
  <c r="G74" i="8"/>
  <c r="F74" i="8"/>
  <c r="E74" i="8"/>
  <c r="D74" i="8"/>
  <c r="C74" i="8"/>
  <c r="B74" i="8"/>
  <c r="J73" i="8"/>
  <c r="I73" i="8"/>
  <c r="H73" i="8"/>
  <c r="G73" i="8"/>
  <c r="F73" i="8"/>
  <c r="E73" i="8"/>
  <c r="D73" i="8"/>
  <c r="C73" i="8"/>
  <c r="B73" i="8"/>
  <c r="J72" i="8"/>
  <c r="I72" i="8"/>
  <c r="H72" i="8"/>
  <c r="G72" i="8"/>
  <c r="F72" i="8"/>
  <c r="E72" i="8"/>
  <c r="D72" i="8"/>
  <c r="C72" i="8"/>
  <c r="B72" i="8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J66" i="8"/>
  <c r="I66" i="8"/>
  <c r="H66" i="8"/>
  <c r="G66" i="8"/>
  <c r="F66" i="8"/>
  <c r="E66" i="8"/>
  <c r="D66" i="8"/>
  <c r="C66" i="8"/>
  <c r="B66" i="8"/>
  <c r="J65" i="8"/>
  <c r="I65" i="8"/>
  <c r="H65" i="8"/>
  <c r="G65" i="8"/>
  <c r="F65" i="8"/>
  <c r="E65" i="8"/>
  <c r="D65" i="8"/>
  <c r="C65" i="8"/>
  <c r="B65" i="8"/>
  <c r="J64" i="8"/>
  <c r="I64" i="8"/>
  <c r="H64" i="8"/>
  <c r="G64" i="8"/>
  <c r="F64" i="8"/>
  <c r="E64" i="8"/>
  <c r="D64" i="8"/>
  <c r="C64" i="8"/>
  <c r="B64" i="8"/>
  <c r="J63" i="8"/>
  <c r="I63" i="8"/>
  <c r="H63" i="8"/>
  <c r="G63" i="8"/>
  <c r="F63" i="8"/>
  <c r="E63" i="8"/>
  <c r="D63" i="8"/>
  <c r="C63" i="8"/>
  <c r="B63" i="8"/>
  <c r="J62" i="8"/>
  <c r="I62" i="8"/>
  <c r="H62" i="8"/>
  <c r="G62" i="8"/>
  <c r="F62" i="8"/>
  <c r="E62" i="8"/>
  <c r="D62" i="8"/>
  <c r="C62" i="8"/>
  <c r="B62" i="8"/>
  <c r="J61" i="8"/>
  <c r="I61" i="8"/>
  <c r="H61" i="8"/>
  <c r="G61" i="8"/>
  <c r="F61" i="8"/>
  <c r="E61" i="8"/>
  <c r="D61" i="8"/>
  <c r="C61" i="8"/>
  <c r="B61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6" i="8"/>
  <c r="I56" i="8"/>
  <c r="H56" i="8"/>
  <c r="G56" i="8"/>
  <c r="F56" i="8"/>
  <c r="E56" i="8"/>
  <c r="D56" i="8"/>
  <c r="C56" i="8"/>
  <c r="B56" i="8"/>
  <c r="J55" i="8"/>
  <c r="I55" i="8"/>
  <c r="H55" i="8"/>
  <c r="G55" i="8"/>
  <c r="F55" i="8"/>
  <c r="E55" i="8"/>
  <c r="D55" i="8"/>
  <c r="C55" i="8"/>
  <c r="B55" i="8"/>
  <c r="A55" i="8" s="1"/>
  <c r="J54" i="8"/>
  <c r="I54" i="8"/>
  <c r="H54" i="8"/>
  <c r="G54" i="8"/>
  <c r="F54" i="8"/>
  <c r="E54" i="8"/>
  <c r="D54" i="8"/>
  <c r="C54" i="8"/>
  <c r="B54" i="8"/>
  <c r="A54" i="8" s="1"/>
  <c r="J53" i="8"/>
  <c r="I53" i="8"/>
  <c r="H53" i="8"/>
  <c r="G53" i="8"/>
  <c r="F53" i="8"/>
  <c r="E53" i="8"/>
  <c r="D53" i="8"/>
  <c r="C53" i="8"/>
  <c r="B53" i="8"/>
  <c r="A53" i="8" s="1"/>
  <c r="J52" i="8"/>
  <c r="I52" i="8"/>
  <c r="H52" i="8"/>
  <c r="G52" i="8"/>
  <c r="F52" i="8"/>
  <c r="E52" i="8"/>
  <c r="D52" i="8"/>
  <c r="C52" i="8"/>
  <c r="B52" i="8"/>
  <c r="A52" i="8" s="1"/>
  <c r="J51" i="8"/>
  <c r="I51" i="8"/>
  <c r="H51" i="8"/>
  <c r="G51" i="8"/>
  <c r="F51" i="8"/>
  <c r="E51" i="8"/>
  <c r="D51" i="8"/>
  <c r="C51" i="8"/>
  <c r="B51" i="8"/>
  <c r="A51" i="8" s="1"/>
  <c r="J50" i="8"/>
  <c r="I50" i="8"/>
  <c r="H50" i="8"/>
  <c r="G50" i="8"/>
  <c r="F50" i="8"/>
  <c r="E50" i="8"/>
  <c r="D50" i="8"/>
  <c r="C50" i="8"/>
  <c r="B50" i="8"/>
  <c r="A50" i="8" s="1"/>
  <c r="J49" i="8"/>
  <c r="I49" i="8"/>
  <c r="H49" i="8"/>
  <c r="G49" i="8"/>
  <c r="F49" i="8"/>
  <c r="E49" i="8"/>
  <c r="D49" i="8"/>
  <c r="C49" i="8"/>
  <c r="B49" i="8"/>
  <c r="A49" i="8" s="1"/>
  <c r="J48" i="8"/>
  <c r="I48" i="8"/>
  <c r="H48" i="8"/>
  <c r="G48" i="8"/>
  <c r="F48" i="8"/>
  <c r="E48" i="8"/>
  <c r="D48" i="8"/>
  <c r="C48" i="8"/>
  <c r="B48" i="8"/>
  <c r="A48" i="8" s="1"/>
  <c r="J47" i="8"/>
  <c r="I47" i="8"/>
  <c r="H47" i="8"/>
  <c r="G47" i="8"/>
  <c r="F47" i="8"/>
  <c r="E47" i="8"/>
  <c r="D47" i="8"/>
  <c r="C47" i="8"/>
  <c r="B47" i="8"/>
  <c r="A47" i="8" s="1"/>
  <c r="J46" i="8"/>
  <c r="I46" i="8"/>
  <c r="H46" i="8"/>
  <c r="G46" i="8"/>
  <c r="F46" i="8"/>
  <c r="E46" i="8"/>
  <c r="D46" i="8"/>
  <c r="C46" i="8"/>
  <c r="B46" i="8"/>
  <c r="A46" i="8" s="1"/>
  <c r="J45" i="8"/>
  <c r="I45" i="8"/>
  <c r="H45" i="8"/>
  <c r="G45" i="8"/>
  <c r="F45" i="8"/>
  <c r="E45" i="8"/>
  <c r="D45" i="8"/>
  <c r="C45" i="8"/>
  <c r="B45" i="8"/>
  <c r="A45" i="8" s="1"/>
  <c r="J44" i="8"/>
  <c r="I44" i="8"/>
  <c r="H44" i="8"/>
  <c r="G44" i="8"/>
  <c r="F44" i="8"/>
  <c r="E44" i="8"/>
  <c r="D44" i="8"/>
  <c r="C44" i="8"/>
  <c r="B44" i="8"/>
  <c r="A44" i="8" s="1"/>
  <c r="J43" i="8"/>
  <c r="I43" i="8"/>
  <c r="H43" i="8"/>
  <c r="G43" i="8"/>
  <c r="F43" i="8"/>
  <c r="E43" i="8"/>
  <c r="D43" i="8"/>
  <c r="C43" i="8"/>
  <c r="B43" i="8"/>
  <c r="A43" i="8" s="1"/>
  <c r="J42" i="8"/>
  <c r="I42" i="8"/>
  <c r="H42" i="8"/>
  <c r="G42" i="8"/>
  <c r="F42" i="8"/>
  <c r="E42" i="8"/>
  <c r="D42" i="8"/>
  <c r="C42" i="8"/>
  <c r="B42" i="8"/>
  <c r="A42" i="8" s="1"/>
  <c r="J41" i="8"/>
  <c r="I41" i="8"/>
  <c r="H41" i="8"/>
  <c r="G41" i="8"/>
  <c r="F41" i="8"/>
  <c r="E41" i="8"/>
  <c r="D41" i="8"/>
  <c r="C41" i="8"/>
  <c r="B41" i="8"/>
  <c r="A41" i="8" s="1"/>
  <c r="J40" i="8"/>
  <c r="I40" i="8"/>
  <c r="H40" i="8"/>
  <c r="G40" i="8"/>
  <c r="F40" i="8"/>
  <c r="E40" i="8"/>
  <c r="D40" i="8"/>
  <c r="C40" i="8"/>
  <c r="B40" i="8"/>
  <c r="A40" i="8" s="1"/>
  <c r="J39" i="8"/>
  <c r="I39" i="8"/>
  <c r="H39" i="8"/>
  <c r="G39" i="8"/>
  <c r="F39" i="8"/>
  <c r="E39" i="8"/>
  <c r="D39" i="8"/>
  <c r="C39" i="8"/>
  <c r="B39" i="8"/>
  <c r="A39" i="8" s="1"/>
  <c r="J38" i="8"/>
  <c r="I38" i="8"/>
  <c r="H38" i="8"/>
  <c r="G38" i="8"/>
  <c r="F38" i="8"/>
  <c r="E38" i="8"/>
  <c r="D38" i="8"/>
  <c r="C38" i="8"/>
  <c r="B38" i="8"/>
  <c r="A38" i="8" s="1"/>
  <c r="J37" i="8"/>
  <c r="I37" i="8"/>
  <c r="H37" i="8"/>
  <c r="G37" i="8"/>
  <c r="F37" i="8"/>
  <c r="E37" i="8"/>
  <c r="D37" i="8"/>
  <c r="C37" i="8"/>
  <c r="B37" i="8"/>
  <c r="A37" i="8" s="1"/>
  <c r="J36" i="8"/>
  <c r="I36" i="8"/>
  <c r="H36" i="8"/>
  <c r="G36" i="8"/>
  <c r="F36" i="8"/>
  <c r="E36" i="8"/>
  <c r="D36" i="8"/>
  <c r="C36" i="8"/>
  <c r="B36" i="8"/>
  <c r="A36" i="8" s="1"/>
  <c r="J35" i="8"/>
  <c r="I35" i="8"/>
  <c r="H35" i="8"/>
  <c r="G35" i="8"/>
  <c r="F35" i="8"/>
  <c r="E35" i="8"/>
  <c r="D35" i="8"/>
  <c r="C35" i="8"/>
  <c r="B35" i="8"/>
  <c r="A35" i="8" s="1"/>
  <c r="J34" i="8"/>
  <c r="I34" i="8"/>
  <c r="H34" i="8"/>
  <c r="G34" i="8"/>
  <c r="F34" i="8"/>
  <c r="E34" i="8"/>
  <c r="D34" i="8"/>
  <c r="C34" i="8"/>
  <c r="B34" i="8"/>
  <c r="A34" i="8" s="1"/>
  <c r="J33" i="8"/>
  <c r="I33" i="8"/>
  <c r="H33" i="8"/>
  <c r="G33" i="8"/>
  <c r="F33" i="8"/>
  <c r="E33" i="8"/>
  <c r="D33" i="8"/>
  <c r="C33" i="8"/>
  <c r="B33" i="8"/>
  <c r="A33" i="8" s="1"/>
  <c r="J32" i="8"/>
  <c r="I32" i="8"/>
  <c r="H32" i="8"/>
  <c r="G32" i="8"/>
  <c r="F32" i="8"/>
  <c r="E32" i="8"/>
  <c r="D32" i="8"/>
  <c r="C32" i="8"/>
  <c r="B32" i="8"/>
  <c r="A32" i="8" s="1"/>
  <c r="J31" i="8"/>
  <c r="I31" i="8"/>
  <c r="H31" i="8"/>
  <c r="G31" i="8"/>
  <c r="F31" i="8"/>
  <c r="E31" i="8"/>
  <c r="D31" i="8"/>
  <c r="C31" i="8"/>
  <c r="B31" i="8"/>
  <c r="A31" i="8" s="1"/>
  <c r="J30" i="8"/>
  <c r="I30" i="8"/>
  <c r="H30" i="8"/>
  <c r="G30" i="8"/>
  <c r="F30" i="8"/>
  <c r="E30" i="8"/>
  <c r="D30" i="8"/>
  <c r="C30" i="8"/>
  <c r="B30" i="8"/>
  <c r="A30" i="8" s="1"/>
  <c r="J29" i="8"/>
  <c r="I29" i="8"/>
  <c r="H29" i="8"/>
  <c r="G29" i="8"/>
  <c r="F29" i="8"/>
  <c r="E29" i="8"/>
  <c r="D29" i="8"/>
  <c r="C29" i="8"/>
  <c r="B29" i="8"/>
  <c r="A29" i="8" s="1"/>
  <c r="J28" i="8"/>
  <c r="I28" i="8"/>
  <c r="H28" i="8"/>
  <c r="G28" i="8"/>
  <c r="F28" i="8"/>
  <c r="E28" i="8"/>
  <c r="D28" i="8"/>
  <c r="C28" i="8"/>
  <c r="B28" i="8"/>
  <c r="A28" i="8" s="1"/>
  <c r="J27" i="8"/>
  <c r="I27" i="8"/>
  <c r="H27" i="8"/>
  <c r="G27" i="8"/>
  <c r="F27" i="8"/>
  <c r="E27" i="8"/>
  <c r="D27" i="8"/>
  <c r="C27" i="8"/>
  <c r="B27" i="8"/>
  <c r="A27" i="8" s="1"/>
  <c r="J26" i="8"/>
  <c r="I26" i="8"/>
  <c r="H26" i="8"/>
  <c r="G26" i="8"/>
  <c r="F26" i="8"/>
  <c r="E26" i="8"/>
  <c r="D26" i="8"/>
  <c r="C26" i="8"/>
  <c r="B26" i="8"/>
  <c r="A26" i="8" s="1"/>
  <c r="J25" i="8"/>
  <c r="I25" i="8"/>
  <c r="H25" i="8"/>
  <c r="G25" i="8"/>
  <c r="F25" i="8"/>
  <c r="E25" i="8"/>
  <c r="D25" i="8"/>
  <c r="C25" i="8"/>
  <c r="B25" i="8"/>
  <c r="A25" i="8" s="1"/>
  <c r="J24" i="8"/>
  <c r="I24" i="8"/>
  <c r="H24" i="8"/>
  <c r="G24" i="8"/>
  <c r="F24" i="8"/>
  <c r="E24" i="8"/>
  <c r="D24" i="8"/>
  <c r="C24" i="8"/>
  <c r="B24" i="8"/>
  <c r="A24" i="8" s="1"/>
  <c r="J23" i="8"/>
  <c r="I23" i="8"/>
  <c r="H23" i="8"/>
  <c r="G23" i="8"/>
  <c r="F23" i="8"/>
  <c r="E23" i="8"/>
  <c r="D23" i="8"/>
  <c r="C23" i="8"/>
  <c r="B23" i="8"/>
  <c r="A23" i="8" s="1"/>
  <c r="J22" i="8"/>
  <c r="I22" i="8"/>
  <c r="H22" i="8"/>
  <c r="G22" i="8"/>
  <c r="F22" i="8"/>
  <c r="E22" i="8"/>
  <c r="D22" i="8"/>
  <c r="C22" i="8"/>
  <c r="B22" i="8"/>
  <c r="A22" i="8" s="1"/>
  <c r="J21" i="8"/>
  <c r="I21" i="8"/>
  <c r="H21" i="8"/>
  <c r="G21" i="8"/>
  <c r="F21" i="8"/>
  <c r="E21" i="8"/>
  <c r="D21" i="8"/>
  <c r="C21" i="8"/>
  <c r="B21" i="8"/>
  <c r="A21" i="8" s="1"/>
  <c r="J20" i="8"/>
  <c r="I20" i="8"/>
  <c r="H20" i="8"/>
  <c r="G20" i="8"/>
  <c r="F20" i="8"/>
  <c r="E20" i="8"/>
  <c r="D20" i="8"/>
  <c r="C20" i="8"/>
  <c r="B20" i="8"/>
  <c r="A20" i="8" s="1"/>
  <c r="J19" i="8"/>
  <c r="I19" i="8"/>
  <c r="H19" i="8"/>
  <c r="G19" i="8"/>
  <c r="F19" i="8"/>
  <c r="E19" i="8"/>
  <c r="D19" i="8"/>
  <c r="C19" i="8"/>
  <c r="B19" i="8"/>
  <c r="A19" i="8" s="1"/>
  <c r="J18" i="8"/>
  <c r="I18" i="8"/>
  <c r="H18" i="8"/>
  <c r="G18" i="8"/>
  <c r="F18" i="8"/>
  <c r="E18" i="8"/>
  <c r="D18" i="8"/>
  <c r="C18" i="8"/>
  <c r="B18" i="8"/>
  <c r="A18" i="8" s="1"/>
  <c r="J17" i="8"/>
  <c r="I17" i="8"/>
  <c r="H17" i="8"/>
  <c r="G17" i="8"/>
  <c r="E17" i="8"/>
  <c r="D17" i="8"/>
  <c r="C17" i="8"/>
  <c r="B17" i="8"/>
  <c r="A17" i="8" s="1"/>
  <c r="J16" i="8"/>
  <c r="I16" i="8"/>
  <c r="H16" i="8"/>
  <c r="G16" i="8"/>
  <c r="E16" i="8"/>
  <c r="D16" i="8"/>
  <c r="C16" i="8"/>
  <c r="B16" i="8"/>
  <c r="A16" i="8" s="1"/>
  <c r="J15" i="8"/>
  <c r="I15" i="8"/>
  <c r="H15" i="8"/>
  <c r="G15" i="8"/>
  <c r="E15" i="8"/>
  <c r="D15" i="8"/>
  <c r="C15" i="8"/>
  <c r="B15" i="8"/>
  <c r="A15" i="8" s="1"/>
  <c r="J14" i="8"/>
  <c r="I14" i="8"/>
  <c r="H14" i="8"/>
  <c r="G14" i="8"/>
  <c r="F14" i="8"/>
  <c r="E14" i="8"/>
  <c r="D14" i="8"/>
  <c r="C14" i="8"/>
  <c r="B14" i="8"/>
  <c r="A14" i="8" s="1"/>
  <c r="J13" i="8"/>
  <c r="I13" i="8"/>
  <c r="H13" i="8"/>
  <c r="G13" i="8"/>
  <c r="F13" i="8"/>
  <c r="E13" i="8"/>
  <c r="D13" i="8"/>
  <c r="C13" i="8"/>
  <c r="B13" i="8"/>
  <c r="A13" i="8" s="1"/>
  <c r="J12" i="8"/>
  <c r="I12" i="8"/>
  <c r="H12" i="8"/>
  <c r="G12" i="8"/>
  <c r="F12" i="8"/>
  <c r="E12" i="8"/>
  <c r="D12" i="8"/>
  <c r="C12" i="8"/>
  <c r="B12" i="8"/>
  <c r="A12" i="8" s="1"/>
  <c r="J11" i="8"/>
  <c r="I11" i="8"/>
  <c r="H11" i="8"/>
  <c r="G11" i="8"/>
  <c r="F11" i="8"/>
  <c r="E11" i="8"/>
  <c r="D11" i="8"/>
  <c r="C11" i="8"/>
  <c r="B11" i="8"/>
  <c r="A11" i="8" s="1"/>
  <c r="J10" i="8"/>
  <c r="I10" i="8"/>
  <c r="H10" i="8"/>
  <c r="G10" i="8"/>
  <c r="F10" i="8"/>
  <c r="E10" i="8"/>
  <c r="D10" i="8"/>
  <c r="C10" i="8"/>
  <c r="B10" i="8"/>
  <c r="A10" i="8" s="1"/>
  <c r="J9" i="8"/>
  <c r="I9" i="8"/>
  <c r="H9" i="8"/>
  <c r="G9" i="8"/>
  <c r="F9" i="8"/>
  <c r="E9" i="8"/>
  <c r="D9" i="8"/>
  <c r="C9" i="8"/>
  <c r="B9" i="8"/>
  <c r="A9" i="8" s="1"/>
  <c r="J8" i="8"/>
  <c r="I8" i="8"/>
  <c r="H8" i="8"/>
  <c r="G8" i="8"/>
  <c r="F8" i="8"/>
  <c r="E8" i="8"/>
  <c r="D8" i="8"/>
  <c r="C8" i="8"/>
  <c r="B8" i="8"/>
  <c r="A8" i="8" s="1"/>
  <c r="J7" i="8"/>
  <c r="I7" i="8"/>
  <c r="H7" i="8"/>
  <c r="G7" i="8"/>
  <c r="F7" i="8"/>
  <c r="E7" i="8"/>
  <c r="D7" i="8"/>
  <c r="C7" i="8"/>
  <c r="B7" i="8"/>
  <c r="A7" i="8" s="1"/>
  <c r="J6" i="8"/>
  <c r="I6" i="8"/>
  <c r="H6" i="8"/>
  <c r="G6" i="8"/>
  <c r="F6" i="8"/>
  <c r="E6" i="8"/>
  <c r="D6" i="8"/>
  <c r="C6" i="8"/>
  <c r="B6" i="8"/>
  <c r="A6" i="8" s="1"/>
  <c r="J5" i="8"/>
  <c r="I5" i="8"/>
  <c r="H5" i="8"/>
  <c r="G5" i="8"/>
  <c r="F5" i="8"/>
  <c r="E5" i="8"/>
  <c r="D5" i="8"/>
  <c r="C5" i="8"/>
  <c r="B5" i="8"/>
  <c r="A5" i="8" s="1"/>
  <c r="J4" i="8"/>
  <c r="I4" i="8"/>
  <c r="H4" i="8"/>
  <c r="G4" i="8"/>
  <c r="F4" i="8"/>
  <c r="E4" i="8"/>
  <c r="D4" i="8"/>
  <c r="C4" i="8"/>
  <c r="B4" i="8"/>
  <c r="A4" i="8" s="1"/>
  <c r="J3" i="8"/>
  <c r="I3" i="8"/>
  <c r="H3" i="8"/>
  <c r="G3" i="8"/>
  <c r="F3" i="8"/>
  <c r="E3" i="8"/>
  <c r="D3" i="8"/>
  <c r="C3" i="8"/>
  <c r="B3" i="8"/>
  <c r="A3" i="8" s="1"/>
  <c r="J2" i="8"/>
  <c r="I2" i="8"/>
  <c r="H2" i="8"/>
  <c r="G2" i="8"/>
  <c r="F2" i="8"/>
  <c r="E2" i="8"/>
  <c r="D2" i="8"/>
  <c r="C2" i="8"/>
  <c r="B2" i="8"/>
  <c r="A2" i="8" s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2" i="6"/>
  <c r="J400" i="6"/>
  <c r="I400" i="6"/>
  <c r="H400" i="6"/>
  <c r="G400" i="6"/>
  <c r="F400" i="6"/>
  <c r="E400" i="6"/>
  <c r="D400" i="6"/>
  <c r="C400" i="6"/>
  <c r="B400" i="6"/>
  <c r="J399" i="6"/>
  <c r="I399" i="6"/>
  <c r="H399" i="6"/>
  <c r="G399" i="6"/>
  <c r="F399" i="6"/>
  <c r="E399" i="6"/>
  <c r="D399" i="6"/>
  <c r="C399" i="6"/>
  <c r="B399" i="6"/>
  <c r="J398" i="6"/>
  <c r="I398" i="6"/>
  <c r="H398" i="6"/>
  <c r="G398" i="6"/>
  <c r="F398" i="6"/>
  <c r="E398" i="6"/>
  <c r="D398" i="6"/>
  <c r="C398" i="6"/>
  <c r="B398" i="6"/>
  <c r="J397" i="6"/>
  <c r="I397" i="6"/>
  <c r="H397" i="6"/>
  <c r="G397" i="6"/>
  <c r="F397" i="6"/>
  <c r="E397" i="6"/>
  <c r="D397" i="6"/>
  <c r="C397" i="6"/>
  <c r="B397" i="6"/>
  <c r="J396" i="6"/>
  <c r="I396" i="6"/>
  <c r="H396" i="6"/>
  <c r="G396" i="6"/>
  <c r="F396" i="6"/>
  <c r="E396" i="6"/>
  <c r="D396" i="6"/>
  <c r="C396" i="6"/>
  <c r="B396" i="6"/>
  <c r="J395" i="6"/>
  <c r="I395" i="6"/>
  <c r="H395" i="6"/>
  <c r="G395" i="6"/>
  <c r="F395" i="6"/>
  <c r="E395" i="6"/>
  <c r="D395" i="6"/>
  <c r="C395" i="6"/>
  <c r="B395" i="6"/>
  <c r="J394" i="6"/>
  <c r="I394" i="6"/>
  <c r="H394" i="6"/>
  <c r="G394" i="6"/>
  <c r="F394" i="6"/>
  <c r="E394" i="6"/>
  <c r="D394" i="6"/>
  <c r="C394" i="6"/>
  <c r="B394" i="6"/>
  <c r="J393" i="6"/>
  <c r="I393" i="6"/>
  <c r="H393" i="6"/>
  <c r="G393" i="6"/>
  <c r="F393" i="6"/>
  <c r="E393" i="6"/>
  <c r="D393" i="6"/>
  <c r="C393" i="6"/>
  <c r="B393" i="6"/>
  <c r="J392" i="6"/>
  <c r="I392" i="6"/>
  <c r="H392" i="6"/>
  <c r="G392" i="6"/>
  <c r="F392" i="6"/>
  <c r="E392" i="6"/>
  <c r="D392" i="6"/>
  <c r="C392" i="6"/>
  <c r="B392" i="6"/>
  <c r="J391" i="6"/>
  <c r="I391" i="6"/>
  <c r="H391" i="6"/>
  <c r="G391" i="6"/>
  <c r="F391" i="6"/>
  <c r="E391" i="6"/>
  <c r="D391" i="6"/>
  <c r="C391" i="6"/>
  <c r="B391" i="6"/>
  <c r="J390" i="6"/>
  <c r="I390" i="6"/>
  <c r="H390" i="6"/>
  <c r="G390" i="6"/>
  <c r="F390" i="6"/>
  <c r="E390" i="6"/>
  <c r="D390" i="6"/>
  <c r="C390" i="6"/>
  <c r="B390" i="6"/>
  <c r="J389" i="6"/>
  <c r="I389" i="6"/>
  <c r="H389" i="6"/>
  <c r="G389" i="6"/>
  <c r="F389" i="6"/>
  <c r="E389" i="6"/>
  <c r="D389" i="6"/>
  <c r="C389" i="6"/>
  <c r="B389" i="6"/>
  <c r="J388" i="6"/>
  <c r="I388" i="6"/>
  <c r="H388" i="6"/>
  <c r="G388" i="6"/>
  <c r="F388" i="6"/>
  <c r="E388" i="6"/>
  <c r="D388" i="6"/>
  <c r="C388" i="6"/>
  <c r="B388" i="6"/>
  <c r="J387" i="6"/>
  <c r="I387" i="6"/>
  <c r="H387" i="6"/>
  <c r="G387" i="6"/>
  <c r="F387" i="6"/>
  <c r="E387" i="6"/>
  <c r="D387" i="6"/>
  <c r="C387" i="6"/>
  <c r="B387" i="6"/>
  <c r="J386" i="6"/>
  <c r="I386" i="6"/>
  <c r="H386" i="6"/>
  <c r="G386" i="6"/>
  <c r="F386" i="6"/>
  <c r="E386" i="6"/>
  <c r="D386" i="6"/>
  <c r="C386" i="6"/>
  <c r="B386" i="6"/>
  <c r="J385" i="6"/>
  <c r="I385" i="6"/>
  <c r="H385" i="6"/>
  <c r="G385" i="6"/>
  <c r="F385" i="6"/>
  <c r="E385" i="6"/>
  <c r="D385" i="6"/>
  <c r="C385" i="6"/>
  <c r="B385" i="6"/>
  <c r="J384" i="6"/>
  <c r="I384" i="6"/>
  <c r="H384" i="6"/>
  <c r="G384" i="6"/>
  <c r="F384" i="6"/>
  <c r="E384" i="6"/>
  <c r="D384" i="6"/>
  <c r="C384" i="6"/>
  <c r="B384" i="6"/>
  <c r="J383" i="6"/>
  <c r="I383" i="6"/>
  <c r="H383" i="6"/>
  <c r="G383" i="6"/>
  <c r="F383" i="6"/>
  <c r="E383" i="6"/>
  <c r="D383" i="6"/>
  <c r="C383" i="6"/>
  <c r="B383" i="6"/>
  <c r="J382" i="6"/>
  <c r="I382" i="6"/>
  <c r="H382" i="6"/>
  <c r="G382" i="6"/>
  <c r="F382" i="6"/>
  <c r="E382" i="6"/>
  <c r="D382" i="6"/>
  <c r="C382" i="6"/>
  <c r="B382" i="6"/>
  <c r="J381" i="6"/>
  <c r="I381" i="6"/>
  <c r="H381" i="6"/>
  <c r="G381" i="6"/>
  <c r="F381" i="6"/>
  <c r="E381" i="6"/>
  <c r="D381" i="6"/>
  <c r="C381" i="6"/>
  <c r="B381" i="6"/>
  <c r="J380" i="6"/>
  <c r="I380" i="6"/>
  <c r="H380" i="6"/>
  <c r="G380" i="6"/>
  <c r="F380" i="6"/>
  <c r="E380" i="6"/>
  <c r="D380" i="6"/>
  <c r="C380" i="6"/>
  <c r="B380" i="6"/>
  <c r="J379" i="6"/>
  <c r="I379" i="6"/>
  <c r="H379" i="6"/>
  <c r="G379" i="6"/>
  <c r="F379" i="6"/>
  <c r="E379" i="6"/>
  <c r="D379" i="6"/>
  <c r="C379" i="6"/>
  <c r="B379" i="6"/>
  <c r="J378" i="6"/>
  <c r="I378" i="6"/>
  <c r="H378" i="6"/>
  <c r="G378" i="6"/>
  <c r="F378" i="6"/>
  <c r="E378" i="6"/>
  <c r="D378" i="6"/>
  <c r="C378" i="6"/>
  <c r="B378" i="6"/>
  <c r="J377" i="6"/>
  <c r="I377" i="6"/>
  <c r="H377" i="6"/>
  <c r="G377" i="6"/>
  <c r="F377" i="6"/>
  <c r="E377" i="6"/>
  <c r="D377" i="6"/>
  <c r="C377" i="6"/>
  <c r="B377" i="6"/>
  <c r="J376" i="6"/>
  <c r="I376" i="6"/>
  <c r="H376" i="6"/>
  <c r="G376" i="6"/>
  <c r="F376" i="6"/>
  <c r="E376" i="6"/>
  <c r="D376" i="6"/>
  <c r="C376" i="6"/>
  <c r="B376" i="6"/>
  <c r="J375" i="6"/>
  <c r="I375" i="6"/>
  <c r="H375" i="6"/>
  <c r="G375" i="6"/>
  <c r="F375" i="6"/>
  <c r="E375" i="6"/>
  <c r="D375" i="6"/>
  <c r="C375" i="6"/>
  <c r="B375" i="6"/>
  <c r="J374" i="6"/>
  <c r="I374" i="6"/>
  <c r="H374" i="6"/>
  <c r="G374" i="6"/>
  <c r="F374" i="6"/>
  <c r="E374" i="6"/>
  <c r="D374" i="6"/>
  <c r="C374" i="6"/>
  <c r="B374" i="6"/>
  <c r="J373" i="6"/>
  <c r="I373" i="6"/>
  <c r="H373" i="6"/>
  <c r="G373" i="6"/>
  <c r="F373" i="6"/>
  <c r="E373" i="6"/>
  <c r="D373" i="6"/>
  <c r="C373" i="6"/>
  <c r="B373" i="6"/>
  <c r="J372" i="6"/>
  <c r="I372" i="6"/>
  <c r="H372" i="6"/>
  <c r="G372" i="6"/>
  <c r="F372" i="6"/>
  <c r="E372" i="6"/>
  <c r="D372" i="6"/>
  <c r="C372" i="6"/>
  <c r="B372" i="6"/>
  <c r="J371" i="6"/>
  <c r="I371" i="6"/>
  <c r="H371" i="6"/>
  <c r="G371" i="6"/>
  <c r="F371" i="6"/>
  <c r="E371" i="6"/>
  <c r="D371" i="6"/>
  <c r="C371" i="6"/>
  <c r="B371" i="6"/>
  <c r="J370" i="6"/>
  <c r="I370" i="6"/>
  <c r="H370" i="6"/>
  <c r="G370" i="6"/>
  <c r="F370" i="6"/>
  <c r="E370" i="6"/>
  <c r="D370" i="6"/>
  <c r="C370" i="6"/>
  <c r="B370" i="6"/>
  <c r="J369" i="6"/>
  <c r="I369" i="6"/>
  <c r="H369" i="6"/>
  <c r="G369" i="6"/>
  <c r="F369" i="6"/>
  <c r="E369" i="6"/>
  <c r="D369" i="6"/>
  <c r="C369" i="6"/>
  <c r="B369" i="6"/>
  <c r="J368" i="6"/>
  <c r="I368" i="6"/>
  <c r="H368" i="6"/>
  <c r="G368" i="6"/>
  <c r="F368" i="6"/>
  <c r="E368" i="6"/>
  <c r="D368" i="6"/>
  <c r="C368" i="6"/>
  <c r="B368" i="6"/>
  <c r="J367" i="6"/>
  <c r="I367" i="6"/>
  <c r="H367" i="6"/>
  <c r="G367" i="6"/>
  <c r="F367" i="6"/>
  <c r="E367" i="6"/>
  <c r="D367" i="6"/>
  <c r="C367" i="6"/>
  <c r="B367" i="6"/>
  <c r="J366" i="6"/>
  <c r="I366" i="6"/>
  <c r="H366" i="6"/>
  <c r="G366" i="6"/>
  <c r="F366" i="6"/>
  <c r="E366" i="6"/>
  <c r="D366" i="6"/>
  <c r="C366" i="6"/>
  <c r="B366" i="6"/>
  <c r="J365" i="6"/>
  <c r="I365" i="6"/>
  <c r="H365" i="6"/>
  <c r="G365" i="6"/>
  <c r="F365" i="6"/>
  <c r="E365" i="6"/>
  <c r="D365" i="6"/>
  <c r="C365" i="6"/>
  <c r="B365" i="6"/>
  <c r="J364" i="6"/>
  <c r="I364" i="6"/>
  <c r="H364" i="6"/>
  <c r="G364" i="6"/>
  <c r="F364" i="6"/>
  <c r="E364" i="6"/>
  <c r="D364" i="6"/>
  <c r="C364" i="6"/>
  <c r="B364" i="6"/>
  <c r="J363" i="6"/>
  <c r="I363" i="6"/>
  <c r="H363" i="6"/>
  <c r="G363" i="6"/>
  <c r="F363" i="6"/>
  <c r="E363" i="6"/>
  <c r="D363" i="6"/>
  <c r="C363" i="6"/>
  <c r="B363" i="6"/>
  <c r="J362" i="6"/>
  <c r="I362" i="6"/>
  <c r="H362" i="6"/>
  <c r="G362" i="6"/>
  <c r="F362" i="6"/>
  <c r="E362" i="6"/>
  <c r="D362" i="6"/>
  <c r="C362" i="6"/>
  <c r="B362" i="6"/>
  <c r="J361" i="6"/>
  <c r="I361" i="6"/>
  <c r="H361" i="6"/>
  <c r="G361" i="6"/>
  <c r="F361" i="6"/>
  <c r="E361" i="6"/>
  <c r="D361" i="6"/>
  <c r="C361" i="6"/>
  <c r="B361" i="6"/>
  <c r="J360" i="6"/>
  <c r="I360" i="6"/>
  <c r="H360" i="6"/>
  <c r="G360" i="6"/>
  <c r="F360" i="6"/>
  <c r="E360" i="6"/>
  <c r="D360" i="6"/>
  <c r="C360" i="6"/>
  <c r="B360" i="6"/>
  <c r="J359" i="6"/>
  <c r="I359" i="6"/>
  <c r="H359" i="6"/>
  <c r="G359" i="6"/>
  <c r="F359" i="6"/>
  <c r="E359" i="6"/>
  <c r="D359" i="6"/>
  <c r="C359" i="6"/>
  <c r="B359" i="6"/>
  <c r="J358" i="6"/>
  <c r="I358" i="6"/>
  <c r="H358" i="6"/>
  <c r="G358" i="6"/>
  <c r="F358" i="6"/>
  <c r="E358" i="6"/>
  <c r="D358" i="6"/>
  <c r="C358" i="6"/>
  <c r="B358" i="6"/>
  <c r="J357" i="6"/>
  <c r="I357" i="6"/>
  <c r="H357" i="6"/>
  <c r="G357" i="6"/>
  <c r="F357" i="6"/>
  <c r="E357" i="6"/>
  <c r="D357" i="6"/>
  <c r="C357" i="6"/>
  <c r="B357" i="6"/>
  <c r="J356" i="6"/>
  <c r="I356" i="6"/>
  <c r="H356" i="6"/>
  <c r="G356" i="6"/>
  <c r="F356" i="6"/>
  <c r="E356" i="6"/>
  <c r="D356" i="6"/>
  <c r="C356" i="6"/>
  <c r="B356" i="6"/>
  <c r="J355" i="6"/>
  <c r="I355" i="6"/>
  <c r="H355" i="6"/>
  <c r="G355" i="6"/>
  <c r="F355" i="6"/>
  <c r="E355" i="6"/>
  <c r="D355" i="6"/>
  <c r="C355" i="6"/>
  <c r="B355" i="6"/>
  <c r="J354" i="6"/>
  <c r="I354" i="6"/>
  <c r="H354" i="6"/>
  <c r="G354" i="6"/>
  <c r="F354" i="6"/>
  <c r="E354" i="6"/>
  <c r="D354" i="6"/>
  <c r="C354" i="6"/>
  <c r="B354" i="6"/>
  <c r="J353" i="6"/>
  <c r="I353" i="6"/>
  <c r="H353" i="6"/>
  <c r="G353" i="6"/>
  <c r="F353" i="6"/>
  <c r="E353" i="6"/>
  <c r="D353" i="6"/>
  <c r="C353" i="6"/>
  <c r="B353" i="6"/>
  <c r="J352" i="6"/>
  <c r="I352" i="6"/>
  <c r="H352" i="6"/>
  <c r="G352" i="6"/>
  <c r="F352" i="6"/>
  <c r="E352" i="6"/>
  <c r="D352" i="6"/>
  <c r="C352" i="6"/>
  <c r="B352" i="6"/>
  <c r="J351" i="6"/>
  <c r="I351" i="6"/>
  <c r="H351" i="6"/>
  <c r="G351" i="6"/>
  <c r="F351" i="6"/>
  <c r="E351" i="6"/>
  <c r="D351" i="6"/>
  <c r="C351" i="6"/>
  <c r="B351" i="6"/>
  <c r="J350" i="6"/>
  <c r="I350" i="6"/>
  <c r="H350" i="6"/>
  <c r="G350" i="6"/>
  <c r="F350" i="6"/>
  <c r="E350" i="6"/>
  <c r="D350" i="6"/>
  <c r="C350" i="6"/>
  <c r="B350" i="6"/>
  <c r="J349" i="6"/>
  <c r="I349" i="6"/>
  <c r="H349" i="6"/>
  <c r="G349" i="6"/>
  <c r="F349" i="6"/>
  <c r="E349" i="6"/>
  <c r="D349" i="6"/>
  <c r="C349" i="6"/>
  <c r="B349" i="6"/>
  <c r="J348" i="6"/>
  <c r="I348" i="6"/>
  <c r="H348" i="6"/>
  <c r="G348" i="6"/>
  <c r="F348" i="6"/>
  <c r="E348" i="6"/>
  <c r="D348" i="6"/>
  <c r="C348" i="6"/>
  <c r="B348" i="6"/>
  <c r="J347" i="6"/>
  <c r="I347" i="6"/>
  <c r="H347" i="6"/>
  <c r="G347" i="6"/>
  <c r="F347" i="6"/>
  <c r="E347" i="6"/>
  <c r="D347" i="6"/>
  <c r="C347" i="6"/>
  <c r="B347" i="6"/>
  <c r="J346" i="6"/>
  <c r="I346" i="6"/>
  <c r="H346" i="6"/>
  <c r="G346" i="6"/>
  <c r="F346" i="6"/>
  <c r="E346" i="6"/>
  <c r="D346" i="6"/>
  <c r="C346" i="6"/>
  <c r="B346" i="6"/>
  <c r="J345" i="6"/>
  <c r="I345" i="6"/>
  <c r="H345" i="6"/>
  <c r="G345" i="6"/>
  <c r="F345" i="6"/>
  <c r="E345" i="6"/>
  <c r="D345" i="6"/>
  <c r="C345" i="6"/>
  <c r="B345" i="6"/>
  <c r="J344" i="6"/>
  <c r="I344" i="6"/>
  <c r="H344" i="6"/>
  <c r="G344" i="6"/>
  <c r="F344" i="6"/>
  <c r="E344" i="6"/>
  <c r="D344" i="6"/>
  <c r="C344" i="6"/>
  <c r="B344" i="6"/>
  <c r="J343" i="6"/>
  <c r="I343" i="6"/>
  <c r="H343" i="6"/>
  <c r="G343" i="6"/>
  <c r="F343" i="6"/>
  <c r="E343" i="6"/>
  <c r="D343" i="6"/>
  <c r="C343" i="6"/>
  <c r="B343" i="6"/>
  <c r="J342" i="6"/>
  <c r="I342" i="6"/>
  <c r="H342" i="6"/>
  <c r="G342" i="6"/>
  <c r="F342" i="6"/>
  <c r="E342" i="6"/>
  <c r="D342" i="6"/>
  <c r="C342" i="6"/>
  <c r="B342" i="6"/>
  <c r="J341" i="6"/>
  <c r="I341" i="6"/>
  <c r="H341" i="6"/>
  <c r="G341" i="6"/>
  <c r="F341" i="6"/>
  <c r="E341" i="6"/>
  <c r="D341" i="6"/>
  <c r="C341" i="6"/>
  <c r="B341" i="6"/>
  <c r="J340" i="6"/>
  <c r="I340" i="6"/>
  <c r="H340" i="6"/>
  <c r="G340" i="6"/>
  <c r="F340" i="6"/>
  <c r="E340" i="6"/>
  <c r="D340" i="6"/>
  <c r="C340" i="6"/>
  <c r="B340" i="6"/>
  <c r="J339" i="6"/>
  <c r="I339" i="6"/>
  <c r="H339" i="6"/>
  <c r="G339" i="6"/>
  <c r="F339" i="6"/>
  <c r="E339" i="6"/>
  <c r="D339" i="6"/>
  <c r="C339" i="6"/>
  <c r="B339" i="6"/>
  <c r="J338" i="6"/>
  <c r="I338" i="6"/>
  <c r="H338" i="6"/>
  <c r="G338" i="6"/>
  <c r="F338" i="6"/>
  <c r="E338" i="6"/>
  <c r="D338" i="6"/>
  <c r="C338" i="6"/>
  <c r="B338" i="6"/>
  <c r="J337" i="6"/>
  <c r="I337" i="6"/>
  <c r="H337" i="6"/>
  <c r="G337" i="6"/>
  <c r="F337" i="6"/>
  <c r="E337" i="6"/>
  <c r="D337" i="6"/>
  <c r="C337" i="6"/>
  <c r="B337" i="6"/>
  <c r="J336" i="6"/>
  <c r="I336" i="6"/>
  <c r="H336" i="6"/>
  <c r="G336" i="6"/>
  <c r="F336" i="6"/>
  <c r="E336" i="6"/>
  <c r="D336" i="6"/>
  <c r="C336" i="6"/>
  <c r="B336" i="6"/>
  <c r="J335" i="6"/>
  <c r="I335" i="6"/>
  <c r="H335" i="6"/>
  <c r="G335" i="6"/>
  <c r="F335" i="6"/>
  <c r="E335" i="6"/>
  <c r="D335" i="6"/>
  <c r="C335" i="6"/>
  <c r="B335" i="6"/>
  <c r="J334" i="6"/>
  <c r="I334" i="6"/>
  <c r="H334" i="6"/>
  <c r="G334" i="6"/>
  <c r="F334" i="6"/>
  <c r="E334" i="6"/>
  <c r="D334" i="6"/>
  <c r="C334" i="6"/>
  <c r="B334" i="6"/>
  <c r="J333" i="6"/>
  <c r="I333" i="6"/>
  <c r="H333" i="6"/>
  <c r="G333" i="6"/>
  <c r="F333" i="6"/>
  <c r="E333" i="6"/>
  <c r="D333" i="6"/>
  <c r="C333" i="6"/>
  <c r="B333" i="6"/>
  <c r="J332" i="6"/>
  <c r="I332" i="6"/>
  <c r="H332" i="6"/>
  <c r="G332" i="6"/>
  <c r="F332" i="6"/>
  <c r="E332" i="6"/>
  <c r="D332" i="6"/>
  <c r="C332" i="6"/>
  <c r="B332" i="6"/>
  <c r="J331" i="6"/>
  <c r="I331" i="6"/>
  <c r="H331" i="6"/>
  <c r="G331" i="6"/>
  <c r="F331" i="6"/>
  <c r="E331" i="6"/>
  <c r="D331" i="6"/>
  <c r="C331" i="6"/>
  <c r="B331" i="6"/>
  <c r="J330" i="6"/>
  <c r="I330" i="6"/>
  <c r="H330" i="6"/>
  <c r="G330" i="6"/>
  <c r="F330" i="6"/>
  <c r="E330" i="6"/>
  <c r="D330" i="6"/>
  <c r="C330" i="6"/>
  <c r="B330" i="6"/>
  <c r="J329" i="6"/>
  <c r="I329" i="6"/>
  <c r="H329" i="6"/>
  <c r="G329" i="6"/>
  <c r="F329" i="6"/>
  <c r="E329" i="6"/>
  <c r="D329" i="6"/>
  <c r="C329" i="6"/>
  <c r="B329" i="6"/>
  <c r="J328" i="6"/>
  <c r="I328" i="6"/>
  <c r="H328" i="6"/>
  <c r="G328" i="6"/>
  <c r="F328" i="6"/>
  <c r="E328" i="6"/>
  <c r="D328" i="6"/>
  <c r="C328" i="6"/>
  <c r="B328" i="6"/>
  <c r="J327" i="6"/>
  <c r="I327" i="6"/>
  <c r="H327" i="6"/>
  <c r="G327" i="6"/>
  <c r="F327" i="6"/>
  <c r="E327" i="6"/>
  <c r="D327" i="6"/>
  <c r="C327" i="6"/>
  <c r="B327" i="6"/>
  <c r="J326" i="6"/>
  <c r="I326" i="6"/>
  <c r="H326" i="6"/>
  <c r="G326" i="6"/>
  <c r="F326" i="6"/>
  <c r="E326" i="6"/>
  <c r="D326" i="6"/>
  <c r="C326" i="6"/>
  <c r="B326" i="6"/>
  <c r="J325" i="6"/>
  <c r="I325" i="6"/>
  <c r="H325" i="6"/>
  <c r="G325" i="6"/>
  <c r="F325" i="6"/>
  <c r="E325" i="6"/>
  <c r="D325" i="6"/>
  <c r="C325" i="6"/>
  <c r="B325" i="6"/>
  <c r="J324" i="6"/>
  <c r="I324" i="6"/>
  <c r="H324" i="6"/>
  <c r="G324" i="6"/>
  <c r="F324" i="6"/>
  <c r="E324" i="6"/>
  <c r="D324" i="6"/>
  <c r="C324" i="6"/>
  <c r="B324" i="6"/>
  <c r="J323" i="6"/>
  <c r="I323" i="6"/>
  <c r="H323" i="6"/>
  <c r="G323" i="6"/>
  <c r="F323" i="6"/>
  <c r="E323" i="6"/>
  <c r="D323" i="6"/>
  <c r="C323" i="6"/>
  <c r="B323" i="6"/>
  <c r="J322" i="6"/>
  <c r="I322" i="6"/>
  <c r="H322" i="6"/>
  <c r="G322" i="6"/>
  <c r="F322" i="6"/>
  <c r="E322" i="6"/>
  <c r="D322" i="6"/>
  <c r="C322" i="6"/>
  <c r="B322" i="6"/>
  <c r="J321" i="6"/>
  <c r="I321" i="6"/>
  <c r="H321" i="6"/>
  <c r="G321" i="6"/>
  <c r="F321" i="6"/>
  <c r="E321" i="6"/>
  <c r="D321" i="6"/>
  <c r="C321" i="6"/>
  <c r="B321" i="6"/>
  <c r="J320" i="6"/>
  <c r="I320" i="6"/>
  <c r="H320" i="6"/>
  <c r="G320" i="6"/>
  <c r="F320" i="6"/>
  <c r="E320" i="6"/>
  <c r="D320" i="6"/>
  <c r="C320" i="6"/>
  <c r="B320" i="6"/>
  <c r="J319" i="6"/>
  <c r="I319" i="6"/>
  <c r="H319" i="6"/>
  <c r="G319" i="6"/>
  <c r="F319" i="6"/>
  <c r="E319" i="6"/>
  <c r="D319" i="6"/>
  <c r="C319" i="6"/>
  <c r="B319" i="6"/>
  <c r="J318" i="6"/>
  <c r="I318" i="6"/>
  <c r="H318" i="6"/>
  <c r="G318" i="6"/>
  <c r="F318" i="6"/>
  <c r="E318" i="6"/>
  <c r="D318" i="6"/>
  <c r="C318" i="6"/>
  <c r="B318" i="6"/>
  <c r="J317" i="6"/>
  <c r="I317" i="6"/>
  <c r="H317" i="6"/>
  <c r="G317" i="6"/>
  <c r="F317" i="6"/>
  <c r="E317" i="6"/>
  <c r="D317" i="6"/>
  <c r="C317" i="6"/>
  <c r="B317" i="6"/>
  <c r="J316" i="6"/>
  <c r="I316" i="6"/>
  <c r="H316" i="6"/>
  <c r="G316" i="6"/>
  <c r="F316" i="6"/>
  <c r="E316" i="6"/>
  <c r="D316" i="6"/>
  <c r="C316" i="6"/>
  <c r="B316" i="6"/>
  <c r="J315" i="6"/>
  <c r="I315" i="6"/>
  <c r="H315" i="6"/>
  <c r="G315" i="6"/>
  <c r="F315" i="6"/>
  <c r="E315" i="6"/>
  <c r="D315" i="6"/>
  <c r="C315" i="6"/>
  <c r="B315" i="6"/>
  <c r="J314" i="6"/>
  <c r="I314" i="6"/>
  <c r="H314" i="6"/>
  <c r="G314" i="6"/>
  <c r="F314" i="6"/>
  <c r="E314" i="6"/>
  <c r="D314" i="6"/>
  <c r="C314" i="6"/>
  <c r="B314" i="6"/>
  <c r="J313" i="6"/>
  <c r="I313" i="6"/>
  <c r="H313" i="6"/>
  <c r="G313" i="6"/>
  <c r="F313" i="6"/>
  <c r="E313" i="6"/>
  <c r="D313" i="6"/>
  <c r="C313" i="6"/>
  <c r="B313" i="6"/>
  <c r="J312" i="6"/>
  <c r="I312" i="6"/>
  <c r="H312" i="6"/>
  <c r="G312" i="6"/>
  <c r="F312" i="6"/>
  <c r="E312" i="6"/>
  <c r="D312" i="6"/>
  <c r="C312" i="6"/>
  <c r="B312" i="6"/>
  <c r="J311" i="6"/>
  <c r="I311" i="6"/>
  <c r="H311" i="6"/>
  <c r="G311" i="6"/>
  <c r="F311" i="6"/>
  <c r="E311" i="6"/>
  <c r="D311" i="6"/>
  <c r="C311" i="6"/>
  <c r="B311" i="6"/>
  <c r="J310" i="6"/>
  <c r="I310" i="6"/>
  <c r="H310" i="6"/>
  <c r="G310" i="6"/>
  <c r="F310" i="6"/>
  <c r="E310" i="6"/>
  <c r="D310" i="6"/>
  <c r="C310" i="6"/>
  <c r="B310" i="6"/>
  <c r="J309" i="6"/>
  <c r="I309" i="6"/>
  <c r="H309" i="6"/>
  <c r="G309" i="6"/>
  <c r="F309" i="6"/>
  <c r="E309" i="6"/>
  <c r="D309" i="6"/>
  <c r="C309" i="6"/>
  <c r="B309" i="6"/>
  <c r="J308" i="6"/>
  <c r="I308" i="6"/>
  <c r="H308" i="6"/>
  <c r="G308" i="6"/>
  <c r="F308" i="6"/>
  <c r="E308" i="6"/>
  <c r="D308" i="6"/>
  <c r="C308" i="6"/>
  <c r="B308" i="6"/>
  <c r="J307" i="6"/>
  <c r="I307" i="6"/>
  <c r="H307" i="6"/>
  <c r="G307" i="6"/>
  <c r="F307" i="6"/>
  <c r="E307" i="6"/>
  <c r="D307" i="6"/>
  <c r="C307" i="6"/>
  <c r="B307" i="6"/>
  <c r="J306" i="6"/>
  <c r="I306" i="6"/>
  <c r="H306" i="6"/>
  <c r="G306" i="6"/>
  <c r="F306" i="6"/>
  <c r="E306" i="6"/>
  <c r="D306" i="6"/>
  <c r="C306" i="6"/>
  <c r="B306" i="6"/>
  <c r="J305" i="6"/>
  <c r="I305" i="6"/>
  <c r="H305" i="6"/>
  <c r="G305" i="6"/>
  <c r="F305" i="6"/>
  <c r="E305" i="6"/>
  <c r="D305" i="6"/>
  <c r="C305" i="6"/>
  <c r="B305" i="6"/>
  <c r="J304" i="6"/>
  <c r="I304" i="6"/>
  <c r="H304" i="6"/>
  <c r="G304" i="6"/>
  <c r="F304" i="6"/>
  <c r="E304" i="6"/>
  <c r="D304" i="6"/>
  <c r="C304" i="6"/>
  <c r="B304" i="6"/>
  <c r="J303" i="6"/>
  <c r="I303" i="6"/>
  <c r="H303" i="6"/>
  <c r="G303" i="6"/>
  <c r="F303" i="6"/>
  <c r="E303" i="6"/>
  <c r="D303" i="6"/>
  <c r="C303" i="6"/>
  <c r="B303" i="6"/>
  <c r="J302" i="6"/>
  <c r="I302" i="6"/>
  <c r="H302" i="6"/>
  <c r="G302" i="6"/>
  <c r="F302" i="6"/>
  <c r="E302" i="6"/>
  <c r="D302" i="6"/>
  <c r="C302" i="6"/>
  <c r="B302" i="6"/>
  <c r="J301" i="6"/>
  <c r="I301" i="6"/>
  <c r="H301" i="6"/>
  <c r="G301" i="6"/>
  <c r="F301" i="6"/>
  <c r="E301" i="6"/>
  <c r="D301" i="6"/>
  <c r="C301" i="6"/>
  <c r="B301" i="6"/>
  <c r="J300" i="6"/>
  <c r="I300" i="6"/>
  <c r="H300" i="6"/>
  <c r="G300" i="6"/>
  <c r="F300" i="6"/>
  <c r="E300" i="6"/>
  <c r="D300" i="6"/>
  <c r="C300" i="6"/>
  <c r="B300" i="6"/>
  <c r="J299" i="6"/>
  <c r="I299" i="6"/>
  <c r="H299" i="6"/>
  <c r="G299" i="6"/>
  <c r="F299" i="6"/>
  <c r="E299" i="6"/>
  <c r="D299" i="6"/>
  <c r="C299" i="6"/>
  <c r="B299" i="6"/>
  <c r="J298" i="6"/>
  <c r="I298" i="6"/>
  <c r="H298" i="6"/>
  <c r="G298" i="6"/>
  <c r="F298" i="6"/>
  <c r="E298" i="6"/>
  <c r="D298" i="6"/>
  <c r="C298" i="6"/>
  <c r="B298" i="6"/>
  <c r="J297" i="6"/>
  <c r="I297" i="6"/>
  <c r="H297" i="6"/>
  <c r="G297" i="6"/>
  <c r="F297" i="6"/>
  <c r="E297" i="6"/>
  <c r="D297" i="6"/>
  <c r="C297" i="6"/>
  <c r="B297" i="6"/>
  <c r="J296" i="6"/>
  <c r="I296" i="6"/>
  <c r="H296" i="6"/>
  <c r="G296" i="6"/>
  <c r="F296" i="6"/>
  <c r="E296" i="6"/>
  <c r="D296" i="6"/>
  <c r="C296" i="6"/>
  <c r="B296" i="6"/>
  <c r="J295" i="6"/>
  <c r="I295" i="6"/>
  <c r="H295" i="6"/>
  <c r="G295" i="6"/>
  <c r="F295" i="6"/>
  <c r="E295" i="6"/>
  <c r="D295" i="6"/>
  <c r="C295" i="6"/>
  <c r="B295" i="6"/>
  <c r="J294" i="6"/>
  <c r="I294" i="6"/>
  <c r="H294" i="6"/>
  <c r="G294" i="6"/>
  <c r="F294" i="6"/>
  <c r="E294" i="6"/>
  <c r="D294" i="6"/>
  <c r="C294" i="6"/>
  <c r="B294" i="6"/>
  <c r="J293" i="6"/>
  <c r="I293" i="6"/>
  <c r="H293" i="6"/>
  <c r="G293" i="6"/>
  <c r="F293" i="6"/>
  <c r="E293" i="6"/>
  <c r="D293" i="6"/>
  <c r="C293" i="6"/>
  <c r="B293" i="6"/>
  <c r="J292" i="6"/>
  <c r="I292" i="6"/>
  <c r="H292" i="6"/>
  <c r="G292" i="6"/>
  <c r="F292" i="6"/>
  <c r="E292" i="6"/>
  <c r="D292" i="6"/>
  <c r="C292" i="6"/>
  <c r="B292" i="6"/>
  <c r="J291" i="6"/>
  <c r="I291" i="6"/>
  <c r="H291" i="6"/>
  <c r="G291" i="6"/>
  <c r="F291" i="6"/>
  <c r="E291" i="6"/>
  <c r="D291" i="6"/>
  <c r="C291" i="6"/>
  <c r="B291" i="6"/>
  <c r="J290" i="6"/>
  <c r="I290" i="6"/>
  <c r="H290" i="6"/>
  <c r="G290" i="6"/>
  <c r="F290" i="6"/>
  <c r="E290" i="6"/>
  <c r="D290" i="6"/>
  <c r="C290" i="6"/>
  <c r="B290" i="6"/>
  <c r="J289" i="6"/>
  <c r="I289" i="6"/>
  <c r="H289" i="6"/>
  <c r="G289" i="6"/>
  <c r="F289" i="6"/>
  <c r="E289" i="6"/>
  <c r="D289" i="6"/>
  <c r="C289" i="6"/>
  <c r="B289" i="6"/>
  <c r="J288" i="6"/>
  <c r="I288" i="6"/>
  <c r="H288" i="6"/>
  <c r="G288" i="6"/>
  <c r="F288" i="6"/>
  <c r="E288" i="6"/>
  <c r="D288" i="6"/>
  <c r="C288" i="6"/>
  <c r="B288" i="6"/>
  <c r="J287" i="6"/>
  <c r="I287" i="6"/>
  <c r="H287" i="6"/>
  <c r="G287" i="6"/>
  <c r="F287" i="6"/>
  <c r="E287" i="6"/>
  <c r="D287" i="6"/>
  <c r="C287" i="6"/>
  <c r="B287" i="6"/>
  <c r="J286" i="6"/>
  <c r="I286" i="6"/>
  <c r="H286" i="6"/>
  <c r="G286" i="6"/>
  <c r="F286" i="6"/>
  <c r="E286" i="6"/>
  <c r="D286" i="6"/>
  <c r="C286" i="6"/>
  <c r="B286" i="6"/>
  <c r="J285" i="6"/>
  <c r="I285" i="6"/>
  <c r="H285" i="6"/>
  <c r="G285" i="6"/>
  <c r="F285" i="6"/>
  <c r="E285" i="6"/>
  <c r="D285" i="6"/>
  <c r="C285" i="6"/>
  <c r="B285" i="6"/>
  <c r="J284" i="6"/>
  <c r="I284" i="6"/>
  <c r="H284" i="6"/>
  <c r="G284" i="6"/>
  <c r="F284" i="6"/>
  <c r="E284" i="6"/>
  <c r="D284" i="6"/>
  <c r="C284" i="6"/>
  <c r="B284" i="6"/>
  <c r="J283" i="6"/>
  <c r="I283" i="6"/>
  <c r="H283" i="6"/>
  <c r="G283" i="6"/>
  <c r="F283" i="6"/>
  <c r="E283" i="6"/>
  <c r="D283" i="6"/>
  <c r="C283" i="6"/>
  <c r="B283" i="6"/>
  <c r="J282" i="6"/>
  <c r="I282" i="6"/>
  <c r="H282" i="6"/>
  <c r="G282" i="6"/>
  <c r="F282" i="6"/>
  <c r="E282" i="6"/>
  <c r="D282" i="6"/>
  <c r="C282" i="6"/>
  <c r="B282" i="6"/>
  <c r="J281" i="6"/>
  <c r="I281" i="6"/>
  <c r="H281" i="6"/>
  <c r="G281" i="6"/>
  <c r="F281" i="6"/>
  <c r="E281" i="6"/>
  <c r="D281" i="6"/>
  <c r="C281" i="6"/>
  <c r="B281" i="6"/>
  <c r="J280" i="6"/>
  <c r="I280" i="6"/>
  <c r="H280" i="6"/>
  <c r="G280" i="6"/>
  <c r="F280" i="6"/>
  <c r="E280" i="6"/>
  <c r="D280" i="6"/>
  <c r="C280" i="6"/>
  <c r="B280" i="6"/>
  <c r="J279" i="6"/>
  <c r="I279" i="6"/>
  <c r="H279" i="6"/>
  <c r="G279" i="6"/>
  <c r="F279" i="6"/>
  <c r="E279" i="6"/>
  <c r="D279" i="6"/>
  <c r="C279" i="6"/>
  <c r="B279" i="6"/>
  <c r="J278" i="6"/>
  <c r="I278" i="6"/>
  <c r="H278" i="6"/>
  <c r="G278" i="6"/>
  <c r="F278" i="6"/>
  <c r="E278" i="6"/>
  <c r="D278" i="6"/>
  <c r="C278" i="6"/>
  <c r="B278" i="6"/>
  <c r="J277" i="6"/>
  <c r="I277" i="6"/>
  <c r="H277" i="6"/>
  <c r="G277" i="6"/>
  <c r="F277" i="6"/>
  <c r="E277" i="6"/>
  <c r="D277" i="6"/>
  <c r="C277" i="6"/>
  <c r="B277" i="6"/>
  <c r="J276" i="6"/>
  <c r="I276" i="6"/>
  <c r="H276" i="6"/>
  <c r="G276" i="6"/>
  <c r="F276" i="6"/>
  <c r="E276" i="6"/>
  <c r="D276" i="6"/>
  <c r="C276" i="6"/>
  <c r="B276" i="6"/>
  <c r="J275" i="6"/>
  <c r="I275" i="6"/>
  <c r="H275" i="6"/>
  <c r="G275" i="6"/>
  <c r="F275" i="6"/>
  <c r="E275" i="6"/>
  <c r="D275" i="6"/>
  <c r="C275" i="6"/>
  <c r="B275" i="6"/>
  <c r="J274" i="6"/>
  <c r="I274" i="6"/>
  <c r="H274" i="6"/>
  <c r="G274" i="6"/>
  <c r="F274" i="6"/>
  <c r="E274" i="6"/>
  <c r="D274" i="6"/>
  <c r="C274" i="6"/>
  <c r="B274" i="6"/>
  <c r="J273" i="6"/>
  <c r="I273" i="6"/>
  <c r="H273" i="6"/>
  <c r="G273" i="6"/>
  <c r="F273" i="6"/>
  <c r="E273" i="6"/>
  <c r="D273" i="6"/>
  <c r="C273" i="6"/>
  <c r="B273" i="6"/>
  <c r="J272" i="6"/>
  <c r="I272" i="6"/>
  <c r="H272" i="6"/>
  <c r="G272" i="6"/>
  <c r="F272" i="6"/>
  <c r="E272" i="6"/>
  <c r="D272" i="6"/>
  <c r="C272" i="6"/>
  <c r="B272" i="6"/>
  <c r="J271" i="6"/>
  <c r="I271" i="6"/>
  <c r="H271" i="6"/>
  <c r="G271" i="6"/>
  <c r="F271" i="6"/>
  <c r="E271" i="6"/>
  <c r="D271" i="6"/>
  <c r="C271" i="6"/>
  <c r="B271" i="6"/>
  <c r="J270" i="6"/>
  <c r="I270" i="6"/>
  <c r="H270" i="6"/>
  <c r="G270" i="6"/>
  <c r="F270" i="6"/>
  <c r="E270" i="6"/>
  <c r="D270" i="6"/>
  <c r="C270" i="6"/>
  <c r="B270" i="6"/>
  <c r="J269" i="6"/>
  <c r="I269" i="6"/>
  <c r="H269" i="6"/>
  <c r="G269" i="6"/>
  <c r="F269" i="6"/>
  <c r="E269" i="6"/>
  <c r="D269" i="6"/>
  <c r="C269" i="6"/>
  <c r="B269" i="6"/>
  <c r="J268" i="6"/>
  <c r="I268" i="6"/>
  <c r="H268" i="6"/>
  <c r="G268" i="6"/>
  <c r="F268" i="6"/>
  <c r="E268" i="6"/>
  <c r="D268" i="6"/>
  <c r="C268" i="6"/>
  <c r="B268" i="6"/>
  <c r="J267" i="6"/>
  <c r="I267" i="6"/>
  <c r="H267" i="6"/>
  <c r="G267" i="6"/>
  <c r="F267" i="6"/>
  <c r="E267" i="6"/>
  <c r="D267" i="6"/>
  <c r="C267" i="6"/>
  <c r="B267" i="6"/>
  <c r="J266" i="6"/>
  <c r="I266" i="6"/>
  <c r="H266" i="6"/>
  <c r="G266" i="6"/>
  <c r="F266" i="6"/>
  <c r="E266" i="6"/>
  <c r="D266" i="6"/>
  <c r="C266" i="6"/>
  <c r="B266" i="6"/>
  <c r="J265" i="6"/>
  <c r="I265" i="6"/>
  <c r="H265" i="6"/>
  <c r="G265" i="6"/>
  <c r="F265" i="6"/>
  <c r="E265" i="6"/>
  <c r="D265" i="6"/>
  <c r="C265" i="6"/>
  <c r="B265" i="6"/>
  <c r="J264" i="6"/>
  <c r="I264" i="6"/>
  <c r="H264" i="6"/>
  <c r="G264" i="6"/>
  <c r="F264" i="6"/>
  <c r="E264" i="6"/>
  <c r="D264" i="6"/>
  <c r="C264" i="6"/>
  <c r="B264" i="6"/>
  <c r="J263" i="6"/>
  <c r="I263" i="6"/>
  <c r="H263" i="6"/>
  <c r="G263" i="6"/>
  <c r="F263" i="6"/>
  <c r="E263" i="6"/>
  <c r="D263" i="6"/>
  <c r="C263" i="6"/>
  <c r="B263" i="6"/>
  <c r="J262" i="6"/>
  <c r="I262" i="6"/>
  <c r="H262" i="6"/>
  <c r="G262" i="6"/>
  <c r="F262" i="6"/>
  <c r="E262" i="6"/>
  <c r="D262" i="6"/>
  <c r="C262" i="6"/>
  <c r="B262" i="6"/>
  <c r="J261" i="6"/>
  <c r="I261" i="6"/>
  <c r="H261" i="6"/>
  <c r="G261" i="6"/>
  <c r="F261" i="6"/>
  <c r="E261" i="6"/>
  <c r="D261" i="6"/>
  <c r="C261" i="6"/>
  <c r="B261" i="6"/>
  <c r="J260" i="6"/>
  <c r="I260" i="6"/>
  <c r="H260" i="6"/>
  <c r="G260" i="6"/>
  <c r="F260" i="6"/>
  <c r="E260" i="6"/>
  <c r="D260" i="6"/>
  <c r="C260" i="6"/>
  <c r="B260" i="6"/>
  <c r="J259" i="6"/>
  <c r="I259" i="6"/>
  <c r="H259" i="6"/>
  <c r="G259" i="6"/>
  <c r="F259" i="6"/>
  <c r="E259" i="6"/>
  <c r="D259" i="6"/>
  <c r="C259" i="6"/>
  <c r="B259" i="6"/>
  <c r="J258" i="6"/>
  <c r="I258" i="6"/>
  <c r="H258" i="6"/>
  <c r="G258" i="6"/>
  <c r="F258" i="6"/>
  <c r="E258" i="6"/>
  <c r="D258" i="6"/>
  <c r="C258" i="6"/>
  <c r="B258" i="6"/>
  <c r="J257" i="6"/>
  <c r="I257" i="6"/>
  <c r="H257" i="6"/>
  <c r="G257" i="6"/>
  <c r="F257" i="6"/>
  <c r="E257" i="6"/>
  <c r="D257" i="6"/>
  <c r="C257" i="6"/>
  <c r="B257" i="6"/>
  <c r="J256" i="6"/>
  <c r="I256" i="6"/>
  <c r="H256" i="6"/>
  <c r="G256" i="6"/>
  <c r="F256" i="6"/>
  <c r="E256" i="6"/>
  <c r="D256" i="6"/>
  <c r="C256" i="6"/>
  <c r="B256" i="6"/>
  <c r="J255" i="6"/>
  <c r="I255" i="6"/>
  <c r="H255" i="6"/>
  <c r="G255" i="6"/>
  <c r="F255" i="6"/>
  <c r="E255" i="6"/>
  <c r="D255" i="6"/>
  <c r="C255" i="6"/>
  <c r="B255" i="6"/>
  <c r="J254" i="6"/>
  <c r="I254" i="6"/>
  <c r="H254" i="6"/>
  <c r="G254" i="6"/>
  <c r="F254" i="6"/>
  <c r="E254" i="6"/>
  <c r="D254" i="6"/>
  <c r="C254" i="6"/>
  <c r="B254" i="6"/>
  <c r="J253" i="6"/>
  <c r="I253" i="6"/>
  <c r="H253" i="6"/>
  <c r="G253" i="6"/>
  <c r="F253" i="6"/>
  <c r="E253" i="6"/>
  <c r="D253" i="6"/>
  <c r="C253" i="6"/>
  <c r="B253" i="6"/>
  <c r="J252" i="6"/>
  <c r="I252" i="6"/>
  <c r="H252" i="6"/>
  <c r="G252" i="6"/>
  <c r="F252" i="6"/>
  <c r="E252" i="6"/>
  <c r="D252" i="6"/>
  <c r="C252" i="6"/>
  <c r="B252" i="6"/>
  <c r="J251" i="6"/>
  <c r="I251" i="6"/>
  <c r="H251" i="6"/>
  <c r="G251" i="6"/>
  <c r="F251" i="6"/>
  <c r="E251" i="6"/>
  <c r="D251" i="6"/>
  <c r="C251" i="6"/>
  <c r="B251" i="6"/>
  <c r="J250" i="6"/>
  <c r="I250" i="6"/>
  <c r="H250" i="6"/>
  <c r="G250" i="6"/>
  <c r="F250" i="6"/>
  <c r="E250" i="6"/>
  <c r="D250" i="6"/>
  <c r="C250" i="6"/>
  <c r="B250" i="6"/>
  <c r="J249" i="6"/>
  <c r="I249" i="6"/>
  <c r="H249" i="6"/>
  <c r="G249" i="6"/>
  <c r="F249" i="6"/>
  <c r="E249" i="6"/>
  <c r="D249" i="6"/>
  <c r="C249" i="6"/>
  <c r="B249" i="6"/>
  <c r="J248" i="6"/>
  <c r="I248" i="6"/>
  <c r="H248" i="6"/>
  <c r="G248" i="6"/>
  <c r="F248" i="6"/>
  <c r="E248" i="6"/>
  <c r="D248" i="6"/>
  <c r="C248" i="6"/>
  <c r="B248" i="6"/>
  <c r="J247" i="6"/>
  <c r="I247" i="6"/>
  <c r="H247" i="6"/>
  <c r="G247" i="6"/>
  <c r="F247" i="6"/>
  <c r="E247" i="6"/>
  <c r="D247" i="6"/>
  <c r="C247" i="6"/>
  <c r="B247" i="6"/>
  <c r="J246" i="6"/>
  <c r="I246" i="6"/>
  <c r="H246" i="6"/>
  <c r="G246" i="6"/>
  <c r="F246" i="6"/>
  <c r="E246" i="6"/>
  <c r="D246" i="6"/>
  <c r="C246" i="6"/>
  <c r="B246" i="6"/>
  <c r="J245" i="6"/>
  <c r="I245" i="6"/>
  <c r="H245" i="6"/>
  <c r="G245" i="6"/>
  <c r="F245" i="6"/>
  <c r="E245" i="6"/>
  <c r="D245" i="6"/>
  <c r="C245" i="6"/>
  <c r="B245" i="6"/>
  <c r="J244" i="6"/>
  <c r="I244" i="6"/>
  <c r="H244" i="6"/>
  <c r="G244" i="6"/>
  <c r="F244" i="6"/>
  <c r="E244" i="6"/>
  <c r="D244" i="6"/>
  <c r="C244" i="6"/>
  <c r="B244" i="6"/>
  <c r="J243" i="6"/>
  <c r="I243" i="6"/>
  <c r="H243" i="6"/>
  <c r="G243" i="6"/>
  <c r="F243" i="6"/>
  <c r="E243" i="6"/>
  <c r="D243" i="6"/>
  <c r="C243" i="6"/>
  <c r="B243" i="6"/>
  <c r="J242" i="6"/>
  <c r="I242" i="6"/>
  <c r="H242" i="6"/>
  <c r="G242" i="6"/>
  <c r="F242" i="6"/>
  <c r="E242" i="6"/>
  <c r="D242" i="6"/>
  <c r="C242" i="6"/>
  <c r="B242" i="6"/>
  <c r="J241" i="6"/>
  <c r="I241" i="6"/>
  <c r="H241" i="6"/>
  <c r="G241" i="6"/>
  <c r="F241" i="6"/>
  <c r="E241" i="6"/>
  <c r="D241" i="6"/>
  <c r="C241" i="6"/>
  <c r="B241" i="6"/>
  <c r="J240" i="6"/>
  <c r="I240" i="6"/>
  <c r="H240" i="6"/>
  <c r="G240" i="6"/>
  <c r="F240" i="6"/>
  <c r="E240" i="6"/>
  <c r="D240" i="6"/>
  <c r="C240" i="6"/>
  <c r="B240" i="6"/>
  <c r="J239" i="6"/>
  <c r="I239" i="6"/>
  <c r="H239" i="6"/>
  <c r="G239" i="6"/>
  <c r="F239" i="6"/>
  <c r="E239" i="6"/>
  <c r="D239" i="6"/>
  <c r="C239" i="6"/>
  <c r="B239" i="6"/>
  <c r="J238" i="6"/>
  <c r="I238" i="6"/>
  <c r="H238" i="6"/>
  <c r="G238" i="6"/>
  <c r="F238" i="6"/>
  <c r="E238" i="6"/>
  <c r="D238" i="6"/>
  <c r="C238" i="6"/>
  <c r="B238" i="6"/>
  <c r="J237" i="6"/>
  <c r="I237" i="6"/>
  <c r="H237" i="6"/>
  <c r="G237" i="6"/>
  <c r="F237" i="6"/>
  <c r="E237" i="6"/>
  <c r="D237" i="6"/>
  <c r="C237" i="6"/>
  <c r="B237" i="6"/>
  <c r="J236" i="6"/>
  <c r="I236" i="6"/>
  <c r="H236" i="6"/>
  <c r="G236" i="6"/>
  <c r="F236" i="6"/>
  <c r="E236" i="6"/>
  <c r="D236" i="6"/>
  <c r="C236" i="6"/>
  <c r="B236" i="6"/>
  <c r="J235" i="6"/>
  <c r="I235" i="6"/>
  <c r="H235" i="6"/>
  <c r="G235" i="6"/>
  <c r="F235" i="6"/>
  <c r="E235" i="6"/>
  <c r="D235" i="6"/>
  <c r="C235" i="6"/>
  <c r="B235" i="6"/>
  <c r="J234" i="6"/>
  <c r="I234" i="6"/>
  <c r="H234" i="6"/>
  <c r="G234" i="6"/>
  <c r="F234" i="6"/>
  <c r="E234" i="6"/>
  <c r="D234" i="6"/>
  <c r="C234" i="6"/>
  <c r="B234" i="6"/>
  <c r="J233" i="6"/>
  <c r="I233" i="6"/>
  <c r="H233" i="6"/>
  <c r="G233" i="6"/>
  <c r="F233" i="6"/>
  <c r="E233" i="6"/>
  <c r="D233" i="6"/>
  <c r="C233" i="6"/>
  <c r="B233" i="6"/>
  <c r="J232" i="6"/>
  <c r="I232" i="6"/>
  <c r="H232" i="6"/>
  <c r="G232" i="6"/>
  <c r="F232" i="6"/>
  <c r="E232" i="6"/>
  <c r="D232" i="6"/>
  <c r="C232" i="6"/>
  <c r="B232" i="6"/>
  <c r="J231" i="6"/>
  <c r="I231" i="6"/>
  <c r="H231" i="6"/>
  <c r="G231" i="6"/>
  <c r="F231" i="6"/>
  <c r="E231" i="6"/>
  <c r="D231" i="6"/>
  <c r="C231" i="6"/>
  <c r="B231" i="6"/>
  <c r="J230" i="6"/>
  <c r="I230" i="6"/>
  <c r="H230" i="6"/>
  <c r="G230" i="6"/>
  <c r="F230" i="6"/>
  <c r="E230" i="6"/>
  <c r="D230" i="6"/>
  <c r="C230" i="6"/>
  <c r="B230" i="6"/>
  <c r="J229" i="6"/>
  <c r="I229" i="6"/>
  <c r="H229" i="6"/>
  <c r="G229" i="6"/>
  <c r="F229" i="6"/>
  <c r="E229" i="6"/>
  <c r="D229" i="6"/>
  <c r="C229" i="6"/>
  <c r="B229" i="6"/>
  <c r="J228" i="6"/>
  <c r="I228" i="6"/>
  <c r="H228" i="6"/>
  <c r="G228" i="6"/>
  <c r="F228" i="6"/>
  <c r="E228" i="6"/>
  <c r="D228" i="6"/>
  <c r="C228" i="6"/>
  <c r="B228" i="6"/>
  <c r="J227" i="6"/>
  <c r="I227" i="6"/>
  <c r="H227" i="6"/>
  <c r="G227" i="6"/>
  <c r="F227" i="6"/>
  <c r="E227" i="6"/>
  <c r="D227" i="6"/>
  <c r="C227" i="6"/>
  <c r="B227" i="6"/>
  <c r="J226" i="6"/>
  <c r="I226" i="6"/>
  <c r="H226" i="6"/>
  <c r="G226" i="6"/>
  <c r="F226" i="6"/>
  <c r="E226" i="6"/>
  <c r="D226" i="6"/>
  <c r="C226" i="6"/>
  <c r="B226" i="6"/>
  <c r="J225" i="6"/>
  <c r="I225" i="6"/>
  <c r="H225" i="6"/>
  <c r="G225" i="6"/>
  <c r="F225" i="6"/>
  <c r="E225" i="6"/>
  <c r="D225" i="6"/>
  <c r="C225" i="6"/>
  <c r="B225" i="6"/>
  <c r="J224" i="6"/>
  <c r="I224" i="6"/>
  <c r="H224" i="6"/>
  <c r="G224" i="6"/>
  <c r="F224" i="6"/>
  <c r="E224" i="6"/>
  <c r="D224" i="6"/>
  <c r="C224" i="6"/>
  <c r="B224" i="6"/>
  <c r="J223" i="6"/>
  <c r="I223" i="6"/>
  <c r="H223" i="6"/>
  <c r="G223" i="6"/>
  <c r="F223" i="6"/>
  <c r="E223" i="6"/>
  <c r="D223" i="6"/>
  <c r="C223" i="6"/>
  <c r="B223" i="6"/>
  <c r="J222" i="6"/>
  <c r="I222" i="6"/>
  <c r="H222" i="6"/>
  <c r="G222" i="6"/>
  <c r="F222" i="6"/>
  <c r="E222" i="6"/>
  <c r="D222" i="6"/>
  <c r="C222" i="6"/>
  <c r="B222" i="6"/>
  <c r="J221" i="6"/>
  <c r="I221" i="6"/>
  <c r="H221" i="6"/>
  <c r="G221" i="6"/>
  <c r="F221" i="6"/>
  <c r="E221" i="6"/>
  <c r="D221" i="6"/>
  <c r="C221" i="6"/>
  <c r="B221" i="6"/>
  <c r="J220" i="6"/>
  <c r="I220" i="6"/>
  <c r="H220" i="6"/>
  <c r="G220" i="6"/>
  <c r="F220" i="6"/>
  <c r="E220" i="6"/>
  <c r="D220" i="6"/>
  <c r="C220" i="6"/>
  <c r="B220" i="6"/>
  <c r="J219" i="6"/>
  <c r="I219" i="6"/>
  <c r="H219" i="6"/>
  <c r="G219" i="6"/>
  <c r="F219" i="6"/>
  <c r="E219" i="6"/>
  <c r="D219" i="6"/>
  <c r="C219" i="6"/>
  <c r="B219" i="6"/>
  <c r="J218" i="6"/>
  <c r="I218" i="6"/>
  <c r="H218" i="6"/>
  <c r="G218" i="6"/>
  <c r="F218" i="6"/>
  <c r="E218" i="6"/>
  <c r="D218" i="6"/>
  <c r="C218" i="6"/>
  <c r="B218" i="6"/>
  <c r="J217" i="6"/>
  <c r="I217" i="6"/>
  <c r="H217" i="6"/>
  <c r="G217" i="6"/>
  <c r="F217" i="6"/>
  <c r="E217" i="6"/>
  <c r="D217" i="6"/>
  <c r="C217" i="6"/>
  <c r="B217" i="6"/>
  <c r="J216" i="6"/>
  <c r="I216" i="6"/>
  <c r="H216" i="6"/>
  <c r="G216" i="6"/>
  <c r="F216" i="6"/>
  <c r="E216" i="6"/>
  <c r="D216" i="6"/>
  <c r="C216" i="6"/>
  <c r="B216" i="6"/>
  <c r="J215" i="6"/>
  <c r="I215" i="6"/>
  <c r="H215" i="6"/>
  <c r="G215" i="6"/>
  <c r="F215" i="6"/>
  <c r="E215" i="6"/>
  <c r="D215" i="6"/>
  <c r="C215" i="6"/>
  <c r="B215" i="6"/>
  <c r="J214" i="6"/>
  <c r="I214" i="6"/>
  <c r="H214" i="6"/>
  <c r="G214" i="6"/>
  <c r="F214" i="6"/>
  <c r="E214" i="6"/>
  <c r="D214" i="6"/>
  <c r="C214" i="6"/>
  <c r="B214" i="6"/>
  <c r="J213" i="6"/>
  <c r="I213" i="6"/>
  <c r="H213" i="6"/>
  <c r="G213" i="6"/>
  <c r="F213" i="6"/>
  <c r="E213" i="6"/>
  <c r="D213" i="6"/>
  <c r="C213" i="6"/>
  <c r="B213" i="6"/>
  <c r="J212" i="6"/>
  <c r="I212" i="6"/>
  <c r="H212" i="6"/>
  <c r="G212" i="6"/>
  <c r="F212" i="6"/>
  <c r="E212" i="6"/>
  <c r="D212" i="6"/>
  <c r="C212" i="6"/>
  <c r="B212" i="6"/>
  <c r="J211" i="6"/>
  <c r="I211" i="6"/>
  <c r="H211" i="6"/>
  <c r="G211" i="6"/>
  <c r="F211" i="6"/>
  <c r="E211" i="6"/>
  <c r="D211" i="6"/>
  <c r="C211" i="6"/>
  <c r="B211" i="6"/>
  <c r="J210" i="6"/>
  <c r="I210" i="6"/>
  <c r="H210" i="6"/>
  <c r="G210" i="6"/>
  <c r="F210" i="6"/>
  <c r="E210" i="6"/>
  <c r="D210" i="6"/>
  <c r="C210" i="6"/>
  <c r="B210" i="6"/>
  <c r="J209" i="6"/>
  <c r="I209" i="6"/>
  <c r="H209" i="6"/>
  <c r="G209" i="6"/>
  <c r="F209" i="6"/>
  <c r="E209" i="6"/>
  <c r="D209" i="6"/>
  <c r="C209" i="6"/>
  <c r="B209" i="6"/>
  <c r="J208" i="6"/>
  <c r="I208" i="6"/>
  <c r="H208" i="6"/>
  <c r="G208" i="6"/>
  <c r="F208" i="6"/>
  <c r="E208" i="6"/>
  <c r="D208" i="6"/>
  <c r="C208" i="6"/>
  <c r="B208" i="6"/>
  <c r="J207" i="6"/>
  <c r="I207" i="6"/>
  <c r="H207" i="6"/>
  <c r="G207" i="6"/>
  <c r="F207" i="6"/>
  <c r="E207" i="6"/>
  <c r="D207" i="6"/>
  <c r="C207" i="6"/>
  <c r="B207" i="6"/>
  <c r="J206" i="6"/>
  <c r="I206" i="6"/>
  <c r="H206" i="6"/>
  <c r="G206" i="6"/>
  <c r="F206" i="6"/>
  <c r="E206" i="6"/>
  <c r="D206" i="6"/>
  <c r="C206" i="6"/>
  <c r="B206" i="6"/>
  <c r="J205" i="6"/>
  <c r="I205" i="6"/>
  <c r="H205" i="6"/>
  <c r="G205" i="6"/>
  <c r="F205" i="6"/>
  <c r="E205" i="6"/>
  <c r="D205" i="6"/>
  <c r="C205" i="6"/>
  <c r="B205" i="6"/>
  <c r="J204" i="6"/>
  <c r="I204" i="6"/>
  <c r="H204" i="6"/>
  <c r="G204" i="6"/>
  <c r="F204" i="6"/>
  <c r="E204" i="6"/>
  <c r="D204" i="6"/>
  <c r="C204" i="6"/>
  <c r="B204" i="6"/>
  <c r="J203" i="6"/>
  <c r="I203" i="6"/>
  <c r="H203" i="6"/>
  <c r="G203" i="6"/>
  <c r="F203" i="6"/>
  <c r="E203" i="6"/>
  <c r="D203" i="6"/>
  <c r="C203" i="6"/>
  <c r="B203" i="6"/>
  <c r="J202" i="6"/>
  <c r="I202" i="6"/>
  <c r="H202" i="6"/>
  <c r="G202" i="6"/>
  <c r="F202" i="6"/>
  <c r="E202" i="6"/>
  <c r="D202" i="6"/>
  <c r="C202" i="6"/>
  <c r="B202" i="6"/>
  <c r="J201" i="6"/>
  <c r="I201" i="6"/>
  <c r="H201" i="6"/>
  <c r="G201" i="6"/>
  <c r="F201" i="6"/>
  <c r="E201" i="6"/>
  <c r="D201" i="6"/>
  <c r="C201" i="6"/>
  <c r="B201" i="6"/>
  <c r="J200" i="6"/>
  <c r="I200" i="6"/>
  <c r="H200" i="6"/>
  <c r="G200" i="6"/>
  <c r="F200" i="6"/>
  <c r="E200" i="6"/>
  <c r="D200" i="6"/>
  <c r="C200" i="6"/>
  <c r="B200" i="6"/>
  <c r="J199" i="6"/>
  <c r="I199" i="6"/>
  <c r="H199" i="6"/>
  <c r="G199" i="6"/>
  <c r="F199" i="6"/>
  <c r="E199" i="6"/>
  <c r="D199" i="6"/>
  <c r="C199" i="6"/>
  <c r="B199" i="6"/>
  <c r="J198" i="6"/>
  <c r="I198" i="6"/>
  <c r="H198" i="6"/>
  <c r="G198" i="6"/>
  <c r="F198" i="6"/>
  <c r="E198" i="6"/>
  <c r="D198" i="6"/>
  <c r="C198" i="6"/>
  <c r="B198" i="6"/>
  <c r="J197" i="6"/>
  <c r="I197" i="6"/>
  <c r="H197" i="6"/>
  <c r="G197" i="6"/>
  <c r="F197" i="6"/>
  <c r="E197" i="6"/>
  <c r="D197" i="6"/>
  <c r="C197" i="6"/>
  <c r="B197" i="6"/>
  <c r="J196" i="6"/>
  <c r="I196" i="6"/>
  <c r="H196" i="6"/>
  <c r="G196" i="6"/>
  <c r="F196" i="6"/>
  <c r="E196" i="6"/>
  <c r="D196" i="6"/>
  <c r="C196" i="6"/>
  <c r="B196" i="6"/>
  <c r="J195" i="6"/>
  <c r="I195" i="6"/>
  <c r="H195" i="6"/>
  <c r="G195" i="6"/>
  <c r="F195" i="6"/>
  <c r="E195" i="6"/>
  <c r="D195" i="6"/>
  <c r="C195" i="6"/>
  <c r="B195" i="6"/>
  <c r="J194" i="6"/>
  <c r="I194" i="6"/>
  <c r="H194" i="6"/>
  <c r="G194" i="6"/>
  <c r="F194" i="6"/>
  <c r="E194" i="6"/>
  <c r="D194" i="6"/>
  <c r="C194" i="6"/>
  <c r="B194" i="6"/>
  <c r="J193" i="6"/>
  <c r="I193" i="6"/>
  <c r="H193" i="6"/>
  <c r="G193" i="6"/>
  <c r="F193" i="6"/>
  <c r="E193" i="6"/>
  <c r="D193" i="6"/>
  <c r="C193" i="6"/>
  <c r="B193" i="6"/>
  <c r="J192" i="6"/>
  <c r="I192" i="6"/>
  <c r="H192" i="6"/>
  <c r="G192" i="6"/>
  <c r="F192" i="6"/>
  <c r="E192" i="6"/>
  <c r="D192" i="6"/>
  <c r="C192" i="6"/>
  <c r="B192" i="6"/>
  <c r="J191" i="6"/>
  <c r="I191" i="6"/>
  <c r="H191" i="6"/>
  <c r="G191" i="6"/>
  <c r="F191" i="6"/>
  <c r="E191" i="6"/>
  <c r="D191" i="6"/>
  <c r="C191" i="6"/>
  <c r="B191" i="6"/>
  <c r="J190" i="6"/>
  <c r="I190" i="6"/>
  <c r="H190" i="6"/>
  <c r="G190" i="6"/>
  <c r="F190" i="6"/>
  <c r="E190" i="6"/>
  <c r="D190" i="6"/>
  <c r="C190" i="6"/>
  <c r="B190" i="6"/>
  <c r="J189" i="6"/>
  <c r="I189" i="6"/>
  <c r="H189" i="6"/>
  <c r="G189" i="6"/>
  <c r="F189" i="6"/>
  <c r="E189" i="6"/>
  <c r="D189" i="6"/>
  <c r="C189" i="6"/>
  <c r="B189" i="6"/>
  <c r="J188" i="6"/>
  <c r="I188" i="6"/>
  <c r="H188" i="6"/>
  <c r="G188" i="6"/>
  <c r="F188" i="6"/>
  <c r="E188" i="6"/>
  <c r="D188" i="6"/>
  <c r="C188" i="6"/>
  <c r="B188" i="6"/>
  <c r="J187" i="6"/>
  <c r="I187" i="6"/>
  <c r="H187" i="6"/>
  <c r="G187" i="6"/>
  <c r="F187" i="6"/>
  <c r="E187" i="6"/>
  <c r="D187" i="6"/>
  <c r="C187" i="6"/>
  <c r="B187" i="6"/>
  <c r="J186" i="6"/>
  <c r="I186" i="6"/>
  <c r="H186" i="6"/>
  <c r="G186" i="6"/>
  <c r="F186" i="6"/>
  <c r="E186" i="6"/>
  <c r="D186" i="6"/>
  <c r="C186" i="6"/>
  <c r="B186" i="6"/>
  <c r="J185" i="6"/>
  <c r="I185" i="6"/>
  <c r="H185" i="6"/>
  <c r="G185" i="6"/>
  <c r="F185" i="6"/>
  <c r="E185" i="6"/>
  <c r="D185" i="6"/>
  <c r="C185" i="6"/>
  <c r="B185" i="6"/>
  <c r="J184" i="6"/>
  <c r="I184" i="6"/>
  <c r="H184" i="6"/>
  <c r="G184" i="6"/>
  <c r="F184" i="6"/>
  <c r="E184" i="6"/>
  <c r="D184" i="6"/>
  <c r="C184" i="6"/>
  <c r="B184" i="6"/>
  <c r="J183" i="6"/>
  <c r="I183" i="6"/>
  <c r="H183" i="6"/>
  <c r="G183" i="6"/>
  <c r="F183" i="6"/>
  <c r="E183" i="6"/>
  <c r="D183" i="6"/>
  <c r="C183" i="6"/>
  <c r="B183" i="6"/>
  <c r="J182" i="6"/>
  <c r="I182" i="6"/>
  <c r="H182" i="6"/>
  <c r="G182" i="6"/>
  <c r="F182" i="6"/>
  <c r="E182" i="6"/>
  <c r="D182" i="6"/>
  <c r="C182" i="6"/>
  <c r="B182" i="6"/>
  <c r="J181" i="6"/>
  <c r="I181" i="6"/>
  <c r="H181" i="6"/>
  <c r="G181" i="6"/>
  <c r="F181" i="6"/>
  <c r="E181" i="6"/>
  <c r="D181" i="6"/>
  <c r="C181" i="6"/>
  <c r="B181" i="6"/>
  <c r="J180" i="6"/>
  <c r="I180" i="6"/>
  <c r="H180" i="6"/>
  <c r="G180" i="6"/>
  <c r="F180" i="6"/>
  <c r="E180" i="6"/>
  <c r="D180" i="6"/>
  <c r="C180" i="6"/>
  <c r="B180" i="6"/>
  <c r="J179" i="6"/>
  <c r="I179" i="6"/>
  <c r="H179" i="6"/>
  <c r="G179" i="6"/>
  <c r="F179" i="6"/>
  <c r="E179" i="6"/>
  <c r="D179" i="6"/>
  <c r="C179" i="6"/>
  <c r="B179" i="6"/>
  <c r="J178" i="6"/>
  <c r="I178" i="6"/>
  <c r="H178" i="6"/>
  <c r="G178" i="6"/>
  <c r="F178" i="6"/>
  <c r="E178" i="6"/>
  <c r="D178" i="6"/>
  <c r="C178" i="6"/>
  <c r="B178" i="6"/>
  <c r="J177" i="6"/>
  <c r="I177" i="6"/>
  <c r="H177" i="6"/>
  <c r="G177" i="6"/>
  <c r="F177" i="6"/>
  <c r="E177" i="6"/>
  <c r="D177" i="6"/>
  <c r="C177" i="6"/>
  <c r="B177" i="6"/>
  <c r="J176" i="6"/>
  <c r="I176" i="6"/>
  <c r="H176" i="6"/>
  <c r="G176" i="6"/>
  <c r="F176" i="6"/>
  <c r="E176" i="6"/>
  <c r="D176" i="6"/>
  <c r="C176" i="6"/>
  <c r="B176" i="6"/>
  <c r="J175" i="6"/>
  <c r="I175" i="6"/>
  <c r="H175" i="6"/>
  <c r="G175" i="6"/>
  <c r="F175" i="6"/>
  <c r="E175" i="6"/>
  <c r="D175" i="6"/>
  <c r="C175" i="6"/>
  <c r="B175" i="6"/>
  <c r="J174" i="6"/>
  <c r="I174" i="6"/>
  <c r="H174" i="6"/>
  <c r="G174" i="6"/>
  <c r="F174" i="6"/>
  <c r="E174" i="6"/>
  <c r="D174" i="6"/>
  <c r="C174" i="6"/>
  <c r="B174" i="6"/>
  <c r="J173" i="6"/>
  <c r="I173" i="6"/>
  <c r="H173" i="6"/>
  <c r="G173" i="6"/>
  <c r="F173" i="6"/>
  <c r="E173" i="6"/>
  <c r="D173" i="6"/>
  <c r="C173" i="6"/>
  <c r="B173" i="6"/>
  <c r="J172" i="6"/>
  <c r="I172" i="6"/>
  <c r="H172" i="6"/>
  <c r="G172" i="6"/>
  <c r="F172" i="6"/>
  <c r="E172" i="6"/>
  <c r="D172" i="6"/>
  <c r="C172" i="6"/>
  <c r="B172" i="6"/>
  <c r="J171" i="6"/>
  <c r="I171" i="6"/>
  <c r="H171" i="6"/>
  <c r="G171" i="6"/>
  <c r="F171" i="6"/>
  <c r="E171" i="6"/>
  <c r="D171" i="6"/>
  <c r="C171" i="6"/>
  <c r="B171" i="6"/>
  <c r="J170" i="6"/>
  <c r="I170" i="6"/>
  <c r="H170" i="6"/>
  <c r="G170" i="6"/>
  <c r="F170" i="6"/>
  <c r="E170" i="6"/>
  <c r="D170" i="6"/>
  <c r="C170" i="6"/>
  <c r="B170" i="6"/>
  <c r="J169" i="6"/>
  <c r="I169" i="6"/>
  <c r="H169" i="6"/>
  <c r="G169" i="6"/>
  <c r="F169" i="6"/>
  <c r="E169" i="6"/>
  <c r="D169" i="6"/>
  <c r="C169" i="6"/>
  <c r="B169" i="6"/>
  <c r="J168" i="6"/>
  <c r="I168" i="6"/>
  <c r="H168" i="6"/>
  <c r="G168" i="6"/>
  <c r="F168" i="6"/>
  <c r="E168" i="6"/>
  <c r="D168" i="6"/>
  <c r="C168" i="6"/>
  <c r="B168" i="6"/>
  <c r="J167" i="6"/>
  <c r="I167" i="6"/>
  <c r="H167" i="6"/>
  <c r="G167" i="6"/>
  <c r="F167" i="6"/>
  <c r="E167" i="6"/>
  <c r="D167" i="6"/>
  <c r="C167" i="6"/>
  <c r="B167" i="6"/>
  <c r="J166" i="6"/>
  <c r="I166" i="6"/>
  <c r="H166" i="6"/>
  <c r="G166" i="6"/>
  <c r="F166" i="6"/>
  <c r="E166" i="6"/>
  <c r="D166" i="6"/>
  <c r="C166" i="6"/>
  <c r="B166" i="6"/>
  <c r="J165" i="6"/>
  <c r="I165" i="6"/>
  <c r="H165" i="6"/>
  <c r="G165" i="6"/>
  <c r="F165" i="6"/>
  <c r="E165" i="6"/>
  <c r="D165" i="6"/>
  <c r="C165" i="6"/>
  <c r="B165" i="6"/>
  <c r="J164" i="6"/>
  <c r="I164" i="6"/>
  <c r="H164" i="6"/>
  <c r="G164" i="6"/>
  <c r="F164" i="6"/>
  <c r="E164" i="6"/>
  <c r="D164" i="6"/>
  <c r="C164" i="6"/>
  <c r="B164" i="6"/>
  <c r="J163" i="6"/>
  <c r="I163" i="6"/>
  <c r="H163" i="6"/>
  <c r="G163" i="6"/>
  <c r="F163" i="6"/>
  <c r="E163" i="6"/>
  <c r="D163" i="6"/>
  <c r="C163" i="6"/>
  <c r="B163" i="6"/>
  <c r="J162" i="6"/>
  <c r="I162" i="6"/>
  <c r="H162" i="6"/>
  <c r="G162" i="6"/>
  <c r="F162" i="6"/>
  <c r="E162" i="6"/>
  <c r="D162" i="6"/>
  <c r="C162" i="6"/>
  <c r="B162" i="6"/>
  <c r="J161" i="6"/>
  <c r="I161" i="6"/>
  <c r="H161" i="6"/>
  <c r="G161" i="6"/>
  <c r="F161" i="6"/>
  <c r="E161" i="6"/>
  <c r="D161" i="6"/>
  <c r="C161" i="6"/>
  <c r="B161" i="6"/>
  <c r="J160" i="6"/>
  <c r="I160" i="6"/>
  <c r="H160" i="6"/>
  <c r="G160" i="6"/>
  <c r="F160" i="6"/>
  <c r="E160" i="6"/>
  <c r="D160" i="6"/>
  <c r="C160" i="6"/>
  <c r="B160" i="6"/>
  <c r="J159" i="6"/>
  <c r="I159" i="6"/>
  <c r="H159" i="6"/>
  <c r="G159" i="6"/>
  <c r="F159" i="6"/>
  <c r="E159" i="6"/>
  <c r="D159" i="6"/>
  <c r="C159" i="6"/>
  <c r="B159" i="6"/>
  <c r="J158" i="6"/>
  <c r="I158" i="6"/>
  <c r="H158" i="6"/>
  <c r="G158" i="6"/>
  <c r="F158" i="6"/>
  <c r="E158" i="6"/>
  <c r="D158" i="6"/>
  <c r="C158" i="6"/>
  <c r="B158" i="6"/>
  <c r="J157" i="6"/>
  <c r="I157" i="6"/>
  <c r="H157" i="6"/>
  <c r="G157" i="6"/>
  <c r="F157" i="6"/>
  <c r="E157" i="6"/>
  <c r="D157" i="6"/>
  <c r="C157" i="6"/>
  <c r="B157" i="6"/>
  <c r="J156" i="6"/>
  <c r="I156" i="6"/>
  <c r="H156" i="6"/>
  <c r="G156" i="6"/>
  <c r="F156" i="6"/>
  <c r="E156" i="6"/>
  <c r="D156" i="6"/>
  <c r="C156" i="6"/>
  <c r="B156" i="6"/>
  <c r="J155" i="6"/>
  <c r="I155" i="6"/>
  <c r="H155" i="6"/>
  <c r="G155" i="6"/>
  <c r="F155" i="6"/>
  <c r="E155" i="6"/>
  <c r="D155" i="6"/>
  <c r="C155" i="6"/>
  <c r="B155" i="6"/>
  <c r="J154" i="6"/>
  <c r="I154" i="6"/>
  <c r="H154" i="6"/>
  <c r="G154" i="6"/>
  <c r="F154" i="6"/>
  <c r="E154" i="6"/>
  <c r="D154" i="6"/>
  <c r="C154" i="6"/>
  <c r="B154" i="6"/>
  <c r="J153" i="6"/>
  <c r="I153" i="6"/>
  <c r="H153" i="6"/>
  <c r="G153" i="6"/>
  <c r="F153" i="6"/>
  <c r="E153" i="6"/>
  <c r="D153" i="6"/>
  <c r="C153" i="6"/>
  <c r="B153" i="6"/>
  <c r="J152" i="6"/>
  <c r="I152" i="6"/>
  <c r="H152" i="6"/>
  <c r="G152" i="6"/>
  <c r="F152" i="6"/>
  <c r="E152" i="6"/>
  <c r="D152" i="6"/>
  <c r="C152" i="6"/>
  <c r="B152" i="6"/>
  <c r="J151" i="6"/>
  <c r="I151" i="6"/>
  <c r="H151" i="6"/>
  <c r="G151" i="6"/>
  <c r="F151" i="6"/>
  <c r="E151" i="6"/>
  <c r="D151" i="6"/>
  <c r="C151" i="6"/>
  <c r="B151" i="6"/>
  <c r="J150" i="6"/>
  <c r="I150" i="6"/>
  <c r="H150" i="6"/>
  <c r="G150" i="6"/>
  <c r="F150" i="6"/>
  <c r="E150" i="6"/>
  <c r="D150" i="6"/>
  <c r="C150" i="6"/>
  <c r="B150" i="6"/>
  <c r="J149" i="6"/>
  <c r="I149" i="6"/>
  <c r="H149" i="6"/>
  <c r="G149" i="6"/>
  <c r="F149" i="6"/>
  <c r="E149" i="6"/>
  <c r="D149" i="6"/>
  <c r="C149" i="6"/>
  <c r="B149" i="6"/>
  <c r="J148" i="6"/>
  <c r="I148" i="6"/>
  <c r="H148" i="6"/>
  <c r="G148" i="6"/>
  <c r="F148" i="6"/>
  <c r="E148" i="6"/>
  <c r="D148" i="6"/>
  <c r="C148" i="6"/>
  <c r="B148" i="6"/>
  <c r="J147" i="6"/>
  <c r="I147" i="6"/>
  <c r="H147" i="6"/>
  <c r="G147" i="6"/>
  <c r="F147" i="6"/>
  <c r="E147" i="6"/>
  <c r="D147" i="6"/>
  <c r="C147" i="6"/>
  <c r="B147" i="6"/>
  <c r="J146" i="6"/>
  <c r="I146" i="6"/>
  <c r="H146" i="6"/>
  <c r="G146" i="6"/>
  <c r="F146" i="6"/>
  <c r="E146" i="6"/>
  <c r="D146" i="6"/>
  <c r="C146" i="6"/>
  <c r="B146" i="6"/>
  <c r="J145" i="6"/>
  <c r="I145" i="6"/>
  <c r="H145" i="6"/>
  <c r="G145" i="6"/>
  <c r="F145" i="6"/>
  <c r="E145" i="6"/>
  <c r="D145" i="6"/>
  <c r="C145" i="6"/>
  <c r="B145" i="6"/>
  <c r="J144" i="6"/>
  <c r="I144" i="6"/>
  <c r="H144" i="6"/>
  <c r="G144" i="6"/>
  <c r="F144" i="6"/>
  <c r="E144" i="6"/>
  <c r="D144" i="6"/>
  <c r="C144" i="6"/>
  <c r="B144" i="6"/>
  <c r="J143" i="6"/>
  <c r="I143" i="6"/>
  <c r="H143" i="6"/>
  <c r="G143" i="6"/>
  <c r="F143" i="6"/>
  <c r="E143" i="6"/>
  <c r="D143" i="6"/>
  <c r="C143" i="6"/>
  <c r="B143" i="6"/>
  <c r="J142" i="6"/>
  <c r="I142" i="6"/>
  <c r="H142" i="6"/>
  <c r="G142" i="6"/>
  <c r="F142" i="6"/>
  <c r="E142" i="6"/>
  <c r="D142" i="6"/>
  <c r="C142" i="6"/>
  <c r="B142" i="6"/>
  <c r="J141" i="6"/>
  <c r="I141" i="6"/>
  <c r="H141" i="6"/>
  <c r="G141" i="6"/>
  <c r="F141" i="6"/>
  <c r="E141" i="6"/>
  <c r="D141" i="6"/>
  <c r="C141" i="6"/>
  <c r="B141" i="6"/>
  <c r="J140" i="6"/>
  <c r="I140" i="6"/>
  <c r="H140" i="6"/>
  <c r="G140" i="6"/>
  <c r="F140" i="6"/>
  <c r="E140" i="6"/>
  <c r="D140" i="6"/>
  <c r="C140" i="6"/>
  <c r="B140" i="6"/>
  <c r="J139" i="6"/>
  <c r="I139" i="6"/>
  <c r="H139" i="6"/>
  <c r="G139" i="6"/>
  <c r="F139" i="6"/>
  <c r="E139" i="6"/>
  <c r="D139" i="6"/>
  <c r="C139" i="6"/>
  <c r="B139" i="6"/>
  <c r="J138" i="6"/>
  <c r="I138" i="6"/>
  <c r="H138" i="6"/>
  <c r="G138" i="6"/>
  <c r="F138" i="6"/>
  <c r="E138" i="6"/>
  <c r="D138" i="6"/>
  <c r="C138" i="6"/>
  <c r="B138" i="6"/>
  <c r="J137" i="6"/>
  <c r="I137" i="6"/>
  <c r="H137" i="6"/>
  <c r="G137" i="6"/>
  <c r="F137" i="6"/>
  <c r="E137" i="6"/>
  <c r="D137" i="6"/>
  <c r="C137" i="6"/>
  <c r="B137" i="6"/>
  <c r="J136" i="6"/>
  <c r="I136" i="6"/>
  <c r="H136" i="6"/>
  <c r="G136" i="6"/>
  <c r="F136" i="6"/>
  <c r="E136" i="6"/>
  <c r="D136" i="6"/>
  <c r="C136" i="6"/>
  <c r="B136" i="6"/>
  <c r="J135" i="6"/>
  <c r="I135" i="6"/>
  <c r="H135" i="6"/>
  <c r="G135" i="6"/>
  <c r="F135" i="6"/>
  <c r="E135" i="6"/>
  <c r="D135" i="6"/>
  <c r="C135" i="6"/>
  <c r="B135" i="6"/>
  <c r="J134" i="6"/>
  <c r="I134" i="6"/>
  <c r="H134" i="6"/>
  <c r="G134" i="6"/>
  <c r="F134" i="6"/>
  <c r="E134" i="6"/>
  <c r="D134" i="6"/>
  <c r="C134" i="6"/>
  <c r="B134" i="6"/>
  <c r="J133" i="6"/>
  <c r="I133" i="6"/>
  <c r="H133" i="6"/>
  <c r="G133" i="6"/>
  <c r="F133" i="6"/>
  <c r="E133" i="6"/>
  <c r="D133" i="6"/>
  <c r="C133" i="6"/>
  <c r="B133" i="6"/>
  <c r="J132" i="6"/>
  <c r="I132" i="6"/>
  <c r="H132" i="6"/>
  <c r="G132" i="6"/>
  <c r="F132" i="6"/>
  <c r="E132" i="6"/>
  <c r="D132" i="6"/>
  <c r="C132" i="6"/>
  <c r="B132" i="6"/>
  <c r="J131" i="6"/>
  <c r="I131" i="6"/>
  <c r="H131" i="6"/>
  <c r="G131" i="6"/>
  <c r="F131" i="6"/>
  <c r="E131" i="6"/>
  <c r="D131" i="6"/>
  <c r="C131" i="6"/>
  <c r="B131" i="6"/>
  <c r="J130" i="6"/>
  <c r="I130" i="6"/>
  <c r="H130" i="6"/>
  <c r="G130" i="6"/>
  <c r="F130" i="6"/>
  <c r="E130" i="6"/>
  <c r="D130" i="6"/>
  <c r="C130" i="6"/>
  <c r="B130" i="6"/>
  <c r="J129" i="6"/>
  <c r="I129" i="6"/>
  <c r="H129" i="6"/>
  <c r="G129" i="6"/>
  <c r="F129" i="6"/>
  <c r="E129" i="6"/>
  <c r="D129" i="6"/>
  <c r="C129" i="6"/>
  <c r="B129" i="6"/>
  <c r="J128" i="6"/>
  <c r="I128" i="6"/>
  <c r="H128" i="6"/>
  <c r="G128" i="6"/>
  <c r="F128" i="6"/>
  <c r="E128" i="6"/>
  <c r="D128" i="6"/>
  <c r="C128" i="6"/>
  <c r="B128" i="6"/>
  <c r="J127" i="6"/>
  <c r="I127" i="6"/>
  <c r="H127" i="6"/>
  <c r="G127" i="6"/>
  <c r="F127" i="6"/>
  <c r="E127" i="6"/>
  <c r="D127" i="6"/>
  <c r="C127" i="6"/>
  <c r="B127" i="6"/>
  <c r="J126" i="6"/>
  <c r="I126" i="6"/>
  <c r="H126" i="6"/>
  <c r="G126" i="6"/>
  <c r="F126" i="6"/>
  <c r="E126" i="6"/>
  <c r="D126" i="6"/>
  <c r="C126" i="6"/>
  <c r="B126" i="6"/>
  <c r="J125" i="6"/>
  <c r="I125" i="6"/>
  <c r="H125" i="6"/>
  <c r="G125" i="6"/>
  <c r="F125" i="6"/>
  <c r="E125" i="6"/>
  <c r="D125" i="6"/>
  <c r="C125" i="6"/>
  <c r="B125" i="6"/>
  <c r="J124" i="6"/>
  <c r="I124" i="6"/>
  <c r="H124" i="6"/>
  <c r="G124" i="6"/>
  <c r="F124" i="6"/>
  <c r="E124" i="6"/>
  <c r="D124" i="6"/>
  <c r="C124" i="6"/>
  <c r="B124" i="6"/>
  <c r="J123" i="6"/>
  <c r="I123" i="6"/>
  <c r="H123" i="6"/>
  <c r="G123" i="6"/>
  <c r="F123" i="6"/>
  <c r="E123" i="6"/>
  <c r="D123" i="6"/>
  <c r="C123" i="6"/>
  <c r="B123" i="6"/>
  <c r="J122" i="6"/>
  <c r="I122" i="6"/>
  <c r="H122" i="6"/>
  <c r="G122" i="6"/>
  <c r="F122" i="6"/>
  <c r="E122" i="6"/>
  <c r="D122" i="6"/>
  <c r="C122" i="6"/>
  <c r="B122" i="6"/>
  <c r="J121" i="6"/>
  <c r="I121" i="6"/>
  <c r="H121" i="6"/>
  <c r="G121" i="6"/>
  <c r="F121" i="6"/>
  <c r="E121" i="6"/>
  <c r="D121" i="6"/>
  <c r="C121" i="6"/>
  <c r="B121" i="6"/>
  <c r="J120" i="6"/>
  <c r="I120" i="6"/>
  <c r="H120" i="6"/>
  <c r="G120" i="6"/>
  <c r="F120" i="6"/>
  <c r="E120" i="6"/>
  <c r="D120" i="6"/>
  <c r="C120" i="6"/>
  <c r="B120" i="6"/>
  <c r="J119" i="6"/>
  <c r="I119" i="6"/>
  <c r="H119" i="6"/>
  <c r="G119" i="6"/>
  <c r="F119" i="6"/>
  <c r="E119" i="6"/>
  <c r="D119" i="6"/>
  <c r="C119" i="6"/>
  <c r="B119" i="6"/>
  <c r="J118" i="6"/>
  <c r="I118" i="6"/>
  <c r="H118" i="6"/>
  <c r="G118" i="6"/>
  <c r="F118" i="6"/>
  <c r="E118" i="6"/>
  <c r="D118" i="6"/>
  <c r="C118" i="6"/>
  <c r="B118" i="6"/>
  <c r="J117" i="6"/>
  <c r="I117" i="6"/>
  <c r="H117" i="6"/>
  <c r="G117" i="6"/>
  <c r="F117" i="6"/>
  <c r="E117" i="6"/>
  <c r="D117" i="6"/>
  <c r="C117" i="6"/>
  <c r="B117" i="6"/>
  <c r="J116" i="6"/>
  <c r="I116" i="6"/>
  <c r="H116" i="6"/>
  <c r="G116" i="6"/>
  <c r="F116" i="6"/>
  <c r="E116" i="6"/>
  <c r="D116" i="6"/>
  <c r="C116" i="6"/>
  <c r="B116" i="6"/>
  <c r="J115" i="6"/>
  <c r="I115" i="6"/>
  <c r="H115" i="6"/>
  <c r="G115" i="6"/>
  <c r="F115" i="6"/>
  <c r="E115" i="6"/>
  <c r="D115" i="6"/>
  <c r="C115" i="6"/>
  <c r="B115" i="6"/>
  <c r="J114" i="6"/>
  <c r="I114" i="6"/>
  <c r="H114" i="6"/>
  <c r="G114" i="6"/>
  <c r="F114" i="6"/>
  <c r="E114" i="6"/>
  <c r="D114" i="6"/>
  <c r="C114" i="6"/>
  <c r="B114" i="6"/>
  <c r="J113" i="6"/>
  <c r="I113" i="6"/>
  <c r="H113" i="6"/>
  <c r="G113" i="6"/>
  <c r="F113" i="6"/>
  <c r="E113" i="6"/>
  <c r="D113" i="6"/>
  <c r="C113" i="6"/>
  <c r="B113" i="6"/>
  <c r="J112" i="6"/>
  <c r="I112" i="6"/>
  <c r="H112" i="6"/>
  <c r="G112" i="6"/>
  <c r="F112" i="6"/>
  <c r="E112" i="6"/>
  <c r="D112" i="6"/>
  <c r="C112" i="6"/>
  <c r="B112" i="6"/>
  <c r="J111" i="6"/>
  <c r="I111" i="6"/>
  <c r="H111" i="6"/>
  <c r="G111" i="6"/>
  <c r="F111" i="6"/>
  <c r="E111" i="6"/>
  <c r="D111" i="6"/>
  <c r="C111" i="6"/>
  <c r="B111" i="6"/>
  <c r="J110" i="6"/>
  <c r="I110" i="6"/>
  <c r="H110" i="6"/>
  <c r="G110" i="6"/>
  <c r="F110" i="6"/>
  <c r="E110" i="6"/>
  <c r="D110" i="6"/>
  <c r="C110" i="6"/>
  <c r="B110" i="6"/>
  <c r="J109" i="6"/>
  <c r="I109" i="6"/>
  <c r="H109" i="6"/>
  <c r="G109" i="6"/>
  <c r="F109" i="6"/>
  <c r="E109" i="6"/>
  <c r="D109" i="6"/>
  <c r="C109" i="6"/>
  <c r="B109" i="6"/>
  <c r="J108" i="6"/>
  <c r="I108" i="6"/>
  <c r="H108" i="6"/>
  <c r="G108" i="6"/>
  <c r="F108" i="6"/>
  <c r="E108" i="6"/>
  <c r="D108" i="6"/>
  <c r="C108" i="6"/>
  <c r="B108" i="6"/>
  <c r="J107" i="6"/>
  <c r="I107" i="6"/>
  <c r="H107" i="6"/>
  <c r="G107" i="6"/>
  <c r="F107" i="6"/>
  <c r="E107" i="6"/>
  <c r="D107" i="6"/>
  <c r="C107" i="6"/>
  <c r="B107" i="6"/>
  <c r="J106" i="6"/>
  <c r="I106" i="6"/>
  <c r="H106" i="6"/>
  <c r="G106" i="6"/>
  <c r="F106" i="6"/>
  <c r="E106" i="6"/>
  <c r="D106" i="6"/>
  <c r="C106" i="6"/>
  <c r="B106" i="6"/>
  <c r="J105" i="6"/>
  <c r="I105" i="6"/>
  <c r="H105" i="6"/>
  <c r="G105" i="6"/>
  <c r="F105" i="6"/>
  <c r="E105" i="6"/>
  <c r="D105" i="6"/>
  <c r="C105" i="6"/>
  <c r="B105" i="6"/>
  <c r="J104" i="6"/>
  <c r="I104" i="6"/>
  <c r="H104" i="6"/>
  <c r="G104" i="6"/>
  <c r="F104" i="6"/>
  <c r="E104" i="6"/>
  <c r="D104" i="6"/>
  <c r="C104" i="6"/>
  <c r="B104" i="6"/>
  <c r="J103" i="6"/>
  <c r="I103" i="6"/>
  <c r="H103" i="6"/>
  <c r="G103" i="6"/>
  <c r="F103" i="6"/>
  <c r="E103" i="6"/>
  <c r="D103" i="6"/>
  <c r="C103" i="6"/>
  <c r="B103" i="6"/>
  <c r="J102" i="6"/>
  <c r="I102" i="6"/>
  <c r="H102" i="6"/>
  <c r="G102" i="6"/>
  <c r="F102" i="6"/>
  <c r="E102" i="6"/>
  <c r="D102" i="6"/>
  <c r="C102" i="6"/>
  <c r="B102" i="6"/>
  <c r="J101" i="6"/>
  <c r="I101" i="6"/>
  <c r="H101" i="6"/>
  <c r="G101" i="6"/>
  <c r="F101" i="6"/>
  <c r="E101" i="6"/>
  <c r="D101" i="6"/>
  <c r="C101" i="6"/>
  <c r="B101" i="6"/>
  <c r="J100" i="6"/>
  <c r="I100" i="6"/>
  <c r="H100" i="6"/>
  <c r="G100" i="6"/>
  <c r="F100" i="6"/>
  <c r="E100" i="6"/>
  <c r="D100" i="6"/>
  <c r="C100" i="6"/>
  <c r="B100" i="6"/>
  <c r="J99" i="6"/>
  <c r="I99" i="6"/>
  <c r="H99" i="6"/>
  <c r="G99" i="6"/>
  <c r="F99" i="6"/>
  <c r="E99" i="6"/>
  <c r="D99" i="6"/>
  <c r="C99" i="6"/>
  <c r="B99" i="6"/>
  <c r="J98" i="6"/>
  <c r="I98" i="6"/>
  <c r="H98" i="6"/>
  <c r="G98" i="6"/>
  <c r="F98" i="6"/>
  <c r="E98" i="6"/>
  <c r="D98" i="6"/>
  <c r="C98" i="6"/>
  <c r="B98" i="6"/>
  <c r="J97" i="6"/>
  <c r="I97" i="6"/>
  <c r="H97" i="6"/>
  <c r="G97" i="6"/>
  <c r="F97" i="6"/>
  <c r="E97" i="6"/>
  <c r="D97" i="6"/>
  <c r="C97" i="6"/>
  <c r="B97" i="6"/>
  <c r="J96" i="6"/>
  <c r="I96" i="6"/>
  <c r="H96" i="6"/>
  <c r="G96" i="6"/>
  <c r="F96" i="6"/>
  <c r="E96" i="6"/>
  <c r="D96" i="6"/>
  <c r="C96" i="6"/>
  <c r="B96" i="6"/>
  <c r="J95" i="6"/>
  <c r="I95" i="6"/>
  <c r="H95" i="6"/>
  <c r="G95" i="6"/>
  <c r="F95" i="6"/>
  <c r="E95" i="6"/>
  <c r="D95" i="6"/>
  <c r="C95" i="6"/>
  <c r="B95" i="6"/>
  <c r="J94" i="6"/>
  <c r="I94" i="6"/>
  <c r="H94" i="6"/>
  <c r="G94" i="6"/>
  <c r="F94" i="6"/>
  <c r="E94" i="6"/>
  <c r="D94" i="6"/>
  <c r="C94" i="6"/>
  <c r="B94" i="6"/>
  <c r="J93" i="6"/>
  <c r="I93" i="6"/>
  <c r="H93" i="6"/>
  <c r="G93" i="6"/>
  <c r="F93" i="6"/>
  <c r="E93" i="6"/>
  <c r="D93" i="6"/>
  <c r="C93" i="6"/>
  <c r="B93" i="6"/>
  <c r="J92" i="6"/>
  <c r="I92" i="6"/>
  <c r="H92" i="6"/>
  <c r="G92" i="6"/>
  <c r="F92" i="6"/>
  <c r="E92" i="6"/>
  <c r="D92" i="6"/>
  <c r="C92" i="6"/>
  <c r="B92" i="6"/>
  <c r="J91" i="6"/>
  <c r="I91" i="6"/>
  <c r="H91" i="6"/>
  <c r="G91" i="6"/>
  <c r="F91" i="6"/>
  <c r="E91" i="6"/>
  <c r="D91" i="6"/>
  <c r="C91" i="6"/>
  <c r="B91" i="6"/>
  <c r="J90" i="6"/>
  <c r="I90" i="6"/>
  <c r="H90" i="6"/>
  <c r="G90" i="6"/>
  <c r="F90" i="6"/>
  <c r="E90" i="6"/>
  <c r="D90" i="6"/>
  <c r="C90" i="6"/>
  <c r="B90" i="6"/>
  <c r="J89" i="6"/>
  <c r="I89" i="6"/>
  <c r="H89" i="6"/>
  <c r="G89" i="6"/>
  <c r="F89" i="6"/>
  <c r="E89" i="6"/>
  <c r="D89" i="6"/>
  <c r="C89" i="6"/>
  <c r="B89" i="6"/>
  <c r="J88" i="6"/>
  <c r="I88" i="6"/>
  <c r="H88" i="6"/>
  <c r="G88" i="6"/>
  <c r="F88" i="6"/>
  <c r="E88" i="6"/>
  <c r="D88" i="6"/>
  <c r="C88" i="6"/>
  <c r="B88" i="6"/>
  <c r="J87" i="6"/>
  <c r="I87" i="6"/>
  <c r="H87" i="6"/>
  <c r="G87" i="6"/>
  <c r="F87" i="6"/>
  <c r="E87" i="6"/>
  <c r="D87" i="6"/>
  <c r="C87" i="6"/>
  <c r="B87" i="6"/>
  <c r="J86" i="6"/>
  <c r="I86" i="6"/>
  <c r="H86" i="6"/>
  <c r="G86" i="6"/>
  <c r="F86" i="6"/>
  <c r="E86" i="6"/>
  <c r="D86" i="6"/>
  <c r="C86" i="6"/>
  <c r="B86" i="6"/>
  <c r="J85" i="6"/>
  <c r="I85" i="6"/>
  <c r="H85" i="6"/>
  <c r="G85" i="6"/>
  <c r="F85" i="6"/>
  <c r="E85" i="6"/>
  <c r="D85" i="6"/>
  <c r="C85" i="6"/>
  <c r="B85" i="6"/>
  <c r="J84" i="6"/>
  <c r="I84" i="6"/>
  <c r="H84" i="6"/>
  <c r="G84" i="6"/>
  <c r="F84" i="6"/>
  <c r="E84" i="6"/>
  <c r="D84" i="6"/>
  <c r="C84" i="6"/>
  <c r="B84" i="6"/>
  <c r="J83" i="6"/>
  <c r="I83" i="6"/>
  <c r="H83" i="6"/>
  <c r="G83" i="6"/>
  <c r="F83" i="6"/>
  <c r="E83" i="6"/>
  <c r="D83" i="6"/>
  <c r="C83" i="6"/>
  <c r="B83" i="6"/>
  <c r="J82" i="6"/>
  <c r="I82" i="6"/>
  <c r="H82" i="6"/>
  <c r="G82" i="6"/>
  <c r="F82" i="6"/>
  <c r="E82" i="6"/>
  <c r="D82" i="6"/>
  <c r="C82" i="6"/>
  <c r="B82" i="6"/>
  <c r="J81" i="6"/>
  <c r="I81" i="6"/>
  <c r="H81" i="6"/>
  <c r="G81" i="6"/>
  <c r="F81" i="6"/>
  <c r="E81" i="6"/>
  <c r="D81" i="6"/>
  <c r="C81" i="6"/>
  <c r="B81" i="6"/>
  <c r="J80" i="6"/>
  <c r="I80" i="6"/>
  <c r="H80" i="6"/>
  <c r="G80" i="6"/>
  <c r="F80" i="6"/>
  <c r="E80" i="6"/>
  <c r="D80" i="6"/>
  <c r="C80" i="6"/>
  <c r="B80" i="6"/>
  <c r="J79" i="6"/>
  <c r="I79" i="6"/>
  <c r="H79" i="6"/>
  <c r="G79" i="6"/>
  <c r="F79" i="6"/>
  <c r="E79" i="6"/>
  <c r="D79" i="6"/>
  <c r="C79" i="6"/>
  <c r="B79" i="6"/>
  <c r="J78" i="6"/>
  <c r="I78" i="6"/>
  <c r="H78" i="6"/>
  <c r="G78" i="6"/>
  <c r="F78" i="6"/>
  <c r="E78" i="6"/>
  <c r="D78" i="6"/>
  <c r="C78" i="6"/>
  <c r="B78" i="6"/>
  <c r="J77" i="6"/>
  <c r="I77" i="6"/>
  <c r="H77" i="6"/>
  <c r="G77" i="6"/>
  <c r="F77" i="6"/>
  <c r="E77" i="6"/>
  <c r="D77" i="6"/>
  <c r="C77" i="6"/>
  <c r="B77" i="6"/>
  <c r="J76" i="6"/>
  <c r="I76" i="6"/>
  <c r="H76" i="6"/>
  <c r="G76" i="6"/>
  <c r="F76" i="6"/>
  <c r="E76" i="6"/>
  <c r="D76" i="6"/>
  <c r="C76" i="6"/>
  <c r="B76" i="6"/>
  <c r="J75" i="6"/>
  <c r="I75" i="6"/>
  <c r="H75" i="6"/>
  <c r="G75" i="6"/>
  <c r="F75" i="6"/>
  <c r="E75" i="6"/>
  <c r="D75" i="6"/>
  <c r="C75" i="6"/>
  <c r="B75" i="6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J72" i="6"/>
  <c r="I72" i="6"/>
  <c r="H72" i="6"/>
  <c r="G72" i="6"/>
  <c r="F72" i="6"/>
  <c r="E72" i="6"/>
  <c r="D72" i="6"/>
  <c r="C72" i="6"/>
  <c r="B72" i="6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68" i="6"/>
  <c r="I68" i="6"/>
  <c r="H68" i="6"/>
  <c r="G68" i="6"/>
  <c r="F68" i="6"/>
  <c r="E68" i="6"/>
  <c r="D68" i="6"/>
  <c r="C68" i="6"/>
  <c r="B68" i="6"/>
  <c r="J67" i="6"/>
  <c r="I67" i="6"/>
  <c r="H67" i="6"/>
  <c r="G67" i="6"/>
  <c r="F67" i="6"/>
  <c r="E67" i="6"/>
  <c r="D67" i="6"/>
  <c r="C67" i="6"/>
  <c r="B67" i="6"/>
  <c r="J66" i="6"/>
  <c r="I66" i="6"/>
  <c r="H66" i="6"/>
  <c r="G66" i="6"/>
  <c r="F66" i="6"/>
  <c r="E66" i="6"/>
  <c r="D66" i="6"/>
  <c r="C66" i="6"/>
  <c r="B66" i="6"/>
  <c r="J65" i="6"/>
  <c r="I65" i="6"/>
  <c r="H65" i="6"/>
  <c r="G65" i="6"/>
  <c r="F65" i="6"/>
  <c r="E65" i="6"/>
  <c r="D65" i="6"/>
  <c r="C65" i="6"/>
  <c r="B65" i="6"/>
  <c r="J64" i="6"/>
  <c r="I64" i="6"/>
  <c r="H64" i="6"/>
  <c r="G64" i="6"/>
  <c r="F64" i="6"/>
  <c r="E64" i="6"/>
  <c r="D64" i="6"/>
  <c r="C64" i="6"/>
  <c r="B64" i="6"/>
  <c r="J63" i="6"/>
  <c r="I63" i="6"/>
  <c r="H63" i="6"/>
  <c r="G63" i="6"/>
  <c r="F63" i="6"/>
  <c r="E63" i="6"/>
  <c r="D63" i="6"/>
  <c r="C63" i="6"/>
  <c r="B63" i="6"/>
  <c r="J62" i="6"/>
  <c r="I62" i="6"/>
  <c r="H62" i="6"/>
  <c r="G62" i="6"/>
  <c r="F62" i="6"/>
  <c r="E62" i="6"/>
  <c r="D62" i="6"/>
  <c r="C62" i="6"/>
  <c r="B62" i="6"/>
  <c r="J61" i="6"/>
  <c r="I61" i="6"/>
  <c r="H61" i="6"/>
  <c r="G61" i="6"/>
  <c r="F61" i="6"/>
  <c r="E61" i="6"/>
  <c r="D61" i="6"/>
  <c r="C61" i="6"/>
  <c r="B61" i="6"/>
  <c r="J60" i="6"/>
  <c r="I60" i="6"/>
  <c r="H60" i="6"/>
  <c r="G60" i="6"/>
  <c r="F60" i="6"/>
  <c r="E60" i="6"/>
  <c r="D60" i="6"/>
  <c r="C60" i="6"/>
  <c r="B60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J55" i="6"/>
  <c r="I55" i="6"/>
  <c r="H55" i="6"/>
  <c r="G55" i="6"/>
  <c r="F55" i="6"/>
  <c r="E55" i="6"/>
  <c r="D55" i="6"/>
  <c r="C55" i="6"/>
  <c r="B55" i="6"/>
  <c r="A55" i="6" s="1"/>
  <c r="J54" i="6"/>
  <c r="I54" i="6"/>
  <c r="H54" i="6"/>
  <c r="G54" i="6"/>
  <c r="F54" i="6"/>
  <c r="E54" i="6"/>
  <c r="D54" i="6"/>
  <c r="C54" i="6"/>
  <c r="B54" i="6"/>
  <c r="A54" i="6" s="1"/>
  <c r="J53" i="6"/>
  <c r="I53" i="6"/>
  <c r="H53" i="6"/>
  <c r="G53" i="6"/>
  <c r="F53" i="6"/>
  <c r="E53" i="6"/>
  <c r="D53" i="6"/>
  <c r="C53" i="6"/>
  <c r="B53" i="6"/>
  <c r="A53" i="6" s="1"/>
  <c r="J52" i="6"/>
  <c r="I52" i="6"/>
  <c r="H52" i="6"/>
  <c r="G52" i="6"/>
  <c r="F52" i="6"/>
  <c r="E52" i="6"/>
  <c r="D52" i="6"/>
  <c r="C52" i="6"/>
  <c r="B52" i="6"/>
  <c r="A52" i="6" s="1"/>
  <c r="J51" i="6"/>
  <c r="I51" i="6"/>
  <c r="H51" i="6"/>
  <c r="G51" i="6"/>
  <c r="F51" i="6"/>
  <c r="E51" i="6"/>
  <c r="D51" i="6"/>
  <c r="C51" i="6"/>
  <c r="B51" i="6"/>
  <c r="A51" i="6" s="1"/>
  <c r="J50" i="6"/>
  <c r="I50" i="6"/>
  <c r="H50" i="6"/>
  <c r="G50" i="6"/>
  <c r="F50" i="6"/>
  <c r="E50" i="6"/>
  <c r="D50" i="6"/>
  <c r="C50" i="6"/>
  <c r="B50" i="6"/>
  <c r="A50" i="6" s="1"/>
  <c r="J49" i="6"/>
  <c r="I49" i="6"/>
  <c r="H49" i="6"/>
  <c r="G49" i="6"/>
  <c r="F49" i="6"/>
  <c r="E49" i="6"/>
  <c r="D49" i="6"/>
  <c r="C49" i="6"/>
  <c r="B49" i="6"/>
  <c r="A49" i="6" s="1"/>
  <c r="J48" i="6"/>
  <c r="I48" i="6"/>
  <c r="H48" i="6"/>
  <c r="G48" i="6"/>
  <c r="F48" i="6"/>
  <c r="E48" i="6"/>
  <c r="D48" i="6"/>
  <c r="C48" i="6"/>
  <c r="B48" i="6"/>
  <c r="A48" i="6" s="1"/>
  <c r="J47" i="6"/>
  <c r="I47" i="6"/>
  <c r="H47" i="6"/>
  <c r="G47" i="6"/>
  <c r="F47" i="6"/>
  <c r="E47" i="6"/>
  <c r="D47" i="6"/>
  <c r="C47" i="6"/>
  <c r="B47" i="6"/>
  <c r="A47" i="6" s="1"/>
  <c r="J46" i="6"/>
  <c r="I46" i="6"/>
  <c r="H46" i="6"/>
  <c r="G46" i="6"/>
  <c r="F46" i="6"/>
  <c r="E46" i="6"/>
  <c r="D46" i="6"/>
  <c r="C46" i="6"/>
  <c r="B46" i="6"/>
  <c r="A46" i="6" s="1"/>
  <c r="J45" i="6"/>
  <c r="I45" i="6"/>
  <c r="H45" i="6"/>
  <c r="G45" i="6"/>
  <c r="F45" i="6"/>
  <c r="E45" i="6"/>
  <c r="D45" i="6"/>
  <c r="C45" i="6"/>
  <c r="B45" i="6"/>
  <c r="A45" i="6" s="1"/>
  <c r="J44" i="6"/>
  <c r="I44" i="6"/>
  <c r="H44" i="6"/>
  <c r="G44" i="6"/>
  <c r="F44" i="6"/>
  <c r="E44" i="6"/>
  <c r="D44" i="6"/>
  <c r="C44" i="6"/>
  <c r="B44" i="6"/>
  <c r="A44" i="6" s="1"/>
  <c r="J43" i="6"/>
  <c r="I43" i="6"/>
  <c r="H43" i="6"/>
  <c r="G43" i="6"/>
  <c r="F43" i="6"/>
  <c r="E43" i="6"/>
  <c r="D43" i="6"/>
  <c r="C43" i="6"/>
  <c r="B43" i="6"/>
  <c r="A43" i="6" s="1"/>
  <c r="J42" i="6"/>
  <c r="I42" i="6"/>
  <c r="H42" i="6"/>
  <c r="G42" i="6"/>
  <c r="F42" i="6"/>
  <c r="E42" i="6"/>
  <c r="D42" i="6"/>
  <c r="C42" i="6"/>
  <c r="B42" i="6"/>
  <c r="A42" i="6" s="1"/>
  <c r="J41" i="6"/>
  <c r="I41" i="6"/>
  <c r="H41" i="6"/>
  <c r="G41" i="6"/>
  <c r="F41" i="6"/>
  <c r="E41" i="6"/>
  <c r="D41" i="6"/>
  <c r="C41" i="6"/>
  <c r="B41" i="6"/>
  <c r="A41" i="6" s="1"/>
  <c r="J40" i="6"/>
  <c r="I40" i="6"/>
  <c r="H40" i="6"/>
  <c r="G40" i="6"/>
  <c r="F40" i="6"/>
  <c r="E40" i="6"/>
  <c r="D40" i="6"/>
  <c r="C40" i="6"/>
  <c r="B40" i="6"/>
  <c r="A40" i="6" s="1"/>
  <c r="J39" i="6"/>
  <c r="I39" i="6"/>
  <c r="H39" i="6"/>
  <c r="G39" i="6"/>
  <c r="F39" i="6"/>
  <c r="E39" i="6"/>
  <c r="D39" i="6"/>
  <c r="C39" i="6"/>
  <c r="B39" i="6"/>
  <c r="A39" i="6" s="1"/>
  <c r="J38" i="6"/>
  <c r="I38" i="6"/>
  <c r="H38" i="6"/>
  <c r="G38" i="6"/>
  <c r="F38" i="6"/>
  <c r="E38" i="6"/>
  <c r="D38" i="6"/>
  <c r="C38" i="6"/>
  <c r="B38" i="6"/>
  <c r="A38" i="6" s="1"/>
  <c r="J37" i="6"/>
  <c r="I37" i="6"/>
  <c r="H37" i="6"/>
  <c r="G37" i="6"/>
  <c r="F37" i="6"/>
  <c r="E37" i="6"/>
  <c r="D37" i="6"/>
  <c r="C37" i="6"/>
  <c r="B37" i="6"/>
  <c r="A37" i="6" s="1"/>
  <c r="J36" i="6"/>
  <c r="I36" i="6"/>
  <c r="H36" i="6"/>
  <c r="G36" i="6"/>
  <c r="F36" i="6"/>
  <c r="E36" i="6"/>
  <c r="D36" i="6"/>
  <c r="C36" i="6"/>
  <c r="B36" i="6"/>
  <c r="A36" i="6" s="1"/>
  <c r="J35" i="6"/>
  <c r="I35" i="6"/>
  <c r="H35" i="6"/>
  <c r="G35" i="6"/>
  <c r="F35" i="6"/>
  <c r="E35" i="6"/>
  <c r="D35" i="6"/>
  <c r="C35" i="6"/>
  <c r="B35" i="6"/>
  <c r="A35" i="6" s="1"/>
  <c r="J34" i="6"/>
  <c r="I34" i="6"/>
  <c r="H34" i="6"/>
  <c r="G34" i="6"/>
  <c r="F34" i="6"/>
  <c r="E34" i="6"/>
  <c r="D34" i="6"/>
  <c r="C34" i="6"/>
  <c r="B34" i="6"/>
  <c r="A34" i="6" s="1"/>
  <c r="J33" i="6"/>
  <c r="I33" i="6"/>
  <c r="H33" i="6"/>
  <c r="G33" i="6"/>
  <c r="F33" i="6"/>
  <c r="E33" i="6"/>
  <c r="D33" i="6"/>
  <c r="C33" i="6"/>
  <c r="B33" i="6"/>
  <c r="A33" i="6" s="1"/>
  <c r="J32" i="6"/>
  <c r="I32" i="6"/>
  <c r="H32" i="6"/>
  <c r="G32" i="6"/>
  <c r="F32" i="6"/>
  <c r="E32" i="6"/>
  <c r="D32" i="6"/>
  <c r="C32" i="6"/>
  <c r="B32" i="6"/>
  <c r="A32" i="6" s="1"/>
  <c r="J31" i="6"/>
  <c r="I31" i="6"/>
  <c r="H31" i="6"/>
  <c r="G31" i="6"/>
  <c r="F31" i="6"/>
  <c r="E31" i="6"/>
  <c r="D31" i="6"/>
  <c r="C31" i="6"/>
  <c r="B31" i="6"/>
  <c r="A31" i="6" s="1"/>
  <c r="J30" i="6"/>
  <c r="I30" i="6"/>
  <c r="H30" i="6"/>
  <c r="G30" i="6"/>
  <c r="F30" i="6"/>
  <c r="E30" i="6"/>
  <c r="D30" i="6"/>
  <c r="C30" i="6"/>
  <c r="B30" i="6"/>
  <c r="A30" i="6" s="1"/>
  <c r="J29" i="6"/>
  <c r="I29" i="6"/>
  <c r="H29" i="6"/>
  <c r="G29" i="6"/>
  <c r="F29" i="6"/>
  <c r="E29" i="6"/>
  <c r="D29" i="6"/>
  <c r="C29" i="6"/>
  <c r="B29" i="6"/>
  <c r="A29" i="6" s="1"/>
  <c r="J28" i="6"/>
  <c r="I28" i="6"/>
  <c r="H28" i="6"/>
  <c r="G28" i="6"/>
  <c r="F28" i="6"/>
  <c r="E28" i="6"/>
  <c r="D28" i="6"/>
  <c r="C28" i="6"/>
  <c r="B28" i="6"/>
  <c r="A28" i="6" s="1"/>
  <c r="J27" i="6"/>
  <c r="I27" i="6"/>
  <c r="H27" i="6"/>
  <c r="G27" i="6"/>
  <c r="F27" i="6"/>
  <c r="E27" i="6"/>
  <c r="D27" i="6"/>
  <c r="C27" i="6"/>
  <c r="B27" i="6"/>
  <c r="A27" i="6" s="1"/>
  <c r="J26" i="6"/>
  <c r="I26" i="6"/>
  <c r="H26" i="6"/>
  <c r="G26" i="6"/>
  <c r="F26" i="6"/>
  <c r="E26" i="6"/>
  <c r="D26" i="6"/>
  <c r="C26" i="6"/>
  <c r="B26" i="6"/>
  <c r="A26" i="6" s="1"/>
  <c r="J25" i="6"/>
  <c r="I25" i="6"/>
  <c r="H25" i="6"/>
  <c r="G25" i="6"/>
  <c r="F25" i="6"/>
  <c r="E25" i="6"/>
  <c r="D25" i="6"/>
  <c r="C25" i="6"/>
  <c r="B25" i="6"/>
  <c r="A25" i="6" s="1"/>
  <c r="J24" i="6"/>
  <c r="I24" i="6"/>
  <c r="H24" i="6"/>
  <c r="G24" i="6"/>
  <c r="F24" i="6"/>
  <c r="E24" i="6"/>
  <c r="D24" i="6"/>
  <c r="C24" i="6"/>
  <c r="B24" i="6"/>
  <c r="A24" i="6" s="1"/>
  <c r="J23" i="6"/>
  <c r="I23" i="6"/>
  <c r="H23" i="6"/>
  <c r="G23" i="6"/>
  <c r="F23" i="6"/>
  <c r="E23" i="6"/>
  <c r="D23" i="6"/>
  <c r="C23" i="6"/>
  <c r="B23" i="6"/>
  <c r="A23" i="6" s="1"/>
  <c r="J22" i="6"/>
  <c r="I22" i="6"/>
  <c r="H22" i="6"/>
  <c r="G22" i="6"/>
  <c r="F22" i="6"/>
  <c r="E22" i="6"/>
  <c r="D22" i="6"/>
  <c r="C22" i="6"/>
  <c r="B22" i="6"/>
  <c r="A22" i="6" s="1"/>
  <c r="J21" i="6"/>
  <c r="I21" i="6"/>
  <c r="H21" i="6"/>
  <c r="G21" i="6"/>
  <c r="F21" i="6"/>
  <c r="E21" i="6"/>
  <c r="D21" i="6"/>
  <c r="C21" i="6"/>
  <c r="B21" i="6"/>
  <c r="A21" i="6" s="1"/>
  <c r="J20" i="6"/>
  <c r="I20" i="6"/>
  <c r="H20" i="6"/>
  <c r="G20" i="6"/>
  <c r="F20" i="6"/>
  <c r="E20" i="6"/>
  <c r="D20" i="6"/>
  <c r="C20" i="6"/>
  <c r="B20" i="6"/>
  <c r="A20" i="6" s="1"/>
  <c r="J19" i="6"/>
  <c r="I19" i="6"/>
  <c r="H19" i="6"/>
  <c r="G19" i="6"/>
  <c r="F19" i="6"/>
  <c r="E19" i="6"/>
  <c r="D19" i="6"/>
  <c r="C19" i="6"/>
  <c r="B19" i="6"/>
  <c r="A19" i="6" s="1"/>
  <c r="J18" i="6"/>
  <c r="I18" i="6"/>
  <c r="H18" i="6"/>
  <c r="G18" i="6"/>
  <c r="F18" i="6"/>
  <c r="E18" i="6"/>
  <c r="D18" i="6"/>
  <c r="C18" i="6"/>
  <c r="B18" i="6"/>
  <c r="A18" i="6" s="1"/>
  <c r="J17" i="6"/>
  <c r="I17" i="6"/>
  <c r="H17" i="6"/>
  <c r="G17" i="6"/>
  <c r="F17" i="6"/>
  <c r="E17" i="6"/>
  <c r="D17" i="6"/>
  <c r="C17" i="6"/>
  <c r="B17" i="6"/>
  <c r="A17" i="6" s="1"/>
  <c r="J16" i="6"/>
  <c r="I16" i="6"/>
  <c r="H16" i="6"/>
  <c r="G16" i="6"/>
  <c r="F16" i="6"/>
  <c r="E16" i="6"/>
  <c r="D16" i="6"/>
  <c r="C16" i="6"/>
  <c r="B16" i="6"/>
  <c r="A16" i="6" s="1"/>
  <c r="J15" i="6"/>
  <c r="I15" i="6"/>
  <c r="H15" i="6"/>
  <c r="G15" i="6"/>
  <c r="F15" i="6"/>
  <c r="E15" i="6"/>
  <c r="D15" i="6"/>
  <c r="C15" i="6"/>
  <c r="B15" i="6"/>
  <c r="A15" i="6" s="1"/>
  <c r="J14" i="6"/>
  <c r="I14" i="6"/>
  <c r="H14" i="6"/>
  <c r="G14" i="6"/>
  <c r="F14" i="6"/>
  <c r="E14" i="6"/>
  <c r="D14" i="6"/>
  <c r="C14" i="6"/>
  <c r="B14" i="6"/>
  <c r="A14" i="6" s="1"/>
  <c r="J13" i="6"/>
  <c r="I13" i="6"/>
  <c r="H13" i="6"/>
  <c r="G13" i="6"/>
  <c r="F13" i="6"/>
  <c r="E13" i="6"/>
  <c r="D13" i="6"/>
  <c r="C13" i="6"/>
  <c r="B13" i="6"/>
  <c r="A13" i="6" s="1"/>
  <c r="J12" i="6"/>
  <c r="I12" i="6"/>
  <c r="H12" i="6"/>
  <c r="G12" i="6"/>
  <c r="F12" i="6"/>
  <c r="E12" i="6"/>
  <c r="D12" i="6"/>
  <c r="C12" i="6"/>
  <c r="B12" i="6"/>
  <c r="A12" i="6" s="1"/>
  <c r="J11" i="6"/>
  <c r="I11" i="6"/>
  <c r="H11" i="6"/>
  <c r="G11" i="6"/>
  <c r="F11" i="6"/>
  <c r="E11" i="6"/>
  <c r="D11" i="6"/>
  <c r="C11" i="6"/>
  <c r="B11" i="6"/>
  <c r="A11" i="6" s="1"/>
  <c r="J10" i="6"/>
  <c r="I10" i="6"/>
  <c r="H10" i="6"/>
  <c r="G10" i="6"/>
  <c r="F10" i="6"/>
  <c r="E10" i="6"/>
  <c r="D10" i="6"/>
  <c r="C10" i="6"/>
  <c r="B10" i="6"/>
  <c r="A10" i="6" s="1"/>
  <c r="J9" i="6"/>
  <c r="I9" i="6"/>
  <c r="H9" i="6"/>
  <c r="G9" i="6"/>
  <c r="F9" i="6"/>
  <c r="E9" i="6"/>
  <c r="D9" i="6"/>
  <c r="C9" i="6"/>
  <c r="B9" i="6"/>
  <c r="A9" i="6" s="1"/>
  <c r="J8" i="6"/>
  <c r="I8" i="6"/>
  <c r="H8" i="6"/>
  <c r="G8" i="6"/>
  <c r="F8" i="6"/>
  <c r="E8" i="6"/>
  <c r="D8" i="6"/>
  <c r="C8" i="6"/>
  <c r="B8" i="6"/>
  <c r="A8" i="6" s="1"/>
  <c r="J7" i="6"/>
  <c r="I7" i="6"/>
  <c r="H7" i="6"/>
  <c r="G7" i="6"/>
  <c r="F7" i="6"/>
  <c r="E7" i="6"/>
  <c r="D7" i="6"/>
  <c r="C7" i="6"/>
  <c r="B7" i="6"/>
  <c r="A7" i="6" s="1"/>
  <c r="J6" i="6"/>
  <c r="I6" i="6"/>
  <c r="H6" i="6"/>
  <c r="G6" i="6"/>
  <c r="F6" i="6"/>
  <c r="E6" i="6"/>
  <c r="D6" i="6"/>
  <c r="C6" i="6"/>
  <c r="B6" i="6"/>
  <c r="A6" i="6" s="1"/>
  <c r="J5" i="6"/>
  <c r="I5" i="6"/>
  <c r="H5" i="6"/>
  <c r="G5" i="6"/>
  <c r="F5" i="6"/>
  <c r="E5" i="6"/>
  <c r="D5" i="6"/>
  <c r="C5" i="6"/>
  <c r="B5" i="6"/>
  <c r="A5" i="6" s="1"/>
  <c r="J4" i="6"/>
  <c r="I4" i="6"/>
  <c r="H4" i="6"/>
  <c r="G4" i="6"/>
  <c r="F4" i="6"/>
  <c r="E4" i="6"/>
  <c r="D4" i="6"/>
  <c r="C4" i="6"/>
  <c r="B4" i="6"/>
  <c r="A4" i="6" s="1"/>
  <c r="J3" i="6"/>
  <c r="I3" i="6"/>
  <c r="H3" i="6"/>
  <c r="G3" i="6"/>
  <c r="F3" i="6"/>
  <c r="E3" i="6"/>
  <c r="D3" i="6"/>
  <c r="C3" i="6"/>
  <c r="B3" i="6"/>
  <c r="A3" i="6" s="1"/>
  <c r="J2" i="6"/>
  <c r="I2" i="6"/>
  <c r="H2" i="6"/>
  <c r="G2" i="6"/>
  <c r="F2" i="6"/>
  <c r="E2" i="6"/>
  <c r="D2" i="6"/>
  <c r="C2" i="6"/>
  <c r="B2" i="6"/>
  <c r="A2" i="6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2" i="4"/>
  <c r="J400" i="4" l="1"/>
  <c r="I400" i="4"/>
  <c r="H400" i="4"/>
  <c r="G400" i="4"/>
  <c r="F400" i="4"/>
  <c r="E400" i="4"/>
  <c r="D400" i="4"/>
  <c r="C400" i="4"/>
  <c r="B400" i="4"/>
  <c r="A400" i="4" s="1"/>
  <c r="J399" i="4"/>
  <c r="I399" i="4"/>
  <c r="H399" i="4"/>
  <c r="G399" i="4"/>
  <c r="F399" i="4"/>
  <c r="E399" i="4"/>
  <c r="D399" i="4"/>
  <c r="C399" i="4"/>
  <c r="B399" i="4"/>
  <c r="A399" i="4" s="1"/>
  <c r="J398" i="4"/>
  <c r="I398" i="4"/>
  <c r="H398" i="4"/>
  <c r="G398" i="4"/>
  <c r="F398" i="4"/>
  <c r="E398" i="4"/>
  <c r="D398" i="4"/>
  <c r="C398" i="4"/>
  <c r="B398" i="4"/>
  <c r="A398" i="4" s="1"/>
  <c r="J397" i="4"/>
  <c r="I397" i="4"/>
  <c r="H397" i="4"/>
  <c r="G397" i="4"/>
  <c r="F397" i="4"/>
  <c r="E397" i="4"/>
  <c r="D397" i="4"/>
  <c r="C397" i="4"/>
  <c r="B397" i="4"/>
  <c r="A397" i="4" s="1"/>
  <c r="J396" i="4"/>
  <c r="I396" i="4"/>
  <c r="H396" i="4"/>
  <c r="G396" i="4"/>
  <c r="F396" i="4"/>
  <c r="E396" i="4"/>
  <c r="D396" i="4"/>
  <c r="C396" i="4"/>
  <c r="B396" i="4"/>
  <c r="A396" i="4" s="1"/>
  <c r="J395" i="4"/>
  <c r="I395" i="4"/>
  <c r="H395" i="4"/>
  <c r="G395" i="4"/>
  <c r="F395" i="4"/>
  <c r="E395" i="4"/>
  <c r="D395" i="4"/>
  <c r="C395" i="4"/>
  <c r="B395" i="4"/>
  <c r="A395" i="4" s="1"/>
  <c r="J394" i="4"/>
  <c r="I394" i="4"/>
  <c r="H394" i="4"/>
  <c r="G394" i="4"/>
  <c r="F394" i="4"/>
  <c r="E394" i="4"/>
  <c r="D394" i="4"/>
  <c r="C394" i="4"/>
  <c r="B394" i="4"/>
  <c r="A394" i="4" s="1"/>
  <c r="J393" i="4"/>
  <c r="I393" i="4"/>
  <c r="H393" i="4"/>
  <c r="G393" i="4"/>
  <c r="F393" i="4"/>
  <c r="E393" i="4"/>
  <c r="D393" i="4"/>
  <c r="C393" i="4"/>
  <c r="B393" i="4"/>
  <c r="A393" i="4" s="1"/>
  <c r="J392" i="4"/>
  <c r="I392" i="4"/>
  <c r="H392" i="4"/>
  <c r="G392" i="4"/>
  <c r="F392" i="4"/>
  <c r="E392" i="4"/>
  <c r="D392" i="4"/>
  <c r="C392" i="4"/>
  <c r="B392" i="4"/>
  <c r="A392" i="4" s="1"/>
  <c r="J391" i="4"/>
  <c r="I391" i="4"/>
  <c r="H391" i="4"/>
  <c r="G391" i="4"/>
  <c r="F391" i="4"/>
  <c r="E391" i="4"/>
  <c r="D391" i="4"/>
  <c r="C391" i="4"/>
  <c r="B391" i="4"/>
  <c r="A391" i="4" s="1"/>
  <c r="J390" i="4"/>
  <c r="I390" i="4"/>
  <c r="H390" i="4"/>
  <c r="G390" i="4"/>
  <c r="F390" i="4"/>
  <c r="E390" i="4"/>
  <c r="D390" i="4"/>
  <c r="C390" i="4"/>
  <c r="B390" i="4"/>
  <c r="A390" i="4" s="1"/>
  <c r="J389" i="4"/>
  <c r="I389" i="4"/>
  <c r="H389" i="4"/>
  <c r="G389" i="4"/>
  <c r="F389" i="4"/>
  <c r="E389" i="4"/>
  <c r="D389" i="4"/>
  <c r="C389" i="4"/>
  <c r="B389" i="4"/>
  <c r="A389" i="4" s="1"/>
  <c r="J388" i="4"/>
  <c r="I388" i="4"/>
  <c r="H388" i="4"/>
  <c r="G388" i="4"/>
  <c r="F388" i="4"/>
  <c r="E388" i="4"/>
  <c r="D388" i="4"/>
  <c r="C388" i="4"/>
  <c r="B388" i="4"/>
  <c r="A388" i="4" s="1"/>
  <c r="J387" i="4"/>
  <c r="I387" i="4"/>
  <c r="H387" i="4"/>
  <c r="G387" i="4"/>
  <c r="F387" i="4"/>
  <c r="E387" i="4"/>
  <c r="D387" i="4"/>
  <c r="C387" i="4"/>
  <c r="B387" i="4"/>
  <c r="A387" i="4" s="1"/>
  <c r="J386" i="4"/>
  <c r="I386" i="4"/>
  <c r="H386" i="4"/>
  <c r="G386" i="4"/>
  <c r="F386" i="4"/>
  <c r="E386" i="4"/>
  <c r="D386" i="4"/>
  <c r="C386" i="4"/>
  <c r="B386" i="4"/>
  <c r="A386" i="4" s="1"/>
  <c r="J385" i="4"/>
  <c r="I385" i="4"/>
  <c r="H385" i="4"/>
  <c r="G385" i="4"/>
  <c r="F385" i="4"/>
  <c r="E385" i="4"/>
  <c r="D385" i="4"/>
  <c r="C385" i="4"/>
  <c r="B385" i="4"/>
  <c r="A385" i="4" s="1"/>
  <c r="J384" i="4"/>
  <c r="I384" i="4"/>
  <c r="H384" i="4"/>
  <c r="G384" i="4"/>
  <c r="F384" i="4"/>
  <c r="E384" i="4"/>
  <c r="D384" i="4"/>
  <c r="C384" i="4"/>
  <c r="B384" i="4"/>
  <c r="A384" i="4" s="1"/>
  <c r="J383" i="4"/>
  <c r="I383" i="4"/>
  <c r="H383" i="4"/>
  <c r="G383" i="4"/>
  <c r="F383" i="4"/>
  <c r="E383" i="4"/>
  <c r="D383" i="4"/>
  <c r="C383" i="4"/>
  <c r="B383" i="4"/>
  <c r="A383" i="4" s="1"/>
  <c r="J382" i="4"/>
  <c r="I382" i="4"/>
  <c r="H382" i="4"/>
  <c r="G382" i="4"/>
  <c r="F382" i="4"/>
  <c r="E382" i="4"/>
  <c r="D382" i="4"/>
  <c r="C382" i="4"/>
  <c r="B382" i="4"/>
  <c r="A382" i="4" s="1"/>
  <c r="J381" i="4"/>
  <c r="I381" i="4"/>
  <c r="H381" i="4"/>
  <c r="G381" i="4"/>
  <c r="F381" i="4"/>
  <c r="E381" i="4"/>
  <c r="D381" i="4"/>
  <c r="C381" i="4"/>
  <c r="B381" i="4"/>
  <c r="A381" i="4" s="1"/>
  <c r="J380" i="4"/>
  <c r="I380" i="4"/>
  <c r="H380" i="4"/>
  <c r="G380" i="4"/>
  <c r="F380" i="4"/>
  <c r="E380" i="4"/>
  <c r="D380" i="4"/>
  <c r="C380" i="4"/>
  <c r="B380" i="4"/>
  <c r="A380" i="4" s="1"/>
  <c r="J379" i="4"/>
  <c r="I379" i="4"/>
  <c r="H379" i="4"/>
  <c r="G379" i="4"/>
  <c r="F379" i="4"/>
  <c r="E379" i="4"/>
  <c r="D379" i="4"/>
  <c r="C379" i="4"/>
  <c r="B379" i="4"/>
  <c r="A379" i="4" s="1"/>
  <c r="J378" i="4"/>
  <c r="I378" i="4"/>
  <c r="H378" i="4"/>
  <c r="G378" i="4"/>
  <c r="F378" i="4"/>
  <c r="E378" i="4"/>
  <c r="D378" i="4"/>
  <c r="C378" i="4"/>
  <c r="B378" i="4"/>
  <c r="A378" i="4" s="1"/>
  <c r="J377" i="4"/>
  <c r="I377" i="4"/>
  <c r="H377" i="4"/>
  <c r="G377" i="4"/>
  <c r="F377" i="4"/>
  <c r="E377" i="4"/>
  <c r="D377" i="4"/>
  <c r="C377" i="4"/>
  <c r="B377" i="4"/>
  <c r="A377" i="4" s="1"/>
  <c r="J376" i="4"/>
  <c r="I376" i="4"/>
  <c r="H376" i="4"/>
  <c r="G376" i="4"/>
  <c r="F376" i="4"/>
  <c r="E376" i="4"/>
  <c r="D376" i="4"/>
  <c r="C376" i="4"/>
  <c r="B376" i="4"/>
  <c r="A376" i="4" s="1"/>
  <c r="J375" i="4"/>
  <c r="I375" i="4"/>
  <c r="H375" i="4"/>
  <c r="G375" i="4"/>
  <c r="F375" i="4"/>
  <c r="E375" i="4"/>
  <c r="D375" i="4"/>
  <c r="C375" i="4"/>
  <c r="B375" i="4"/>
  <c r="A375" i="4" s="1"/>
  <c r="J374" i="4"/>
  <c r="I374" i="4"/>
  <c r="H374" i="4"/>
  <c r="G374" i="4"/>
  <c r="F374" i="4"/>
  <c r="E374" i="4"/>
  <c r="D374" i="4"/>
  <c r="C374" i="4"/>
  <c r="B374" i="4"/>
  <c r="A374" i="4" s="1"/>
  <c r="J373" i="4"/>
  <c r="I373" i="4"/>
  <c r="H373" i="4"/>
  <c r="G373" i="4"/>
  <c r="F373" i="4"/>
  <c r="E373" i="4"/>
  <c r="D373" i="4"/>
  <c r="C373" i="4"/>
  <c r="B373" i="4"/>
  <c r="A373" i="4" s="1"/>
  <c r="J372" i="4"/>
  <c r="I372" i="4"/>
  <c r="H372" i="4"/>
  <c r="G372" i="4"/>
  <c r="F372" i="4"/>
  <c r="E372" i="4"/>
  <c r="D372" i="4"/>
  <c r="C372" i="4"/>
  <c r="B372" i="4"/>
  <c r="A372" i="4" s="1"/>
  <c r="J371" i="4"/>
  <c r="I371" i="4"/>
  <c r="H371" i="4"/>
  <c r="G371" i="4"/>
  <c r="F371" i="4"/>
  <c r="E371" i="4"/>
  <c r="D371" i="4"/>
  <c r="C371" i="4"/>
  <c r="B371" i="4"/>
  <c r="A371" i="4" s="1"/>
  <c r="J370" i="4"/>
  <c r="I370" i="4"/>
  <c r="H370" i="4"/>
  <c r="G370" i="4"/>
  <c r="F370" i="4"/>
  <c r="E370" i="4"/>
  <c r="D370" i="4"/>
  <c r="C370" i="4"/>
  <c r="B370" i="4"/>
  <c r="A370" i="4" s="1"/>
  <c r="J369" i="4"/>
  <c r="I369" i="4"/>
  <c r="H369" i="4"/>
  <c r="G369" i="4"/>
  <c r="F369" i="4"/>
  <c r="E369" i="4"/>
  <c r="D369" i="4"/>
  <c r="C369" i="4"/>
  <c r="B369" i="4"/>
  <c r="A369" i="4" s="1"/>
  <c r="J368" i="4"/>
  <c r="I368" i="4"/>
  <c r="H368" i="4"/>
  <c r="G368" i="4"/>
  <c r="F368" i="4"/>
  <c r="E368" i="4"/>
  <c r="D368" i="4"/>
  <c r="C368" i="4"/>
  <c r="B368" i="4"/>
  <c r="A368" i="4" s="1"/>
  <c r="J367" i="4"/>
  <c r="I367" i="4"/>
  <c r="H367" i="4"/>
  <c r="G367" i="4"/>
  <c r="F367" i="4"/>
  <c r="E367" i="4"/>
  <c r="D367" i="4"/>
  <c r="C367" i="4"/>
  <c r="B367" i="4"/>
  <c r="A367" i="4" s="1"/>
  <c r="J366" i="4"/>
  <c r="I366" i="4"/>
  <c r="H366" i="4"/>
  <c r="G366" i="4"/>
  <c r="F366" i="4"/>
  <c r="E366" i="4"/>
  <c r="D366" i="4"/>
  <c r="C366" i="4"/>
  <c r="B366" i="4"/>
  <c r="A366" i="4" s="1"/>
  <c r="J365" i="4"/>
  <c r="I365" i="4"/>
  <c r="H365" i="4"/>
  <c r="G365" i="4"/>
  <c r="F365" i="4"/>
  <c r="E365" i="4"/>
  <c r="D365" i="4"/>
  <c r="C365" i="4"/>
  <c r="B365" i="4"/>
  <c r="A365" i="4" s="1"/>
  <c r="J364" i="4"/>
  <c r="I364" i="4"/>
  <c r="H364" i="4"/>
  <c r="G364" i="4"/>
  <c r="F364" i="4"/>
  <c r="E364" i="4"/>
  <c r="D364" i="4"/>
  <c r="C364" i="4"/>
  <c r="B364" i="4"/>
  <c r="A364" i="4" s="1"/>
  <c r="J363" i="4"/>
  <c r="I363" i="4"/>
  <c r="H363" i="4"/>
  <c r="G363" i="4"/>
  <c r="F363" i="4"/>
  <c r="E363" i="4"/>
  <c r="D363" i="4"/>
  <c r="C363" i="4"/>
  <c r="B363" i="4"/>
  <c r="A363" i="4" s="1"/>
  <c r="J362" i="4"/>
  <c r="I362" i="4"/>
  <c r="H362" i="4"/>
  <c r="G362" i="4"/>
  <c r="F362" i="4"/>
  <c r="E362" i="4"/>
  <c r="D362" i="4"/>
  <c r="C362" i="4"/>
  <c r="B362" i="4"/>
  <c r="A362" i="4" s="1"/>
  <c r="J361" i="4"/>
  <c r="I361" i="4"/>
  <c r="H361" i="4"/>
  <c r="G361" i="4"/>
  <c r="F361" i="4"/>
  <c r="E361" i="4"/>
  <c r="D361" i="4"/>
  <c r="C361" i="4"/>
  <c r="B361" i="4"/>
  <c r="A361" i="4" s="1"/>
  <c r="J360" i="4"/>
  <c r="I360" i="4"/>
  <c r="H360" i="4"/>
  <c r="G360" i="4"/>
  <c r="F360" i="4"/>
  <c r="E360" i="4"/>
  <c r="D360" i="4"/>
  <c r="C360" i="4"/>
  <c r="B360" i="4"/>
  <c r="A360" i="4" s="1"/>
  <c r="J359" i="4"/>
  <c r="I359" i="4"/>
  <c r="H359" i="4"/>
  <c r="G359" i="4"/>
  <c r="F359" i="4"/>
  <c r="E359" i="4"/>
  <c r="D359" i="4"/>
  <c r="C359" i="4"/>
  <c r="B359" i="4"/>
  <c r="A359" i="4" s="1"/>
  <c r="J358" i="4"/>
  <c r="I358" i="4"/>
  <c r="H358" i="4"/>
  <c r="G358" i="4"/>
  <c r="F358" i="4"/>
  <c r="E358" i="4"/>
  <c r="D358" i="4"/>
  <c r="C358" i="4"/>
  <c r="B358" i="4"/>
  <c r="A358" i="4" s="1"/>
  <c r="J357" i="4"/>
  <c r="I357" i="4"/>
  <c r="H357" i="4"/>
  <c r="G357" i="4"/>
  <c r="F357" i="4"/>
  <c r="E357" i="4"/>
  <c r="D357" i="4"/>
  <c r="C357" i="4"/>
  <c r="B357" i="4"/>
  <c r="A357" i="4" s="1"/>
  <c r="J356" i="4"/>
  <c r="I356" i="4"/>
  <c r="H356" i="4"/>
  <c r="G356" i="4"/>
  <c r="F356" i="4"/>
  <c r="E356" i="4"/>
  <c r="D356" i="4"/>
  <c r="C356" i="4"/>
  <c r="B356" i="4"/>
  <c r="A356" i="4" s="1"/>
  <c r="J355" i="4"/>
  <c r="I355" i="4"/>
  <c r="H355" i="4"/>
  <c r="G355" i="4"/>
  <c r="F355" i="4"/>
  <c r="E355" i="4"/>
  <c r="D355" i="4"/>
  <c r="C355" i="4"/>
  <c r="B355" i="4"/>
  <c r="A355" i="4" s="1"/>
  <c r="J354" i="4"/>
  <c r="I354" i="4"/>
  <c r="H354" i="4"/>
  <c r="G354" i="4"/>
  <c r="F354" i="4"/>
  <c r="E354" i="4"/>
  <c r="D354" i="4"/>
  <c r="C354" i="4"/>
  <c r="B354" i="4"/>
  <c r="A354" i="4" s="1"/>
  <c r="J353" i="4"/>
  <c r="I353" i="4"/>
  <c r="H353" i="4"/>
  <c r="G353" i="4"/>
  <c r="F353" i="4"/>
  <c r="E353" i="4"/>
  <c r="D353" i="4"/>
  <c r="C353" i="4"/>
  <c r="B353" i="4"/>
  <c r="A353" i="4" s="1"/>
  <c r="J352" i="4"/>
  <c r="I352" i="4"/>
  <c r="H352" i="4"/>
  <c r="G352" i="4"/>
  <c r="F352" i="4"/>
  <c r="E352" i="4"/>
  <c r="D352" i="4"/>
  <c r="C352" i="4"/>
  <c r="B352" i="4"/>
  <c r="A352" i="4" s="1"/>
  <c r="J351" i="4"/>
  <c r="I351" i="4"/>
  <c r="H351" i="4"/>
  <c r="G351" i="4"/>
  <c r="F351" i="4"/>
  <c r="E351" i="4"/>
  <c r="D351" i="4"/>
  <c r="C351" i="4"/>
  <c r="B351" i="4"/>
  <c r="A351" i="4" s="1"/>
  <c r="J350" i="4"/>
  <c r="I350" i="4"/>
  <c r="H350" i="4"/>
  <c r="G350" i="4"/>
  <c r="F350" i="4"/>
  <c r="E350" i="4"/>
  <c r="D350" i="4"/>
  <c r="C350" i="4"/>
  <c r="B350" i="4"/>
  <c r="A350" i="4" s="1"/>
  <c r="J349" i="4"/>
  <c r="I349" i="4"/>
  <c r="H349" i="4"/>
  <c r="G349" i="4"/>
  <c r="F349" i="4"/>
  <c r="E349" i="4"/>
  <c r="D349" i="4"/>
  <c r="C349" i="4"/>
  <c r="B349" i="4"/>
  <c r="A349" i="4" s="1"/>
  <c r="J348" i="4"/>
  <c r="I348" i="4"/>
  <c r="H348" i="4"/>
  <c r="G348" i="4"/>
  <c r="F348" i="4"/>
  <c r="E348" i="4"/>
  <c r="D348" i="4"/>
  <c r="C348" i="4"/>
  <c r="B348" i="4"/>
  <c r="A348" i="4" s="1"/>
  <c r="J347" i="4"/>
  <c r="I347" i="4"/>
  <c r="H347" i="4"/>
  <c r="G347" i="4"/>
  <c r="F347" i="4"/>
  <c r="E347" i="4"/>
  <c r="D347" i="4"/>
  <c r="C347" i="4"/>
  <c r="B347" i="4"/>
  <c r="A347" i="4" s="1"/>
  <c r="J346" i="4"/>
  <c r="I346" i="4"/>
  <c r="H346" i="4"/>
  <c r="G346" i="4"/>
  <c r="F346" i="4"/>
  <c r="E346" i="4"/>
  <c r="D346" i="4"/>
  <c r="C346" i="4"/>
  <c r="B346" i="4"/>
  <c r="A346" i="4" s="1"/>
  <c r="J345" i="4"/>
  <c r="I345" i="4"/>
  <c r="H345" i="4"/>
  <c r="G345" i="4"/>
  <c r="F345" i="4"/>
  <c r="E345" i="4"/>
  <c r="D345" i="4"/>
  <c r="C345" i="4"/>
  <c r="B345" i="4"/>
  <c r="A345" i="4" s="1"/>
  <c r="J344" i="4"/>
  <c r="I344" i="4"/>
  <c r="H344" i="4"/>
  <c r="G344" i="4"/>
  <c r="F344" i="4"/>
  <c r="E344" i="4"/>
  <c r="D344" i="4"/>
  <c r="C344" i="4"/>
  <c r="B344" i="4"/>
  <c r="A344" i="4" s="1"/>
  <c r="J343" i="4"/>
  <c r="I343" i="4"/>
  <c r="H343" i="4"/>
  <c r="G343" i="4"/>
  <c r="F343" i="4"/>
  <c r="E343" i="4"/>
  <c r="D343" i="4"/>
  <c r="C343" i="4"/>
  <c r="B343" i="4"/>
  <c r="A343" i="4" s="1"/>
  <c r="J342" i="4"/>
  <c r="I342" i="4"/>
  <c r="H342" i="4"/>
  <c r="G342" i="4"/>
  <c r="F342" i="4"/>
  <c r="E342" i="4"/>
  <c r="D342" i="4"/>
  <c r="C342" i="4"/>
  <c r="B342" i="4"/>
  <c r="A342" i="4" s="1"/>
  <c r="J341" i="4"/>
  <c r="I341" i="4"/>
  <c r="H341" i="4"/>
  <c r="G341" i="4"/>
  <c r="F341" i="4"/>
  <c r="E341" i="4"/>
  <c r="D341" i="4"/>
  <c r="C341" i="4"/>
  <c r="B341" i="4"/>
  <c r="A341" i="4" s="1"/>
  <c r="J340" i="4"/>
  <c r="I340" i="4"/>
  <c r="H340" i="4"/>
  <c r="G340" i="4"/>
  <c r="F340" i="4"/>
  <c r="E340" i="4"/>
  <c r="D340" i="4"/>
  <c r="C340" i="4"/>
  <c r="B340" i="4"/>
  <c r="A340" i="4" s="1"/>
  <c r="J339" i="4"/>
  <c r="I339" i="4"/>
  <c r="H339" i="4"/>
  <c r="G339" i="4"/>
  <c r="F339" i="4"/>
  <c r="E339" i="4"/>
  <c r="D339" i="4"/>
  <c r="C339" i="4"/>
  <c r="B339" i="4"/>
  <c r="A339" i="4" s="1"/>
  <c r="J338" i="4"/>
  <c r="I338" i="4"/>
  <c r="H338" i="4"/>
  <c r="G338" i="4"/>
  <c r="F338" i="4"/>
  <c r="E338" i="4"/>
  <c r="D338" i="4"/>
  <c r="C338" i="4"/>
  <c r="B338" i="4"/>
  <c r="A338" i="4" s="1"/>
  <c r="J337" i="4"/>
  <c r="I337" i="4"/>
  <c r="H337" i="4"/>
  <c r="G337" i="4"/>
  <c r="F337" i="4"/>
  <c r="E337" i="4"/>
  <c r="D337" i="4"/>
  <c r="C337" i="4"/>
  <c r="B337" i="4"/>
  <c r="A337" i="4" s="1"/>
  <c r="J336" i="4"/>
  <c r="I336" i="4"/>
  <c r="H336" i="4"/>
  <c r="G336" i="4"/>
  <c r="F336" i="4"/>
  <c r="E336" i="4"/>
  <c r="D336" i="4"/>
  <c r="C336" i="4"/>
  <c r="B336" i="4"/>
  <c r="A336" i="4" s="1"/>
  <c r="J335" i="4"/>
  <c r="I335" i="4"/>
  <c r="H335" i="4"/>
  <c r="G335" i="4"/>
  <c r="F335" i="4"/>
  <c r="E335" i="4"/>
  <c r="D335" i="4"/>
  <c r="C335" i="4"/>
  <c r="B335" i="4"/>
  <c r="A335" i="4" s="1"/>
  <c r="J334" i="4"/>
  <c r="I334" i="4"/>
  <c r="H334" i="4"/>
  <c r="G334" i="4"/>
  <c r="F334" i="4"/>
  <c r="E334" i="4"/>
  <c r="D334" i="4"/>
  <c r="C334" i="4"/>
  <c r="B334" i="4"/>
  <c r="A334" i="4" s="1"/>
  <c r="J333" i="4"/>
  <c r="I333" i="4"/>
  <c r="H333" i="4"/>
  <c r="G333" i="4"/>
  <c r="F333" i="4"/>
  <c r="E333" i="4"/>
  <c r="D333" i="4"/>
  <c r="C333" i="4"/>
  <c r="B333" i="4"/>
  <c r="A333" i="4" s="1"/>
  <c r="J332" i="4"/>
  <c r="I332" i="4"/>
  <c r="H332" i="4"/>
  <c r="G332" i="4"/>
  <c r="F332" i="4"/>
  <c r="E332" i="4"/>
  <c r="D332" i="4"/>
  <c r="C332" i="4"/>
  <c r="B332" i="4"/>
  <c r="A332" i="4" s="1"/>
  <c r="J331" i="4"/>
  <c r="I331" i="4"/>
  <c r="H331" i="4"/>
  <c r="G331" i="4"/>
  <c r="F331" i="4"/>
  <c r="E331" i="4"/>
  <c r="D331" i="4"/>
  <c r="C331" i="4"/>
  <c r="B331" i="4"/>
  <c r="A331" i="4" s="1"/>
  <c r="J330" i="4"/>
  <c r="I330" i="4"/>
  <c r="H330" i="4"/>
  <c r="G330" i="4"/>
  <c r="F330" i="4"/>
  <c r="E330" i="4"/>
  <c r="D330" i="4"/>
  <c r="C330" i="4"/>
  <c r="B330" i="4"/>
  <c r="A330" i="4" s="1"/>
  <c r="J329" i="4"/>
  <c r="I329" i="4"/>
  <c r="H329" i="4"/>
  <c r="G329" i="4"/>
  <c r="F329" i="4"/>
  <c r="E329" i="4"/>
  <c r="D329" i="4"/>
  <c r="C329" i="4"/>
  <c r="B329" i="4"/>
  <c r="A329" i="4" s="1"/>
  <c r="J328" i="4"/>
  <c r="I328" i="4"/>
  <c r="H328" i="4"/>
  <c r="G328" i="4"/>
  <c r="F328" i="4"/>
  <c r="E328" i="4"/>
  <c r="D328" i="4"/>
  <c r="C328" i="4"/>
  <c r="B328" i="4"/>
  <c r="A328" i="4" s="1"/>
  <c r="J327" i="4"/>
  <c r="I327" i="4"/>
  <c r="H327" i="4"/>
  <c r="G327" i="4"/>
  <c r="F327" i="4"/>
  <c r="E327" i="4"/>
  <c r="D327" i="4"/>
  <c r="C327" i="4"/>
  <c r="B327" i="4"/>
  <c r="A327" i="4" s="1"/>
  <c r="J326" i="4"/>
  <c r="I326" i="4"/>
  <c r="H326" i="4"/>
  <c r="G326" i="4"/>
  <c r="F326" i="4"/>
  <c r="E326" i="4"/>
  <c r="D326" i="4"/>
  <c r="C326" i="4"/>
  <c r="B326" i="4"/>
  <c r="A326" i="4" s="1"/>
  <c r="J325" i="4"/>
  <c r="I325" i="4"/>
  <c r="H325" i="4"/>
  <c r="G325" i="4"/>
  <c r="F325" i="4"/>
  <c r="E325" i="4"/>
  <c r="D325" i="4"/>
  <c r="C325" i="4"/>
  <c r="B325" i="4"/>
  <c r="A325" i="4" s="1"/>
  <c r="J324" i="4"/>
  <c r="I324" i="4"/>
  <c r="H324" i="4"/>
  <c r="G324" i="4"/>
  <c r="F324" i="4"/>
  <c r="E324" i="4"/>
  <c r="D324" i="4"/>
  <c r="C324" i="4"/>
  <c r="B324" i="4"/>
  <c r="A324" i="4" s="1"/>
  <c r="J323" i="4"/>
  <c r="I323" i="4"/>
  <c r="H323" i="4"/>
  <c r="G323" i="4"/>
  <c r="F323" i="4"/>
  <c r="E323" i="4"/>
  <c r="D323" i="4"/>
  <c r="C323" i="4"/>
  <c r="B323" i="4"/>
  <c r="A323" i="4" s="1"/>
  <c r="J322" i="4"/>
  <c r="I322" i="4"/>
  <c r="H322" i="4"/>
  <c r="G322" i="4"/>
  <c r="F322" i="4"/>
  <c r="E322" i="4"/>
  <c r="D322" i="4"/>
  <c r="C322" i="4"/>
  <c r="B322" i="4"/>
  <c r="A322" i="4" s="1"/>
  <c r="J321" i="4"/>
  <c r="I321" i="4"/>
  <c r="H321" i="4"/>
  <c r="G321" i="4"/>
  <c r="F321" i="4"/>
  <c r="E321" i="4"/>
  <c r="D321" i="4"/>
  <c r="C321" i="4"/>
  <c r="B321" i="4"/>
  <c r="A321" i="4" s="1"/>
  <c r="J320" i="4"/>
  <c r="I320" i="4"/>
  <c r="H320" i="4"/>
  <c r="G320" i="4"/>
  <c r="F320" i="4"/>
  <c r="E320" i="4"/>
  <c r="D320" i="4"/>
  <c r="C320" i="4"/>
  <c r="B320" i="4"/>
  <c r="A320" i="4" s="1"/>
  <c r="J319" i="4"/>
  <c r="I319" i="4"/>
  <c r="H319" i="4"/>
  <c r="G319" i="4"/>
  <c r="F319" i="4"/>
  <c r="E319" i="4"/>
  <c r="D319" i="4"/>
  <c r="C319" i="4"/>
  <c r="B319" i="4"/>
  <c r="A319" i="4" s="1"/>
  <c r="J318" i="4"/>
  <c r="I318" i="4"/>
  <c r="H318" i="4"/>
  <c r="G318" i="4"/>
  <c r="F318" i="4"/>
  <c r="E318" i="4"/>
  <c r="D318" i="4"/>
  <c r="C318" i="4"/>
  <c r="B318" i="4"/>
  <c r="A318" i="4" s="1"/>
  <c r="J317" i="4"/>
  <c r="I317" i="4"/>
  <c r="H317" i="4"/>
  <c r="G317" i="4"/>
  <c r="F317" i="4"/>
  <c r="E317" i="4"/>
  <c r="D317" i="4"/>
  <c r="C317" i="4"/>
  <c r="B317" i="4"/>
  <c r="A317" i="4" s="1"/>
  <c r="J316" i="4"/>
  <c r="I316" i="4"/>
  <c r="H316" i="4"/>
  <c r="G316" i="4"/>
  <c r="F316" i="4"/>
  <c r="E316" i="4"/>
  <c r="D316" i="4"/>
  <c r="C316" i="4"/>
  <c r="B316" i="4"/>
  <c r="A316" i="4" s="1"/>
  <c r="J315" i="4"/>
  <c r="I315" i="4"/>
  <c r="H315" i="4"/>
  <c r="G315" i="4"/>
  <c r="F315" i="4"/>
  <c r="E315" i="4"/>
  <c r="D315" i="4"/>
  <c r="C315" i="4"/>
  <c r="B315" i="4"/>
  <c r="A315" i="4" s="1"/>
  <c r="J314" i="4"/>
  <c r="I314" i="4"/>
  <c r="H314" i="4"/>
  <c r="G314" i="4"/>
  <c r="F314" i="4"/>
  <c r="E314" i="4"/>
  <c r="D314" i="4"/>
  <c r="C314" i="4"/>
  <c r="B314" i="4"/>
  <c r="A314" i="4" s="1"/>
  <c r="J313" i="4"/>
  <c r="I313" i="4"/>
  <c r="H313" i="4"/>
  <c r="G313" i="4"/>
  <c r="F313" i="4"/>
  <c r="E313" i="4"/>
  <c r="D313" i="4"/>
  <c r="C313" i="4"/>
  <c r="B313" i="4"/>
  <c r="A313" i="4" s="1"/>
  <c r="J312" i="4"/>
  <c r="I312" i="4"/>
  <c r="H312" i="4"/>
  <c r="G312" i="4"/>
  <c r="F312" i="4"/>
  <c r="E312" i="4"/>
  <c r="D312" i="4"/>
  <c r="C312" i="4"/>
  <c r="B312" i="4"/>
  <c r="A312" i="4" s="1"/>
  <c r="J311" i="4"/>
  <c r="I311" i="4"/>
  <c r="H311" i="4"/>
  <c r="G311" i="4"/>
  <c r="F311" i="4"/>
  <c r="E311" i="4"/>
  <c r="D311" i="4"/>
  <c r="C311" i="4"/>
  <c r="B311" i="4"/>
  <c r="A311" i="4" s="1"/>
  <c r="J310" i="4"/>
  <c r="I310" i="4"/>
  <c r="H310" i="4"/>
  <c r="G310" i="4"/>
  <c r="F310" i="4"/>
  <c r="E310" i="4"/>
  <c r="D310" i="4"/>
  <c r="C310" i="4"/>
  <c r="B310" i="4"/>
  <c r="A310" i="4" s="1"/>
  <c r="J309" i="4"/>
  <c r="I309" i="4"/>
  <c r="H309" i="4"/>
  <c r="G309" i="4"/>
  <c r="F309" i="4"/>
  <c r="E309" i="4"/>
  <c r="D309" i="4"/>
  <c r="C309" i="4"/>
  <c r="B309" i="4"/>
  <c r="A309" i="4" s="1"/>
  <c r="J308" i="4"/>
  <c r="I308" i="4"/>
  <c r="H308" i="4"/>
  <c r="G308" i="4"/>
  <c r="F308" i="4"/>
  <c r="E308" i="4"/>
  <c r="D308" i="4"/>
  <c r="C308" i="4"/>
  <c r="B308" i="4"/>
  <c r="A308" i="4" s="1"/>
  <c r="J307" i="4"/>
  <c r="I307" i="4"/>
  <c r="H307" i="4"/>
  <c r="G307" i="4"/>
  <c r="F307" i="4"/>
  <c r="E307" i="4"/>
  <c r="D307" i="4"/>
  <c r="C307" i="4"/>
  <c r="B307" i="4"/>
  <c r="A307" i="4" s="1"/>
  <c r="J306" i="4"/>
  <c r="I306" i="4"/>
  <c r="H306" i="4"/>
  <c r="G306" i="4"/>
  <c r="F306" i="4"/>
  <c r="E306" i="4"/>
  <c r="D306" i="4"/>
  <c r="C306" i="4"/>
  <c r="B306" i="4"/>
  <c r="A306" i="4" s="1"/>
  <c r="J305" i="4"/>
  <c r="I305" i="4"/>
  <c r="H305" i="4"/>
  <c r="G305" i="4"/>
  <c r="F305" i="4"/>
  <c r="E305" i="4"/>
  <c r="D305" i="4"/>
  <c r="C305" i="4"/>
  <c r="B305" i="4"/>
  <c r="A305" i="4" s="1"/>
  <c r="J304" i="4"/>
  <c r="I304" i="4"/>
  <c r="H304" i="4"/>
  <c r="G304" i="4"/>
  <c r="F304" i="4"/>
  <c r="E304" i="4"/>
  <c r="D304" i="4"/>
  <c r="C304" i="4"/>
  <c r="B304" i="4"/>
  <c r="A304" i="4" s="1"/>
  <c r="J303" i="4"/>
  <c r="I303" i="4"/>
  <c r="H303" i="4"/>
  <c r="G303" i="4"/>
  <c r="F303" i="4"/>
  <c r="E303" i="4"/>
  <c r="D303" i="4"/>
  <c r="C303" i="4"/>
  <c r="B303" i="4"/>
  <c r="A303" i="4" s="1"/>
  <c r="J302" i="4"/>
  <c r="I302" i="4"/>
  <c r="H302" i="4"/>
  <c r="G302" i="4"/>
  <c r="F302" i="4"/>
  <c r="E302" i="4"/>
  <c r="D302" i="4"/>
  <c r="C302" i="4"/>
  <c r="B302" i="4"/>
  <c r="A302" i="4" s="1"/>
  <c r="J301" i="4"/>
  <c r="I301" i="4"/>
  <c r="H301" i="4"/>
  <c r="G301" i="4"/>
  <c r="F301" i="4"/>
  <c r="E301" i="4"/>
  <c r="D301" i="4"/>
  <c r="C301" i="4"/>
  <c r="B301" i="4"/>
  <c r="A301" i="4" s="1"/>
  <c r="J300" i="4"/>
  <c r="I300" i="4"/>
  <c r="H300" i="4"/>
  <c r="G300" i="4"/>
  <c r="F300" i="4"/>
  <c r="E300" i="4"/>
  <c r="D300" i="4"/>
  <c r="C300" i="4"/>
  <c r="B300" i="4"/>
  <c r="A300" i="4" s="1"/>
  <c r="J299" i="4"/>
  <c r="I299" i="4"/>
  <c r="H299" i="4"/>
  <c r="G299" i="4"/>
  <c r="F299" i="4"/>
  <c r="E299" i="4"/>
  <c r="D299" i="4"/>
  <c r="C299" i="4"/>
  <c r="B299" i="4"/>
  <c r="A299" i="4" s="1"/>
  <c r="J298" i="4"/>
  <c r="I298" i="4"/>
  <c r="H298" i="4"/>
  <c r="G298" i="4"/>
  <c r="F298" i="4"/>
  <c r="E298" i="4"/>
  <c r="D298" i="4"/>
  <c r="C298" i="4"/>
  <c r="B298" i="4"/>
  <c r="A298" i="4" s="1"/>
  <c r="J297" i="4"/>
  <c r="I297" i="4"/>
  <c r="H297" i="4"/>
  <c r="G297" i="4"/>
  <c r="F297" i="4"/>
  <c r="E297" i="4"/>
  <c r="D297" i="4"/>
  <c r="C297" i="4"/>
  <c r="B297" i="4"/>
  <c r="A297" i="4" s="1"/>
  <c r="J296" i="4"/>
  <c r="I296" i="4"/>
  <c r="H296" i="4"/>
  <c r="G296" i="4"/>
  <c r="F296" i="4"/>
  <c r="E296" i="4"/>
  <c r="D296" i="4"/>
  <c r="C296" i="4"/>
  <c r="B296" i="4"/>
  <c r="A296" i="4" s="1"/>
  <c r="J295" i="4"/>
  <c r="I295" i="4"/>
  <c r="H295" i="4"/>
  <c r="G295" i="4"/>
  <c r="F295" i="4"/>
  <c r="E295" i="4"/>
  <c r="D295" i="4"/>
  <c r="C295" i="4"/>
  <c r="B295" i="4"/>
  <c r="A295" i="4" s="1"/>
  <c r="J294" i="4"/>
  <c r="I294" i="4"/>
  <c r="H294" i="4"/>
  <c r="G294" i="4"/>
  <c r="F294" i="4"/>
  <c r="E294" i="4"/>
  <c r="D294" i="4"/>
  <c r="C294" i="4"/>
  <c r="B294" i="4"/>
  <c r="A294" i="4" s="1"/>
  <c r="J293" i="4"/>
  <c r="I293" i="4"/>
  <c r="H293" i="4"/>
  <c r="G293" i="4"/>
  <c r="F293" i="4"/>
  <c r="E293" i="4"/>
  <c r="D293" i="4"/>
  <c r="C293" i="4"/>
  <c r="B293" i="4"/>
  <c r="A293" i="4" s="1"/>
  <c r="J292" i="4"/>
  <c r="I292" i="4"/>
  <c r="H292" i="4"/>
  <c r="G292" i="4"/>
  <c r="F292" i="4"/>
  <c r="E292" i="4"/>
  <c r="D292" i="4"/>
  <c r="C292" i="4"/>
  <c r="B292" i="4"/>
  <c r="A292" i="4" s="1"/>
  <c r="J291" i="4"/>
  <c r="I291" i="4"/>
  <c r="H291" i="4"/>
  <c r="G291" i="4"/>
  <c r="F291" i="4"/>
  <c r="E291" i="4"/>
  <c r="D291" i="4"/>
  <c r="C291" i="4"/>
  <c r="B291" i="4"/>
  <c r="A291" i="4" s="1"/>
  <c r="J290" i="4"/>
  <c r="I290" i="4"/>
  <c r="H290" i="4"/>
  <c r="G290" i="4"/>
  <c r="F290" i="4"/>
  <c r="E290" i="4"/>
  <c r="D290" i="4"/>
  <c r="C290" i="4"/>
  <c r="B290" i="4"/>
  <c r="A290" i="4" s="1"/>
  <c r="J289" i="4"/>
  <c r="I289" i="4"/>
  <c r="H289" i="4"/>
  <c r="G289" i="4"/>
  <c r="F289" i="4"/>
  <c r="E289" i="4"/>
  <c r="D289" i="4"/>
  <c r="C289" i="4"/>
  <c r="B289" i="4"/>
  <c r="A289" i="4" s="1"/>
  <c r="J288" i="4"/>
  <c r="I288" i="4"/>
  <c r="H288" i="4"/>
  <c r="G288" i="4"/>
  <c r="F288" i="4"/>
  <c r="E288" i="4"/>
  <c r="D288" i="4"/>
  <c r="C288" i="4"/>
  <c r="B288" i="4"/>
  <c r="A288" i="4" s="1"/>
  <c r="J287" i="4"/>
  <c r="I287" i="4"/>
  <c r="H287" i="4"/>
  <c r="G287" i="4"/>
  <c r="F287" i="4"/>
  <c r="E287" i="4"/>
  <c r="D287" i="4"/>
  <c r="C287" i="4"/>
  <c r="B287" i="4"/>
  <c r="A287" i="4" s="1"/>
  <c r="J286" i="4"/>
  <c r="I286" i="4"/>
  <c r="H286" i="4"/>
  <c r="G286" i="4"/>
  <c r="F286" i="4"/>
  <c r="E286" i="4"/>
  <c r="D286" i="4"/>
  <c r="C286" i="4"/>
  <c r="B286" i="4"/>
  <c r="A286" i="4" s="1"/>
  <c r="J285" i="4"/>
  <c r="I285" i="4"/>
  <c r="H285" i="4"/>
  <c r="G285" i="4"/>
  <c r="F285" i="4"/>
  <c r="E285" i="4"/>
  <c r="D285" i="4"/>
  <c r="C285" i="4"/>
  <c r="B285" i="4"/>
  <c r="A285" i="4" s="1"/>
  <c r="J284" i="4"/>
  <c r="I284" i="4"/>
  <c r="H284" i="4"/>
  <c r="G284" i="4"/>
  <c r="F284" i="4"/>
  <c r="E284" i="4"/>
  <c r="D284" i="4"/>
  <c r="C284" i="4"/>
  <c r="B284" i="4"/>
  <c r="A284" i="4" s="1"/>
  <c r="J283" i="4"/>
  <c r="I283" i="4"/>
  <c r="H283" i="4"/>
  <c r="G283" i="4"/>
  <c r="F283" i="4"/>
  <c r="E283" i="4"/>
  <c r="D283" i="4"/>
  <c r="C283" i="4"/>
  <c r="B283" i="4"/>
  <c r="A283" i="4" s="1"/>
  <c r="J282" i="4"/>
  <c r="I282" i="4"/>
  <c r="H282" i="4"/>
  <c r="G282" i="4"/>
  <c r="F282" i="4"/>
  <c r="E282" i="4"/>
  <c r="D282" i="4"/>
  <c r="C282" i="4"/>
  <c r="B282" i="4"/>
  <c r="A282" i="4" s="1"/>
  <c r="J281" i="4"/>
  <c r="I281" i="4"/>
  <c r="H281" i="4"/>
  <c r="G281" i="4"/>
  <c r="F281" i="4"/>
  <c r="E281" i="4"/>
  <c r="D281" i="4"/>
  <c r="C281" i="4"/>
  <c r="B281" i="4"/>
  <c r="A281" i="4" s="1"/>
  <c r="J280" i="4"/>
  <c r="I280" i="4"/>
  <c r="H280" i="4"/>
  <c r="G280" i="4"/>
  <c r="F280" i="4"/>
  <c r="E280" i="4"/>
  <c r="D280" i="4"/>
  <c r="C280" i="4"/>
  <c r="B280" i="4"/>
  <c r="A280" i="4" s="1"/>
  <c r="J279" i="4"/>
  <c r="I279" i="4"/>
  <c r="H279" i="4"/>
  <c r="G279" i="4"/>
  <c r="F279" i="4"/>
  <c r="E279" i="4"/>
  <c r="D279" i="4"/>
  <c r="C279" i="4"/>
  <c r="B279" i="4"/>
  <c r="A279" i="4" s="1"/>
  <c r="J278" i="4"/>
  <c r="I278" i="4"/>
  <c r="H278" i="4"/>
  <c r="G278" i="4"/>
  <c r="F278" i="4"/>
  <c r="E278" i="4"/>
  <c r="D278" i="4"/>
  <c r="C278" i="4"/>
  <c r="B278" i="4"/>
  <c r="A278" i="4" s="1"/>
  <c r="J277" i="4"/>
  <c r="I277" i="4"/>
  <c r="H277" i="4"/>
  <c r="G277" i="4"/>
  <c r="F277" i="4"/>
  <c r="E277" i="4"/>
  <c r="D277" i="4"/>
  <c r="C277" i="4"/>
  <c r="B277" i="4"/>
  <c r="A277" i="4" s="1"/>
  <c r="J276" i="4"/>
  <c r="I276" i="4"/>
  <c r="H276" i="4"/>
  <c r="G276" i="4"/>
  <c r="F276" i="4"/>
  <c r="E276" i="4"/>
  <c r="D276" i="4"/>
  <c r="C276" i="4"/>
  <c r="B276" i="4"/>
  <c r="A276" i="4" s="1"/>
  <c r="J275" i="4"/>
  <c r="I275" i="4"/>
  <c r="H275" i="4"/>
  <c r="G275" i="4"/>
  <c r="F275" i="4"/>
  <c r="E275" i="4"/>
  <c r="D275" i="4"/>
  <c r="C275" i="4"/>
  <c r="B275" i="4"/>
  <c r="A275" i="4" s="1"/>
  <c r="J274" i="4"/>
  <c r="I274" i="4"/>
  <c r="H274" i="4"/>
  <c r="G274" i="4"/>
  <c r="F274" i="4"/>
  <c r="E274" i="4"/>
  <c r="D274" i="4"/>
  <c r="C274" i="4"/>
  <c r="B274" i="4"/>
  <c r="A274" i="4" s="1"/>
  <c r="J273" i="4"/>
  <c r="I273" i="4"/>
  <c r="H273" i="4"/>
  <c r="G273" i="4"/>
  <c r="F273" i="4"/>
  <c r="E273" i="4"/>
  <c r="D273" i="4"/>
  <c r="C273" i="4"/>
  <c r="B273" i="4"/>
  <c r="A273" i="4" s="1"/>
  <c r="J272" i="4"/>
  <c r="I272" i="4"/>
  <c r="H272" i="4"/>
  <c r="G272" i="4"/>
  <c r="F272" i="4"/>
  <c r="E272" i="4"/>
  <c r="D272" i="4"/>
  <c r="C272" i="4"/>
  <c r="B272" i="4"/>
  <c r="A272" i="4" s="1"/>
  <c r="J271" i="4"/>
  <c r="I271" i="4"/>
  <c r="H271" i="4"/>
  <c r="G271" i="4"/>
  <c r="F271" i="4"/>
  <c r="E271" i="4"/>
  <c r="D271" i="4"/>
  <c r="C271" i="4"/>
  <c r="B271" i="4"/>
  <c r="A271" i="4" s="1"/>
  <c r="J270" i="4"/>
  <c r="I270" i="4"/>
  <c r="H270" i="4"/>
  <c r="G270" i="4"/>
  <c r="F270" i="4"/>
  <c r="E270" i="4"/>
  <c r="D270" i="4"/>
  <c r="C270" i="4"/>
  <c r="B270" i="4"/>
  <c r="A270" i="4" s="1"/>
  <c r="J269" i="4"/>
  <c r="I269" i="4"/>
  <c r="H269" i="4"/>
  <c r="G269" i="4"/>
  <c r="F269" i="4"/>
  <c r="E269" i="4"/>
  <c r="D269" i="4"/>
  <c r="C269" i="4"/>
  <c r="B269" i="4"/>
  <c r="A269" i="4" s="1"/>
  <c r="J268" i="4"/>
  <c r="I268" i="4"/>
  <c r="H268" i="4"/>
  <c r="G268" i="4"/>
  <c r="F268" i="4"/>
  <c r="E268" i="4"/>
  <c r="D268" i="4"/>
  <c r="C268" i="4"/>
  <c r="B268" i="4"/>
  <c r="A268" i="4" s="1"/>
  <c r="J267" i="4"/>
  <c r="I267" i="4"/>
  <c r="H267" i="4"/>
  <c r="G267" i="4"/>
  <c r="F267" i="4"/>
  <c r="E267" i="4"/>
  <c r="D267" i="4"/>
  <c r="C267" i="4"/>
  <c r="B267" i="4"/>
  <c r="A267" i="4" s="1"/>
  <c r="J266" i="4"/>
  <c r="I266" i="4"/>
  <c r="H266" i="4"/>
  <c r="G266" i="4"/>
  <c r="F266" i="4"/>
  <c r="E266" i="4"/>
  <c r="D266" i="4"/>
  <c r="C266" i="4"/>
  <c r="B266" i="4"/>
  <c r="A266" i="4" s="1"/>
  <c r="J265" i="4"/>
  <c r="I265" i="4"/>
  <c r="H265" i="4"/>
  <c r="G265" i="4"/>
  <c r="F265" i="4"/>
  <c r="E265" i="4"/>
  <c r="D265" i="4"/>
  <c r="C265" i="4"/>
  <c r="B265" i="4"/>
  <c r="A265" i="4" s="1"/>
  <c r="J264" i="4"/>
  <c r="I264" i="4"/>
  <c r="H264" i="4"/>
  <c r="G264" i="4"/>
  <c r="F264" i="4"/>
  <c r="E264" i="4"/>
  <c r="D264" i="4"/>
  <c r="C264" i="4"/>
  <c r="B264" i="4"/>
  <c r="A264" i="4" s="1"/>
  <c r="J263" i="4"/>
  <c r="I263" i="4"/>
  <c r="H263" i="4"/>
  <c r="G263" i="4"/>
  <c r="F263" i="4"/>
  <c r="E263" i="4"/>
  <c r="D263" i="4"/>
  <c r="C263" i="4"/>
  <c r="B263" i="4"/>
  <c r="A263" i="4" s="1"/>
  <c r="J262" i="4"/>
  <c r="I262" i="4"/>
  <c r="H262" i="4"/>
  <c r="G262" i="4"/>
  <c r="F262" i="4"/>
  <c r="E262" i="4"/>
  <c r="D262" i="4"/>
  <c r="C262" i="4"/>
  <c r="B262" i="4"/>
  <c r="A262" i="4" s="1"/>
  <c r="J261" i="4"/>
  <c r="I261" i="4"/>
  <c r="H261" i="4"/>
  <c r="G261" i="4"/>
  <c r="F261" i="4"/>
  <c r="E261" i="4"/>
  <c r="D261" i="4"/>
  <c r="C261" i="4"/>
  <c r="B261" i="4"/>
  <c r="A261" i="4" s="1"/>
  <c r="J260" i="4"/>
  <c r="I260" i="4"/>
  <c r="H260" i="4"/>
  <c r="G260" i="4"/>
  <c r="F260" i="4"/>
  <c r="E260" i="4"/>
  <c r="D260" i="4"/>
  <c r="C260" i="4"/>
  <c r="B260" i="4"/>
  <c r="A260" i="4" s="1"/>
  <c r="J259" i="4"/>
  <c r="I259" i="4"/>
  <c r="H259" i="4"/>
  <c r="G259" i="4"/>
  <c r="F259" i="4"/>
  <c r="E259" i="4"/>
  <c r="D259" i="4"/>
  <c r="C259" i="4"/>
  <c r="B259" i="4"/>
  <c r="A259" i="4" s="1"/>
  <c r="J258" i="4"/>
  <c r="I258" i="4"/>
  <c r="H258" i="4"/>
  <c r="G258" i="4"/>
  <c r="F258" i="4"/>
  <c r="E258" i="4"/>
  <c r="D258" i="4"/>
  <c r="C258" i="4"/>
  <c r="B258" i="4"/>
  <c r="A258" i="4" s="1"/>
  <c r="J257" i="4"/>
  <c r="I257" i="4"/>
  <c r="H257" i="4"/>
  <c r="G257" i="4"/>
  <c r="F257" i="4"/>
  <c r="E257" i="4"/>
  <c r="D257" i="4"/>
  <c r="C257" i="4"/>
  <c r="B257" i="4"/>
  <c r="A257" i="4" s="1"/>
  <c r="J256" i="4"/>
  <c r="I256" i="4"/>
  <c r="H256" i="4"/>
  <c r="G256" i="4"/>
  <c r="F256" i="4"/>
  <c r="E256" i="4"/>
  <c r="D256" i="4"/>
  <c r="C256" i="4"/>
  <c r="B256" i="4"/>
  <c r="A256" i="4" s="1"/>
  <c r="J255" i="4"/>
  <c r="I255" i="4"/>
  <c r="H255" i="4"/>
  <c r="G255" i="4"/>
  <c r="F255" i="4"/>
  <c r="E255" i="4"/>
  <c r="D255" i="4"/>
  <c r="C255" i="4"/>
  <c r="B255" i="4"/>
  <c r="A255" i="4" s="1"/>
  <c r="J254" i="4"/>
  <c r="I254" i="4"/>
  <c r="H254" i="4"/>
  <c r="G254" i="4"/>
  <c r="F254" i="4"/>
  <c r="E254" i="4"/>
  <c r="D254" i="4"/>
  <c r="C254" i="4"/>
  <c r="B254" i="4"/>
  <c r="A254" i="4" s="1"/>
  <c r="J253" i="4"/>
  <c r="I253" i="4"/>
  <c r="H253" i="4"/>
  <c r="G253" i="4"/>
  <c r="F253" i="4"/>
  <c r="E253" i="4"/>
  <c r="D253" i="4"/>
  <c r="C253" i="4"/>
  <c r="B253" i="4"/>
  <c r="A253" i="4" s="1"/>
  <c r="J252" i="4"/>
  <c r="I252" i="4"/>
  <c r="H252" i="4"/>
  <c r="G252" i="4"/>
  <c r="F252" i="4"/>
  <c r="E252" i="4"/>
  <c r="D252" i="4"/>
  <c r="C252" i="4"/>
  <c r="B252" i="4"/>
  <c r="A252" i="4" s="1"/>
  <c r="J251" i="4"/>
  <c r="I251" i="4"/>
  <c r="H251" i="4"/>
  <c r="G251" i="4"/>
  <c r="F251" i="4"/>
  <c r="E251" i="4"/>
  <c r="D251" i="4"/>
  <c r="C251" i="4"/>
  <c r="B251" i="4"/>
  <c r="A251" i="4" s="1"/>
  <c r="J250" i="4"/>
  <c r="I250" i="4"/>
  <c r="H250" i="4"/>
  <c r="G250" i="4"/>
  <c r="F250" i="4"/>
  <c r="E250" i="4"/>
  <c r="D250" i="4"/>
  <c r="C250" i="4"/>
  <c r="B250" i="4"/>
  <c r="A250" i="4" s="1"/>
  <c r="J249" i="4"/>
  <c r="I249" i="4"/>
  <c r="H249" i="4"/>
  <c r="G249" i="4"/>
  <c r="F249" i="4"/>
  <c r="E249" i="4"/>
  <c r="D249" i="4"/>
  <c r="C249" i="4"/>
  <c r="B249" i="4"/>
  <c r="A249" i="4" s="1"/>
  <c r="J248" i="4"/>
  <c r="I248" i="4"/>
  <c r="H248" i="4"/>
  <c r="G248" i="4"/>
  <c r="F248" i="4"/>
  <c r="E248" i="4"/>
  <c r="D248" i="4"/>
  <c r="C248" i="4"/>
  <c r="B248" i="4"/>
  <c r="A248" i="4" s="1"/>
  <c r="J247" i="4"/>
  <c r="I247" i="4"/>
  <c r="H247" i="4"/>
  <c r="G247" i="4"/>
  <c r="F247" i="4"/>
  <c r="E247" i="4"/>
  <c r="D247" i="4"/>
  <c r="C247" i="4"/>
  <c r="B247" i="4"/>
  <c r="A247" i="4" s="1"/>
  <c r="J246" i="4"/>
  <c r="I246" i="4"/>
  <c r="H246" i="4"/>
  <c r="G246" i="4"/>
  <c r="F246" i="4"/>
  <c r="E246" i="4"/>
  <c r="D246" i="4"/>
  <c r="C246" i="4"/>
  <c r="B246" i="4"/>
  <c r="A246" i="4" s="1"/>
  <c r="J245" i="4"/>
  <c r="I245" i="4"/>
  <c r="H245" i="4"/>
  <c r="G245" i="4"/>
  <c r="F245" i="4"/>
  <c r="E245" i="4"/>
  <c r="D245" i="4"/>
  <c r="C245" i="4"/>
  <c r="B245" i="4"/>
  <c r="A245" i="4" s="1"/>
  <c r="J244" i="4"/>
  <c r="I244" i="4"/>
  <c r="H244" i="4"/>
  <c r="G244" i="4"/>
  <c r="F244" i="4"/>
  <c r="E244" i="4"/>
  <c r="D244" i="4"/>
  <c r="C244" i="4"/>
  <c r="B244" i="4"/>
  <c r="A244" i="4" s="1"/>
  <c r="J243" i="4"/>
  <c r="I243" i="4"/>
  <c r="H243" i="4"/>
  <c r="G243" i="4"/>
  <c r="F243" i="4"/>
  <c r="E243" i="4"/>
  <c r="D243" i="4"/>
  <c r="C243" i="4"/>
  <c r="B243" i="4"/>
  <c r="A243" i="4" s="1"/>
  <c r="J242" i="4"/>
  <c r="I242" i="4"/>
  <c r="H242" i="4"/>
  <c r="G242" i="4"/>
  <c r="F242" i="4"/>
  <c r="E242" i="4"/>
  <c r="D242" i="4"/>
  <c r="C242" i="4"/>
  <c r="B242" i="4"/>
  <c r="A242" i="4" s="1"/>
  <c r="J241" i="4"/>
  <c r="I241" i="4"/>
  <c r="H241" i="4"/>
  <c r="G241" i="4"/>
  <c r="F241" i="4"/>
  <c r="E241" i="4"/>
  <c r="D241" i="4"/>
  <c r="C241" i="4"/>
  <c r="B241" i="4"/>
  <c r="A241" i="4" s="1"/>
  <c r="J240" i="4"/>
  <c r="I240" i="4"/>
  <c r="H240" i="4"/>
  <c r="G240" i="4"/>
  <c r="F240" i="4"/>
  <c r="E240" i="4"/>
  <c r="D240" i="4"/>
  <c r="C240" i="4"/>
  <c r="B240" i="4"/>
  <c r="A240" i="4" s="1"/>
  <c r="J239" i="4"/>
  <c r="I239" i="4"/>
  <c r="H239" i="4"/>
  <c r="G239" i="4"/>
  <c r="F239" i="4"/>
  <c r="E239" i="4"/>
  <c r="D239" i="4"/>
  <c r="C239" i="4"/>
  <c r="B239" i="4"/>
  <c r="A239" i="4" s="1"/>
  <c r="J238" i="4"/>
  <c r="I238" i="4"/>
  <c r="H238" i="4"/>
  <c r="G238" i="4"/>
  <c r="F238" i="4"/>
  <c r="E238" i="4"/>
  <c r="D238" i="4"/>
  <c r="C238" i="4"/>
  <c r="B238" i="4"/>
  <c r="A238" i="4" s="1"/>
  <c r="J237" i="4"/>
  <c r="I237" i="4"/>
  <c r="H237" i="4"/>
  <c r="G237" i="4"/>
  <c r="F237" i="4"/>
  <c r="E237" i="4"/>
  <c r="D237" i="4"/>
  <c r="C237" i="4"/>
  <c r="B237" i="4"/>
  <c r="A237" i="4" s="1"/>
  <c r="J236" i="4"/>
  <c r="I236" i="4"/>
  <c r="H236" i="4"/>
  <c r="G236" i="4"/>
  <c r="F236" i="4"/>
  <c r="E236" i="4"/>
  <c r="D236" i="4"/>
  <c r="C236" i="4"/>
  <c r="B236" i="4"/>
  <c r="A236" i="4" s="1"/>
  <c r="J235" i="4"/>
  <c r="I235" i="4"/>
  <c r="H235" i="4"/>
  <c r="G235" i="4"/>
  <c r="F235" i="4"/>
  <c r="E235" i="4"/>
  <c r="D235" i="4"/>
  <c r="C235" i="4"/>
  <c r="B235" i="4"/>
  <c r="A235" i="4" s="1"/>
  <c r="J234" i="4"/>
  <c r="I234" i="4"/>
  <c r="H234" i="4"/>
  <c r="G234" i="4"/>
  <c r="F234" i="4"/>
  <c r="E234" i="4"/>
  <c r="D234" i="4"/>
  <c r="C234" i="4"/>
  <c r="B234" i="4"/>
  <c r="A234" i="4" s="1"/>
  <c r="J233" i="4"/>
  <c r="I233" i="4"/>
  <c r="H233" i="4"/>
  <c r="G233" i="4"/>
  <c r="F233" i="4"/>
  <c r="E233" i="4"/>
  <c r="D233" i="4"/>
  <c r="C233" i="4"/>
  <c r="B233" i="4"/>
  <c r="A233" i="4" s="1"/>
  <c r="J232" i="4"/>
  <c r="I232" i="4"/>
  <c r="H232" i="4"/>
  <c r="G232" i="4"/>
  <c r="F232" i="4"/>
  <c r="E232" i="4"/>
  <c r="D232" i="4"/>
  <c r="C232" i="4"/>
  <c r="B232" i="4"/>
  <c r="A232" i="4" s="1"/>
  <c r="J231" i="4"/>
  <c r="I231" i="4"/>
  <c r="H231" i="4"/>
  <c r="G231" i="4"/>
  <c r="F231" i="4"/>
  <c r="E231" i="4"/>
  <c r="D231" i="4"/>
  <c r="C231" i="4"/>
  <c r="B231" i="4"/>
  <c r="A231" i="4" s="1"/>
  <c r="J230" i="4"/>
  <c r="I230" i="4"/>
  <c r="H230" i="4"/>
  <c r="G230" i="4"/>
  <c r="F230" i="4"/>
  <c r="E230" i="4"/>
  <c r="D230" i="4"/>
  <c r="C230" i="4"/>
  <c r="B230" i="4"/>
  <c r="A230" i="4" s="1"/>
  <c r="J229" i="4"/>
  <c r="I229" i="4"/>
  <c r="H229" i="4"/>
  <c r="G229" i="4"/>
  <c r="F229" i="4"/>
  <c r="E229" i="4"/>
  <c r="D229" i="4"/>
  <c r="C229" i="4"/>
  <c r="B229" i="4"/>
  <c r="A229" i="4" s="1"/>
  <c r="J228" i="4"/>
  <c r="I228" i="4"/>
  <c r="H228" i="4"/>
  <c r="G228" i="4"/>
  <c r="F228" i="4"/>
  <c r="E228" i="4"/>
  <c r="D228" i="4"/>
  <c r="C228" i="4"/>
  <c r="B228" i="4"/>
  <c r="A228" i="4" s="1"/>
  <c r="J227" i="4"/>
  <c r="I227" i="4"/>
  <c r="H227" i="4"/>
  <c r="G227" i="4"/>
  <c r="F227" i="4"/>
  <c r="E227" i="4"/>
  <c r="D227" i="4"/>
  <c r="C227" i="4"/>
  <c r="B227" i="4"/>
  <c r="A227" i="4" s="1"/>
  <c r="J226" i="4"/>
  <c r="I226" i="4"/>
  <c r="H226" i="4"/>
  <c r="G226" i="4"/>
  <c r="F226" i="4"/>
  <c r="E226" i="4"/>
  <c r="D226" i="4"/>
  <c r="C226" i="4"/>
  <c r="B226" i="4"/>
  <c r="A226" i="4" s="1"/>
  <c r="J225" i="4"/>
  <c r="I225" i="4"/>
  <c r="H225" i="4"/>
  <c r="G225" i="4"/>
  <c r="F225" i="4"/>
  <c r="E225" i="4"/>
  <c r="D225" i="4"/>
  <c r="C225" i="4"/>
  <c r="B225" i="4"/>
  <c r="A225" i="4" s="1"/>
  <c r="J224" i="4"/>
  <c r="I224" i="4"/>
  <c r="H224" i="4"/>
  <c r="G224" i="4"/>
  <c r="F224" i="4"/>
  <c r="E224" i="4"/>
  <c r="D224" i="4"/>
  <c r="C224" i="4"/>
  <c r="B224" i="4"/>
  <c r="A224" i="4" s="1"/>
  <c r="J223" i="4"/>
  <c r="I223" i="4"/>
  <c r="H223" i="4"/>
  <c r="G223" i="4"/>
  <c r="F223" i="4"/>
  <c r="E223" i="4"/>
  <c r="D223" i="4"/>
  <c r="C223" i="4"/>
  <c r="B223" i="4"/>
  <c r="A223" i="4" s="1"/>
  <c r="J222" i="4"/>
  <c r="I222" i="4"/>
  <c r="H222" i="4"/>
  <c r="G222" i="4"/>
  <c r="F222" i="4"/>
  <c r="E222" i="4"/>
  <c r="D222" i="4"/>
  <c r="C222" i="4"/>
  <c r="B222" i="4"/>
  <c r="A222" i="4" s="1"/>
  <c r="J221" i="4"/>
  <c r="I221" i="4"/>
  <c r="H221" i="4"/>
  <c r="G221" i="4"/>
  <c r="F221" i="4"/>
  <c r="E221" i="4"/>
  <c r="D221" i="4"/>
  <c r="C221" i="4"/>
  <c r="B221" i="4"/>
  <c r="A221" i="4" s="1"/>
  <c r="J220" i="4"/>
  <c r="I220" i="4"/>
  <c r="H220" i="4"/>
  <c r="G220" i="4"/>
  <c r="F220" i="4"/>
  <c r="E220" i="4"/>
  <c r="D220" i="4"/>
  <c r="C220" i="4"/>
  <c r="B220" i="4"/>
  <c r="A220" i="4" s="1"/>
  <c r="J219" i="4"/>
  <c r="I219" i="4"/>
  <c r="H219" i="4"/>
  <c r="G219" i="4"/>
  <c r="F219" i="4"/>
  <c r="E219" i="4"/>
  <c r="D219" i="4"/>
  <c r="C219" i="4"/>
  <c r="B219" i="4"/>
  <c r="A219" i="4" s="1"/>
  <c r="J218" i="4"/>
  <c r="I218" i="4"/>
  <c r="H218" i="4"/>
  <c r="G218" i="4"/>
  <c r="F218" i="4"/>
  <c r="E218" i="4"/>
  <c r="D218" i="4"/>
  <c r="C218" i="4"/>
  <c r="B218" i="4"/>
  <c r="A218" i="4" s="1"/>
  <c r="J217" i="4"/>
  <c r="I217" i="4"/>
  <c r="H217" i="4"/>
  <c r="G217" i="4"/>
  <c r="F217" i="4"/>
  <c r="E217" i="4"/>
  <c r="D217" i="4"/>
  <c r="C217" i="4"/>
  <c r="B217" i="4"/>
  <c r="A217" i="4" s="1"/>
  <c r="J216" i="4"/>
  <c r="I216" i="4"/>
  <c r="H216" i="4"/>
  <c r="G216" i="4"/>
  <c r="F216" i="4"/>
  <c r="E216" i="4"/>
  <c r="D216" i="4"/>
  <c r="C216" i="4"/>
  <c r="B216" i="4"/>
  <c r="A216" i="4" s="1"/>
  <c r="J215" i="4"/>
  <c r="I215" i="4"/>
  <c r="H215" i="4"/>
  <c r="G215" i="4"/>
  <c r="F215" i="4"/>
  <c r="E215" i="4"/>
  <c r="D215" i="4"/>
  <c r="C215" i="4"/>
  <c r="B215" i="4"/>
  <c r="A215" i="4" s="1"/>
  <c r="J214" i="4"/>
  <c r="I214" i="4"/>
  <c r="H214" i="4"/>
  <c r="G214" i="4"/>
  <c r="F214" i="4"/>
  <c r="E214" i="4"/>
  <c r="D214" i="4"/>
  <c r="C214" i="4"/>
  <c r="B214" i="4"/>
  <c r="A214" i="4" s="1"/>
  <c r="J213" i="4"/>
  <c r="I213" i="4"/>
  <c r="H213" i="4"/>
  <c r="G213" i="4"/>
  <c r="F213" i="4"/>
  <c r="E213" i="4"/>
  <c r="D213" i="4"/>
  <c r="C213" i="4"/>
  <c r="B213" i="4"/>
  <c r="A213" i="4" s="1"/>
  <c r="J212" i="4"/>
  <c r="I212" i="4"/>
  <c r="H212" i="4"/>
  <c r="G212" i="4"/>
  <c r="F212" i="4"/>
  <c r="E212" i="4"/>
  <c r="D212" i="4"/>
  <c r="C212" i="4"/>
  <c r="B212" i="4"/>
  <c r="A212" i="4" s="1"/>
  <c r="J211" i="4"/>
  <c r="I211" i="4"/>
  <c r="H211" i="4"/>
  <c r="G211" i="4"/>
  <c r="F211" i="4"/>
  <c r="E211" i="4"/>
  <c r="D211" i="4"/>
  <c r="C211" i="4"/>
  <c r="B211" i="4"/>
  <c r="A211" i="4" s="1"/>
  <c r="J210" i="4"/>
  <c r="I210" i="4"/>
  <c r="H210" i="4"/>
  <c r="G210" i="4"/>
  <c r="F210" i="4"/>
  <c r="E210" i="4"/>
  <c r="D210" i="4"/>
  <c r="C210" i="4"/>
  <c r="B210" i="4"/>
  <c r="A210" i="4" s="1"/>
  <c r="J209" i="4"/>
  <c r="I209" i="4"/>
  <c r="H209" i="4"/>
  <c r="G209" i="4"/>
  <c r="F209" i="4"/>
  <c r="E209" i="4"/>
  <c r="D209" i="4"/>
  <c r="C209" i="4"/>
  <c r="B209" i="4"/>
  <c r="A209" i="4" s="1"/>
  <c r="J208" i="4"/>
  <c r="I208" i="4"/>
  <c r="H208" i="4"/>
  <c r="G208" i="4"/>
  <c r="F208" i="4"/>
  <c r="E208" i="4"/>
  <c r="D208" i="4"/>
  <c r="C208" i="4"/>
  <c r="B208" i="4"/>
  <c r="A208" i="4" s="1"/>
  <c r="J207" i="4"/>
  <c r="I207" i="4"/>
  <c r="H207" i="4"/>
  <c r="G207" i="4"/>
  <c r="F207" i="4"/>
  <c r="E207" i="4"/>
  <c r="D207" i="4"/>
  <c r="C207" i="4"/>
  <c r="B207" i="4"/>
  <c r="A207" i="4" s="1"/>
  <c r="J206" i="4"/>
  <c r="I206" i="4"/>
  <c r="H206" i="4"/>
  <c r="G206" i="4"/>
  <c r="F206" i="4"/>
  <c r="E206" i="4"/>
  <c r="D206" i="4"/>
  <c r="C206" i="4"/>
  <c r="B206" i="4"/>
  <c r="A206" i="4" s="1"/>
  <c r="J205" i="4"/>
  <c r="I205" i="4"/>
  <c r="H205" i="4"/>
  <c r="G205" i="4"/>
  <c r="F205" i="4"/>
  <c r="E205" i="4"/>
  <c r="D205" i="4"/>
  <c r="C205" i="4"/>
  <c r="B205" i="4"/>
  <c r="A205" i="4" s="1"/>
  <c r="J204" i="4"/>
  <c r="I204" i="4"/>
  <c r="H204" i="4"/>
  <c r="G204" i="4"/>
  <c r="F204" i="4"/>
  <c r="E204" i="4"/>
  <c r="D204" i="4"/>
  <c r="C204" i="4"/>
  <c r="B204" i="4"/>
  <c r="A204" i="4" s="1"/>
  <c r="J203" i="4"/>
  <c r="I203" i="4"/>
  <c r="H203" i="4"/>
  <c r="G203" i="4"/>
  <c r="F203" i="4"/>
  <c r="E203" i="4"/>
  <c r="D203" i="4"/>
  <c r="C203" i="4"/>
  <c r="B203" i="4"/>
  <c r="A203" i="4" s="1"/>
  <c r="J202" i="4"/>
  <c r="I202" i="4"/>
  <c r="H202" i="4"/>
  <c r="G202" i="4"/>
  <c r="F202" i="4"/>
  <c r="E202" i="4"/>
  <c r="D202" i="4"/>
  <c r="C202" i="4"/>
  <c r="B202" i="4"/>
  <c r="A202" i="4" s="1"/>
  <c r="J201" i="4"/>
  <c r="I201" i="4"/>
  <c r="H201" i="4"/>
  <c r="G201" i="4"/>
  <c r="F201" i="4"/>
  <c r="E201" i="4"/>
  <c r="D201" i="4"/>
  <c r="C201" i="4"/>
  <c r="B201" i="4"/>
  <c r="A201" i="4" s="1"/>
  <c r="J200" i="4"/>
  <c r="I200" i="4"/>
  <c r="H200" i="4"/>
  <c r="G200" i="4"/>
  <c r="F200" i="4"/>
  <c r="E200" i="4"/>
  <c r="D200" i="4"/>
  <c r="C200" i="4"/>
  <c r="B200" i="4"/>
  <c r="A200" i="4" s="1"/>
  <c r="J199" i="4"/>
  <c r="I199" i="4"/>
  <c r="H199" i="4"/>
  <c r="G199" i="4"/>
  <c r="F199" i="4"/>
  <c r="E199" i="4"/>
  <c r="D199" i="4"/>
  <c r="C199" i="4"/>
  <c r="B199" i="4"/>
  <c r="A199" i="4" s="1"/>
  <c r="J198" i="4"/>
  <c r="I198" i="4"/>
  <c r="H198" i="4"/>
  <c r="G198" i="4"/>
  <c r="F198" i="4"/>
  <c r="E198" i="4"/>
  <c r="D198" i="4"/>
  <c r="C198" i="4"/>
  <c r="B198" i="4"/>
  <c r="A198" i="4" s="1"/>
  <c r="J197" i="4"/>
  <c r="I197" i="4"/>
  <c r="H197" i="4"/>
  <c r="G197" i="4"/>
  <c r="F197" i="4"/>
  <c r="E197" i="4"/>
  <c r="D197" i="4"/>
  <c r="C197" i="4"/>
  <c r="B197" i="4"/>
  <c r="A197" i="4" s="1"/>
  <c r="J196" i="4"/>
  <c r="I196" i="4"/>
  <c r="H196" i="4"/>
  <c r="G196" i="4"/>
  <c r="F196" i="4"/>
  <c r="E196" i="4"/>
  <c r="D196" i="4"/>
  <c r="C196" i="4"/>
  <c r="B196" i="4"/>
  <c r="A196" i="4" s="1"/>
  <c r="J195" i="4"/>
  <c r="I195" i="4"/>
  <c r="H195" i="4"/>
  <c r="G195" i="4"/>
  <c r="F195" i="4"/>
  <c r="E195" i="4"/>
  <c r="D195" i="4"/>
  <c r="C195" i="4"/>
  <c r="B195" i="4"/>
  <c r="A195" i="4" s="1"/>
  <c r="J194" i="4"/>
  <c r="I194" i="4"/>
  <c r="H194" i="4"/>
  <c r="G194" i="4"/>
  <c r="F194" i="4"/>
  <c r="E194" i="4"/>
  <c r="D194" i="4"/>
  <c r="C194" i="4"/>
  <c r="B194" i="4"/>
  <c r="A194" i="4" s="1"/>
  <c r="J193" i="4"/>
  <c r="I193" i="4"/>
  <c r="H193" i="4"/>
  <c r="G193" i="4"/>
  <c r="F193" i="4"/>
  <c r="E193" i="4"/>
  <c r="D193" i="4"/>
  <c r="C193" i="4"/>
  <c r="B193" i="4"/>
  <c r="A193" i="4" s="1"/>
  <c r="J192" i="4"/>
  <c r="I192" i="4"/>
  <c r="H192" i="4"/>
  <c r="G192" i="4"/>
  <c r="F192" i="4"/>
  <c r="E192" i="4"/>
  <c r="D192" i="4"/>
  <c r="C192" i="4"/>
  <c r="B192" i="4"/>
  <c r="A192" i="4" s="1"/>
  <c r="J191" i="4"/>
  <c r="I191" i="4"/>
  <c r="H191" i="4"/>
  <c r="G191" i="4"/>
  <c r="F191" i="4"/>
  <c r="E191" i="4"/>
  <c r="D191" i="4"/>
  <c r="C191" i="4"/>
  <c r="B191" i="4"/>
  <c r="A191" i="4" s="1"/>
  <c r="J190" i="4"/>
  <c r="I190" i="4"/>
  <c r="H190" i="4"/>
  <c r="G190" i="4"/>
  <c r="F190" i="4"/>
  <c r="E190" i="4"/>
  <c r="D190" i="4"/>
  <c r="C190" i="4"/>
  <c r="B190" i="4"/>
  <c r="A190" i="4" s="1"/>
  <c r="J189" i="4"/>
  <c r="I189" i="4"/>
  <c r="H189" i="4"/>
  <c r="G189" i="4"/>
  <c r="F189" i="4"/>
  <c r="E189" i="4"/>
  <c r="D189" i="4"/>
  <c r="C189" i="4"/>
  <c r="B189" i="4"/>
  <c r="A189" i="4" s="1"/>
  <c r="J188" i="4"/>
  <c r="I188" i="4"/>
  <c r="H188" i="4"/>
  <c r="G188" i="4"/>
  <c r="F188" i="4"/>
  <c r="E188" i="4"/>
  <c r="D188" i="4"/>
  <c r="C188" i="4"/>
  <c r="B188" i="4"/>
  <c r="A188" i="4" s="1"/>
  <c r="J187" i="4"/>
  <c r="I187" i="4"/>
  <c r="H187" i="4"/>
  <c r="G187" i="4"/>
  <c r="F187" i="4"/>
  <c r="E187" i="4"/>
  <c r="D187" i="4"/>
  <c r="C187" i="4"/>
  <c r="B187" i="4"/>
  <c r="A187" i="4" s="1"/>
  <c r="J186" i="4"/>
  <c r="I186" i="4"/>
  <c r="H186" i="4"/>
  <c r="G186" i="4"/>
  <c r="F186" i="4"/>
  <c r="E186" i="4"/>
  <c r="D186" i="4"/>
  <c r="C186" i="4"/>
  <c r="B186" i="4"/>
  <c r="A186" i="4" s="1"/>
  <c r="J185" i="4"/>
  <c r="I185" i="4"/>
  <c r="H185" i="4"/>
  <c r="G185" i="4"/>
  <c r="F185" i="4"/>
  <c r="E185" i="4"/>
  <c r="D185" i="4"/>
  <c r="C185" i="4"/>
  <c r="B185" i="4"/>
  <c r="A185" i="4" s="1"/>
  <c r="J184" i="4"/>
  <c r="I184" i="4"/>
  <c r="H184" i="4"/>
  <c r="G184" i="4"/>
  <c r="F184" i="4"/>
  <c r="E184" i="4"/>
  <c r="D184" i="4"/>
  <c r="C184" i="4"/>
  <c r="B184" i="4"/>
  <c r="A184" i="4" s="1"/>
  <c r="J183" i="4"/>
  <c r="I183" i="4"/>
  <c r="H183" i="4"/>
  <c r="G183" i="4"/>
  <c r="F183" i="4"/>
  <c r="E183" i="4"/>
  <c r="D183" i="4"/>
  <c r="C183" i="4"/>
  <c r="B183" i="4"/>
  <c r="A183" i="4" s="1"/>
  <c r="J182" i="4"/>
  <c r="I182" i="4"/>
  <c r="H182" i="4"/>
  <c r="G182" i="4"/>
  <c r="F182" i="4"/>
  <c r="E182" i="4"/>
  <c r="D182" i="4"/>
  <c r="C182" i="4"/>
  <c r="B182" i="4"/>
  <c r="A182" i="4" s="1"/>
  <c r="J181" i="4"/>
  <c r="I181" i="4"/>
  <c r="H181" i="4"/>
  <c r="G181" i="4"/>
  <c r="F181" i="4"/>
  <c r="E181" i="4"/>
  <c r="D181" i="4"/>
  <c r="C181" i="4"/>
  <c r="B181" i="4"/>
  <c r="A181" i="4" s="1"/>
  <c r="J180" i="4"/>
  <c r="I180" i="4"/>
  <c r="H180" i="4"/>
  <c r="G180" i="4"/>
  <c r="F180" i="4"/>
  <c r="E180" i="4"/>
  <c r="D180" i="4"/>
  <c r="C180" i="4"/>
  <c r="B180" i="4"/>
  <c r="A180" i="4" s="1"/>
  <c r="J179" i="4"/>
  <c r="I179" i="4"/>
  <c r="H179" i="4"/>
  <c r="G179" i="4"/>
  <c r="F179" i="4"/>
  <c r="E179" i="4"/>
  <c r="D179" i="4"/>
  <c r="C179" i="4"/>
  <c r="B179" i="4"/>
  <c r="A179" i="4" s="1"/>
  <c r="J178" i="4"/>
  <c r="I178" i="4"/>
  <c r="H178" i="4"/>
  <c r="G178" i="4"/>
  <c r="F178" i="4"/>
  <c r="E178" i="4"/>
  <c r="D178" i="4"/>
  <c r="C178" i="4"/>
  <c r="B178" i="4"/>
  <c r="A178" i="4" s="1"/>
  <c r="J177" i="4"/>
  <c r="I177" i="4"/>
  <c r="H177" i="4"/>
  <c r="G177" i="4"/>
  <c r="F177" i="4"/>
  <c r="E177" i="4"/>
  <c r="D177" i="4"/>
  <c r="C177" i="4"/>
  <c r="B177" i="4"/>
  <c r="A177" i="4" s="1"/>
  <c r="J176" i="4"/>
  <c r="I176" i="4"/>
  <c r="H176" i="4"/>
  <c r="G176" i="4"/>
  <c r="F176" i="4"/>
  <c r="E176" i="4"/>
  <c r="D176" i="4"/>
  <c r="C176" i="4"/>
  <c r="B176" i="4"/>
  <c r="A176" i="4" s="1"/>
  <c r="J175" i="4"/>
  <c r="I175" i="4"/>
  <c r="H175" i="4"/>
  <c r="G175" i="4"/>
  <c r="F175" i="4"/>
  <c r="E175" i="4"/>
  <c r="D175" i="4"/>
  <c r="C175" i="4"/>
  <c r="B175" i="4"/>
  <c r="A175" i="4" s="1"/>
  <c r="J174" i="4"/>
  <c r="I174" i="4"/>
  <c r="H174" i="4"/>
  <c r="G174" i="4"/>
  <c r="F174" i="4"/>
  <c r="E174" i="4"/>
  <c r="D174" i="4"/>
  <c r="C174" i="4"/>
  <c r="B174" i="4"/>
  <c r="A174" i="4" s="1"/>
  <c r="J173" i="4"/>
  <c r="I173" i="4"/>
  <c r="H173" i="4"/>
  <c r="G173" i="4"/>
  <c r="F173" i="4"/>
  <c r="E173" i="4"/>
  <c r="D173" i="4"/>
  <c r="C173" i="4"/>
  <c r="B173" i="4"/>
  <c r="A173" i="4" s="1"/>
  <c r="J172" i="4"/>
  <c r="I172" i="4"/>
  <c r="H172" i="4"/>
  <c r="G172" i="4"/>
  <c r="F172" i="4"/>
  <c r="E172" i="4"/>
  <c r="D172" i="4"/>
  <c r="C172" i="4"/>
  <c r="B172" i="4"/>
  <c r="A172" i="4" s="1"/>
  <c r="J171" i="4"/>
  <c r="I171" i="4"/>
  <c r="H171" i="4"/>
  <c r="G171" i="4"/>
  <c r="F171" i="4"/>
  <c r="E171" i="4"/>
  <c r="D171" i="4"/>
  <c r="C171" i="4"/>
  <c r="B171" i="4"/>
  <c r="A171" i="4" s="1"/>
  <c r="J170" i="4"/>
  <c r="I170" i="4"/>
  <c r="H170" i="4"/>
  <c r="G170" i="4"/>
  <c r="F170" i="4"/>
  <c r="E170" i="4"/>
  <c r="D170" i="4"/>
  <c r="C170" i="4"/>
  <c r="B170" i="4"/>
  <c r="A170" i="4" s="1"/>
  <c r="J169" i="4"/>
  <c r="I169" i="4"/>
  <c r="H169" i="4"/>
  <c r="G169" i="4"/>
  <c r="F169" i="4"/>
  <c r="E169" i="4"/>
  <c r="D169" i="4"/>
  <c r="C169" i="4"/>
  <c r="B169" i="4"/>
  <c r="A169" i="4" s="1"/>
  <c r="J168" i="4"/>
  <c r="I168" i="4"/>
  <c r="H168" i="4"/>
  <c r="G168" i="4"/>
  <c r="F168" i="4"/>
  <c r="E168" i="4"/>
  <c r="D168" i="4"/>
  <c r="C168" i="4"/>
  <c r="B168" i="4"/>
  <c r="A168" i="4" s="1"/>
  <c r="J167" i="4"/>
  <c r="I167" i="4"/>
  <c r="H167" i="4"/>
  <c r="G167" i="4"/>
  <c r="F167" i="4"/>
  <c r="E167" i="4"/>
  <c r="D167" i="4"/>
  <c r="C167" i="4"/>
  <c r="B167" i="4"/>
  <c r="A167" i="4" s="1"/>
  <c r="J166" i="4"/>
  <c r="I166" i="4"/>
  <c r="H166" i="4"/>
  <c r="G166" i="4"/>
  <c r="F166" i="4"/>
  <c r="E166" i="4"/>
  <c r="D166" i="4"/>
  <c r="C166" i="4"/>
  <c r="B166" i="4"/>
  <c r="A166" i="4" s="1"/>
  <c r="J165" i="4"/>
  <c r="I165" i="4"/>
  <c r="H165" i="4"/>
  <c r="G165" i="4"/>
  <c r="F165" i="4"/>
  <c r="E165" i="4"/>
  <c r="D165" i="4"/>
  <c r="C165" i="4"/>
  <c r="B165" i="4"/>
  <c r="A165" i="4" s="1"/>
  <c r="J164" i="4"/>
  <c r="I164" i="4"/>
  <c r="H164" i="4"/>
  <c r="G164" i="4"/>
  <c r="F164" i="4"/>
  <c r="E164" i="4"/>
  <c r="D164" i="4"/>
  <c r="C164" i="4"/>
  <c r="B164" i="4"/>
  <c r="A164" i="4" s="1"/>
  <c r="J163" i="4"/>
  <c r="I163" i="4"/>
  <c r="H163" i="4"/>
  <c r="G163" i="4"/>
  <c r="F163" i="4"/>
  <c r="E163" i="4"/>
  <c r="D163" i="4"/>
  <c r="C163" i="4"/>
  <c r="B163" i="4"/>
  <c r="A163" i="4" s="1"/>
  <c r="J162" i="4"/>
  <c r="I162" i="4"/>
  <c r="H162" i="4"/>
  <c r="G162" i="4"/>
  <c r="F162" i="4"/>
  <c r="E162" i="4"/>
  <c r="D162" i="4"/>
  <c r="C162" i="4"/>
  <c r="B162" i="4"/>
  <c r="A162" i="4" s="1"/>
  <c r="J161" i="4"/>
  <c r="I161" i="4"/>
  <c r="H161" i="4"/>
  <c r="G161" i="4"/>
  <c r="F161" i="4"/>
  <c r="E161" i="4"/>
  <c r="D161" i="4"/>
  <c r="C161" i="4"/>
  <c r="B161" i="4"/>
  <c r="A161" i="4" s="1"/>
  <c r="J160" i="4"/>
  <c r="I160" i="4"/>
  <c r="H160" i="4"/>
  <c r="G160" i="4"/>
  <c r="F160" i="4"/>
  <c r="E160" i="4"/>
  <c r="D160" i="4"/>
  <c r="C160" i="4"/>
  <c r="B160" i="4"/>
  <c r="A160" i="4" s="1"/>
  <c r="J159" i="4"/>
  <c r="I159" i="4"/>
  <c r="H159" i="4"/>
  <c r="G159" i="4"/>
  <c r="F159" i="4"/>
  <c r="E159" i="4"/>
  <c r="D159" i="4"/>
  <c r="C159" i="4"/>
  <c r="B159" i="4"/>
  <c r="A159" i="4" s="1"/>
  <c r="J158" i="4"/>
  <c r="I158" i="4"/>
  <c r="H158" i="4"/>
  <c r="G158" i="4"/>
  <c r="F158" i="4"/>
  <c r="E158" i="4"/>
  <c r="D158" i="4"/>
  <c r="C158" i="4"/>
  <c r="B158" i="4"/>
  <c r="A158" i="4" s="1"/>
  <c r="J157" i="4"/>
  <c r="I157" i="4"/>
  <c r="H157" i="4"/>
  <c r="G157" i="4"/>
  <c r="F157" i="4"/>
  <c r="E157" i="4"/>
  <c r="D157" i="4"/>
  <c r="C157" i="4"/>
  <c r="B157" i="4"/>
  <c r="A157" i="4" s="1"/>
  <c r="J156" i="4"/>
  <c r="I156" i="4"/>
  <c r="H156" i="4"/>
  <c r="G156" i="4"/>
  <c r="F156" i="4"/>
  <c r="E156" i="4"/>
  <c r="D156" i="4"/>
  <c r="C156" i="4"/>
  <c r="B156" i="4"/>
  <c r="A156" i="4" s="1"/>
  <c r="J155" i="4"/>
  <c r="I155" i="4"/>
  <c r="H155" i="4"/>
  <c r="G155" i="4"/>
  <c r="F155" i="4"/>
  <c r="E155" i="4"/>
  <c r="D155" i="4"/>
  <c r="C155" i="4"/>
  <c r="B155" i="4"/>
  <c r="A155" i="4" s="1"/>
  <c r="J154" i="4"/>
  <c r="I154" i="4"/>
  <c r="H154" i="4"/>
  <c r="G154" i="4"/>
  <c r="F154" i="4"/>
  <c r="E154" i="4"/>
  <c r="D154" i="4"/>
  <c r="C154" i="4"/>
  <c r="B154" i="4"/>
  <c r="A154" i="4" s="1"/>
  <c r="J153" i="4"/>
  <c r="I153" i="4"/>
  <c r="H153" i="4"/>
  <c r="G153" i="4"/>
  <c r="F153" i="4"/>
  <c r="E153" i="4"/>
  <c r="D153" i="4"/>
  <c r="C153" i="4"/>
  <c r="B153" i="4"/>
  <c r="A153" i="4" s="1"/>
  <c r="J152" i="4"/>
  <c r="I152" i="4"/>
  <c r="H152" i="4"/>
  <c r="G152" i="4"/>
  <c r="F152" i="4"/>
  <c r="E152" i="4"/>
  <c r="D152" i="4"/>
  <c r="C152" i="4"/>
  <c r="B152" i="4"/>
  <c r="A152" i="4" s="1"/>
  <c r="J151" i="4"/>
  <c r="I151" i="4"/>
  <c r="H151" i="4"/>
  <c r="G151" i="4"/>
  <c r="F151" i="4"/>
  <c r="E151" i="4"/>
  <c r="D151" i="4"/>
  <c r="C151" i="4"/>
  <c r="B151" i="4"/>
  <c r="A151" i="4" s="1"/>
  <c r="J150" i="4"/>
  <c r="I150" i="4"/>
  <c r="H150" i="4"/>
  <c r="G150" i="4"/>
  <c r="F150" i="4"/>
  <c r="E150" i="4"/>
  <c r="D150" i="4"/>
  <c r="C150" i="4"/>
  <c r="B150" i="4"/>
  <c r="A150" i="4" s="1"/>
  <c r="J149" i="4"/>
  <c r="I149" i="4"/>
  <c r="H149" i="4"/>
  <c r="G149" i="4"/>
  <c r="F149" i="4"/>
  <c r="E149" i="4"/>
  <c r="D149" i="4"/>
  <c r="C149" i="4"/>
  <c r="B149" i="4"/>
  <c r="A149" i="4" s="1"/>
  <c r="J148" i="4"/>
  <c r="I148" i="4"/>
  <c r="H148" i="4"/>
  <c r="G148" i="4"/>
  <c r="F148" i="4"/>
  <c r="E148" i="4"/>
  <c r="D148" i="4"/>
  <c r="C148" i="4"/>
  <c r="B148" i="4"/>
  <c r="A148" i="4" s="1"/>
  <c r="J147" i="4"/>
  <c r="I147" i="4"/>
  <c r="H147" i="4"/>
  <c r="G147" i="4"/>
  <c r="F147" i="4"/>
  <c r="E147" i="4"/>
  <c r="D147" i="4"/>
  <c r="C147" i="4"/>
  <c r="B147" i="4"/>
  <c r="A147" i="4" s="1"/>
  <c r="J146" i="4"/>
  <c r="I146" i="4"/>
  <c r="H146" i="4"/>
  <c r="G146" i="4"/>
  <c r="F146" i="4"/>
  <c r="E146" i="4"/>
  <c r="D146" i="4"/>
  <c r="C146" i="4"/>
  <c r="B146" i="4"/>
  <c r="A146" i="4" s="1"/>
  <c r="J145" i="4"/>
  <c r="I145" i="4"/>
  <c r="H145" i="4"/>
  <c r="G145" i="4"/>
  <c r="F145" i="4"/>
  <c r="E145" i="4"/>
  <c r="D145" i="4"/>
  <c r="C145" i="4"/>
  <c r="B145" i="4"/>
  <c r="A145" i="4" s="1"/>
  <c r="J144" i="4"/>
  <c r="I144" i="4"/>
  <c r="H144" i="4"/>
  <c r="G144" i="4"/>
  <c r="F144" i="4"/>
  <c r="E144" i="4"/>
  <c r="D144" i="4"/>
  <c r="C144" i="4"/>
  <c r="B144" i="4"/>
  <c r="A144" i="4" s="1"/>
  <c r="J143" i="4"/>
  <c r="I143" i="4"/>
  <c r="H143" i="4"/>
  <c r="G143" i="4"/>
  <c r="F143" i="4"/>
  <c r="E143" i="4"/>
  <c r="D143" i="4"/>
  <c r="C143" i="4"/>
  <c r="B143" i="4"/>
  <c r="A143" i="4" s="1"/>
  <c r="J142" i="4"/>
  <c r="I142" i="4"/>
  <c r="H142" i="4"/>
  <c r="G142" i="4"/>
  <c r="F142" i="4"/>
  <c r="E142" i="4"/>
  <c r="D142" i="4"/>
  <c r="C142" i="4"/>
  <c r="B142" i="4"/>
  <c r="A142" i="4" s="1"/>
  <c r="J141" i="4"/>
  <c r="I141" i="4"/>
  <c r="H141" i="4"/>
  <c r="G141" i="4"/>
  <c r="F141" i="4"/>
  <c r="E141" i="4"/>
  <c r="D141" i="4"/>
  <c r="C141" i="4"/>
  <c r="B141" i="4"/>
  <c r="A141" i="4" s="1"/>
  <c r="J140" i="4"/>
  <c r="I140" i="4"/>
  <c r="H140" i="4"/>
  <c r="G140" i="4"/>
  <c r="F140" i="4"/>
  <c r="E140" i="4"/>
  <c r="D140" i="4"/>
  <c r="C140" i="4"/>
  <c r="B140" i="4"/>
  <c r="A140" i="4" s="1"/>
  <c r="J139" i="4"/>
  <c r="I139" i="4"/>
  <c r="H139" i="4"/>
  <c r="G139" i="4"/>
  <c r="F139" i="4"/>
  <c r="E139" i="4"/>
  <c r="D139" i="4"/>
  <c r="C139" i="4"/>
  <c r="B139" i="4"/>
  <c r="A139" i="4" s="1"/>
  <c r="J138" i="4"/>
  <c r="I138" i="4"/>
  <c r="H138" i="4"/>
  <c r="G138" i="4"/>
  <c r="F138" i="4"/>
  <c r="E138" i="4"/>
  <c r="D138" i="4"/>
  <c r="C138" i="4"/>
  <c r="B138" i="4"/>
  <c r="A138" i="4" s="1"/>
  <c r="J137" i="4"/>
  <c r="I137" i="4"/>
  <c r="H137" i="4"/>
  <c r="G137" i="4"/>
  <c r="F137" i="4"/>
  <c r="E137" i="4"/>
  <c r="D137" i="4"/>
  <c r="C137" i="4"/>
  <c r="B137" i="4"/>
  <c r="A137" i="4" s="1"/>
  <c r="J136" i="4"/>
  <c r="I136" i="4"/>
  <c r="H136" i="4"/>
  <c r="G136" i="4"/>
  <c r="F136" i="4"/>
  <c r="E136" i="4"/>
  <c r="D136" i="4"/>
  <c r="C136" i="4"/>
  <c r="B136" i="4"/>
  <c r="A136" i="4" s="1"/>
  <c r="J135" i="4"/>
  <c r="I135" i="4"/>
  <c r="H135" i="4"/>
  <c r="G135" i="4"/>
  <c r="F135" i="4"/>
  <c r="E135" i="4"/>
  <c r="D135" i="4"/>
  <c r="C135" i="4"/>
  <c r="B135" i="4"/>
  <c r="A135" i="4" s="1"/>
  <c r="J134" i="4"/>
  <c r="I134" i="4"/>
  <c r="H134" i="4"/>
  <c r="G134" i="4"/>
  <c r="F134" i="4"/>
  <c r="E134" i="4"/>
  <c r="D134" i="4"/>
  <c r="C134" i="4"/>
  <c r="B134" i="4"/>
  <c r="A134" i="4" s="1"/>
  <c r="J133" i="4"/>
  <c r="I133" i="4"/>
  <c r="H133" i="4"/>
  <c r="G133" i="4"/>
  <c r="F133" i="4"/>
  <c r="E133" i="4"/>
  <c r="D133" i="4"/>
  <c r="C133" i="4"/>
  <c r="B133" i="4"/>
  <c r="A133" i="4" s="1"/>
  <c r="J132" i="4"/>
  <c r="I132" i="4"/>
  <c r="H132" i="4"/>
  <c r="G132" i="4"/>
  <c r="F132" i="4"/>
  <c r="E132" i="4"/>
  <c r="D132" i="4"/>
  <c r="C132" i="4"/>
  <c r="B132" i="4"/>
  <c r="A132" i="4" s="1"/>
  <c r="J131" i="4"/>
  <c r="I131" i="4"/>
  <c r="H131" i="4"/>
  <c r="G131" i="4"/>
  <c r="F131" i="4"/>
  <c r="E131" i="4"/>
  <c r="D131" i="4"/>
  <c r="C131" i="4"/>
  <c r="B131" i="4"/>
  <c r="A131" i="4" s="1"/>
  <c r="J130" i="4"/>
  <c r="I130" i="4"/>
  <c r="H130" i="4"/>
  <c r="G130" i="4"/>
  <c r="F130" i="4"/>
  <c r="E130" i="4"/>
  <c r="D130" i="4"/>
  <c r="C130" i="4"/>
  <c r="B130" i="4"/>
  <c r="A130" i="4" s="1"/>
  <c r="J129" i="4"/>
  <c r="I129" i="4"/>
  <c r="H129" i="4"/>
  <c r="G129" i="4"/>
  <c r="F129" i="4"/>
  <c r="E129" i="4"/>
  <c r="D129" i="4"/>
  <c r="C129" i="4"/>
  <c r="B129" i="4"/>
  <c r="A129" i="4" s="1"/>
  <c r="J128" i="4"/>
  <c r="I128" i="4"/>
  <c r="H128" i="4"/>
  <c r="G128" i="4"/>
  <c r="F128" i="4"/>
  <c r="E128" i="4"/>
  <c r="D128" i="4"/>
  <c r="C128" i="4"/>
  <c r="B128" i="4"/>
  <c r="A128" i="4" s="1"/>
  <c r="J127" i="4"/>
  <c r="I127" i="4"/>
  <c r="H127" i="4"/>
  <c r="G127" i="4"/>
  <c r="F127" i="4"/>
  <c r="E127" i="4"/>
  <c r="D127" i="4"/>
  <c r="C127" i="4"/>
  <c r="B127" i="4"/>
  <c r="A127" i="4" s="1"/>
  <c r="J126" i="4"/>
  <c r="I126" i="4"/>
  <c r="H126" i="4"/>
  <c r="G126" i="4"/>
  <c r="F126" i="4"/>
  <c r="E126" i="4"/>
  <c r="D126" i="4"/>
  <c r="C126" i="4"/>
  <c r="B126" i="4"/>
  <c r="A126" i="4" s="1"/>
  <c r="J125" i="4"/>
  <c r="I125" i="4"/>
  <c r="H125" i="4"/>
  <c r="G125" i="4"/>
  <c r="F125" i="4"/>
  <c r="E125" i="4"/>
  <c r="D125" i="4"/>
  <c r="C125" i="4"/>
  <c r="B125" i="4"/>
  <c r="A125" i="4" s="1"/>
  <c r="J124" i="4"/>
  <c r="I124" i="4"/>
  <c r="H124" i="4"/>
  <c r="G124" i="4"/>
  <c r="F124" i="4"/>
  <c r="E124" i="4"/>
  <c r="D124" i="4"/>
  <c r="C124" i="4"/>
  <c r="B124" i="4"/>
  <c r="A124" i="4" s="1"/>
  <c r="J123" i="4"/>
  <c r="I123" i="4"/>
  <c r="H123" i="4"/>
  <c r="G123" i="4"/>
  <c r="F123" i="4"/>
  <c r="E123" i="4"/>
  <c r="D123" i="4"/>
  <c r="C123" i="4"/>
  <c r="B123" i="4"/>
  <c r="A123" i="4" s="1"/>
  <c r="J122" i="4"/>
  <c r="I122" i="4"/>
  <c r="H122" i="4"/>
  <c r="G122" i="4"/>
  <c r="F122" i="4"/>
  <c r="E122" i="4"/>
  <c r="D122" i="4"/>
  <c r="C122" i="4"/>
  <c r="B122" i="4"/>
  <c r="A122" i="4" s="1"/>
  <c r="J121" i="4"/>
  <c r="I121" i="4"/>
  <c r="H121" i="4"/>
  <c r="G121" i="4"/>
  <c r="F121" i="4"/>
  <c r="E121" i="4"/>
  <c r="D121" i="4"/>
  <c r="C121" i="4"/>
  <c r="B121" i="4"/>
  <c r="A121" i="4" s="1"/>
  <c r="J120" i="4"/>
  <c r="I120" i="4"/>
  <c r="H120" i="4"/>
  <c r="G120" i="4"/>
  <c r="F120" i="4"/>
  <c r="E120" i="4"/>
  <c r="D120" i="4"/>
  <c r="C120" i="4"/>
  <c r="B120" i="4"/>
  <c r="A120" i="4" s="1"/>
  <c r="J119" i="4"/>
  <c r="I119" i="4"/>
  <c r="H119" i="4"/>
  <c r="G119" i="4"/>
  <c r="F119" i="4"/>
  <c r="E119" i="4"/>
  <c r="D119" i="4"/>
  <c r="C119" i="4"/>
  <c r="B119" i="4"/>
  <c r="A119" i="4" s="1"/>
  <c r="J118" i="4"/>
  <c r="I118" i="4"/>
  <c r="H118" i="4"/>
  <c r="G118" i="4"/>
  <c r="F118" i="4"/>
  <c r="E118" i="4"/>
  <c r="D118" i="4"/>
  <c r="C118" i="4"/>
  <c r="B118" i="4"/>
  <c r="A118" i="4" s="1"/>
  <c r="J117" i="4"/>
  <c r="I117" i="4"/>
  <c r="H117" i="4"/>
  <c r="G117" i="4"/>
  <c r="F117" i="4"/>
  <c r="E117" i="4"/>
  <c r="D117" i="4"/>
  <c r="C117" i="4"/>
  <c r="B117" i="4"/>
  <c r="A117" i="4" s="1"/>
  <c r="J116" i="4"/>
  <c r="I116" i="4"/>
  <c r="H116" i="4"/>
  <c r="G116" i="4"/>
  <c r="F116" i="4"/>
  <c r="E116" i="4"/>
  <c r="D116" i="4"/>
  <c r="C116" i="4"/>
  <c r="B116" i="4"/>
  <c r="A116" i="4" s="1"/>
  <c r="J115" i="4"/>
  <c r="I115" i="4"/>
  <c r="H115" i="4"/>
  <c r="G115" i="4"/>
  <c r="F115" i="4"/>
  <c r="E115" i="4"/>
  <c r="D115" i="4"/>
  <c r="C115" i="4"/>
  <c r="B115" i="4"/>
  <c r="A115" i="4" s="1"/>
  <c r="J114" i="4"/>
  <c r="I114" i="4"/>
  <c r="H114" i="4"/>
  <c r="G114" i="4"/>
  <c r="F114" i="4"/>
  <c r="E114" i="4"/>
  <c r="D114" i="4"/>
  <c r="C114" i="4"/>
  <c r="B114" i="4"/>
  <c r="A114" i="4" s="1"/>
  <c r="J113" i="4"/>
  <c r="I113" i="4"/>
  <c r="H113" i="4"/>
  <c r="G113" i="4"/>
  <c r="F113" i="4"/>
  <c r="E113" i="4"/>
  <c r="D113" i="4"/>
  <c r="C113" i="4"/>
  <c r="B113" i="4"/>
  <c r="A113" i="4" s="1"/>
  <c r="J112" i="4"/>
  <c r="I112" i="4"/>
  <c r="H112" i="4"/>
  <c r="G112" i="4"/>
  <c r="F112" i="4"/>
  <c r="E112" i="4"/>
  <c r="D112" i="4"/>
  <c r="C112" i="4"/>
  <c r="B112" i="4"/>
  <c r="A112" i="4" s="1"/>
  <c r="J111" i="4"/>
  <c r="I111" i="4"/>
  <c r="H111" i="4"/>
  <c r="G111" i="4"/>
  <c r="F111" i="4"/>
  <c r="E111" i="4"/>
  <c r="D111" i="4"/>
  <c r="C111" i="4"/>
  <c r="B111" i="4"/>
  <c r="A111" i="4" s="1"/>
  <c r="J110" i="4"/>
  <c r="I110" i="4"/>
  <c r="H110" i="4"/>
  <c r="G110" i="4"/>
  <c r="F110" i="4"/>
  <c r="E110" i="4"/>
  <c r="D110" i="4"/>
  <c r="C110" i="4"/>
  <c r="B110" i="4"/>
  <c r="A110" i="4" s="1"/>
  <c r="J109" i="4"/>
  <c r="I109" i="4"/>
  <c r="H109" i="4"/>
  <c r="G109" i="4"/>
  <c r="F109" i="4"/>
  <c r="E109" i="4"/>
  <c r="D109" i="4"/>
  <c r="C109" i="4"/>
  <c r="B109" i="4"/>
  <c r="A109" i="4" s="1"/>
  <c r="J108" i="4"/>
  <c r="I108" i="4"/>
  <c r="H108" i="4"/>
  <c r="G108" i="4"/>
  <c r="F108" i="4"/>
  <c r="E108" i="4"/>
  <c r="D108" i="4"/>
  <c r="C108" i="4"/>
  <c r="B108" i="4"/>
  <c r="A108" i="4" s="1"/>
  <c r="J107" i="4"/>
  <c r="I107" i="4"/>
  <c r="H107" i="4"/>
  <c r="G107" i="4"/>
  <c r="F107" i="4"/>
  <c r="E107" i="4"/>
  <c r="D107" i="4"/>
  <c r="C107" i="4"/>
  <c r="B107" i="4"/>
  <c r="A107" i="4" s="1"/>
  <c r="J106" i="4"/>
  <c r="I106" i="4"/>
  <c r="H106" i="4"/>
  <c r="G106" i="4"/>
  <c r="F106" i="4"/>
  <c r="E106" i="4"/>
  <c r="D106" i="4"/>
  <c r="C106" i="4"/>
  <c r="B106" i="4"/>
  <c r="A106" i="4" s="1"/>
  <c r="J105" i="4"/>
  <c r="I105" i="4"/>
  <c r="H105" i="4"/>
  <c r="G105" i="4"/>
  <c r="F105" i="4"/>
  <c r="E105" i="4"/>
  <c r="D105" i="4"/>
  <c r="C105" i="4"/>
  <c r="B105" i="4"/>
  <c r="A105" i="4" s="1"/>
  <c r="J104" i="4"/>
  <c r="I104" i="4"/>
  <c r="H104" i="4"/>
  <c r="G104" i="4"/>
  <c r="F104" i="4"/>
  <c r="E104" i="4"/>
  <c r="D104" i="4"/>
  <c r="C104" i="4"/>
  <c r="B104" i="4"/>
  <c r="A104" i="4" s="1"/>
  <c r="J103" i="4"/>
  <c r="I103" i="4"/>
  <c r="H103" i="4"/>
  <c r="G103" i="4"/>
  <c r="F103" i="4"/>
  <c r="E103" i="4"/>
  <c r="D103" i="4"/>
  <c r="C103" i="4"/>
  <c r="B103" i="4"/>
  <c r="A103" i="4" s="1"/>
  <c r="J102" i="4"/>
  <c r="I102" i="4"/>
  <c r="H102" i="4"/>
  <c r="G102" i="4"/>
  <c r="F102" i="4"/>
  <c r="E102" i="4"/>
  <c r="D102" i="4"/>
  <c r="C102" i="4"/>
  <c r="B102" i="4"/>
  <c r="A102" i="4" s="1"/>
  <c r="J101" i="4"/>
  <c r="I101" i="4"/>
  <c r="H101" i="4"/>
  <c r="G101" i="4"/>
  <c r="F101" i="4"/>
  <c r="E101" i="4"/>
  <c r="D101" i="4"/>
  <c r="C101" i="4"/>
  <c r="B101" i="4"/>
  <c r="A101" i="4" s="1"/>
  <c r="J100" i="4"/>
  <c r="I100" i="4"/>
  <c r="H100" i="4"/>
  <c r="G100" i="4"/>
  <c r="F100" i="4"/>
  <c r="E100" i="4"/>
  <c r="D100" i="4"/>
  <c r="C100" i="4"/>
  <c r="B100" i="4"/>
  <c r="A100" i="4" s="1"/>
  <c r="J99" i="4"/>
  <c r="I99" i="4"/>
  <c r="H99" i="4"/>
  <c r="G99" i="4"/>
  <c r="F99" i="4"/>
  <c r="E99" i="4"/>
  <c r="D99" i="4"/>
  <c r="C99" i="4"/>
  <c r="B99" i="4"/>
  <c r="A99" i="4" s="1"/>
  <c r="J98" i="4"/>
  <c r="I98" i="4"/>
  <c r="H98" i="4"/>
  <c r="G98" i="4"/>
  <c r="F98" i="4"/>
  <c r="E98" i="4"/>
  <c r="D98" i="4"/>
  <c r="C98" i="4"/>
  <c r="B98" i="4"/>
  <c r="A98" i="4" s="1"/>
  <c r="J97" i="4"/>
  <c r="I97" i="4"/>
  <c r="H97" i="4"/>
  <c r="G97" i="4"/>
  <c r="F97" i="4"/>
  <c r="E97" i="4"/>
  <c r="D97" i="4"/>
  <c r="C97" i="4"/>
  <c r="B97" i="4"/>
  <c r="A97" i="4" s="1"/>
  <c r="J96" i="4"/>
  <c r="I96" i="4"/>
  <c r="H96" i="4"/>
  <c r="G96" i="4"/>
  <c r="F96" i="4"/>
  <c r="E96" i="4"/>
  <c r="D96" i="4"/>
  <c r="C96" i="4"/>
  <c r="B96" i="4"/>
  <c r="A96" i="4" s="1"/>
  <c r="J95" i="4"/>
  <c r="I95" i="4"/>
  <c r="H95" i="4"/>
  <c r="G95" i="4"/>
  <c r="F95" i="4"/>
  <c r="E95" i="4"/>
  <c r="D95" i="4"/>
  <c r="C95" i="4"/>
  <c r="B95" i="4"/>
  <c r="A95" i="4" s="1"/>
  <c r="J94" i="4"/>
  <c r="I94" i="4"/>
  <c r="H94" i="4"/>
  <c r="G94" i="4"/>
  <c r="F94" i="4"/>
  <c r="E94" i="4"/>
  <c r="D94" i="4"/>
  <c r="C94" i="4"/>
  <c r="B94" i="4"/>
  <c r="A94" i="4" s="1"/>
  <c r="J93" i="4"/>
  <c r="I93" i="4"/>
  <c r="H93" i="4"/>
  <c r="G93" i="4"/>
  <c r="F93" i="4"/>
  <c r="E93" i="4"/>
  <c r="D93" i="4"/>
  <c r="C93" i="4"/>
  <c r="B93" i="4"/>
  <c r="A93" i="4" s="1"/>
  <c r="J92" i="4"/>
  <c r="I92" i="4"/>
  <c r="H92" i="4"/>
  <c r="G92" i="4"/>
  <c r="F92" i="4"/>
  <c r="E92" i="4"/>
  <c r="D92" i="4"/>
  <c r="C92" i="4"/>
  <c r="B92" i="4"/>
  <c r="A92" i="4" s="1"/>
  <c r="J91" i="4"/>
  <c r="I91" i="4"/>
  <c r="H91" i="4"/>
  <c r="G91" i="4"/>
  <c r="F91" i="4"/>
  <c r="E91" i="4"/>
  <c r="D91" i="4"/>
  <c r="C91" i="4"/>
  <c r="B91" i="4"/>
  <c r="A91" i="4" s="1"/>
  <c r="J90" i="4"/>
  <c r="I90" i="4"/>
  <c r="H90" i="4"/>
  <c r="G90" i="4"/>
  <c r="F90" i="4"/>
  <c r="E90" i="4"/>
  <c r="D90" i="4"/>
  <c r="C90" i="4"/>
  <c r="B90" i="4"/>
  <c r="A90" i="4" s="1"/>
  <c r="J89" i="4"/>
  <c r="I89" i="4"/>
  <c r="H89" i="4"/>
  <c r="G89" i="4"/>
  <c r="F89" i="4"/>
  <c r="E89" i="4"/>
  <c r="D89" i="4"/>
  <c r="C89" i="4"/>
  <c r="B89" i="4"/>
  <c r="A89" i="4" s="1"/>
  <c r="J88" i="4"/>
  <c r="I88" i="4"/>
  <c r="H88" i="4"/>
  <c r="G88" i="4"/>
  <c r="F88" i="4"/>
  <c r="E88" i="4"/>
  <c r="D88" i="4"/>
  <c r="C88" i="4"/>
  <c r="B88" i="4"/>
  <c r="A88" i="4" s="1"/>
  <c r="J87" i="4"/>
  <c r="I87" i="4"/>
  <c r="H87" i="4"/>
  <c r="G87" i="4"/>
  <c r="F87" i="4"/>
  <c r="E87" i="4"/>
  <c r="D87" i="4"/>
  <c r="C87" i="4"/>
  <c r="B87" i="4"/>
  <c r="A87" i="4" s="1"/>
  <c r="J86" i="4"/>
  <c r="I86" i="4"/>
  <c r="H86" i="4"/>
  <c r="G86" i="4"/>
  <c r="F86" i="4"/>
  <c r="E86" i="4"/>
  <c r="D86" i="4"/>
  <c r="C86" i="4"/>
  <c r="B86" i="4"/>
  <c r="A86" i="4" s="1"/>
  <c r="J85" i="4"/>
  <c r="I85" i="4"/>
  <c r="H85" i="4"/>
  <c r="G85" i="4"/>
  <c r="F85" i="4"/>
  <c r="E85" i="4"/>
  <c r="D85" i="4"/>
  <c r="C85" i="4"/>
  <c r="B85" i="4"/>
  <c r="A85" i="4" s="1"/>
  <c r="J84" i="4"/>
  <c r="I84" i="4"/>
  <c r="H84" i="4"/>
  <c r="G84" i="4"/>
  <c r="F84" i="4"/>
  <c r="E84" i="4"/>
  <c r="D84" i="4"/>
  <c r="C84" i="4"/>
  <c r="B84" i="4"/>
  <c r="A84" i="4" s="1"/>
  <c r="J83" i="4"/>
  <c r="I83" i="4"/>
  <c r="H83" i="4"/>
  <c r="G83" i="4"/>
  <c r="F83" i="4"/>
  <c r="E83" i="4"/>
  <c r="D83" i="4"/>
  <c r="C83" i="4"/>
  <c r="B83" i="4"/>
  <c r="A83" i="4" s="1"/>
  <c r="J82" i="4"/>
  <c r="I82" i="4"/>
  <c r="H82" i="4"/>
  <c r="G82" i="4"/>
  <c r="F82" i="4"/>
  <c r="E82" i="4"/>
  <c r="D82" i="4"/>
  <c r="C82" i="4"/>
  <c r="B82" i="4"/>
  <c r="A82" i="4" s="1"/>
  <c r="J81" i="4"/>
  <c r="I81" i="4"/>
  <c r="H81" i="4"/>
  <c r="G81" i="4"/>
  <c r="F81" i="4"/>
  <c r="E81" i="4"/>
  <c r="D81" i="4"/>
  <c r="C81" i="4"/>
  <c r="B81" i="4"/>
  <c r="A81" i="4" s="1"/>
  <c r="J80" i="4"/>
  <c r="I80" i="4"/>
  <c r="H80" i="4"/>
  <c r="G80" i="4"/>
  <c r="F80" i="4"/>
  <c r="E80" i="4"/>
  <c r="D80" i="4"/>
  <c r="C80" i="4"/>
  <c r="B80" i="4"/>
  <c r="A80" i="4" s="1"/>
  <c r="J79" i="4"/>
  <c r="I79" i="4"/>
  <c r="H79" i="4"/>
  <c r="G79" i="4"/>
  <c r="F79" i="4"/>
  <c r="E79" i="4"/>
  <c r="D79" i="4"/>
  <c r="C79" i="4"/>
  <c r="B79" i="4"/>
  <c r="A79" i="4" s="1"/>
  <c r="J78" i="4"/>
  <c r="I78" i="4"/>
  <c r="H78" i="4"/>
  <c r="G78" i="4"/>
  <c r="F78" i="4"/>
  <c r="E78" i="4"/>
  <c r="D78" i="4"/>
  <c r="C78" i="4"/>
  <c r="B78" i="4"/>
  <c r="A78" i="4" s="1"/>
  <c r="J77" i="4"/>
  <c r="I77" i="4"/>
  <c r="H77" i="4"/>
  <c r="G77" i="4"/>
  <c r="F77" i="4"/>
  <c r="E77" i="4"/>
  <c r="D77" i="4"/>
  <c r="C77" i="4"/>
  <c r="B77" i="4"/>
  <c r="A77" i="4" s="1"/>
  <c r="J76" i="4"/>
  <c r="I76" i="4"/>
  <c r="H76" i="4"/>
  <c r="G76" i="4"/>
  <c r="F76" i="4"/>
  <c r="E76" i="4"/>
  <c r="D76" i="4"/>
  <c r="C76" i="4"/>
  <c r="B76" i="4"/>
  <c r="A76" i="4" s="1"/>
  <c r="J75" i="4"/>
  <c r="I75" i="4"/>
  <c r="H75" i="4"/>
  <c r="G75" i="4"/>
  <c r="F75" i="4"/>
  <c r="E75" i="4"/>
  <c r="D75" i="4"/>
  <c r="C75" i="4"/>
  <c r="B75" i="4"/>
  <c r="A75" i="4" s="1"/>
  <c r="J74" i="4"/>
  <c r="I74" i="4"/>
  <c r="H74" i="4"/>
  <c r="G74" i="4"/>
  <c r="F74" i="4"/>
  <c r="E74" i="4"/>
  <c r="D74" i="4"/>
  <c r="C74" i="4"/>
  <c r="B74" i="4"/>
  <c r="A74" i="4" s="1"/>
  <c r="J73" i="4"/>
  <c r="I73" i="4"/>
  <c r="H73" i="4"/>
  <c r="G73" i="4"/>
  <c r="F73" i="4"/>
  <c r="E73" i="4"/>
  <c r="D73" i="4"/>
  <c r="C73" i="4"/>
  <c r="B73" i="4"/>
  <c r="A73" i="4" s="1"/>
  <c r="J72" i="4"/>
  <c r="I72" i="4"/>
  <c r="H72" i="4"/>
  <c r="G72" i="4"/>
  <c r="F72" i="4"/>
  <c r="E72" i="4"/>
  <c r="D72" i="4"/>
  <c r="C72" i="4"/>
  <c r="B72" i="4"/>
  <c r="A72" i="4" s="1"/>
  <c r="J71" i="4"/>
  <c r="I71" i="4"/>
  <c r="H71" i="4"/>
  <c r="G71" i="4"/>
  <c r="F71" i="4"/>
  <c r="E71" i="4"/>
  <c r="D71" i="4"/>
  <c r="C71" i="4"/>
  <c r="B71" i="4"/>
  <c r="A71" i="4" s="1"/>
  <c r="J70" i="4"/>
  <c r="I70" i="4"/>
  <c r="H70" i="4"/>
  <c r="G70" i="4"/>
  <c r="F70" i="4"/>
  <c r="E70" i="4"/>
  <c r="D70" i="4"/>
  <c r="C70" i="4"/>
  <c r="B70" i="4"/>
  <c r="A70" i="4" s="1"/>
  <c r="J69" i="4"/>
  <c r="I69" i="4"/>
  <c r="H69" i="4"/>
  <c r="G69" i="4"/>
  <c r="F69" i="4"/>
  <c r="E69" i="4"/>
  <c r="D69" i="4"/>
  <c r="C69" i="4"/>
  <c r="B69" i="4"/>
  <c r="A69" i="4" s="1"/>
  <c r="J68" i="4"/>
  <c r="I68" i="4"/>
  <c r="H68" i="4"/>
  <c r="G68" i="4"/>
  <c r="F68" i="4"/>
  <c r="E68" i="4"/>
  <c r="D68" i="4"/>
  <c r="C68" i="4"/>
  <c r="B68" i="4"/>
  <c r="A68" i="4" s="1"/>
  <c r="J67" i="4"/>
  <c r="I67" i="4"/>
  <c r="H67" i="4"/>
  <c r="G67" i="4"/>
  <c r="F67" i="4"/>
  <c r="E67" i="4"/>
  <c r="D67" i="4"/>
  <c r="C67" i="4"/>
  <c r="B67" i="4"/>
  <c r="A67" i="4" s="1"/>
  <c r="J66" i="4"/>
  <c r="I66" i="4"/>
  <c r="H66" i="4"/>
  <c r="G66" i="4"/>
  <c r="F66" i="4"/>
  <c r="E66" i="4"/>
  <c r="D66" i="4"/>
  <c r="C66" i="4"/>
  <c r="B66" i="4"/>
  <c r="A66" i="4" s="1"/>
  <c r="J65" i="4"/>
  <c r="I65" i="4"/>
  <c r="H65" i="4"/>
  <c r="G65" i="4"/>
  <c r="F65" i="4"/>
  <c r="E65" i="4"/>
  <c r="D65" i="4"/>
  <c r="C65" i="4"/>
  <c r="B65" i="4"/>
  <c r="A65" i="4" s="1"/>
  <c r="J64" i="4"/>
  <c r="I64" i="4"/>
  <c r="H64" i="4"/>
  <c r="G64" i="4"/>
  <c r="F64" i="4"/>
  <c r="E64" i="4"/>
  <c r="D64" i="4"/>
  <c r="C64" i="4"/>
  <c r="B64" i="4"/>
  <c r="A64" i="4" s="1"/>
  <c r="J63" i="4"/>
  <c r="I63" i="4"/>
  <c r="H63" i="4"/>
  <c r="G63" i="4"/>
  <c r="F63" i="4"/>
  <c r="E63" i="4"/>
  <c r="D63" i="4"/>
  <c r="C63" i="4"/>
  <c r="B63" i="4"/>
  <c r="A63" i="4" s="1"/>
  <c r="J62" i="4"/>
  <c r="I62" i="4"/>
  <c r="H62" i="4"/>
  <c r="G62" i="4"/>
  <c r="F62" i="4"/>
  <c r="E62" i="4"/>
  <c r="D62" i="4"/>
  <c r="C62" i="4"/>
  <c r="B62" i="4"/>
  <c r="A62" i="4" s="1"/>
  <c r="J61" i="4"/>
  <c r="I61" i="4"/>
  <c r="H61" i="4"/>
  <c r="G61" i="4"/>
  <c r="F61" i="4"/>
  <c r="E61" i="4"/>
  <c r="D61" i="4"/>
  <c r="C61" i="4"/>
  <c r="B61" i="4"/>
  <c r="A61" i="4" s="1"/>
  <c r="J60" i="4"/>
  <c r="I60" i="4"/>
  <c r="H60" i="4"/>
  <c r="G60" i="4"/>
  <c r="F60" i="4"/>
  <c r="E60" i="4"/>
  <c r="D60" i="4"/>
  <c r="C60" i="4"/>
  <c r="B60" i="4"/>
  <c r="A60" i="4" s="1"/>
  <c r="J59" i="4"/>
  <c r="I59" i="4"/>
  <c r="H59" i="4"/>
  <c r="G59" i="4"/>
  <c r="F59" i="4"/>
  <c r="E59" i="4"/>
  <c r="D59" i="4"/>
  <c r="C59" i="4"/>
  <c r="B59" i="4"/>
  <c r="A59" i="4" s="1"/>
  <c r="J58" i="4"/>
  <c r="I58" i="4"/>
  <c r="H58" i="4"/>
  <c r="G58" i="4"/>
  <c r="F58" i="4"/>
  <c r="E58" i="4"/>
  <c r="D58" i="4"/>
  <c r="C58" i="4"/>
  <c r="B58" i="4"/>
  <c r="A58" i="4" s="1"/>
  <c r="J57" i="4"/>
  <c r="I57" i="4"/>
  <c r="H57" i="4"/>
  <c r="G57" i="4"/>
  <c r="F57" i="4"/>
  <c r="E57" i="4"/>
  <c r="D57" i="4"/>
  <c r="C57" i="4"/>
  <c r="B57" i="4"/>
  <c r="A57" i="4" s="1"/>
  <c r="J56" i="4"/>
  <c r="I56" i="4"/>
  <c r="H56" i="4"/>
  <c r="G56" i="4"/>
  <c r="F56" i="4"/>
  <c r="E56" i="4"/>
  <c r="D56" i="4"/>
  <c r="C56" i="4"/>
  <c r="B56" i="4"/>
  <c r="A56" i="4" s="1"/>
  <c r="J55" i="4"/>
  <c r="I55" i="4"/>
  <c r="H55" i="4"/>
  <c r="G55" i="4"/>
  <c r="F55" i="4"/>
  <c r="E55" i="4"/>
  <c r="D55" i="4"/>
  <c r="C55" i="4"/>
  <c r="B55" i="4"/>
  <c r="A55" i="4" s="1"/>
  <c r="J54" i="4"/>
  <c r="I54" i="4"/>
  <c r="H54" i="4"/>
  <c r="G54" i="4"/>
  <c r="F54" i="4"/>
  <c r="E54" i="4"/>
  <c r="D54" i="4"/>
  <c r="C54" i="4"/>
  <c r="B54" i="4"/>
  <c r="A54" i="4" s="1"/>
  <c r="J53" i="4"/>
  <c r="I53" i="4"/>
  <c r="H53" i="4"/>
  <c r="G53" i="4"/>
  <c r="F53" i="4"/>
  <c r="E53" i="4"/>
  <c r="D53" i="4"/>
  <c r="C53" i="4"/>
  <c r="B53" i="4"/>
  <c r="A53" i="4" s="1"/>
  <c r="J52" i="4"/>
  <c r="I52" i="4"/>
  <c r="H52" i="4"/>
  <c r="G52" i="4"/>
  <c r="F52" i="4"/>
  <c r="E52" i="4"/>
  <c r="D52" i="4"/>
  <c r="C52" i="4"/>
  <c r="B52" i="4"/>
  <c r="A52" i="4" s="1"/>
  <c r="J51" i="4"/>
  <c r="I51" i="4"/>
  <c r="H51" i="4"/>
  <c r="G51" i="4"/>
  <c r="F51" i="4"/>
  <c r="E51" i="4"/>
  <c r="D51" i="4"/>
  <c r="C51" i="4"/>
  <c r="B51" i="4"/>
  <c r="A51" i="4" s="1"/>
  <c r="J50" i="4"/>
  <c r="I50" i="4"/>
  <c r="H50" i="4"/>
  <c r="G50" i="4"/>
  <c r="F50" i="4"/>
  <c r="E50" i="4"/>
  <c r="D50" i="4"/>
  <c r="C50" i="4"/>
  <c r="B50" i="4"/>
  <c r="A50" i="4" s="1"/>
  <c r="J49" i="4"/>
  <c r="I49" i="4"/>
  <c r="H49" i="4"/>
  <c r="G49" i="4"/>
  <c r="F49" i="4"/>
  <c r="E49" i="4"/>
  <c r="D49" i="4"/>
  <c r="C49" i="4"/>
  <c r="B49" i="4"/>
  <c r="A49" i="4" s="1"/>
  <c r="J48" i="4"/>
  <c r="I48" i="4"/>
  <c r="H48" i="4"/>
  <c r="G48" i="4"/>
  <c r="F48" i="4"/>
  <c r="E48" i="4"/>
  <c r="D48" i="4"/>
  <c r="C48" i="4"/>
  <c r="B48" i="4"/>
  <c r="A48" i="4" s="1"/>
  <c r="J47" i="4"/>
  <c r="I47" i="4"/>
  <c r="H47" i="4"/>
  <c r="G47" i="4"/>
  <c r="F47" i="4"/>
  <c r="E47" i="4"/>
  <c r="D47" i="4"/>
  <c r="C47" i="4"/>
  <c r="B47" i="4"/>
  <c r="A47" i="4" s="1"/>
  <c r="J46" i="4"/>
  <c r="I46" i="4"/>
  <c r="H46" i="4"/>
  <c r="G46" i="4"/>
  <c r="F46" i="4"/>
  <c r="E46" i="4"/>
  <c r="D46" i="4"/>
  <c r="C46" i="4"/>
  <c r="B46" i="4"/>
  <c r="A46" i="4" s="1"/>
  <c r="J45" i="4"/>
  <c r="I45" i="4"/>
  <c r="H45" i="4"/>
  <c r="G45" i="4"/>
  <c r="F45" i="4"/>
  <c r="E45" i="4"/>
  <c r="D45" i="4"/>
  <c r="C45" i="4"/>
  <c r="B45" i="4"/>
  <c r="A45" i="4" s="1"/>
  <c r="J44" i="4"/>
  <c r="I44" i="4"/>
  <c r="H44" i="4"/>
  <c r="G44" i="4"/>
  <c r="F44" i="4"/>
  <c r="E44" i="4"/>
  <c r="D44" i="4"/>
  <c r="C44" i="4"/>
  <c r="B44" i="4"/>
  <c r="A44" i="4" s="1"/>
  <c r="J43" i="4"/>
  <c r="I43" i="4"/>
  <c r="H43" i="4"/>
  <c r="G43" i="4"/>
  <c r="F43" i="4"/>
  <c r="E43" i="4"/>
  <c r="D43" i="4"/>
  <c r="C43" i="4"/>
  <c r="B43" i="4"/>
  <c r="A43" i="4" s="1"/>
  <c r="J42" i="4"/>
  <c r="I42" i="4"/>
  <c r="H42" i="4"/>
  <c r="G42" i="4"/>
  <c r="F42" i="4"/>
  <c r="E42" i="4"/>
  <c r="D42" i="4"/>
  <c r="C42" i="4"/>
  <c r="B42" i="4"/>
  <c r="A42" i="4" s="1"/>
  <c r="J41" i="4"/>
  <c r="I41" i="4"/>
  <c r="H41" i="4"/>
  <c r="G41" i="4"/>
  <c r="F41" i="4"/>
  <c r="E41" i="4"/>
  <c r="D41" i="4"/>
  <c r="C41" i="4"/>
  <c r="B41" i="4"/>
  <c r="A41" i="4" s="1"/>
  <c r="J40" i="4"/>
  <c r="I40" i="4"/>
  <c r="H40" i="4"/>
  <c r="G40" i="4"/>
  <c r="F40" i="4"/>
  <c r="E40" i="4"/>
  <c r="D40" i="4"/>
  <c r="C40" i="4"/>
  <c r="B40" i="4"/>
  <c r="A40" i="4" s="1"/>
  <c r="J39" i="4"/>
  <c r="I39" i="4"/>
  <c r="H39" i="4"/>
  <c r="G39" i="4"/>
  <c r="F39" i="4"/>
  <c r="E39" i="4"/>
  <c r="D39" i="4"/>
  <c r="C39" i="4"/>
  <c r="B39" i="4"/>
  <c r="A39" i="4" s="1"/>
  <c r="J38" i="4"/>
  <c r="I38" i="4"/>
  <c r="H38" i="4"/>
  <c r="G38" i="4"/>
  <c r="F38" i="4"/>
  <c r="E38" i="4"/>
  <c r="D38" i="4"/>
  <c r="C38" i="4"/>
  <c r="B38" i="4"/>
  <c r="A38" i="4" s="1"/>
  <c r="J37" i="4"/>
  <c r="I37" i="4"/>
  <c r="H37" i="4"/>
  <c r="G37" i="4"/>
  <c r="F37" i="4"/>
  <c r="E37" i="4"/>
  <c r="D37" i="4"/>
  <c r="C37" i="4"/>
  <c r="B37" i="4"/>
  <c r="A37" i="4" s="1"/>
  <c r="J36" i="4"/>
  <c r="I36" i="4"/>
  <c r="H36" i="4"/>
  <c r="G36" i="4"/>
  <c r="F36" i="4"/>
  <c r="E36" i="4"/>
  <c r="D36" i="4"/>
  <c r="C36" i="4"/>
  <c r="B36" i="4"/>
  <c r="A36" i="4" s="1"/>
  <c r="J35" i="4"/>
  <c r="I35" i="4"/>
  <c r="H35" i="4"/>
  <c r="G35" i="4"/>
  <c r="F35" i="4"/>
  <c r="E35" i="4"/>
  <c r="D35" i="4"/>
  <c r="C35" i="4"/>
  <c r="B35" i="4"/>
  <c r="A35" i="4" s="1"/>
  <c r="J34" i="4"/>
  <c r="I34" i="4"/>
  <c r="H34" i="4"/>
  <c r="G34" i="4"/>
  <c r="F34" i="4"/>
  <c r="E34" i="4"/>
  <c r="D34" i="4"/>
  <c r="C34" i="4"/>
  <c r="B34" i="4"/>
  <c r="A34" i="4" s="1"/>
  <c r="J33" i="4"/>
  <c r="I33" i="4"/>
  <c r="H33" i="4"/>
  <c r="G33" i="4"/>
  <c r="F33" i="4"/>
  <c r="E33" i="4"/>
  <c r="D33" i="4"/>
  <c r="C33" i="4"/>
  <c r="B33" i="4"/>
  <c r="A33" i="4" s="1"/>
  <c r="J32" i="4"/>
  <c r="I32" i="4"/>
  <c r="H32" i="4"/>
  <c r="G32" i="4"/>
  <c r="F32" i="4"/>
  <c r="E32" i="4"/>
  <c r="D32" i="4"/>
  <c r="C32" i="4"/>
  <c r="B32" i="4"/>
  <c r="A32" i="4" s="1"/>
  <c r="J31" i="4"/>
  <c r="I31" i="4"/>
  <c r="H31" i="4"/>
  <c r="G31" i="4"/>
  <c r="F31" i="4"/>
  <c r="E31" i="4"/>
  <c r="D31" i="4"/>
  <c r="C31" i="4"/>
  <c r="B31" i="4"/>
  <c r="A31" i="4" s="1"/>
  <c r="J30" i="4"/>
  <c r="I30" i="4"/>
  <c r="H30" i="4"/>
  <c r="G30" i="4"/>
  <c r="F30" i="4"/>
  <c r="E30" i="4"/>
  <c r="D30" i="4"/>
  <c r="C30" i="4"/>
  <c r="B30" i="4"/>
  <c r="A30" i="4" s="1"/>
  <c r="J29" i="4"/>
  <c r="I29" i="4"/>
  <c r="H29" i="4"/>
  <c r="G29" i="4"/>
  <c r="F29" i="4"/>
  <c r="E29" i="4"/>
  <c r="D29" i="4"/>
  <c r="C29" i="4"/>
  <c r="B29" i="4"/>
  <c r="A29" i="4" s="1"/>
  <c r="J28" i="4"/>
  <c r="I28" i="4"/>
  <c r="H28" i="4"/>
  <c r="G28" i="4"/>
  <c r="F28" i="4"/>
  <c r="E28" i="4"/>
  <c r="D28" i="4"/>
  <c r="C28" i="4"/>
  <c r="B28" i="4"/>
  <c r="A28" i="4" s="1"/>
  <c r="J27" i="4"/>
  <c r="I27" i="4"/>
  <c r="H27" i="4"/>
  <c r="G27" i="4"/>
  <c r="F27" i="4"/>
  <c r="E27" i="4"/>
  <c r="D27" i="4"/>
  <c r="C27" i="4"/>
  <c r="B27" i="4"/>
  <c r="A27" i="4" s="1"/>
  <c r="J26" i="4"/>
  <c r="I26" i="4"/>
  <c r="H26" i="4"/>
  <c r="G26" i="4"/>
  <c r="F26" i="4"/>
  <c r="E26" i="4"/>
  <c r="D26" i="4"/>
  <c r="C26" i="4"/>
  <c r="B26" i="4"/>
  <c r="A26" i="4" s="1"/>
  <c r="J25" i="4"/>
  <c r="I25" i="4"/>
  <c r="H25" i="4"/>
  <c r="G25" i="4"/>
  <c r="F25" i="4"/>
  <c r="E25" i="4"/>
  <c r="D25" i="4"/>
  <c r="C25" i="4"/>
  <c r="B25" i="4"/>
  <c r="A25" i="4" s="1"/>
  <c r="J24" i="4"/>
  <c r="I24" i="4"/>
  <c r="H24" i="4"/>
  <c r="G24" i="4"/>
  <c r="F24" i="4"/>
  <c r="E24" i="4"/>
  <c r="D24" i="4"/>
  <c r="C24" i="4"/>
  <c r="B24" i="4"/>
  <c r="A24" i="4" s="1"/>
  <c r="J23" i="4"/>
  <c r="I23" i="4"/>
  <c r="H23" i="4"/>
  <c r="G23" i="4"/>
  <c r="F23" i="4"/>
  <c r="E23" i="4"/>
  <c r="D23" i="4"/>
  <c r="C23" i="4"/>
  <c r="B23" i="4"/>
  <c r="A23" i="4" s="1"/>
  <c r="J22" i="4"/>
  <c r="I22" i="4"/>
  <c r="H22" i="4"/>
  <c r="G22" i="4"/>
  <c r="F22" i="4"/>
  <c r="E22" i="4"/>
  <c r="D22" i="4"/>
  <c r="C22" i="4"/>
  <c r="B22" i="4"/>
  <c r="A22" i="4" s="1"/>
  <c r="J21" i="4"/>
  <c r="I21" i="4"/>
  <c r="H21" i="4"/>
  <c r="G21" i="4"/>
  <c r="F21" i="4"/>
  <c r="E21" i="4"/>
  <c r="D21" i="4"/>
  <c r="C21" i="4"/>
  <c r="B21" i="4"/>
  <c r="A21" i="4" s="1"/>
  <c r="J20" i="4"/>
  <c r="I20" i="4"/>
  <c r="H20" i="4"/>
  <c r="G20" i="4"/>
  <c r="F20" i="4"/>
  <c r="E20" i="4"/>
  <c r="D20" i="4"/>
  <c r="C20" i="4"/>
  <c r="B20" i="4"/>
  <c r="A20" i="4" s="1"/>
  <c r="J19" i="4"/>
  <c r="I19" i="4"/>
  <c r="H19" i="4"/>
  <c r="G19" i="4"/>
  <c r="F19" i="4"/>
  <c r="E19" i="4"/>
  <c r="D19" i="4"/>
  <c r="C19" i="4"/>
  <c r="B19" i="4"/>
  <c r="A19" i="4" s="1"/>
  <c r="J18" i="4"/>
  <c r="I18" i="4"/>
  <c r="H18" i="4"/>
  <c r="G18" i="4"/>
  <c r="F18" i="4"/>
  <c r="E18" i="4"/>
  <c r="D18" i="4"/>
  <c r="C18" i="4"/>
  <c r="B18" i="4"/>
  <c r="A18" i="4" s="1"/>
  <c r="J17" i="4"/>
  <c r="I17" i="4"/>
  <c r="H17" i="4"/>
  <c r="G17" i="4"/>
  <c r="F17" i="4"/>
  <c r="E17" i="4"/>
  <c r="D17" i="4"/>
  <c r="C17" i="4"/>
  <c r="B17" i="4"/>
  <c r="A17" i="4" s="1"/>
  <c r="J16" i="4"/>
  <c r="I16" i="4"/>
  <c r="H16" i="4"/>
  <c r="G16" i="4"/>
  <c r="F16" i="4"/>
  <c r="E16" i="4"/>
  <c r="D16" i="4"/>
  <c r="C16" i="4"/>
  <c r="B16" i="4"/>
  <c r="A16" i="4" s="1"/>
  <c r="J15" i="4"/>
  <c r="I15" i="4"/>
  <c r="H15" i="4"/>
  <c r="G15" i="4"/>
  <c r="F15" i="4"/>
  <c r="E15" i="4"/>
  <c r="D15" i="4"/>
  <c r="C15" i="4"/>
  <c r="B15" i="4"/>
  <c r="A15" i="4" s="1"/>
  <c r="J14" i="4"/>
  <c r="I14" i="4"/>
  <c r="H14" i="4"/>
  <c r="G14" i="4"/>
  <c r="F14" i="4"/>
  <c r="E14" i="4"/>
  <c r="D14" i="4"/>
  <c r="C14" i="4"/>
  <c r="B14" i="4"/>
  <c r="A14" i="4" s="1"/>
  <c r="J13" i="4"/>
  <c r="I13" i="4"/>
  <c r="H13" i="4"/>
  <c r="G13" i="4"/>
  <c r="F13" i="4"/>
  <c r="E13" i="4"/>
  <c r="D13" i="4"/>
  <c r="C13" i="4"/>
  <c r="B13" i="4"/>
  <c r="A13" i="4" s="1"/>
  <c r="J12" i="4"/>
  <c r="I12" i="4"/>
  <c r="H12" i="4"/>
  <c r="G12" i="4"/>
  <c r="F12" i="4"/>
  <c r="E12" i="4"/>
  <c r="D12" i="4"/>
  <c r="C12" i="4"/>
  <c r="B12" i="4"/>
  <c r="A12" i="4" s="1"/>
  <c r="J11" i="4"/>
  <c r="I11" i="4"/>
  <c r="H11" i="4"/>
  <c r="G11" i="4"/>
  <c r="F11" i="4"/>
  <c r="E11" i="4"/>
  <c r="D11" i="4"/>
  <c r="C11" i="4"/>
  <c r="B11" i="4"/>
  <c r="A11" i="4" s="1"/>
  <c r="J10" i="4"/>
  <c r="I10" i="4"/>
  <c r="H10" i="4"/>
  <c r="G10" i="4"/>
  <c r="F10" i="4"/>
  <c r="E10" i="4"/>
  <c r="D10" i="4"/>
  <c r="C10" i="4"/>
  <c r="B10" i="4"/>
  <c r="A10" i="4" s="1"/>
  <c r="J9" i="4"/>
  <c r="I9" i="4"/>
  <c r="H9" i="4"/>
  <c r="G9" i="4"/>
  <c r="F9" i="4"/>
  <c r="E9" i="4"/>
  <c r="D9" i="4"/>
  <c r="C9" i="4"/>
  <c r="B9" i="4"/>
  <c r="A9" i="4" s="1"/>
  <c r="J8" i="4"/>
  <c r="I8" i="4"/>
  <c r="H8" i="4"/>
  <c r="G8" i="4"/>
  <c r="F8" i="4"/>
  <c r="E8" i="4"/>
  <c r="D8" i="4"/>
  <c r="C8" i="4"/>
  <c r="B8" i="4"/>
  <c r="A8" i="4" s="1"/>
  <c r="J7" i="4"/>
  <c r="I7" i="4"/>
  <c r="H7" i="4"/>
  <c r="G7" i="4"/>
  <c r="F7" i="4"/>
  <c r="E7" i="4"/>
  <c r="D7" i="4"/>
  <c r="C7" i="4"/>
  <c r="B7" i="4"/>
  <c r="A7" i="4" s="1"/>
  <c r="J6" i="4"/>
  <c r="I6" i="4"/>
  <c r="H6" i="4"/>
  <c r="G6" i="4"/>
  <c r="F6" i="4"/>
  <c r="E6" i="4"/>
  <c r="D6" i="4"/>
  <c r="C6" i="4"/>
  <c r="B6" i="4"/>
  <c r="A6" i="4" s="1"/>
  <c r="J5" i="4"/>
  <c r="I5" i="4"/>
  <c r="H5" i="4"/>
  <c r="G5" i="4"/>
  <c r="F5" i="4"/>
  <c r="E5" i="4"/>
  <c r="D5" i="4"/>
  <c r="C5" i="4"/>
  <c r="B5" i="4"/>
  <c r="A5" i="4" s="1"/>
  <c r="J4" i="4"/>
  <c r="I4" i="4"/>
  <c r="H4" i="4"/>
  <c r="G4" i="4"/>
  <c r="F4" i="4"/>
  <c r="E4" i="4"/>
  <c r="D4" i="4"/>
  <c r="C4" i="4"/>
  <c r="B4" i="4"/>
  <c r="A4" i="4" s="1"/>
  <c r="J3" i="4"/>
  <c r="I3" i="4"/>
  <c r="H3" i="4"/>
  <c r="G3" i="4"/>
  <c r="F3" i="4"/>
  <c r="E3" i="4"/>
  <c r="D3" i="4"/>
  <c r="C3" i="4"/>
  <c r="B3" i="4"/>
  <c r="A3" i="4" s="1"/>
  <c r="J2" i="4"/>
  <c r="I2" i="4"/>
  <c r="H2" i="4"/>
  <c r="G2" i="4"/>
  <c r="F2" i="4"/>
  <c r="E2" i="4"/>
  <c r="D2" i="4"/>
  <c r="C2" i="4"/>
  <c r="B2" i="4"/>
  <c r="A2" i="4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2" i="1"/>
  <c r="B3" i="1"/>
  <c r="A3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A105" i="1" s="1"/>
  <c r="B106" i="1"/>
  <c r="A106" i="1" s="1"/>
  <c r="B107" i="1"/>
  <c r="A107" i="1" s="1"/>
  <c r="B108" i="1"/>
  <c r="A108" i="1" s="1"/>
  <c r="B109" i="1"/>
  <c r="A109" i="1" s="1"/>
  <c r="B110" i="1"/>
  <c r="A110" i="1" s="1"/>
  <c r="B111" i="1"/>
  <c r="A111" i="1" s="1"/>
  <c r="B112" i="1"/>
  <c r="A112" i="1" s="1"/>
  <c r="B113" i="1"/>
  <c r="A113" i="1" s="1"/>
  <c r="B114" i="1"/>
  <c r="A114" i="1" s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A137" i="1" s="1"/>
  <c r="B138" i="1"/>
  <c r="A138" i="1" s="1"/>
  <c r="B139" i="1"/>
  <c r="A139" i="1" s="1"/>
  <c r="B140" i="1"/>
  <c r="A140" i="1" s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A148" i="1" s="1"/>
  <c r="B149" i="1"/>
  <c r="A149" i="1" s="1"/>
  <c r="B150" i="1"/>
  <c r="A150" i="1" s="1"/>
  <c r="B151" i="1"/>
  <c r="A151" i="1" s="1"/>
  <c r="B152" i="1"/>
  <c r="A152" i="1" s="1"/>
  <c r="B153" i="1"/>
  <c r="A153" i="1" s="1"/>
  <c r="B154" i="1"/>
  <c r="A154" i="1" s="1"/>
  <c r="B155" i="1"/>
  <c r="A155" i="1" s="1"/>
  <c r="B156" i="1"/>
  <c r="A156" i="1" s="1"/>
  <c r="B157" i="1"/>
  <c r="A157" i="1" s="1"/>
  <c r="B158" i="1"/>
  <c r="A158" i="1" s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A169" i="1" s="1"/>
  <c r="B170" i="1"/>
  <c r="A170" i="1" s="1"/>
  <c r="B171" i="1"/>
  <c r="A171" i="1" s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A185" i="1" s="1"/>
  <c r="B186" i="1"/>
  <c r="A186" i="1" s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B207" i="1"/>
  <c r="A207" i="1" s="1"/>
  <c r="B208" i="1"/>
  <c r="A208" i="1" s="1"/>
  <c r="B209" i="1"/>
  <c r="A209" i="1" s="1"/>
  <c r="B210" i="1"/>
  <c r="A210" i="1" s="1"/>
  <c r="B211" i="1"/>
  <c r="A211" i="1" s="1"/>
  <c r="B212" i="1"/>
  <c r="A212" i="1" s="1"/>
  <c r="B213" i="1"/>
  <c r="A213" i="1" s="1"/>
  <c r="B214" i="1"/>
  <c r="A214" i="1" s="1"/>
  <c r="B215" i="1"/>
  <c r="A215" i="1" s="1"/>
  <c r="B216" i="1"/>
  <c r="A216" i="1" s="1"/>
  <c r="B217" i="1"/>
  <c r="A217" i="1" s="1"/>
  <c r="B218" i="1"/>
  <c r="A218" i="1" s="1"/>
  <c r="B219" i="1"/>
  <c r="A219" i="1" s="1"/>
  <c r="B220" i="1"/>
  <c r="A220" i="1" s="1"/>
  <c r="B221" i="1"/>
  <c r="A221" i="1" s="1"/>
  <c r="B222" i="1"/>
  <c r="A222" i="1" s="1"/>
  <c r="B223" i="1"/>
  <c r="A223" i="1" s="1"/>
  <c r="B224" i="1"/>
  <c r="A224" i="1" s="1"/>
  <c r="B225" i="1"/>
  <c r="A225" i="1" s="1"/>
  <c r="B226" i="1"/>
  <c r="A226" i="1" s="1"/>
  <c r="B227" i="1"/>
  <c r="A227" i="1" s="1"/>
  <c r="B228" i="1"/>
  <c r="A228" i="1" s="1"/>
  <c r="B229" i="1"/>
  <c r="A229" i="1" s="1"/>
  <c r="B230" i="1"/>
  <c r="A230" i="1" s="1"/>
  <c r="B231" i="1"/>
  <c r="A231" i="1" s="1"/>
  <c r="B232" i="1"/>
  <c r="A232" i="1" s="1"/>
  <c r="B233" i="1"/>
  <c r="A233" i="1" s="1"/>
  <c r="B234" i="1"/>
  <c r="A234" i="1" s="1"/>
  <c r="B235" i="1"/>
  <c r="A235" i="1" s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A242" i="1" s="1"/>
  <c r="B243" i="1"/>
  <c r="A243" i="1" s="1"/>
  <c r="B244" i="1"/>
  <c r="A244" i="1" s="1"/>
  <c r="B245" i="1"/>
  <c r="A245" i="1" s="1"/>
  <c r="B246" i="1"/>
  <c r="A246" i="1" s="1"/>
  <c r="B247" i="1"/>
  <c r="A247" i="1" s="1"/>
  <c r="B248" i="1"/>
  <c r="A248" i="1" s="1"/>
  <c r="B249" i="1"/>
  <c r="A249" i="1" s="1"/>
  <c r="B250" i="1"/>
  <c r="A250" i="1" s="1"/>
  <c r="B251" i="1"/>
  <c r="A251" i="1" s="1"/>
  <c r="B252" i="1"/>
  <c r="A252" i="1" s="1"/>
  <c r="B253" i="1"/>
  <c r="A253" i="1" s="1"/>
  <c r="B254" i="1"/>
  <c r="A254" i="1" s="1"/>
  <c r="B255" i="1"/>
  <c r="A255" i="1" s="1"/>
  <c r="B256" i="1"/>
  <c r="A256" i="1" s="1"/>
  <c r="B257" i="1"/>
  <c r="A257" i="1" s="1"/>
  <c r="B258" i="1"/>
  <c r="A258" i="1" s="1"/>
  <c r="B259" i="1"/>
  <c r="A259" i="1" s="1"/>
  <c r="B260" i="1"/>
  <c r="A260" i="1" s="1"/>
  <c r="B261" i="1"/>
  <c r="A261" i="1" s="1"/>
  <c r="B262" i="1"/>
  <c r="A262" i="1" s="1"/>
  <c r="B263" i="1"/>
  <c r="A263" i="1" s="1"/>
  <c r="B264" i="1"/>
  <c r="A264" i="1" s="1"/>
  <c r="B265" i="1"/>
  <c r="A265" i="1" s="1"/>
  <c r="B266" i="1"/>
  <c r="A266" i="1" s="1"/>
  <c r="B267" i="1"/>
  <c r="A267" i="1" s="1"/>
  <c r="B268" i="1"/>
  <c r="A268" i="1" s="1"/>
  <c r="B269" i="1"/>
  <c r="A269" i="1" s="1"/>
  <c r="B270" i="1"/>
  <c r="A270" i="1" s="1"/>
  <c r="B271" i="1"/>
  <c r="A271" i="1" s="1"/>
  <c r="B272" i="1"/>
  <c r="A272" i="1" s="1"/>
  <c r="B273" i="1"/>
  <c r="A273" i="1" s="1"/>
  <c r="B274" i="1"/>
  <c r="A274" i="1" s="1"/>
  <c r="B275" i="1"/>
  <c r="A275" i="1" s="1"/>
  <c r="B276" i="1"/>
  <c r="A276" i="1" s="1"/>
  <c r="B277" i="1"/>
  <c r="A277" i="1" s="1"/>
  <c r="B278" i="1"/>
  <c r="A278" i="1" s="1"/>
  <c r="B279" i="1"/>
  <c r="A279" i="1" s="1"/>
  <c r="B280" i="1"/>
  <c r="A280" i="1" s="1"/>
  <c r="B281" i="1"/>
  <c r="A281" i="1" s="1"/>
  <c r="B282" i="1"/>
  <c r="A282" i="1" s="1"/>
  <c r="B283" i="1"/>
  <c r="A283" i="1" s="1"/>
  <c r="B284" i="1"/>
  <c r="A284" i="1" s="1"/>
  <c r="B285" i="1"/>
  <c r="A285" i="1" s="1"/>
  <c r="B286" i="1"/>
  <c r="A286" i="1" s="1"/>
  <c r="B287" i="1"/>
  <c r="A287" i="1" s="1"/>
  <c r="B288" i="1"/>
  <c r="A288" i="1" s="1"/>
  <c r="B289" i="1"/>
  <c r="A289" i="1" s="1"/>
  <c r="B290" i="1"/>
  <c r="A290" i="1" s="1"/>
  <c r="B291" i="1"/>
  <c r="A291" i="1" s="1"/>
  <c r="B292" i="1"/>
  <c r="A292" i="1" s="1"/>
  <c r="B293" i="1"/>
  <c r="A293" i="1" s="1"/>
  <c r="B294" i="1"/>
  <c r="A294" i="1" s="1"/>
  <c r="B295" i="1"/>
  <c r="A295" i="1" s="1"/>
  <c r="B296" i="1"/>
  <c r="A296" i="1" s="1"/>
  <c r="B297" i="1"/>
  <c r="A297" i="1" s="1"/>
  <c r="B298" i="1"/>
  <c r="A298" i="1" s="1"/>
  <c r="B299" i="1"/>
  <c r="A299" i="1" s="1"/>
  <c r="B300" i="1"/>
  <c r="A300" i="1" s="1"/>
  <c r="B301" i="1"/>
  <c r="A301" i="1" s="1"/>
  <c r="B302" i="1"/>
  <c r="A302" i="1" s="1"/>
  <c r="B303" i="1"/>
  <c r="A303" i="1" s="1"/>
  <c r="B304" i="1"/>
  <c r="A304" i="1" s="1"/>
  <c r="B305" i="1"/>
  <c r="A305" i="1" s="1"/>
  <c r="B306" i="1"/>
  <c r="A306" i="1" s="1"/>
  <c r="B307" i="1"/>
  <c r="A307" i="1" s="1"/>
  <c r="B308" i="1"/>
  <c r="A308" i="1" s="1"/>
  <c r="B309" i="1"/>
  <c r="A309" i="1" s="1"/>
  <c r="B310" i="1"/>
  <c r="A310" i="1" s="1"/>
  <c r="B311" i="1"/>
  <c r="A311" i="1" s="1"/>
  <c r="B312" i="1"/>
  <c r="A312" i="1" s="1"/>
  <c r="B313" i="1"/>
  <c r="A313" i="1" s="1"/>
  <c r="B314" i="1"/>
  <c r="A314" i="1" s="1"/>
  <c r="B315" i="1"/>
  <c r="A315" i="1" s="1"/>
  <c r="B316" i="1"/>
  <c r="A316" i="1" s="1"/>
  <c r="B317" i="1"/>
  <c r="A317" i="1" s="1"/>
  <c r="B318" i="1"/>
  <c r="A318" i="1" s="1"/>
  <c r="B319" i="1"/>
  <c r="A319" i="1" s="1"/>
  <c r="B320" i="1"/>
  <c r="A320" i="1" s="1"/>
  <c r="B321" i="1"/>
  <c r="A321" i="1" s="1"/>
  <c r="B322" i="1"/>
  <c r="A322" i="1" s="1"/>
  <c r="B323" i="1"/>
  <c r="A323" i="1" s="1"/>
  <c r="B324" i="1"/>
  <c r="A324" i="1" s="1"/>
  <c r="B325" i="1"/>
  <c r="A325" i="1" s="1"/>
  <c r="B326" i="1"/>
  <c r="A326" i="1" s="1"/>
  <c r="B327" i="1"/>
  <c r="A327" i="1" s="1"/>
  <c r="B328" i="1"/>
  <c r="A328" i="1" s="1"/>
  <c r="B329" i="1"/>
  <c r="A329" i="1" s="1"/>
  <c r="B330" i="1"/>
  <c r="A330" i="1" s="1"/>
  <c r="B331" i="1"/>
  <c r="A331" i="1" s="1"/>
  <c r="B332" i="1"/>
  <c r="A332" i="1" s="1"/>
  <c r="B333" i="1"/>
  <c r="A333" i="1" s="1"/>
  <c r="B334" i="1"/>
  <c r="A334" i="1" s="1"/>
  <c r="B335" i="1"/>
  <c r="A335" i="1" s="1"/>
  <c r="B336" i="1"/>
  <c r="A336" i="1" s="1"/>
  <c r="B337" i="1"/>
  <c r="A337" i="1" s="1"/>
  <c r="B338" i="1"/>
  <c r="A338" i="1" s="1"/>
  <c r="B339" i="1"/>
  <c r="A339" i="1" s="1"/>
  <c r="B340" i="1"/>
  <c r="A340" i="1" s="1"/>
  <c r="B341" i="1"/>
  <c r="A341" i="1" s="1"/>
  <c r="B342" i="1"/>
  <c r="A342" i="1" s="1"/>
  <c r="B343" i="1"/>
  <c r="A343" i="1" s="1"/>
  <c r="B344" i="1"/>
  <c r="A344" i="1" s="1"/>
  <c r="B345" i="1"/>
  <c r="A345" i="1" s="1"/>
  <c r="B346" i="1"/>
  <c r="A346" i="1" s="1"/>
  <c r="B347" i="1"/>
  <c r="A347" i="1" s="1"/>
  <c r="B348" i="1"/>
  <c r="A348" i="1" s="1"/>
  <c r="B349" i="1"/>
  <c r="A349" i="1" s="1"/>
  <c r="B350" i="1"/>
  <c r="A350" i="1" s="1"/>
  <c r="B351" i="1"/>
  <c r="A351" i="1" s="1"/>
  <c r="B352" i="1"/>
  <c r="A352" i="1" s="1"/>
  <c r="B353" i="1"/>
  <c r="A353" i="1" s="1"/>
  <c r="B354" i="1"/>
  <c r="A354" i="1" s="1"/>
  <c r="B355" i="1"/>
  <c r="A355" i="1" s="1"/>
  <c r="B356" i="1"/>
  <c r="A356" i="1" s="1"/>
  <c r="B357" i="1"/>
  <c r="A357" i="1" s="1"/>
  <c r="B358" i="1"/>
  <c r="A358" i="1" s="1"/>
  <c r="B359" i="1"/>
  <c r="A359" i="1" s="1"/>
  <c r="B360" i="1"/>
  <c r="A360" i="1" s="1"/>
  <c r="B361" i="1"/>
  <c r="A361" i="1" s="1"/>
  <c r="B362" i="1"/>
  <c r="A362" i="1" s="1"/>
  <c r="B363" i="1"/>
  <c r="A363" i="1" s="1"/>
  <c r="B364" i="1"/>
  <c r="A364" i="1" s="1"/>
  <c r="B365" i="1"/>
  <c r="A365" i="1" s="1"/>
  <c r="B366" i="1"/>
  <c r="A366" i="1" s="1"/>
  <c r="B367" i="1"/>
  <c r="A367" i="1" s="1"/>
  <c r="B368" i="1"/>
  <c r="A368" i="1" s="1"/>
  <c r="B369" i="1"/>
  <c r="A369" i="1" s="1"/>
  <c r="B370" i="1"/>
  <c r="A370" i="1" s="1"/>
  <c r="B371" i="1"/>
  <c r="A371" i="1" s="1"/>
  <c r="B372" i="1"/>
  <c r="A372" i="1" s="1"/>
  <c r="B373" i="1"/>
  <c r="A373" i="1" s="1"/>
  <c r="B374" i="1"/>
  <c r="A374" i="1" s="1"/>
  <c r="B375" i="1"/>
  <c r="A375" i="1" s="1"/>
  <c r="B376" i="1"/>
  <c r="A376" i="1" s="1"/>
  <c r="B377" i="1"/>
  <c r="A377" i="1" s="1"/>
  <c r="B378" i="1"/>
  <c r="A378" i="1" s="1"/>
  <c r="B379" i="1"/>
  <c r="A379" i="1" s="1"/>
  <c r="B380" i="1"/>
  <c r="A380" i="1" s="1"/>
  <c r="B381" i="1"/>
  <c r="A381" i="1" s="1"/>
  <c r="B382" i="1"/>
  <c r="A382" i="1" s="1"/>
  <c r="B383" i="1"/>
  <c r="A383" i="1" s="1"/>
  <c r="B384" i="1"/>
  <c r="A384" i="1" s="1"/>
  <c r="B385" i="1"/>
  <c r="A385" i="1" s="1"/>
  <c r="B386" i="1"/>
  <c r="A386" i="1" s="1"/>
  <c r="B387" i="1"/>
  <c r="A387" i="1" s="1"/>
  <c r="B388" i="1"/>
  <c r="A388" i="1" s="1"/>
  <c r="B389" i="1"/>
  <c r="A389" i="1" s="1"/>
  <c r="B390" i="1"/>
  <c r="A390" i="1" s="1"/>
  <c r="B391" i="1"/>
  <c r="A391" i="1" s="1"/>
  <c r="B392" i="1"/>
  <c r="A392" i="1" s="1"/>
  <c r="B393" i="1"/>
  <c r="A393" i="1" s="1"/>
  <c r="B394" i="1"/>
  <c r="A394" i="1" s="1"/>
  <c r="B395" i="1"/>
  <c r="A395" i="1" s="1"/>
  <c r="B396" i="1"/>
  <c r="A396" i="1" s="1"/>
  <c r="B397" i="1"/>
  <c r="A397" i="1" s="1"/>
  <c r="B398" i="1"/>
  <c r="A398" i="1" s="1"/>
  <c r="B399" i="1"/>
  <c r="A399" i="1" s="1"/>
  <c r="B400" i="1"/>
  <c r="A400" i="1" s="1"/>
  <c r="B2" i="1"/>
  <c r="A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F1C42-A9BE-45BC-A772-908E5EEDE7A5}" keepAlive="1" name="Query - Fall 2018 ISO Registration Survey_July 2, 2018_10 47-cleaned (2)" description="Connection to the 'Fall 2018 ISO Registration Survey_July 2, 2018_10 47-cleaned (2)' query in the workbook." type="5" refreshedVersion="6" background="1" saveData="1">
    <dbPr connection="Provider=Microsoft.Mashup.OleDb.1;Data Source=$Workbook$;Location=&quot;Fall 2018 ISO Registration Survey_July 2, 2018_10 47-cleaned (2)&quot;;Extended Properties=&quot;&quot;" command="SELECT * FROM [Fall 2018 ISO Registration Survey_July 2, 2018_10 47-cleaned (2)]"/>
  </connection>
  <connection id="2" xr16:uid="{F6F097FC-DFAF-446B-93F1-D7CDA1B4AB0A}" keepAlive="1" name="Query - Fall 2018 ISO Registration Survey_July 2, 2018_10 56-cleaned" description="Connection to the 'Fall 2018 ISO Registration Survey_July 2, 2018_10 56-cleaned' query in the workbook." type="5" refreshedVersion="6" background="1">
    <dbPr connection="Provider=Microsoft.Mashup.OleDb.1;Data Source=$Workbook$;Location=Fall 2018 ISO Registration Survey_July 2, 2018_10 56-cleaned;Extended Properties=&quot;&quot;" command="SELECT * FROM [Fall 2018 ISO Registration Survey_July 2, 2018_10 56-cleaned]"/>
  </connection>
  <connection id="3" xr16:uid="{7808BBC5-21BC-4012-86F8-A6B20B971E42}" keepAlive="1" name="Query - Fall 2018 ISO Registration Survey_July 2, 2018_10 56-cleaned (2)" description="Connection to the 'Fall 2018 ISO Registration Survey_July 2, 2018_10 56-cleaned (2)' query in the workbook." type="5" refreshedVersion="6" background="1" saveData="1">
    <dbPr connection="Provider=Microsoft.Mashup.OleDb.1;Data Source=$Workbook$;Location=&quot;Fall 2018 ISO Registration Survey_July 2, 2018_10 56-cleaned (2)&quot;;Extended Properties=&quot;&quot;" command="SELECT * FROM [Fall 2018 ISO Registration Survey_July 2, 2018_10 56-cleaned (2)]"/>
  </connection>
</connections>
</file>

<file path=xl/sharedStrings.xml><?xml version="1.0" encoding="utf-8"?>
<sst xmlns="http://schemas.openxmlformats.org/spreadsheetml/2006/main" count="5626" uniqueCount="924">
  <si>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</si>
  <si>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</si>
  <si>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</si>
  <si>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</si>
  <si>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</si>
  <si>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</si>
  <si>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</si>
  <si>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</si>
  <si>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</si>
  <si>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</si>
  <si>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</si>
  <si>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</si>
  <si>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</si>
  <si>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</si>
  <si>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</si>
  <si>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</si>
  <si>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</si>
  <si>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Q2_1</t>
  </si>
  <si>
    <t>Q2_2</t>
  </si>
  <si>
    <t>Q2_3</t>
  </si>
  <si>
    <t>Q2_4</t>
  </si>
  <si>
    <t>Q4</t>
  </si>
  <si>
    <t>Q3</t>
  </si>
  <si>
    <t>Q10</t>
  </si>
  <si>
    <t>Q5</t>
  </si>
  <si>
    <t>Q6</t>
  </si>
  <si>
    <t>Q7</t>
  </si>
  <si>
    <t>Q11</t>
  </si>
  <si>
    <t>Q11_1</t>
  </si>
  <si>
    <t>Q12</t>
  </si>
  <si>
    <t>Q44</t>
  </si>
  <si>
    <t>Q45</t>
  </si>
  <si>
    <t>Q17</t>
  </si>
  <si>
    <t>Q39</t>
  </si>
  <si>
    <t>Q19</t>
  </si>
  <si>
    <t>Q18</t>
  </si>
  <si>
    <t>Q27</t>
  </si>
  <si>
    <t>Q21</t>
  </si>
  <si>
    <t>Q31</t>
  </si>
  <si>
    <t>Q33</t>
  </si>
  <si>
    <t>Q52</t>
  </si>
  <si>
    <t>Q26</t>
  </si>
  <si>
    <t>Q40</t>
  </si>
  <si>
    <t>Academic Year</t>
  </si>
  <si>
    <t>Academic Term</t>
  </si>
  <si>
    <t>Student Type</t>
  </si>
  <si>
    <t>Name</t>
  </si>
  <si>
    <t>Arrival Date</t>
  </si>
  <si>
    <t>Arrival Year</t>
  </si>
  <si>
    <t>Arrival Month</t>
  </si>
  <si>
    <t>Arrival Day</t>
  </si>
  <si>
    <t>Survey Completion</t>
  </si>
  <si>
    <t>Visa Type</t>
  </si>
  <si>
    <t>International Student Orientation Welcome Date</t>
  </si>
  <si>
    <t>International Student Orientation Welcome Time</t>
  </si>
  <si>
    <t>International Student Orientation Welcome Location</t>
  </si>
  <si>
    <t>Living in Athens Session Date</t>
  </si>
  <si>
    <t>Living in Athens Session Time</t>
  </si>
  <si>
    <t>Living in Athens Session Location</t>
  </si>
  <si>
    <t>Lunch Date</t>
  </si>
  <si>
    <t>Lunch Time</t>
  </si>
  <si>
    <t>Lunch Location</t>
  </si>
  <si>
    <t>Academic Success Date</t>
  </si>
  <si>
    <t>Academic Success Time</t>
  </si>
  <si>
    <t>Academic Success Location</t>
  </si>
  <si>
    <t>Title IX Date</t>
  </si>
  <si>
    <t>Title IX Time</t>
  </si>
  <si>
    <t>Title IX Location</t>
  </si>
  <si>
    <t>Paperwork Check-in Date</t>
  </si>
  <si>
    <t>Paperwork Check-in Time</t>
  </si>
  <si>
    <t>Paperwork Check-in Location</t>
  </si>
  <si>
    <t>Immigration Regulations Session Date</t>
  </si>
  <si>
    <t>Immigration Regulations Session Time</t>
  </si>
  <si>
    <t>Immigration Regulations Session Location</t>
  </si>
  <si>
    <t>Law and Safety Date</t>
  </si>
  <si>
    <t>Law and Safety Time</t>
  </si>
  <si>
    <t>Law and Safety Location</t>
  </si>
  <si>
    <t>Health Insurance Date</t>
  </si>
  <si>
    <t>Health Insurance Time</t>
  </si>
  <si>
    <t>Health Insurance Location</t>
  </si>
  <si>
    <t>Lunch and Resource Fair Date</t>
  </si>
  <si>
    <t>Lunch and Resource Fair Time</t>
  </si>
  <si>
    <t>Lunch and Resource Fair Location</t>
  </si>
  <si>
    <t>Group 1 Academic Success and Title IX Quota Count</t>
  </si>
  <si>
    <t>Group 2 Academic Success and Title IX Quota Count</t>
  </si>
  <si>
    <t>8/15 Paperwork Check-in Quota Count</t>
  </si>
  <si>
    <t>8/16 Paperwork Check-in Quota Count</t>
  </si>
  <si>
    <t>8/16 F-1 Immigration Regulations Session Quota Count</t>
  </si>
  <si>
    <t>8/17 F-1 Immigration Regulations Session Quota Count</t>
  </si>
  <si>
    <t>Group 1 Law and Safety and Health Insurance Quota Count</t>
  </si>
  <si>
    <t>Group 2 Law and Safety and Health Insurance Quota Count</t>
  </si>
  <si>
    <t>Missed Event Name</t>
  </si>
  <si>
    <t>8/20 Paperwork Check-in Quota Count</t>
  </si>
  <si>
    <t>8/21 Paperwork Check-in Quota Count</t>
  </si>
  <si>
    <t>8/22 Paperwork Check-in Quota Count</t>
  </si>
  <si>
    <t>8/22 F-1 Immigration Regulations Session Quota Count</t>
  </si>
  <si>
    <t>Group 1 Law and Safety and Title IX and Health Insurance Quota Count</t>
  </si>
  <si>
    <t>Group 2 Law and Safety and Title IX and Health Insurance Quota Count</t>
  </si>
  <si>
    <t>Group 3 Law and Safety and Title IX and Health Insurance Quota Count</t>
  </si>
  <si>
    <t>Academic Success Date - Topics</t>
  </si>
  <si>
    <t>Academic Term - Topics</t>
  </si>
  <si>
    <t>2018-06-25 10:31:53</t>
  </si>
  <si>
    <t>2018-06-25 10:35:47</t>
  </si>
  <si>
    <t>0</t>
  </si>
  <si>
    <t>74.113.40.31</t>
  </si>
  <si>
    <t>100</t>
  </si>
  <si>
    <t>234</t>
  </si>
  <si>
    <t>1</t>
  </si>
  <si>
    <t>2018-06-25 10:35:48</t>
  </si>
  <si>
    <t>R_3oQRi4nsLbj2LOt</t>
  </si>
  <si>
    <t/>
  </si>
  <si>
    <t>39.714294433594</t>
  </si>
  <si>
    <t>-83.295303344727</t>
  </si>
  <si>
    <t>anonymous</t>
  </si>
  <si>
    <t>EN</t>
  </si>
  <si>
    <t>Zhang</t>
  </si>
  <si>
    <t>Qian</t>
  </si>
  <si>
    <t>qz209516@ohio.edu</t>
  </si>
  <si>
    <t>qian.zhanghong@gmail.com</t>
  </si>
  <si>
    <t>P100831368</t>
  </si>
  <si>
    <t>49</t>
  </si>
  <si>
    <t>2</t>
  </si>
  <si>
    <t>4</t>
  </si>
  <si>
    <t>16</t>
  </si>
  <si>
    <t>2018</t>
  </si>
  <si>
    <t>Fall</t>
  </si>
  <si>
    <t>Graduate</t>
  </si>
  <si>
    <t>Qian Zhang</t>
  </si>
  <si>
    <t>On Time</t>
  </si>
  <si>
    <t>F-1</t>
  </si>
  <si>
    <t>Tuesday, August 14, 2018</t>
  </si>
  <si>
    <t>9:00 AM - 11:00 AM</t>
  </si>
  <si>
    <t>Baker Center, 4th Floor, Ballroom A</t>
  </si>
  <si>
    <t>11:00 AM - 12:00 PM</t>
  </si>
  <si>
    <t>Baker Center, 2nd Floor Conference Rooms</t>
  </si>
  <si>
    <t>12:00 PM - 2:00 PM</t>
  </si>
  <si>
    <t>Nelson Dining Hall</t>
  </si>
  <si>
    <t>2:00 PM - 3:00 PM</t>
  </si>
  <si>
    <t>Baker Center, 2nd Floor Multipurpose Room (240/242)</t>
  </si>
  <si>
    <t>3:00 PM - 4:00 PM</t>
  </si>
  <si>
    <t>Baker Center, 2nd Floor, Baker Theater</t>
  </si>
  <si>
    <t>Wednesday, August 15, 2018</t>
  </si>
  <si>
    <t>9:00 AM</t>
  </si>
  <si>
    <t>Thursday, August 16, 2018</t>
  </si>
  <si>
    <t>1:00 PM</t>
  </si>
  <si>
    <t>Baker Center, 2nd Floor, Room 239</t>
  </si>
  <si>
    <t>Friday, August 17, 2018</t>
  </si>
  <si>
    <t>9:00 AM - 10:00 AM</t>
  </si>
  <si>
    <t>10:15 AM - 11:15 AM</t>
  </si>
  <si>
    <t>Wednesday, August 22, 2018</t>
  </si>
  <si>
    <t>2018-06-25 10:35:17</t>
  </si>
  <si>
    <t>2018-06-25 10:40:01</t>
  </si>
  <si>
    <t>103.28.86.211</t>
  </si>
  <si>
    <t>283</t>
  </si>
  <si>
    <t>R_12gmcumkxEuulJb</t>
  </si>
  <si>
    <t>27.683303833008</t>
  </si>
  <si>
    <t>84.433288574219</t>
  </si>
  <si>
    <t>Tiwari</t>
  </si>
  <si>
    <t>Sunil</t>
  </si>
  <si>
    <t>st303118@ohio.edu</t>
  </si>
  <si>
    <t>suniltiwari9841@gmail.com</t>
  </si>
  <si>
    <t>P100918107</t>
  </si>
  <si>
    <t>165</t>
  </si>
  <si>
    <t>Sunil Tiwari</t>
  </si>
  <si>
    <t>2018-06-25 10:32:03</t>
  </si>
  <si>
    <t>2018-06-25 10:40:50</t>
  </si>
  <si>
    <t>24.210.18.95</t>
  </si>
  <si>
    <t>527</t>
  </si>
  <si>
    <t>2018-06-25 10:40:51</t>
  </si>
  <si>
    <t>R_2QDLBzIfwOfyA6M</t>
  </si>
  <si>
    <t>39.303100585938</t>
  </si>
  <si>
    <t>-82.082801818848</t>
  </si>
  <si>
    <t>Baldissera Pacchetti</t>
  </si>
  <si>
    <t>Marina</t>
  </si>
  <si>
    <t>mb311218@ohio.edu</t>
  </si>
  <si>
    <t>marinabaldisserapacchetti@gmail.com</t>
  </si>
  <si>
    <t>P100918551</t>
  </si>
  <si>
    <t>118</t>
  </si>
  <si>
    <t>Marina Baldissera Pacchetti</t>
  </si>
  <si>
    <t>2018-08-14</t>
  </si>
  <si>
    <t>8</t>
  </si>
  <si>
    <t>14</t>
  </si>
  <si>
    <t>Monday, August 20, 2018</t>
  </si>
  <si>
    <t>Missed</t>
  </si>
  <si>
    <t>Thursday, August 23, 2018</t>
  </si>
  <si>
    <t>8:00 AM - 9:00 AM</t>
  </si>
  <si>
    <t>Bentley Hall 132</t>
  </si>
  <si>
    <t>the graduate Academic Success information session</t>
  </si>
  <si>
    <t>2018-06-25 10:53:23</t>
  </si>
  <si>
    <t>2018-06-25 11:07:29</t>
  </si>
  <si>
    <t>154.121.251.192</t>
  </si>
  <si>
    <t>846</t>
  </si>
  <si>
    <t>2018-06-25 11:07:30</t>
  </si>
  <si>
    <t>R_3HjJJySAZQWMCzM</t>
  </si>
  <si>
    <t>36.764205932617</t>
  </si>
  <si>
    <t>3.1468048095703</t>
  </si>
  <si>
    <t>Seghiri</t>
  </si>
  <si>
    <t>Mohamed</t>
  </si>
  <si>
    <t>ms013717@ohio.edu</t>
  </si>
  <si>
    <t>moh-saghar@hotmail.com</t>
  </si>
  <si>
    <t>P100904066</t>
  </si>
  <si>
    <t>Mohamed Seghiri</t>
  </si>
  <si>
    <t>3</t>
  </si>
  <si>
    <t>2018-06-25 11:02:38</t>
  </si>
  <si>
    <t>2018-06-25 11:08:40</t>
  </si>
  <si>
    <t>132.235.79.205</t>
  </si>
  <si>
    <t>362</t>
  </si>
  <si>
    <t>2018-06-25 11:08:41</t>
  </si>
  <si>
    <t>R_124112Q57G0rtJR</t>
  </si>
  <si>
    <t>Bimpong</t>
  </si>
  <si>
    <t>William</t>
  </si>
  <si>
    <t>wb076516@ohio.edu</t>
  </si>
  <si>
    <t>willykay66@gmail.com</t>
  </si>
  <si>
    <t>P100831137</t>
  </si>
  <si>
    <t>91</t>
  </si>
  <si>
    <t>William Bimpong</t>
  </si>
  <si>
    <t>2018-06-25 10:40:40</t>
  </si>
  <si>
    <t>2018-06-25 11:14:08</t>
  </si>
  <si>
    <t>103.230.5.230</t>
  </si>
  <si>
    <t>2007</t>
  </si>
  <si>
    <t>R_3DbUTnQdSJ5LQf4</t>
  </si>
  <si>
    <t>23.817901611328</t>
  </si>
  <si>
    <t>90.410308837891</t>
  </si>
  <si>
    <t>Bhuyan</t>
  </si>
  <si>
    <t>Md. Mahbub Or Rahman</t>
  </si>
  <si>
    <t>mb656717@ohio.edu</t>
  </si>
  <si>
    <t>mbhuyan522@gmail.com</t>
  </si>
  <si>
    <t>P100875851</t>
  </si>
  <si>
    <t>20</t>
  </si>
  <si>
    <t>Md. Mahbub Or Rahman Bhuyan</t>
  </si>
  <si>
    <t>2018-06-25 12:56:34</t>
  </si>
  <si>
    <t>2018-06-25 13:02:30</t>
  </si>
  <si>
    <t>173.220.31.26</t>
  </si>
  <si>
    <t>356</t>
  </si>
  <si>
    <t>R_2wnK7LGwzIVAgeF</t>
  </si>
  <si>
    <t>40.785003662109</t>
  </si>
  <si>
    <t>-73.406196594238</t>
  </si>
  <si>
    <t>Khambete</t>
  </si>
  <si>
    <t>Tanmayee</t>
  </si>
  <si>
    <t>tk537618@ohio.edu</t>
  </si>
  <si>
    <t>tkhambete@gmail.com</t>
  </si>
  <si>
    <t>P100917888</t>
  </si>
  <si>
    <t>111</t>
  </si>
  <si>
    <t>Tanmayee Khambete</t>
  </si>
  <si>
    <t>5</t>
  </si>
  <si>
    <t>2018-06-25 12:47:12</t>
  </si>
  <si>
    <t>2018-06-25 13:24:07</t>
  </si>
  <si>
    <t>197.185.104.165</t>
  </si>
  <si>
    <t>2215</t>
  </si>
  <si>
    <t>2018-06-25 13:24:08</t>
  </si>
  <si>
    <t>R_qF38FIlorq4VwEV</t>
  </si>
  <si>
    <t>-26.052093505859</t>
  </si>
  <si>
    <t>28.028106689453</t>
  </si>
  <si>
    <t>Otchere-Tawiah</t>
  </si>
  <si>
    <t>Kwame</t>
  </si>
  <si>
    <t>ko130917@ohio.edu</t>
  </si>
  <si>
    <t>kwame.otcheretawiah@gmail.com</t>
  </si>
  <si>
    <t>P100900224</t>
  </si>
  <si>
    <t>Kwame Otchere-Tawiah</t>
  </si>
  <si>
    <t>2018-06-25 12:45:59</t>
  </si>
  <si>
    <t>2018-06-25 14:23:09</t>
  </si>
  <si>
    <t>197.251.240.57</t>
  </si>
  <si>
    <t>5829</t>
  </si>
  <si>
    <t>2018-06-25 14:23:10</t>
  </si>
  <si>
    <t>R_2bOGdv3MWhsJHmV</t>
  </si>
  <si>
    <t>6.6833038330078</t>
  </si>
  <si>
    <t>-1.61669921875</t>
  </si>
  <si>
    <t>ENYETORNYE</t>
  </si>
  <si>
    <t>JUSTICE</t>
  </si>
  <si>
    <t>je783817@ohio.edu</t>
  </si>
  <si>
    <t>justenye@gmail.com</t>
  </si>
  <si>
    <t>P100909007</t>
  </si>
  <si>
    <t>JUSTICE ENYETORNYE</t>
  </si>
  <si>
    <t>6</t>
  </si>
  <si>
    <t>2018-06-25 15:26:59</t>
  </si>
  <si>
    <t>2018-06-25 15:34:46</t>
  </si>
  <si>
    <t>129.122.16.37</t>
  </si>
  <si>
    <t>466</t>
  </si>
  <si>
    <t>R_2rZzSsx1nhuQnx5</t>
  </si>
  <si>
    <t>Asabere</t>
  </si>
  <si>
    <t>Michael Domfeh</t>
  </si>
  <si>
    <t>ma959417@ohio.edu</t>
  </si>
  <si>
    <t>mdasabee@gmail.com</t>
  </si>
  <si>
    <t>P100908962</t>
  </si>
  <si>
    <t>Michael Domfeh Asabere</t>
  </si>
  <si>
    <t>7</t>
  </si>
  <si>
    <t>2018-06-25 13:43:56</t>
  </si>
  <si>
    <t>2018-06-25 15:46:32</t>
  </si>
  <si>
    <t>196.45.51.38</t>
  </si>
  <si>
    <t>7355</t>
  </si>
  <si>
    <t>2018-06-25 15:46:33</t>
  </si>
  <si>
    <t>R_2Ym0aMiGlNsoMP9</t>
  </si>
  <si>
    <t>6.4530944824219</t>
  </si>
  <si>
    <t>3.3957977294922</t>
  </si>
  <si>
    <t>Olubakinde</t>
  </si>
  <si>
    <t>Temiloluwa Omorinsola</t>
  </si>
  <si>
    <t>Mo323917@ohio.edu</t>
  </si>
  <si>
    <t>Temolubakinde@gmail.com</t>
  </si>
  <si>
    <t>P100892036</t>
  </si>
  <si>
    <t>172</t>
  </si>
  <si>
    <t>Undergraduate</t>
  </si>
  <si>
    <t>Temiloluwa Omorinsola Olubakinde</t>
  </si>
  <si>
    <t>9:15 AM - 10:15 AM</t>
  </si>
  <si>
    <t>2:00 PM</t>
  </si>
  <si>
    <t>Bentley Hall 129</t>
  </si>
  <si>
    <t>10:30 AM - 11:30 AM</t>
  </si>
  <si>
    <t>Bentley Hall 135</t>
  </si>
  <si>
    <t>2018-06-25 17:09:10</t>
  </si>
  <si>
    <t>2018-06-25 17:34:35</t>
  </si>
  <si>
    <t>41.204.53.166</t>
  </si>
  <si>
    <t>1524</t>
  </si>
  <si>
    <t>R_3nHuDknukEstgFZ</t>
  </si>
  <si>
    <t>5.1000061035156</t>
  </si>
  <si>
    <t>-1.25</t>
  </si>
  <si>
    <t>Asare</t>
  </si>
  <si>
    <t>Felix</t>
  </si>
  <si>
    <t>fa393317@ohio.edu</t>
  </si>
  <si>
    <t>fasare5000@gmail.com</t>
  </si>
  <si>
    <t>P100897992</t>
  </si>
  <si>
    <t>Felix Asare</t>
  </si>
  <si>
    <t>2018-06-25 18:16:45</t>
  </si>
  <si>
    <t>2018-06-25 18:39:21</t>
  </si>
  <si>
    <t>154.160.21.14</t>
  </si>
  <si>
    <t>1355</t>
  </si>
  <si>
    <t>2018-06-25 18:39:22</t>
  </si>
  <si>
    <t>R_2azCjAdcj11GLKZ</t>
  </si>
  <si>
    <t>5.5500030517578</t>
  </si>
  <si>
    <t>-0.21670532226562</t>
  </si>
  <si>
    <t>Ansah Peprah</t>
  </si>
  <si>
    <t>Charles</t>
  </si>
  <si>
    <t>ca977817@ohio.edu</t>
  </si>
  <si>
    <t>cansahpeprah@gmail.com</t>
  </si>
  <si>
    <t>P100910354</t>
  </si>
  <si>
    <t>Charles Ansah Peprah</t>
  </si>
  <si>
    <t>9</t>
  </si>
  <si>
    <t>2018-06-25 19:26:51</t>
  </si>
  <si>
    <t>2018-06-25 19:32:50</t>
  </si>
  <si>
    <t>171.113.125.169</t>
  </si>
  <si>
    <t>359</t>
  </si>
  <si>
    <t>2018-06-25 19:32:51</t>
  </si>
  <si>
    <t>R_3mjV11Eq39MwZhS</t>
  </si>
  <si>
    <t>30.580093383789</t>
  </si>
  <si>
    <t>114.27340698242</t>
  </si>
  <si>
    <t>Gong</t>
  </si>
  <si>
    <t>Lingxi</t>
  </si>
  <si>
    <t>lg618917@ohio.edu</t>
  </si>
  <si>
    <t>gonglingxi@126.com</t>
  </si>
  <si>
    <t>P100904056</t>
  </si>
  <si>
    <t>OPIE</t>
  </si>
  <si>
    <t>Lingxi Gong</t>
  </si>
  <si>
    <t>2018-06-25 19:25:34</t>
  </si>
  <si>
    <t>2018-06-25 19:34:34</t>
  </si>
  <si>
    <t>51.252.0.143</t>
  </si>
  <si>
    <t>539</t>
  </si>
  <si>
    <t>R_tPTyUERGHYLWD1D</t>
  </si>
  <si>
    <t>26.43440246582</t>
  </si>
  <si>
    <t>50.103302001953</t>
  </si>
  <si>
    <t>alamiri</t>
  </si>
  <si>
    <t>essa salem</t>
  </si>
  <si>
    <t>ea265918@ohio.edu</t>
  </si>
  <si>
    <t>essa.alamiri@outlook.com</t>
  </si>
  <si>
    <t xml:space="preserve">P100918646  </t>
  </si>
  <si>
    <t>203</t>
  </si>
  <si>
    <t>essa salem alamiri</t>
  </si>
  <si>
    <t>2018-06-25 19:35:33</t>
  </si>
  <si>
    <t>2018-06-25 19:41:38</t>
  </si>
  <si>
    <t>162.155.46.35</t>
  </si>
  <si>
    <t>364</t>
  </si>
  <si>
    <t>R_82MY9IXNvcsGx6V</t>
  </si>
  <si>
    <t>Withanage</t>
  </si>
  <si>
    <t>Yeshan</t>
  </si>
  <si>
    <t>yw940216@ohio.edu</t>
  </si>
  <si>
    <t>yeshanwithanage@gmail.com</t>
  </si>
  <si>
    <t>P100827137</t>
  </si>
  <si>
    <t>217</t>
  </si>
  <si>
    <t>Yeshan Withanage</t>
  </si>
  <si>
    <t>9:15 AM</t>
  </si>
  <si>
    <t>10</t>
  </si>
  <si>
    <t>2018-06-25 19:29:18</t>
  </si>
  <si>
    <t>2018-06-25 19:42:14</t>
  </si>
  <si>
    <t>23.27.206.3</t>
  </si>
  <si>
    <t>775</t>
  </si>
  <si>
    <t>R_3gZ3BqgoK55suBy</t>
  </si>
  <si>
    <t>37.33869934082</t>
  </si>
  <si>
    <t>-121.89140319824</t>
  </si>
  <si>
    <t>Zhuo</t>
  </si>
  <si>
    <t>Yirong</t>
  </si>
  <si>
    <t>yz650318@ohio.edu</t>
  </si>
  <si>
    <t>zhuoyirongbinggo@outlook.com</t>
  </si>
  <si>
    <t>P100916350</t>
  </si>
  <si>
    <t>Yirong Zhuo</t>
  </si>
  <si>
    <t>11</t>
  </si>
  <si>
    <t>2018-06-25 20:08:21</t>
  </si>
  <si>
    <t>2018-06-25 20:18:19</t>
  </si>
  <si>
    <t>103.77.46.119</t>
  </si>
  <si>
    <t>598</t>
  </si>
  <si>
    <t>2018-06-25 20:18:20</t>
  </si>
  <si>
    <t>R_1rrnrne8S2Z7l7a</t>
  </si>
  <si>
    <t>22.569702148438</t>
  </si>
  <si>
    <t>88.369689941406</t>
  </si>
  <si>
    <t>Ray</t>
  </si>
  <si>
    <t>Sneha</t>
  </si>
  <si>
    <t>sr909617@ohio.edu</t>
  </si>
  <si>
    <t>snehaaray21@gmail.com</t>
  </si>
  <si>
    <t>P100893895</t>
  </si>
  <si>
    <t>Sneha Ray</t>
  </si>
  <si>
    <t>12</t>
  </si>
  <si>
    <t>2018-06-25 21:55:39</t>
  </si>
  <si>
    <t>2018-06-25 22:01:17</t>
  </si>
  <si>
    <t>202.12.103.120</t>
  </si>
  <si>
    <t>338</t>
  </si>
  <si>
    <t>R_3Hw67UM7EsgiD9y</t>
  </si>
  <si>
    <t>28.570007324219</t>
  </si>
  <si>
    <t>77.320007324219</t>
  </si>
  <si>
    <t>Popli</t>
  </si>
  <si>
    <t>Ritika</t>
  </si>
  <si>
    <t>rp427417@ohio.edu</t>
  </si>
  <si>
    <t>ritika.popli@gmail.com</t>
  </si>
  <si>
    <t>P100910588</t>
  </si>
  <si>
    <t>Ritika Popli</t>
  </si>
  <si>
    <t>13</t>
  </si>
  <si>
    <t>2018-06-25 22:04:45</t>
  </si>
  <si>
    <t>2018-06-25 22:17:45</t>
  </si>
  <si>
    <t>201.215.241.62</t>
  </si>
  <si>
    <t>780</t>
  </si>
  <si>
    <t>2018-06-25 22:17:46</t>
  </si>
  <si>
    <t>R_2wgBO6CPXYXJQbk</t>
  </si>
  <si>
    <t>-33.449996948242</t>
  </si>
  <si>
    <t>-70.666702270508</t>
  </si>
  <si>
    <t>Black</t>
  </si>
  <si>
    <t>Julia</t>
  </si>
  <si>
    <t>jb126817@ohio.edu</t>
  </si>
  <si>
    <t>juliablackjack@gmail.com</t>
  </si>
  <si>
    <t>P100907741</t>
  </si>
  <si>
    <t>48</t>
  </si>
  <si>
    <t>Julia Black</t>
  </si>
  <si>
    <t>2018-06-25 22:09:28</t>
  </si>
  <si>
    <t>2018-06-25 22:20:19</t>
  </si>
  <si>
    <t>157.36.128.219</t>
  </si>
  <si>
    <t>651</t>
  </si>
  <si>
    <t>2018-06-25 22:20:20</t>
  </si>
  <si>
    <t>R_2Yyuy0PiOkE4JHo</t>
  </si>
  <si>
    <t>29.166702270508</t>
  </si>
  <si>
    <t>75.716705322266</t>
  </si>
  <si>
    <t>Chauhan</t>
  </si>
  <si>
    <t>Kanishk</t>
  </si>
  <si>
    <t>kc303218@ohio.edu</t>
  </si>
  <si>
    <t>kanishk.phd@gmail.com</t>
  </si>
  <si>
    <t>P100912086</t>
  </si>
  <si>
    <t>Kanishk Chauhan</t>
  </si>
  <si>
    <t>2018-06-26 00:09:00</t>
  </si>
  <si>
    <t>2018-06-26 00:21:58</t>
  </si>
  <si>
    <t>217.165.164.215</t>
  </si>
  <si>
    <t>778</t>
  </si>
  <si>
    <t>2018-06-26 00:21:59</t>
  </si>
  <si>
    <t>R_3qJ6vKm3uUMbJSK</t>
  </si>
  <si>
    <t>25.357299804688</t>
  </si>
  <si>
    <t>55.403305053711</t>
  </si>
  <si>
    <t>Azzi</t>
  </si>
  <si>
    <t>Camellia</t>
  </si>
  <si>
    <t>ca574517@ohio.edu</t>
  </si>
  <si>
    <t>Cam.Azzi@yahoo.com</t>
  </si>
  <si>
    <t>P100887954</t>
  </si>
  <si>
    <t>Camellia Azzi</t>
  </si>
  <si>
    <t>2018-06-26 00:22:24</t>
  </si>
  <si>
    <t>2018-06-26 00:37:27</t>
  </si>
  <si>
    <t>93.184.2.74</t>
  </si>
  <si>
    <t>902</t>
  </si>
  <si>
    <t>2018-06-26 00:37:28</t>
  </si>
  <si>
    <t>R_2R9RXiUeNxUpUuK</t>
  </si>
  <si>
    <t>31.899993896484</t>
  </si>
  <si>
    <t>35.199996948242</t>
  </si>
  <si>
    <t>Abushamah</t>
  </si>
  <si>
    <t>Eman M K</t>
  </si>
  <si>
    <t>ea396717@ohio.edu</t>
  </si>
  <si>
    <t>eman.shamma@hotmail.com</t>
  </si>
  <si>
    <t>P100910023</t>
  </si>
  <si>
    <t>253</t>
  </si>
  <si>
    <t>Eman M K Abushamah</t>
  </si>
  <si>
    <t>15</t>
  </si>
  <si>
    <t>2018-06-26 02:24:28</t>
  </si>
  <si>
    <t>2018-06-26 02:27:52</t>
  </si>
  <si>
    <t>188.66.175.22</t>
  </si>
  <si>
    <t>204</t>
  </si>
  <si>
    <t>2018-06-26 02:27:53</t>
  </si>
  <si>
    <t>R_2TWVmr7xJgqR3ka</t>
  </si>
  <si>
    <t>21</t>
  </si>
  <si>
    <t>57</t>
  </si>
  <si>
    <t>Albulushi</t>
  </si>
  <si>
    <t>Abdoalhakim</t>
  </si>
  <si>
    <t>aa143016@ohio.edu</t>
  </si>
  <si>
    <t>abdoalhakim1998@gmail.com</t>
  </si>
  <si>
    <t>P100859167</t>
  </si>
  <si>
    <t>244</t>
  </si>
  <si>
    <t>Abdoalhakim Albulushi</t>
  </si>
  <si>
    <t>Failed</t>
  </si>
  <si>
    <t>2018-06-26 02:27:13</t>
  </si>
  <si>
    <t>2018-06-26 02:43:16</t>
  </si>
  <si>
    <t>37.121.200.133</t>
  </si>
  <si>
    <t>963</t>
  </si>
  <si>
    <t>2018-06-26 02:43:17</t>
  </si>
  <si>
    <t>R_XGiVclqOHepqeL7</t>
  </si>
  <si>
    <t>Alnasser</t>
  </si>
  <si>
    <t>Zainab</t>
  </si>
  <si>
    <t>za106117@ohio.edu</t>
  </si>
  <si>
    <t>zainab1411@hotmil.com</t>
  </si>
  <si>
    <t>P100895866</t>
  </si>
  <si>
    <t>Zainab Alnasser</t>
  </si>
  <si>
    <t>2018-06-26 03:13:43</t>
  </si>
  <si>
    <t>2018-06-26 03:33:29</t>
  </si>
  <si>
    <t>27.79.129.194</t>
  </si>
  <si>
    <t>1186</t>
  </si>
  <si>
    <t>R_2CdhlgKaAfORWOi</t>
  </si>
  <si>
    <t>21.033294677734</t>
  </si>
  <si>
    <t>105.85000610352</t>
  </si>
  <si>
    <t>Nguyen</t>
  </si>
  <si>
    <t>Minh Son</t>
  </si>
  <si>
    <t>sn948818@ohio.edu</t>
  </si>
  <si>
    <t>minhsoneps@gmail.com</t>
  </si>
  <si>
    <t>P100915706</t>
  </si>
  <si>
    <t>249</t>
  </si>
  <si>
    <t>Minh Son Nguyen</t>
  </si>
  <si>
    <t>2018-06-26 04:21:50</t>
  </si>
  <si>
    <t>2018-06-26 04:44:17</t>
  </si>
  <si>
    <t>196.188.198.76</t>
  </si>
  <si>
    <t>1346</t>
  </si>
  <si>
    <t>2018-06-26 04:44:18</t>
  </si>
  <si>
    <t>R_xFvG35Hfube4Aed</t>
  </si>
  <si>
    <t>38</t>
  </si>
  <si>
    <t>Gebre</t>
  </si>
  <si>
    <t>Henon</t>
  </si>
  <si>
    <t>hg253518@ohio.edu</t>
  </si>
  <si>
    <t>henon.solomon@gmail.com</t>
  </si>
  <si>
    <t xml:space="preserve">P100914816 </t>
  </si>
  <si>
    <t>76</t>
  </si>
  <si>
    <t>Henon Gebre</t>
  </si>
  <si>
    <t>17</t>
  </si>
  <si>
    <t>2018-06-26 09:31:08</t>
  </si>
  <si>
    <t>2018-06-26 09:46:00</t>
  </si>
  <si>
    <t>62.224.40.132</t>
  </si>
  <si>
    <t>892</t>
  </si>
  <si>
    <t>2018-06-26 09:46:01</t>
  </si>
  <si>
    <t>R_2TpETsrBsoaWfFs</t>
  </si>
  <si>
    <t>48.042602539062</t>
  </si>
  <si>
    <t>10.082305908203</t>
  </si>
  <si>
    <t>Xin</t>
  </si>
  <si>
    <t>Ling</t>
  </si>
  <si>
    <t>lx123456@ohio.com</t>
  </si>
  <si>
    <t>lxin2015@yahoo.com</t>
  </si>
  <si>
    <t>P100909860</t>
  </si>
  <si>
    <t>Ling Xin</t>
  </si>
  <si>
    <t>18</t>
  </si>
  <si>
    <t>2018-06-26 09:58:36</t>
  </si>
  <si>
    <t>2018-06-26 10:11:22</t>
  </si>
  <si>
    <t>103.241.226.39</t>
  </si>
  <si>
    <t>766</t>
  </si>
  <si>
    <t>2018-06-26 10:11:23</t>
  </si>
  <si>
    <t>R_u4G6opu7KuQcVTb</t>
  </si>
  <si>
    <t>22.300003051758</t>
  </si>
  <si>
    <t>73.199996948242</t>
  </si>
  <si>
    <t>Patel</t>
  </si>
  <si>
    <t>Ishan</t>
  </si>
  <si>
    <t>ip547117@ohio.edu</t>
  </si>
  <si>
    <t>ishaniitr@gmail.com</t>
  </si>
  <si>
    <t>P100872929</t>
  </si>
  <si>
    <t>Ishan Patel</t>
  </si>
  <si>
    <t>19</t>
  </si>
  <si>
    <t>2018-06-26 11:10:56</t>
  </si>
  <si>
    <t>2018-06-26 11:42:12</t>
  </si>
  <si>
    <t>113.190.207.15</t>
  </si>
  <si>
    <t>1876</t>
  </si>
  <si>
    <t>2018-06-26 11:42:13</t>
  </si>
  <si>
    <t>R_BKBrzbT2n3w2KhX</t>
  </si>
  <si>
    <t>Thi Huong Giang</t>
  </si>
  <si>
    <t>tn338818@ohio.edu</t>
  </si>
  <si>
    <t>huonggiangjp@gmail.com</t>
  </si>
  <si>
    <t>P100918325</t>
  </si>
  <si>
    <t>Thi Huong Giang Nguyen</t>
  </si>
  <si>
    <t>2018-06-26 12:28:28</t>
  </si>
  <si>
    <t>2018-06-26 12:37:51</t>
  </si>
  <si>
    <t>41.66.255.237</t>
  </si>
  <si>
    <t>562</t>
  </si>
  <si>
    <t>R_2QhqEt4dKNz5mGW</t>
  </si>
  <si>
    <t>Baah</t>
  </si>
  <si>
    <t>Abigail</t>
  </si>
  <si>
    <t>ab265117@ohio.edu</t>
  </si>
  <si>
    <t>abigailbaah08@gmail.com</t>
  </si>
  <si>
    <t>P100869955</t>
  </si>
  <si>
    <t>Abigail Baah</t>
  </si>
  <si>
    <t>9:30 AM</t>
  </si>
  <si>
    <t>2018-06-26 17:41:44</t>
  </si>
  <si>
    <t>2018-06-26 17:55:50</t>
  </si>
  <si>
    <t>41.66.202.193</t>
  </si>
  <si>
    <t>845</t>
  </si>
  <si>
    <t>R_zYEBeIEvyIq5aGl</t>
  </si>
  <si>
    <t>Konney</t>
  </si>
  <si>
    <t>Ishmael Larea</t>
  </si>
  <si>
    <t>ik478617@ohio.edu</t>
  </si>
  <si>
    <t>ishmaelkole64@gmail.com</t>
  </si>
  <si>
    <t>P100900198</t>
  </si>
  <si>
    <t>Ishmael Larea Konney</t>
  </si>
  <si>
    <t>2018-06-26 18:27:41</t>
  </si>
  <si>
    <t>2018-06-26 19:12:04</t>
  </si>
  <si>
    <t>107.219.1.222</t>
  </si>
  <si>
    <t>2662</t>
  </si>
  <si>
    <t>R_3n15NkRDDoGmOzr</t>
  </si>
  <si>
    <t>41.649993896484</t>
  </si>
  <si>
    <t>-83.674102783203</t>
  </si>
  <si>
    <t>Khan</t>
  </si>
  <si>
    <t>Tanveer Ahmed</t>
  </si>
  <si>
    <t>tk732117@ohio.edu</t>
  </si>
  <si>
    <t>tahmed.khan1979@gmail.com</t>
  </si>
  <si>
    <t>P100870424</t>
  </si>
  <si>
    <t>Tanveer Ahmed Khan</t>
  </si>
  <si>
    <t>22</t>
  </si>
  <si>
    <t>2018-06-26 20:13:56</t>
  </si>
  <si>
    <t>2018-06-26 20:27:19</t>
  </si>
  <si>
    <t>117.136.70.46</t>
  </si>
  <si>
    <t>802</t>
  </si>
  <si>
    <t>2018-06-26 20:27:20</t>
  </si>
  <si>
    <t>R_1kFga7iXxg3TQwN</t>
  </si>
  <si>
    <t>30.666702270508</t>
  </si>
  <si>
    <t>104.06671142578</t>
  </si>
  <si>
    <t>Yu</t>
  </si>
  <si>
    <t>Xuan</t>
  </si>
  <si>
    <t>xy232817@ohio.edu</t>
  </si>
  <si>
    <t>yuxuan18fall@yahoo.com</t>
  </si>
  <si>
    <t>P100909315</t>
  </si>
  <si>
    <t>Xuan Yu</t>
  </si>
  <si>
    <t>23</t>
  </si>
  <si>
    <t>2018-06-27 00:15:21</t>
  </si>
  <si>
    <t>2018-06-27 00:27:38</t>
  </si>
  <si>
    <t>41.66.203.198</t>
  </si>
  <si>
    <t>737</t>
  </si>
  <si>
    <t>2018-06-27 00:27:39</t>
  </si>
  <si>
    <t>R_1q8RPCimK7ndOPe</t>
  </si>
  <si>
    <t>Kwarteng-Crooklynn</t>
  </si>
  <si>
    <t>Prince</t>
  </si>
  <si>
    <t>pk943517@ohio.edu</t>
  </si>
  <si>
    <t>princekwartengcrooklynn@gmail.com</t>
  </si>
  <si>
    <t>P100895879</t>
  </si>
  <si>
    <t>Prince Kwarteng-Crooklynn</t>
  </si>
  <si>
    <t>Baker Center, 2nd Floor, Room 231</t>
  </si>
  <si>
    <t>24</t>
  </si>
  <si>
    <t>2018-06-27 02:04:27</t>
  </si>
  <si>
    <t>2018-06-27 02:15:32</t>
  </si>
  <si>
    <t>154.160.16.198</t>
  </si>
  <si>
    <t>665</t>
  </si>
  <si>
    <t>R_10V65c4A4BAq8WT</t>
  </si>
  <si>
    <t xml:space="preserve">Owusu Nkrumah </t>
  </si>
  <si>
    <t xml:space="preserve">Daniel </t>
  </si>
  <si>
    <t>do804118@ohio.edu</t>
  </si>
  <si>
    <t>owusudan1689@gmail.com</t>
  </si>
  <si>
    <t>P100915988</t>
  </si>
  <si>
    <t xml:space="preserve">Daniel  Owusu Nkrumah </t>
  </si>
  <si>
    <t>25</t>
  </si>
  <si>
    <t>2018-06-27 06:34:52</t>
  </si>
  <si>
    <t>2018-06-27 06:40:40</t>
  </si>
  <si>
    <t>86.155.206.204</t>
  </si>
  <si>
    <t>348</t>
  </si>
  <si>
    <t>2018-06-27 06:40:41</t>
  </si>
  <si>
    <t>R_xl4IX52mVZPKtDr</t>
  </si>
  <si>
    <t>52.325607299805</t>
  </si>
  <si>
    <t>-2.052001953125</t>
  </si>
  <si>
    <t>Edwards</t>
  </si>
  <si>
    <t>Luke</t>
  </si>
  <si>
    <t>Le412316@ohio.edu</t>
  </si>
  <si>
    <t>Luke_edwards64@hotmail.co.uk</t>
  </si>
  <si>
    <t>P100837161</t>
  </si>
  <si>
    <t>243</t>
  </si>
  <si>
    <t>Luke Edwards</t>
  </si>
  <si>
    <t>26</t>
  </si>
  <si>
    <t>2018-06-27 08:42:04</t>
  </si>
  <si>
    <t>2018-06-27 08:49:29</t>
  </si>
  <si>
    <t>43.245.8.33</t>
  </si>
  <si>
    <t>444</t>
  </si>
  <si>
    <t>R_10pB2aJvcAfLDfG</t>
  </si>
  <si>
    <t>31.488800048828</t>
  </si>
  <si>
    <t>74.368606567383</t>
  </si>
  <si>
    <t>Nil</t>
  </si>
  <si>
    <t>Spoogmay</t>
  </si>
  <si>
    <t>fs207118@ohio.edu</t>
  </si>
  <si>
    <t>spogmaykhan74@gmail.com</t>
  </si>
  <si>
    <t>P100915050</t>
  </si>
  <si>
    <t>178</t>
  </si>
  <si>
    <t>Spoogmay Nil</t>
  </si>
  <si>
    <t>27</t>
  </si>
  <si>
    <t>2018-06-27 13:36:37</t>
  </si>
  <si>
    <t>2018-06-27 13:43:33</t>
  </si>
  <si>
    <t>174.192.38.133</t>
  </si>
  <si>
    <t>416</t>
  </si>
  <si>
    <t>2018-06-27 13:43:34</t>
  </si>
  <si>
    <t>R_SOYYU4tuxBiXVYd</t>
  </si>
  <si>
    <t>42.242904663086</t>
  </si>
  <si>
    <t>-71.009803771973</t>
  </si>
  <si>
    <t xml:space="preserve">Gonzalez </t>
  </si>
  <si>
    <t>Juan Camilo</t>
  </si>
  <si>
    <t>jg041617@ohio.edu</t>
  </si>
  <si>
    <t>juangonzalezlongysm@gmail.com</t>
  </si>
  <si>
    <t>P100907595</t>
  </si>
  <si>
    <t>53</t>
  </si>
  <si>
    <t xml:space="preserve">Juan Camilo Gonzalez </t>
  </si>
  <si>
    <t>28</t>
  </si>
  <si>
    <t>2018-06-27 21:47:15</t>
  </si>
  <si>
    <t>2018-06-27 22:04:01</t>
  </si>
  <si>
    <t>103.215.16.230</t>
  </si>
  <si>
    <t>1005</t>
  </si>
  <si>
    <t>2018-06-27 22:04:02</t>
  </si>
  <si>
    <t>R_28XJ8z5gcBpyJVY</t>
  </si>
  <si>
    <t>-7.3213958740234</t>
  </si>
  <si>
    <t>110.5078125</t>
  </si>
  <si>
    <t>Syahrial</t>
  </si>
  <si>
    <t>Agam</t>
  </si>
  <si>
    <t>as469018@ohio.edu</t>
  </si>
  <si>
    <t>agamsyahrial@gmail.com</t>
  </si>
  <si>
    <t>P100917839</t>
  </si>
  <si>
    <t>112</t>
  </si>
  <si>
    <t>Agam Syahrial</t>
  </si>
  <si>
    <t>29</t>
  </si>
  <si>
    <t>2018-06-27 23:57:52</t>
  </si>
  <si>
    <t>2018-06-28 00:07:10</t>
  </si>
  <si>
    <t>45.56.155.173</t>
  </si>
  <si>
    <t>557</t>
  </si>
  <si>
    <t>R_1LZPEzs1L3Gievt</t>
  </si>
  <si>
    <t>38.72590637207</t>
  </si>
  <si>
    <t>-75.16780090332</t>
  </si>
  <si>
    <t>Peng</t>
  </si>
  <si>
    <t>Yukai</t>
  </si>
  <si>
    <t>yp982317@ohio.edu</t>
  </si>
  <si>
    <t>pengyukai1996@gmail.com</t>
  </si>
  <si>
    <t>P100902324</t>
  </si>
  <si>
    <t>Yukai Peng</t>
  </si>
  <si>
    <t>9:45 AM</t>
  </si>
  <si>
    <t>30</t>
  </si>
  <si>
    <t>2018-06-28 03:00:40</t>
  </si>
  <si>
    <t>2018-06-28 03:03:40</t>
  </si>
  <si>
    <t>14.139.98.164</t>
  </si>
  <si>
    <t>180</t>
  </si>
  <si>
    <t>R_u1yQYBYviCKX0xr</t>
  </si>
  <si>
    <t>23.216705322266</t>
  </si>
  <si>
    <t>72.683303833008</t>
  </si>
  <si>
    <t>Atre</t>
  </si>
  <si>
    <t>Sagar Rajendra</t>
  </si>
  <si>
    <t>sa649611@ohio.edu</t>
  </si>
  <si>
    <t>sratre@gmail.com</t>
  </si>
  <si>
    <t>P100096810</t>
  </si>
  <si>
    <t>Sagar Rajendra Atre</t>
  </si>
  <si>
    <t>31</t>
  </si>
  <si>
    <t>2018-06-28 02:25:05</t>
  </si>
  <si>
    <t>2018-06-28 04:24:31</t>
  </si>
  <si>
    <t>117.1.119.134</t>
  </si>
  <si>
    <t>7166</t>
  </si>
  <si>
    <t>2018-06-28 04:24:32</t>
  </si>
  <si>
    <t>R_ZftkgPplXDwgJ3j</t>
  </si>
  <si>
    <t>Hoang</t>
  </si>
  <si>
    <t>Thi Phuong Mai</t>
  </si>
  <si>
    <t>mh338418@ohio.edu</t>
  </si>
  <si>
    <t>maihtp.tfac@gmail.com</t>
  </si>
  <si>
    <t>P100918317</t>
  </si>
  <si>
    <t>Thi Phuong Mai Hoang</t>
  </si>
  <si>
    <t>32</t>
  </si>
  <si>
    <t>2018-06-26 01:49:44</t>
  </si>
  <si>
    <t>2018-06-28 08:06:00</t>
  </si>
  <si>
    <t>103.86.201.141</t>
  </si>
  <si>
    <t>195375</t>
  </si>
  <si>
    <t>2018-06-28 08:06:01</t>
  </si>
  <si>
    <t>R_125N0Lw0xndpvcs</t>
  </si>
  <si>
    <t>23.791595458984</t>
  </si>
  <si>
    <t>90.415191650391</t>
  </si>
  <si>
    <t>Monshad</t>
  </si>
  <si>
    <t>Zihan</t>
  </si>
  <si>
    <t>zm535917@ohio.edu</t>
  </si>
  <si>
    <t>munshadzihan@gmail.com</t>
  </si>
  <si>
    <t>P100907079</t>
  </si>
  <si>
    <t>Zihan Monshad</t>
  </si>
  <si>
    <t>2018-06-28 09:44:16</t>
  </si>
  <si>
    <t>2018-06-28 09:50:27</t>
  </si>
  <si>
    <t>371</t>
  </si>
  <si>
    <t>2018-06-28 09:50:28</t>
  </si>
  <si>
    <t>R_1KlHIijWLCr35VZ</t>
  </si>
  <si>
    <t>Quansah</t>
  </si>
  <si>
    <t>aq782218@ohio.edu</t>
  </si>
  <si>
    <t>abiloq@gmail.com</t>
  </si>
  <si>
    <t>P100914008</t>
  </si>
  <si>
    <t>Abigail Quansah</t>
  </si>
  <si>
    <t>33</t>
  </si>
  <si>
    <t>2018-06-28 10:25:56</t>
  </si>
  <si>
    <t>2018-06-28 10:34:02</t>
  </si>
  <si>
    <t>201.81.76.200</t>
  </si>
  <si>
    <t>486</t>
  </si>
  <si>
    <t>R_2EytfEoGQJARmsi</t>
  </si>
  <si>
    <t>-23.573303222656</t>
  </si>
  <si>
    <t>-46.641693115234</t>
  </si>
  <si>
    <t>Kawabe</t>
  </si>
  <si>
    <t>Anne</t>
  </si>
  <si>
    <t>ak119917@ohio.edu</t>
  </si>
  <si>
    <t>anne.kawabe@yahoo.com.br</t>
  </si>
  <si>
    <t>P100910230</t>
  </si>
  <si>
    <t>Anne Kawabe</t>
  </si>
  <si>
    <t>34</t>
  </si>
  <si>
    <t>2018-06-25 10:37:10</t>
  </si>
  <si>
    <t>2018-06-28 14:50:45</t>
  </si>
  <si>
    <t>41.210.17.2</t>
  </si>
  <si>
    <t>274414</t>
  </si>
  <si>
    <t>2018-06-28 14:50:46</t>
  </si>
  <si>
    <t>R_3CQm99uR4zQS07a</t>
  </si>
  <si>
    <t>Onumah</t>
  </si>
  <si>
    <t>John Mensah</t>
  </si>
  <si>
    <t>jo992217@ohio.edu</t>
  </si>
  <si>
    <t>hapimensa@gmail.com</t>
  </si>
  <si>
    <t>P100910382</t>
  </si>
  <si>
    <t>John Mensah Onumah</t>
  </si>
  <si>
    <t>35</t>
  </si>
  <si>
    <t>2018-06-28 20:49:29</t>
  </si>
  <si>
    <t>2018-06-28 21:17:48</t>
  </si>
  <si>
    <t>219.143.136.153</t>
  </si>
  <si>
    <t>1698</t>
  </si>
  <si>
    <t>R_2D5YWW0QLnDnHcn</t>
  </si>
  <si>
    <t>39.928894042969</t>
  </si>
  <si>
    <t>116.38830566406</t>
  </si>
  <si>
    <t>WANG</t>
  </si>
  <si>
    <t>XIANHUI</t>
  </si>
  <si>
    <t>xw659217@ohio.edu</t>
  </si>
  <si>
    <t>rikubantai1125@126.com</t>
  </si>
  <si>
    <t>P100907684</t>
  </si>
  <si>
    <t>XIANHUI WANG</t>
  </si>
  <si>
    <t>36</t>
  </si>
  <si>
    <t>2018-06-29 03:51:55</t>
  </si>
  <si>
    <t>2018-06-29 04:01:52</t>
  </si>
  <si>
    <t>197.210.28.42</t>
  </si>
  <si>
    <t>596</t>
  </si>
  <si>
    <t>2018-06-29 04:01:53</t>
  </si>
  <si>
    <t>R_1Eck1ObNdt8YJtQ</t>
  </si>
  <si>
    <t>Ojo</t>
  </si>
  <si>
    <t>Oluwatobi</t>
  </si>
  <si>
    <t>oo012418@ku.edu</t>
  </si>
  <si>
    <t>ojotobi64@gmail.com</t>
  </si>
  <si>
    <t>P100918195</t>
  </si>
  <si>
    <t>Oluwatobi Ojo</t>
  </si>
  <si>
    <t>37</t>
  </si>
  <si>
    <t>2018-06-29 13:32:07</t>
  </si>
  <si>
    <t>2018-06-29 14:07:24</t>
  </si>
  <si>
    <t>41.66.203.141</t>
  </si>
  <si>
    <t>2117</t>
  </si>
  <si>
    <t>R_3gUaJa1jUWQEfjJ</t>
  </si>
  <si>
    <t>BARTELS</t>
  </si>
  <si>
    <t>HOWARD EBENEZER</t>
  </si>
  <si>
    <t>hb134218@ohio.edu</t>
  </si>
  <si>
    <t>howardbartels@outlook.com</t>
  </si>
  <si>
    <t>P100915682</t>
  </si>
  <si>
    <t>HOWARD EBENEZER BARTELS</t>
  </si>
  <si>
    <t>2018-06-30 05:47:39</t>
  </si>
  <si>
    <t>2018-06-30 06:00:21</t>
  </si>
  <si>
    <t>81.224.141.164</t>
  </si>
  <si>
    <t>761</t>
  </si>
  <si>
    <t>2018-06-30 06:00:22</t>
  </si>
  <si>
    <t>R_2DUIImlU0VRCqsY</t>
  </si>
  <si>
    <t>55.583297729492</t>
  </si>
  <si>
    <t>12.949996948242</t>
  </si>
  <si>
    <t>Olsson</t>
  </si>
  <si>
    <t>Carl Jonatan</t>
  </si>
  <si>
    <t>jo941518@ohio.edu</t>
  </si>
  <si>
    <t>jonatan.olsson1@gmail.com</t>
  </si>
  <si>
    <t>P100911421</t>
  </si>
  <si>
    <t>222</t>
  </si>
  <si>
    <t>Carl Jonatan Olsson</t>
  </si>
  <si>
    <t>Last Name</t>
  </si>
  <si>
    <t>First Name</t>
  </si>
  <si>
    <t>PID</t>
  </si>
  <si>
    <t>Visa</t>
  </si>
  <si>
    <t>OU email</t>
  </si>
  <si>
    <t>Personal email</t>
  </si>
  <si>
    <t>Can Attend</t>
  </si>
  <si>
    <t>PCI Date</t>
  </si>
  <si>
    <t>PCI Time</t>
  </si>
  <si>
    <t>PCI Location</t>
  </si>
  <si>
    <t>IRS Date</t>
  </si>
  <si>
    <t>IRS Time</t>
  </si>
  <si>
    <t>IRS Location</t>
  </si>
  <si>
    <t>Academic Success  Time</t>
  </si>
  <si>
    <t>ID</t>
  </si>
  <si>
    <t>2018-07-02 03:03:35</t>
  </si>
  <si>
    <t>2018-07-02 03:08:09</t>
  </si>
  <si>
    <t>113.70.217.30</t>
  </si>
  <si>
    <t>273</t>
  </si>
  <si>
    <t>R_27vTspLjEDhTxdc</t>
  </si>
  <si>
    <t>23.11669921875</t>
  </si>
  <si>
    <t>113.25</t>
  </si>
  <si>
    <t>Yuan</t>
  </si>
  <si>
    <t>Sijie</t>
  </si>
  <si>
    <t>sy983517@ohio.edu</t>
  </si>
  <si>
    <t>877164092@qq.com</t>
  </si>
  <si>
    <t>P100909855</t>
  </si>
  <si>
    <t>Sijie Yuan</t>
  </si>
  <si>
    <t>2018-07-02 06:53:24</t>
  </si>
  <si>
    <t>2018-07-02 07:09:39</t>
  </si>
  <si>
    <t>182.211.75.174</t>
  </si>
  <si>
    <t>975</t>
  </si>
  <si>
    <t>2018-07-02 07:09:40</t>
  </si>
  <si>
    <t>R_28LPdJ9tOc5kkEI</t>
  </si>
  <si>
    <t>37.598495483398</t>
  </si>
  <si>
    <t>126.97830200195</t>
  </si>
  <si>
    <t>Lee</t>
  </si>
  <si>
    <t>Hyunhwa</t>
  </si>
  <si>
    <t>hl296217@ohio.edu</t>
  </si>
  <si>
    <t>huhus99@hanmail.net</t>
  </si>
  <si>
    <t>P100871068</t>
  </si>
  <si>
    <t>129</t>
  </si>
  <si>
    <t>Hyunhwa Lee</t>
  </si>
  <si>
    <t>2018-07-02 08:32:49</t>
  </si>
  <si>
    <t>2018-07-02 08:49:48</t>
  </si>
  <si>
    <t>71.206.10.241</t>
  </si>
  <si>
    <t>1019</t>
  </si>
  <si>
    <t>2018-07-02 08:49:49</t>
  </si>
  <si>
    <t>R_3hzPnvCAUQgEPGA</t>
  </si>
  <si>
    <t>39.052597045898</t>
  </si>
  <si>
    <t>-77.121002197266</t>
  </si>
  <si>
    <t>Aravantinou</t>
  </si>
  <si>
    <t>Athena</t>
  </si>
  <si>
    <t>aa602317@ohio.edu</t>
  </si>
  <si>
    <t>athenarav306@gmail.com</t>
  </si>
  <si>
    <t>P100894006</t>
  </si>
  <si>
    <t>94</t>
  </si>
  <si>
    <t>Athena Aravantinou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</si>
</sst>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Lucida Console"/>
      <family val="2"/>
      <scheme val="minor"/>
    </font>
    <font>
      <sz val="11"/>
      <color theme="1"/>
      <name val="Lucida Console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2" borderId="1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1" xfId="1"/>
    <xf numFmtId="0" fontId="0" fillId="2" borderId="1" xfId="1" applyFont="1"/>
  </cellXfs>
  <cellStyles count="2">
    <cellStyle name="Normal" xfId="0" builtinId="0"/>
    <cellStyle name="Pane" xfId="1" xr:uid="{9F417282-83D3-4C1A-931E-223E85BC3FB2}"/>
  </cellStyles>
  <dxfs count="10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0076017-EAC1-4076-9C11-121A525B8615}" autoFormatId="16" applyNumberFormats="0" applyBorderFormats="0" applyFontFormats="0" applyPatternFormats="0" applyAlignmentFormats="0" applyWidthHeightFormats="0">
  <queryTableRefresh nextId="102">
    <queryTableFields count="101">
      <queryTableField id="1" name="StartDate" tableColumnId="1"/>
      <queryTableField id="2" name="EndDate" tableColumnId="2"/>
      <queryTableField id="3" name="Status" tableColumnId="3"/>
      <queryTableField id="4" name="IPAddress" tableColumnId="4"/>
      <queryTableField id="5" name="Progress" tableColumnId="5"/>
      <queryTableField id="6" name="Duration (in seconds)" tableColumnId="6"/>
      <queryTableField id="7" name="Finished" tableColumnId="7"/>
      <queryTableField id="8" name="RecordedDate" tableColumnId="8"/>
      <queryTableField id="9" name="ResponseId" tableColumnId="9"/>
      <queryTableField id="10" name="RecipientLastName" tableColumnId="10"/>
      <queryTableField id="11" name="RecipientFirstName" tableColumnId="11"/>
      <queryTableField id="12" name="RecipientEmail" tableColumnId="12"/>
      <queryTableField id="13" name="ExternalReference" tableColumnId="13"/>
      <queryTableField id="14" name="LocationLatitude" tableColumnId="14"/>
      <queryTableField id="15" name="LocationLongitude" tableColumnId="15"/>
      <queryTableField id="16" name="DistributionChannel" tableColumnId="16"/>
      <queryTableField id="17" name="UserLanguage" tableColumnId="17"/>
      <queryTableField id="18" name="Q2_1" tableColumnId="18"/>
      <queryTableField id="19" name="Q2_2" tableColumnId="19"/>
      <queryTableField id="20" name="Q2_3" tableColumnId="20"/>
      <queryTableField id="21" name="Q2_4" tableColumnId="21"/>
      <queryTableField id="22" name="Q4" tableColumnId="22"/>
      <queryTableField id="23" name="Q3" tableColumnId="23"/>
      <queryTableField id="24" name="Q10" tableColumnId="24"/>
      <queryTableField id="25" name="Q5" tableColumnId="25"/>
      <queryTableField id="26" name="Q6" tableColumnId="26"/>
      <queryTableField id="27" name="Q7" tableColumnId="27"/>
      <queryTableField id="28" name="Q11" tableColumnId="28"/>
      <queryTableField id="29" name="Q11_1" tableColumnId="29"/>
      <queryTableField id="30" name="Q12" tableColumnId="30"/>
      <queryTableField id="31" name="Q44" tableColumnId="31"/>
      <queryTableField id="32" name="Q45" tableColumnId="32"/>
      <queryTableField id="33" name="Q17" tableColumnId="33"/>
      <queryTableField id="34" name="Q39" tableColumnId="34"/>
      <queryTableField id="35" name="Q19" tableColumnId="35"/>
      <queryTableField id="36" name="Q18" tableColumnId="36"/>
      <queryTableField id="37" name="Q27" tableColumnId="37"/>
      <queryTableField id="38" name="Q21" tableColumnId="38"/>
      <queryTableField id="39" name="Q31" tableColumnId="39"/>
      <queryTableField id="40" name="Q33" tableColumnId="40"/>
      <queryTableField id="41" name="Q52" tableColumnId="41"/>
      <queryTableField id="42" name="Q26" tableColumnId="42"/>
      <queryTableField id="43" name="Q40" tableColumnId="43"/>
      <queryTableField id="44" name="Academic Year" tableColumnId="44"/>
      <queryTableField id="45" name="Academic Term" tableColumnId="45"/>
      <queryTableField id="46" name="Student Type" tableColumnId="46"/>
      <queryTableField id="47" name="Name" tableColumnId="47"/>
      <queryTableField id="48" name="Arrival Date" tableColumnId="48"/>
      <queryTableField id="49" name="Arrival Year" tableColumnId="49"/>
      <queryTableField id="50" name="Arrival Month" tableColumnId="50"/>
      <queryTableField id="51" name="Arrival Day" tableColumnId="51"/>
      <queryTableField id="52" name="Survey Completion" tableColumnId="52"/>
      <queryTableField id="53" name="Visa Type" tableColumnId="53"/>
      <queryTableField id="54" name="International Student Orientation Welcome Date" tableColumnId="54"/>
      <queryTableField id="55" name="International Student Orientation Welcome Time" tableColumnId="55"/>
      <queryTableField id="56" name="International Student Orientation Welcome Location" tableColumnId="56"/>
      <queryTableField id="57" name="Living in Athens Session Date" tableColumnId="57"/>
      <queryTableField id="58" name="Living in Athens Session Time" tableColumnId="58"/>
      <queryTableField id="59" name="Living in Athens Session Location" tableColumnId="59"/>
      <queryTableField id="60" name="Lunch Date" tableColumnId="60"/>
      <queryTableField id="61" name="Lunch Time" tableColumnId="61"/>
      <queryTableField id="62" name="Lunch Location" tableColumnId="62"/>
      <queryTableField id="63" name="Academic Success Date" tableColumnId="63"/>
      <queryTableField id="64" name="Academic Success Time" tableColumnId="64"/>
      <queryTableField id="65" name="Academic Success Location" tableColumnId="65"/>
      <queryTableField id="66" name="Title IX Date" tableColumnId="66"/>
      <queryTableField id="67" name="Title IX Time" tableColumnId="67"/>
      <queryTableField id="68" name="Title IX Location" tableColumnId="68"/>
      <queryTableField id="69" name="Paperwork Check-in Date" tableColumnId="69"/>
      <queryTableField id="70" name="Paperwork Check-in Time" tableColumnId="70"/>
      <queryTableField id="71" name="Paperwork Check-in Location" tableColumnId="71"/>
      <queryTableField id="72" name="Immigration Regulations Session Date" tableColumnId="72"/>
      <queryTableField id="73" name="Immigration Regulations Session Time" tableColumnId="73"/>
      <queryTableField id="74" name="Immigration Regulations Session Location" tableColumnId="74"/>
      <queryTableField id="75" name="Law and Safety Date" tableColumnId="75"/>
      <queryTableField id="76" name="Law and Safety Time" tableColumnId="76"/>
      <queryTableField id="77" name="Law and Safety Location" tableColumnId="77"/>
      <queryTableField id="78" name="Health Insurance Date" tableColumnId="78"/>
      <queryTableField id="79" name="Health Insurance Time" tableColumnId="79"/>
      <queryTableField id="80" name="Health Insurance Location" tableColumnId="80"/>
      <queryTableField id="81" name="Lunch and Resource Fair Date" tableColumnId="81"/>
      <queryTableField id="82" name="Lunch and Resource Fair Time" tableColumnId="82"/>
      <queryTableField id="83" name="Lunch and Resource Fair Location" tableColumnId="83"/>
      <queryTableField id="84" name="Group 1 Academic Success and Title IX Quota Count" tableColumnId="84"/>
      <queryTableField id="85" name="Group 2 Academic Success and Title IX Quota Count" tableColumnId="85"/>
      <queryTableField id="86" name="8/15 Paperwork Check-in Quota Count" tableColumnId="86"/>
      <queryTableField id="87" name="8/16 Paperwork Check-in Quota Count" tableColumnId="87"/>
      <queryTableField id="88" name="8/16 F-1 Immigration Regulations Session Quota Count" tableColumnId="88"/>
      <queryTableField id="89" name="8/17 F-1 Immigration Regulations Session Quota Count" tableColumnId="89"/>
      <queryTableField id="90" name="Group 1 Law and Safety and Health Insurance Quota Count" tableColumnId="90"/>
      <queryTableField id="91" name="Group 2 Law and Safety and Health Insurance Quota Count" tableColumnId="91"/>
      <queryTableField id="92" name="Missed Event Name" tableColumnId="92"/>
      <queryTableField id="93" name="8/20 Paperwork Check-in Quota Count" tableColumnId="93"/>
      <queryTableField id="94" name="8/21 Paperwork Check-in Quota Count" tableColumnId="94"/>
      <queryTableField id="95" name="8/22 Paperwork Check-in Quota Count" tableColumnId="95"/>
      <queryTableField id="96" name="8/22 F-1 Immigration Regulations Session Quota Count" tableColumnId="96"/>
      <queryTableField id="97" name="Group 1 Law and Safety and Title IX and Health Insurance Quota Count" tableColumnId="97"/>
      <queryTableField id="98" name="Group 2 Law and Safety and Title IX and Health Insurance Quota Count" tableColumnId="98"/>
      <queryTableField id="99" name="Group 3 Law and Safety and Title IX and Health Insurance Quota Count" tableColumnId="99"/>
      <queryTableField id="100" name="Academic Success Date - Topics" tableColumnId="100"/>
      <queryTableField id="101" name="Academic Term - Topics" tableColumnId="1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144BF3-A8E8-41D3-B8D4-58F054E86EBD}" name="Fall_2018_ISO_Registration_Survey_July_2__2018_10_56_cleaned4" displayName="Fall_2018_ISO_Registration_Survey_July_2__2018_10_56_cleaned4" ref="A1:CW55" tableType="queryTable" totalsRowShown="0">
  <autoFilter ref="A1:CW55" xr:uid="{991390EE-E3BD-4F67-87B5-49677027C8DB}"/>
  <tableColumns count="101">
    <tableColumn id="1" xr3:uid="{ECEB89ED-AB27-4C32-AA2C-7CCC7571835F}" uniqueName="1" name="StartDate" queryTableFieldId="1" dataDxfId="108"/>
    <tableColumn id="2" xr3:uid="{9FD94E22-59FC-4C4A-8BCF-84F0AE86342F}" uniqueName="2" name="EndDate" queryTableFieldId="2" dataDxfId="107"/>
    <tableColumn id="3" xr3:uid="{D0358AEB-D78D-41FF-BCC3-AE81BE725802}" uniqueName="3" name="Status" queryTableFieldId="3" dataDxfId="106"/>
    <tableColumn id="4" xr3:uid="{63557755-2477-487A-9CB8-D525B8253F38}" uniqueName="4" name="IPAddress" queryTableFieldId="4" dataDxfId="105"/>
    <tableColumn id="5" xr3:uid="{BF95122C-EE8E-4779-B33F-B35CC743EF51}" uniqueName="5" name="Progress" queryTableFieldId="5" dataDxfId="104"/>
    <tableColumn id="6" xr3:uid="{0DCB927D-F7DC-4091-878F-293B597F54CA}" uniqueName="6" name="Duration (in seconds)" queryTableFieldId="6" dataDxfId="103"/>
    <tableColumn id="7" xr3:uid="{F63F2FB0-B06E-491B-8B42-3332FC53EF42}" uniqueName="7" name="Finished" queryTableFieldId="7" dataDxfId="102"/>
    <tableColumn id="8" xr3:uid="{01889ABD-0AB4-46F7-AB0B-3EF4F2C18A13}" uniqueName="8" name="RecordedDate" queryTableFieldId="8" dataDxfId="101"/>
    <tableColumn id="9" xr3:uid="{9B2AD08A-38DA-45C7-A96F-7AE0E974E811}" uniqueName="9" name="ResponseId" queryTableFieldId="9" dataDxfId="100"/>
    <tableColumn id="10" xr3:uid="{76FDF74B-529B-45EC-B4FE-E1E190CD7FC6}" uniqueName="10" name="RecipientLastName" queryTableFieldId="10" dataDxfId="99"/>
    <tableColumn id="11" xr3:uid="{FEFF4512-9619-401D-86F1-A2AF8C280712}" uniqueName="11" name="RecipientFirstName" queryTableFieldId="11" dataDxfId="98"/>
    <tableColumn id="12" xr3:uid="{5DA4D922-1E57-46DE-B96A-BA28C796594C}" uniqueName="12" name="RecipientEmail" queryTableFieldId="12" dataDxfId="97"/>
    <tableColumn id="13" xr3:uid="{0D69E6F8-E8BB-40CB-892B-7346904E4539}" uniqueName="13" name="ExternalReference" queryTableFieldId="13" dataDxfId="96"/>
    <tableColumn id="14" xr3:uid="{3D62E912-57A0-40C2-A281-665B42FB4A5F}" uniqueName="14" name="LocationLatitude" queryTableFieldId="14" dataDxfId="95"/>
    <tableColumn id="15" xr3:uid="{6160E9FB-BC43-4B13-89B6-804E0632F20E}" uniqueName="15" name="LocationLongitude" queryTableFieldId="15" dataDxfId="94"/>
    <tableColumn id="16" xr3:uid="{3CCF39CE-310A-496E-BFE8-DBC879E6090C}" uniqueName="16" name="DistributionChannel" queryTableFieldId="16" dataDxfId="93"/>
    <tableColumn id="17" xr3:uid="{A7F380FF-A296-43FC-97C3-139B7082C71D}" uniqueName="17" name="UserLanguage" queryTableFieldId="17" dataDxfId="92"/>
    <tableColumn id="18" xr3:uid="{626AC16D-E7EB-4B29-B461-71E90828BAB2}" uniqueName="18" name="Q2_1" queryTableFieldId="18" dataDxfId="91"/>
    <tableColumn id="19" xr3:uid="{40936FEE-2A22-4B61-A3E5-5B2921A306E2}" uniqueName="19" name="Q2_2" queryTableFieldId="19" dataDxfId="90"/>
    <tableColumn id="20" xr3:uid="{2A68FC5B-E057-4AE0-AA11-1BED20D720C0}" uniqueName="20" name="Q2_3" queryTableFieldId="20" dataDxfId="89"/>
    <tableColumn id="21" xr3:uid="{7E7D4DF6-561B-4246-AFC8-57C89515E8C8}" uniqueName="21" name="Q2_4" queryTableFieldId="21" dataDxfId="88"/>
    <tableColumn id="22" xr3:uid="{F8982351-E0EF-4836-A00E-B02187F8EB48}" uniqueName="22" name="Q4" queryTableFieldId="22" dataDxfId="87"/>
    <tableColumn id="23" xr3:uid="{C0446006-A87C-4105-A1AE-708275F0E34A}" uniqueName="23" name="Q3" queryTableFieldId="23" dataDxfId="86"/>
    <tableColumn id="24" xr3:uid="{E10FBC81-256B-44E5-A943-85C81C78D3F9}" uniqueName="24" name="Q10" queryTableFieldId="24" dataDxfId="85"/>
    <tableColumn id="25" xr3:uid="{4B2E4EC0-8B8B-440E-AC2D-D269BF57E18E}" uniqueName="25" name="Q5" queryTableFieldId="25" dataDxfId="84"/>
    <tableColumn id="26" xr3:uid="{8F5F39D5-16D1-42CD-AAC8-7F9087078624}" uniqueName="26" name="Q6" queryTableFieldId="26" dataDxfId="83"/>
    <tableColumn id="27" xr3:uid="{A5D15FFD-B061-42FC-A9AE-B30B85ECBFDD}" uniqueName="27" name="Q7" queryTableFieldId="27" dataDxfId="82"/>
    <tableColumn id="28" xr3:uid="{5FE42854-7C76-4ED0-BBAE-CDFA937D6960}" uniqueName="28" name="Q11" queryTableFieldId="28" dataDxfId="81"/>
    <tableColumn id="29" xr3:uid="{7E59ED18-B184-4BF4-9E16-88C297762ABB}" uniqueName="29" name="Q11_1" queryTableFieldId="29" dataDxfId="80"/>
    <tableColumn id="30" xr3:uid="{01FB919A-9AE1-447A-A7DA-D29493C8AC4D}" uniqueName="30" name="Q12" queryTableFieldId="30" dataDxfId="79"/>
    <tableColumn id="31" xr3:uid="{E6DE049D-1DC2-4F0B-8AFB-9672B0B9394D}" uniqueName="31" name="Q44" queryTableFieldId="31" dataDxfId="78"/>
    <tableColumn id="32" xr3:uid="{4248E3E7-C182-4469-B13C-824EC4BB3217}" uniqueName="32" name="Q45" queryTableFieldId="32" dataDxfId="77"/>
    <tableColumn id="33" xr3:uid="{1A5E2A23-89EC-459B-8FCF-1FCEA46E4954}" uniqueName="33" name="Q17" queryTableFieldId="33" dataDxfId="76"/>
    <tableColumn id="34" xr3:uid="{9F2E0FAE-EA83-45B9-966F-9CE91797B6F2}" uniqueName="34" name="Q39" queryTableFieldId="34" dataDxfId="75"/>
    <tableColumn id="35" xr3:uid="{C5435324-7480-460C-99BA-E81BDC67AA8E}" uniqueName="35" name="Q19" queryTableFieldId="35" dataDxfId="74"/>
    <tableColumn id="36" xr3:uid="{731594B5-F1CB-4A88-99D3-801394536D6C}" uniqueName="36" name="Q18" queryTableFieldId="36" dataDxfId="73"/>
    <tableColumn id="37" xr3:uid="{9F5D70E1-2D67-46E7-BCCC-42DE8404AE22}" uniqueName="37" name="Q27" queryTableFieldId="37" dataDxfId="72"/>
    <tableColumn id="38" xr3:uid="{B1FEEDE5-3A84-49FF-9480-FA8F12B4EA90}" uniqueName="38" name="Q21" queryTableFieldId="38" dataDxfId="71"/>
    <tableColumn id="39" xr3:uid="{424FA882-60F4-43C9-A121-8D6B4E0B0B2F}" uniqueName="39" name="Q31" queryTableFieldId="39" dataDxfId="70"/>
    <tableColumn id="40" xr3:uid="{EC3E58F1-E79F-4079-AE7B-397F340CA8C5}" uniqueName="40" name="Q33" queryTableFieldId="40" dataDxfId="69"/>
    <tableColumn id="41" xr3:uid="{D3987036-8023-4351-BF90-D032BE5167FD}" uniqueName="41" name="Q52" queryTableFieldId="41" dataDxfId="68"/>
    <tableColumn id="42" xr3:uid="{8CD8CE18-E673-4AE3-A196-D5CF4D416621}" uniqueName="42" name="Q26" queryTableFieldId="42" dataDxfId="67"/>
    <tableColumn id="43" xr3:uid="{79180662-6E9E-450C-B2A0-F0DEA40584D0}" uniqueName="43" name="Q40" queryTableFieldId="43" dataDxfId="66"/>
    <tableColumn id="44" xr3:uid="{CE74664E-66D2-425D-BE60-8264DB6A11A7}" uniqueName="44" name="Academic Year" queryTableFieldId="44" dataDxfId="65"/>
    <tableColumn id="45" xr3:uid="{F151DDC5-87BF-4338-94DE-FA1BB0102861}" uniqueName="45" name="Academic Term" queryTableFieldId="45" dataDxfId="64"/>
    <tableColumn id="46" xr3:uid="{4B73989F-1A69-454B-9B12-53F7A378012C}" uniqueName="46" name="Student Type" queryTableFieldId="46" dataDxfId="63"/>
    <tableColumn id="47" xr3:uid="{EEF351C2-8507-464E-AE1B-4CDFFF7D44FA}" uniqueName="47" name="Name" queryTableFieldId="47" dataDxfId="62"/>
    <tableColumn id="48" xr3:uid="{80D19C78-6D14-4947-B02C-F29857EB622D}" uniqueName="48" name="Arrival Date" queryTableFieldId="48" dataDxfId="61"/>
    <tableColumn id="49" xr3:uid="{C572F2AA-1820-4AD6-B24E-3C3393BBDA7C}" uniqueName="49" name="Arrival Year" queryTableFieldId="49" dataDxfId="60"/>
    <tableColumn id="50" xr3:uid="{3EDB0D67-3C75-4A6A-9B6A-A5C6E726CE20}" uniqueName="50" name="Arrival Month" queryTableFieldId="50" dataDxfId="59"/>
    <tableColumn id="51" xr3:uid="{BAE237DD-15AE-4519-958F-1D3108F35C46}" uniqueName="51" name="Arrival Day" queryTableFieldId="51" dataDxfId="58"/>
    <tableColumn id="52" xr3:uid="{336140FF-B679-42B7-BD49-9FE618DCFDE7}" uniqueName="52" name="Survey Completion" queryTableFieldId="52" dataDxfId="57"/>
    <tableColumn id="53" xr3:uid="{FD60C40E-4060-48FB-962D-DE01AF895ADC}" uniqueName="53" name="Visa Type" queryTableFieldId="53" dataDxfId="56"/>
    <tableColumn id="54" xr3:uid="{974314A9-2D2D-46B3-9501-BEE1E24DD2FE}" uniqueName="54" name="International Student Orientation Welcome Date" queryTableFieldId="54" dataDxfId="55"/>
    <tableColumn id="55" xr3:uid="{C66A8DE1-D9E3-4F5D-8397-1723612CEA66}" uniqueName="55" name="International Student Orientation Welcome Time" queryTableFieldId="55" dataDxfId="54"/>
    <tableColumn id="56" xr3:uid="{6804E39F-68B1-474B-A063-3FC93634A18A}" uniqueName="56" name="International Student Orientation Welcome Location" queryTableFieldId="56" dataDxfId="53"/>
    <tableColumn id="57" xr3:uid="{64C48EC2-8878-46DA-BD1C-7C52037229A6}" uniqueName="57" name="Living in Athens Session Date" queryTableFieldId="57" dataDxfId="52"/>
    <tableColumn id="58" xr3:uid="{59340F06-855B-4354-8785-A6E44F799154}" uniqueName="58" name="Living in Athens Session Time" queryTableFieldId="58" dataDxfId="51"/>
    <tableColumn id="59" xr3:uid="{FDB7A9EF-0B98-4DEA-BACC-4378926837DB}" uniqueName="59" name="Living in Athens Session Location" queryTableFieldId="59" dataDxfId="50"/>
    <tableColumn id="60" xr3:uid="{A67663E0-0D41-4573-ACA2-1D2C3EA9A0B6}" uniqueName="60" name="Lunch Date" queryTableFieldId="60" dataDxfId="49"/>
    <tableColumn id="61" xr3:uid="{6AF64017-0AA8-427C-A08F-960152DBA414}" uniqueName="61" name="Lunch Time" queryTableFieldId="61" dataDxfId="48"/>
    <tableColumn id="62" xr3:uid="{F9F68894-5C10-4610-8A06-B27154B912DB}" uniqueName="62" name="Lunch Location" queryTableFieldId="62" dataDxfId="47"/>
    <tableColumn id="63" xr3:uid="{6FEE0E65-A111-4D18-838B-8789BA394CBF}" uniqueName="63" name="Academic Success Date" queryTableFieldId="63" dataDxfId="46"/>
    <tableColumn id="64" xr3:uid="{2E1D920D-642F-4834-BFD4-943B3357727A}" uniqueName="64" name="Academic Success Time" queryTableFieldId="64" dataDxfId="45"/>
    <tableColumn id="65" xr3:uid="{AC4DEC93-D0F8-4B29-9E76-3200689E823B}" uniqueName="65" name="Academic Success Location" queryTableFieldId="65" dataDxfId="44"/>
    <tableColumn id="66" xr3:uid="{2B780256-0179-4B16-9AE2-4D4EF4C2FBB6}" uniqueName="66" name="Title IX Date" queryTableFieldId="66" dataDxfId="43"/>
    <tableColumn id="67" xr3:uid="{3B807C40-D1CA-48CE-864A-FBD9E1085888}" uniqueName="67" name="Title IX Time" queryTableFieldId="67" dataDxfId="42"/>
    <tableColumn id="68" xr3:uid="{48A51B98-43BB-45A9-B418-F73133341CCE}" uniqueName="68" name="Title IX Location" queryTableFieldId="68" dataDxfId="41"/>
    <tableColumn id="69" xr3:uid="{4DDE62EC-5577-4584-82E4-E96C253433E4}" uniqueName="69" name="Paperwork Check-in Date" queryTableFieldId="69" dataDxfId="40"/>
    <tableColumn id="70" xr3:uid="{69852315-4BEC-45BE-A72E-ABA17FB42D5D}" uniqueName="70" name="Paperwork Check-in Time" queryTableFieldId="70" dataDxfId="39"/>
    <tableColumn id="71" xr3:uid="{BC3BE967-172B-4B77-9EA3-D3F0D844CF95}" uniqueName="71" name="Paperwork Check-in Location" queryTableFieldId="71" dataDxfId="38"/>
    <tableColumn id="72" xr3:uid="{2F307D88-5D6A-404B-9376-415825445EB4}" uniqueName="72" name="Immigration Regulations Session Date" queryTableFieldId="72" dataDxfId="37"/>
    <tableColumn id="73" xr3:uid="{505F8019-4F1D-4A3F-BCFE-F16482FB35F8}" uniqueName="73" name="Immigration Regulations Session Time" queryTableFieldId="73" dataDxfId="36"/>
    <tableColumn id="74" xr3:uid="{254E09E4-FFDB-4F44-95C4-1701AA7C73A1}" uniqueName="74" name="Immigration Regulations Session Location" queryTableFieldId="74" dataDxfId="35"/>
    <tableColumn id="75" xr3:uid="{28349D8A-B5BD-49AF-AF2E-B562C0132AAF}" uniqueName="75" name="Law and Safety Date" queryTableFieldId="75" dataDxfId="34"/>
    <tableColumn id="76" xr3:uid="{5B4626C0-F24D-4067-B36A-D8532AE0C8A6}" uniqueName="76" name="Law and Safety Time" queryTableFieldId="76" dataDxfId="33"/>
    <tableColumn id="77" xr3:uid="{58611755-2C10-465B-AD3E-D768A930A5BE}" uniqueName="77" name="Law and Safety Location" queryTableFieldId="77" dataDxfId="32"/>
    <tableColumn id="78" xr3:uid="{D4EB3740-EA9A-43C4-AAF1-7F4460576A36}" uniqueName="78" name="Health Insurance Date" queryTableFieldId="78" dataDxfId="31"/>
    <tableColumn id="79" xr3:uid="{7107F714-646E-46C4-8C0D-4B3999B5894F}" uniqueName="79" name="Health Insurance Time" queryTableFieldId="79" dataDxfId="30"/>
    <tableColumn id="80" xr3:uid="{118FB42F-620D-41AF-A988-ABFEDCFCA085}" uniqueName="80" name="Health Insurance Location" queryTableFieldId="80" dataDxfId="29"/>
    <tableColumn id="81" xr3:uid="{B5DF93C9-255E-4319-8534-43115B6F125C}" uniqueName="81" name="Lunch and Resource Fair Date" queryTableFieldId="81" dataDxfId="28"/>
    <tableColumn id="82" xr3:uid="{E926690C-0377-41C6-8FA4-FF1F01EDF47A}" uniqueName="82" name="Lunch and Resource Fair Time" queryTableFieldId="82" dataDxfId="27"/>
    <tableColumn id="83" xr3:uid="{3A8C58E6-D3CE-4A9E-A13F-A11723EFF217}" uniqueName="83" name="Lunch and Resource Fair Location" queryTableFieldId="83" dataDxfId="26"/>
    <tableColumn id="84" xr3:uid="{2E271139-5B7A-48AD-89FE-A7C6725165BC}" uniqueName="84" name="Group 1 Academic Success and Title IX Quota Count" queryTableFieldId="84" dataDxfId="25"/>
    <tableColumn id="85" xr3:uid="{B7E305AF-3D12-481A-83A7-EA1F5B0B89CD}" uniqueName="85" name="Group 2 Academic Success and Title IX Quota Count" queryTableFieldId="85" dataDxfId="24"/>
    <tableColumn id="86" xr3:uid="{9E698BDA-F1F8-4C17-94D9-4E2C2647449A}" uniqueName="86" name="8/15 Paperwork Check-in Quota Count" queryTableFieldId="86" dataDxfId="23"/>
    <tableColumn id="87" xr3:uid="{E674890E-BFDE-4A7D-B2A6-90D2926B94EB}" uniqueName="87" name="8/16 Paperwork Check-in Quota Count" queryTableFieldId="87" dataDxfId="22"/>
    <tableColumn id="88" xr3:uid="{3228D7EA-E0BE-4ABA-BFC6-F35F54184CCF}" uniqueName="88" name="8/16 F-1 Immigration Regulations Session Quota Count" queryTableFieldId="88" dataDxfId="21"/>
    <tableColumn id="89" xr3:uid="{27129837-01B8-482F-B91E-74210B8B02A2}" uniqueName="89" name="8/17 F-1 Immigration Regulations Session Quota Count" queryTableFieldId="89" dataDxfId="20"/>
    <tableColumn id="90" xr3:uid="{C266699C-C3B2-4AE3-8D05-2059342F66F1}" uniqueName="90" name="Group 1 Law and Safety and Health Insurance Quota Count" queryTableFieldId="90" dataDxfId="19"/>
    <tableColumn id="91" xr3:uid="{0DF9B6BD-67CC-4A34-8157-BAF91610C21B}" uniqueName="91" name="Group 2 Law and Safety and Health Insurance Quota Count" queryTableFieldId="91" dataDxfId="18"/>
    <tableColumn id="92" xr3:uid="{A861F230-2FBF-4BEF-A666-28D8B0D5819A}" uniqueName="92" name="Missed Event Name" queryTableFieldId="92" dataDxfId="17"/>
    <tableColumn id="93" xr3:uid="{B40EA14F-3F89-4B20-B755-57178544CC0B}" uniqueName="93" name="8/20 Paperwork Check-in Quota Count" queryTableFieldId="93" dataDxfId="16"/>
    <tableColumn id="94" xr3:uid="{0D06B2E0-4224-4AD7-A00E-DFF1F9B3B3DE}" uniqueName="94" name="8/21 Paperwork Check-in Quota Count" queryTableFieldId="94" dataDxfId="15"/>
    <tableColumn id="95" xr3:uid="{F88176B1-7BA5-4E44-87D1-1C1A0B0E1524}" uniqueName="95" name="8/22 Paperwork Check-in Quota Count" queryTableFieldId="95" dataDxfId="14"/>
    <tableColumn id="96" xr3:uid="{346C8999-869B-4F7C-8E81-4A1006E9843F}" uniqueName="96" name="8/22 F-1 Immigration Regulations Session Quota Count" queryTableFieldId="96" dataDxfId="13"/>
    <tableColumn id="97" xr3:uid="{1546C334-713E-41B3-91C8-D6BA5F4F47D8}" uniqueName="97" name="Group 1 Law and Safety and Title IX and Health Insurance Quota Count" queryTableFieldId="97" dataDxfId="12"/>
    <tableColumn id="98" xr3:uid="{CCF7A0E7-CE67-4462-9A51-F8CC3E09D7EC}" uniqueName="98" name="Group 2 Law and Safety and Title IX and Health Insurance Quota Count" queryTableFieldId="98" dataDxfId="11"/>
    <tableColumn id="99" xr3:uid="{50BE4702-2A08-4E96-8188-35F292D37F50}" uniqueName="99" name="Group 3 Law and Safety and Title IX and Health Insurance Quota Count" queryTableFieldId="99" dataDxfId="10"/>
    <tableColumn id="100" xr3:uid="{C41F6F27-6E90-4575-901B-1511C1D5C10E}" uniqueName="100" name="Academic Success Date - Topics" queryTableFieldId="100" dataDxfId="9"/>
    <tableColumn id="101" xr3:uid="{423BC362-FE6B-44ED-A0E6-60BD15CA8F54}" uniqueName="101" name="Academic Term - Topics" queryTableFieldId="101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Monospace">
      <a:majorFont>
        <a:latin typeface="Lucida Console"/>
        <a:ea typeface=""/>
        <a:cs typeface=""/>
      </a:majorFont>
      <a:minorFont>
        <a:latin typeface="Lucida Conso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29E1-4453-4D39-86C4-CFA9AF5098C6}">
  <sheetPr codeName="Sheet1"/>
  <dimension ref="A1:CW55"/>
  <sheetViews>
    <sheetView topLeftCell="BE2" zoomScale="70" zoomScaleNormal="70" workbookViewId="0">
      <selection activeCell="BI2" sqref="BI2"/>
    </sheetView>
  </sheetViews>
  <sheetFormatPr defaultRowHeight="14.25" x14ac:dyDescent="0.2"/>
  <cols>
    <col min="1" max="2" width="20.21875" bestFit="1" customWidth="1"/>
    <col min="3" max="3" width="9.44140625" bestFit="1" customWidth="1"/>
    <col min="4" max="4" width="16.109375" bestFit="1" customWidth="1"/>
    <col min="5" max="5" width="11.6640625" bestFit="1" customWidth="1"/>
    <col min="6" max="6" width="26.44140625" bestFit="1" customWidth="1"/>
    <col min="7" max="7" width="11.6640625" bestFit="1" customWidth="1"/>
    <col min="8" max="8" width="20.21875" bestFit="1" customWidth="1"/>
    <col min="9" max="9" width="18.21875" bestFit="1" customWidth="1"/>
    <col min="10" max="10" width="21.88671875" bestFit="1" customWidth="1"/>
    <col min="11" max="11" width="23.109375" bestFit="1" customWidth="1"/>
    <col min="12" max="12" width="18.44140625" bestFit="1" customWidth="1"/>
    <col min="13" max="13" width="21.88671875" bestFit="1" customWidth="1"/>
    <col min="14" max="14" width="20.77734375" bestFit="1" customWidth="1"/>
    <col min="15" max="15" width="21.88671875" bestFit="1" customWidth="1"/>
    <col min="16" max="16" width="24.21875" bestFit="1" customWidth="1"/>
    <col min="17" max="17" width="16.21875" bestFit="1" customWidth="1"/>
    <col min="18" max="18" width="21.33203125" bestFit="1" customWidth="1"/>
    <col min="19" max="19" width="22.33203125" bestFit="1" customWidth="1"/>
    <col min="20" max="20" width="18.21875" bestFit="1" customWidth="1"/>
    <col min="21" max="21" width="36.6640625" bestFit="1" customWidth="1"/>
    <col min="22" max="22" width="13.109375" bestFit="1" customWidth="1"/>
    <col min="23" max="23" width="5" bestFit="1" customWidth="1"/>
    <col min="24" max="24" width="6.109375" bestFit="1" customWidth="1"/>
    <col min="25" max="27" width="5" bestFit="1" customWidth="1"/>
    <col min="28" max="28" width="6.109375" bestFit="1" customWidth="1"/>
    <col min="29" max="29" width="8.33203125" bestFit="1" customWidth="1"/>
    <col min="30" max="43" width="6.109375" bestFit="1" customWidth="1"/>
    <col min="44" max="45" width="17.33203125" bestFit="1" customWidth="1"/>
    <col min="46" max="46" width="16.21875" bestFit="1" customWidth="1"/>
    <col min="47" max="47" width="33.6640625" bestFit="1" customWidth="1"/>
    <col min="48" max="49" width="16.21875" bestFit="1" customWidth="1"/>
    <col min="50" max="50" width="17.33203125" bestFit="1" customWidth="1"/>
    <col min="51" max="51" width="15.109375" bestFit="1" customWidth="1"/>
    <col min="52" max="52" width="21.88671875" bestFit="1" customWidth="1"/>
    <col min="53" max="53" width="12.77734375" bestFit="1" customWidth="1"/>
    <col min="54" max="55" width="55" bestFit="1" customWidth="1"/>
    <col min="56" max="56" width="59.5546875" bestFit="1" customWidth="1"/>
    <col min="57" max="58" width="35.6640625" bestFit="1" customWidth="1"/>
    <col min="59" max="59" width="41.88671875" bestFit="1" customWidth="1"/>
    <col min="60" max="60" width="25.44140625" bestFit="1" customWidth="1"/>
    <col min="61" max="62" width="19.21875" bestFit="1" customWidth="1"/>
    <col min="63" max="64" width="26.44140625" bestFit="1" customWidth="1"/>
    <col min="65" max="65" width="53.109375" bestFit="1" customWidth="1"/>
    <col min="66" max="66" width="26.44140625" bestFit="1" customWidth="1"/>
    <col min="67" max="67" width="20.21875" bestFit="1" customWidth="1"/>
    <col min="68" max="68" width="39.77734375" bestFit="1" customWidth="1"/>
    <col min="69" max="70" width="28.77734375" bestFit="1" customWidth="1"/>
    <col min="71" max="71" width="53.109375" bestFit="1" customWidth="1"/>
    <col min="72" max="73" width="43.6640625" bestFit="1" customWidth="1"/>
    <col min="74" max="74" width="48.21875" bestFit="1" customWidth="1"/>
    <col min="75" max="75" width="26.44140625" bestFit="1" customWidth="1"/>
    <col min="76" max="76" width="24.21875" bestFit="1" customWidth="1"/>
    <col min="77" max="77" width="39.77734375" bestFit="1" customWidth="1"/>
    <col min="78" max="79" width="26.44140625" bestFit="1" customWidth="1"/>
    <col min="80" max="80" width="53.109375" bestFit="1" customWidth="1"/>
    <col min="81" max="82" width="34.44140625" bestFit="1" customWidth="1"/>
    <col min="83" max="83" width="39" bestFit="1" customWidth="1"/>
    <col min="84" max="85" width="58.44140625" bestFit="1" customWidth="1"/>
    <col min="86" max="87" width="42.44140625" bestFit="1" customWidth="1"/>
    <col min="88" max="89" width="61.88671875" bestFit="1" customWidth="1"/>
    <col min="90" max="91" width="65.33203125" bestFit="1" customWidth="1"/>
    <col min="92" max="92" width="51.109375" bestFit="1" customWidth="1"/>
    <col min="93" max="95" width="42.44140625" bestFit="1" customWidth="1"/>
    <col min="96" max="96" width="61.88671875" bestFit="1" customWidth="1"/>
    <col min="97" max="99" width="75.77734375" bestFit="1" customWidth="1"/>
    <col min="100" max="100" width="36.77734375" bestFit="1" customWidth="1"/>
    <col min="101" max="101" width="27.6640625" bestFit="1" customWidth="1"/>
  </cols>
  <sheetData>
    <row r="1" spans="1:10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2">
      <c r="A2" s="1" t="s">
        <v>101</v>
      </c>
      <c r="B2" s="1" t="s">
        <v>102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  <c r="J2" s="1" t="s">
        <v>110</v>
      </c>
      <c r="K2" s="1" t="s">
        <v>110</v>
      </c>
      <c r="L2" s="1" t="s">
        <v>110</v>
      </c>
      <c r="M2" s="1" t="s">
        <v>110</v>
      </c>
      <c r="N2" s="1" t="s">
        <v>111</v>
      </c>
      <c r="O2" s="1" t="s">
        <v>112</v>
      </c>
      <c r="P2" s="1" t="s">
        <v>113</v>
      </c>
      <c r="Q2" s="1" t="s">
        <v>114</v>
      </c>
      <c r="R2" s="1" t="s">
        <v>115</v>
      </c>
      <c r="S2" s="1" t="s">
        <v>116</v>
      </c>
      <c r="T2" s="1" t="s">
        <v>117</v>
      </c>
      <c r="U2" s="1" t="s">
        <v>118</v>
      </c>
      <c r="V2" s="1" t="s">
        <v>119</v>
      </c>
      <c r="W2" s="1" t="s">
        <v>120</v>
      </c>
      <c r="X2" s="1" t="s">
        <v>107</v>
      </c>
      <c r="Y2" s="1" t="s">
        <v>121</v>
      </c>
      <c r="Z2" s="1" t="s">
        <v>110</v>
      </c>
      <c r="AA2" s="1" t="s">
        <v>110</v>
      </c>
      <c r="AB2" s="1" t="s">
        <v>121</v>
      </c>
      <c r="AC2" s="1" t="s">
        <v>107</v>
      </c>
      <c r="AD2" s="1" t="s">
        <v>110</v>
      </c>
      <c r="AE2" s="1" t="s">
        <v>110</v>
      </c>
      <c r="AF2" s="1" t="s">
        <v>110</v>
      </c>
      <c r="AG2" s="1" t="s">
        <v>107</v>
      </c>
      <c r="AH2" s="1" t="s">
        <v>122</v>
      </c>
      <c r="AI2" s="1" t="s">
        <v>121</v>
      </c>
      <c r="AJ2" s="1" t="s">
        <v>107</v>
      </c>
      <c r="AK2" s="1" t="s">
        <v>107</v>
      </c>
      <c r="AL2" s="1" t="s">
        <v>107</v>
      </c>
      <c r="AM2" s="1" t="s">
        <v>107</v>
      </c>
      <c r="AN2" s="1" t="s">
        <v>107</v>
      </c>
      <c r="AO2" s="1" t="s">
        <v>122</v>
      </c>
      <c r="AP2" s="1" t="s">
        <v>110</v>
      </c>
      <c r="AQ2" s="1" t="s">
        <v>123</v>
      </c>
      <c r="AR2" s="1" t="s">
        <v>124</v>
      </c>
      <c r="AS2" s="1" t="s">
        <v>125</v>
      </c>
      <c r="AT2" s="1" t="s">
        <v>126</v>
      </c>
      <c r="AU2" s="1" t="s">
        <v>127</v>
      </c>
      <c r="AV2" s="1" t="s">
        <v>128</v>
      </c>
      <c r="AW2" s="1" t="s">
        <v>110</v>
      </c>
      <c r="AX2" s="1" t="s">
        <v>110</v>
      </c>
      <c r="AY2" s="1" t="s">
        <v>110</v>
      </c>
      <c r="AZ2" s="1" t="s">
        <v>110</v>
      </c>
      <c r="BA2" s="1" t="s">
        <v>129</v>
      </c>
      <c r="BB2" s="1" t="s">
        <v>130</v>
      </c>
      <c r="BC2" s="1" t="s">
        <v>131</v>
      </c>
      <c r="BD2" s="1" t="s">
        <v>132</v>
      </c>
      <c r="BE2" s="1" t="s">
        <v>130</v>
      </c>
      <c r="BF2" s="1" t="s">
        <v>133</v>
      </c>
      <c r="BG2" s="1" t="s">
        <v>134</v>
      </c>
      <c r="BH2" s="1" t="s">
        <v>130</v>
      </c>
      <c r="BI2" s="1" t="s">
        <v>135</v>
      </c>
      <c r="BJ2" s="1" t="s">
        <v>136</v>
      </c>
      <c r="BK2" s="1" t="s">
        <v>130</v>
      </c>
      <c r="BL2" s="1" t="s">
        <v>137</v>
      </c>
      <c r="BM2" s="1" t="s">
        <v>138</v>
      </c>
      <c r="BN2" s="1" t="s">
        <v>130</v>
      </c>
      <c r="BO2" s="1" t="s">
        <v>139</v>
      </c>
      <c r="BP2" s="1" t="s">
        <v>140</v>
      </c>
      <c r="BQ2" s="1" t="s">
        <v>141</v>
      </c>
      <c r="BR2" s="1" t="s">
        <v>142</v>
      </c>
      <c r="BS2" s="1" t="s">
        <v>138</v>
      </c>
      <c r="BT2" s="1" t="s">
        <v>143</v>
      </c>
      <c r="BU2" s="1" t="s">
        <v>144</v>
      </c>
      <c r="BV2" s="1" t="s">
        <v>145</v>
      </c>
      <c r="BW2" s="1" t="s">
        <v>146</v>
      </c>
      <c r="BX2" s="1" t="s">
        <v>147</v>
      </c>
      <c r="BY2" s="1" t="s">
        <v>140</v>
      </c>
      <c r="BZ2" s="1" t="s">
        <v>146</v>
      </c>
      <c r="CA2" s="1" t="s">
        <v>148</v>
      </c>
      <c r="CB2" s="1" t="s">
        <v>138</v>
      </c>
      <c r="CC2" s="1" t="s">
        <v>149</v>
      </c>
      <c r="CD2" s="1" t="s">
        <v>135</v>
      </c>
      <c r="CE2" s="1" t="s">
        <v>132</v>
      </c>
      <c r="CF2" s="1" t="s">
        <v>103</v>
      </c>
      <c r="CG2" s="1" t="s">
        <v>103</v>
      </c>
      <c r="CH2" s="1" t="s">
        <v>103</v>
      </c>
      <c r="CI2" s="1" t="s">
        <v>103</v>
      </c>
      <c r="CJ2" s="1" t="s">
        <v>103</v>
      </c>
      <c r="CK2" s="1" t="s">
        <v>103</v>
      </c>
      <c r="CL2" s="1" t="s">
        <v>103</v>
      </c>
      <c r="CM2" s="1" t="s">
        <v>103</v>
      </c>
      <c r="CN2" s="1" t="s">
        <v>110</v>
      </c>
      <c r="CO2" s="1" t="s">
        <v>110</v>
      </c>
      <c r="CP2" s="1" t="s">
        <v>110</v>
      </c>
      <c r="CQ2" s="1" t="s">
        <v>110</v>
      </c>
      <c r="CR2" s="1" t="s">
        <v>110</v>
      </c>
      <c r="CS2" s="1" t="s">
        <v>110</v>
      </c>
      <c r="CT2" s="1" t="s">
        <v>110</v>
      </c>
      <c r="CU2" s="1" t="s">
        <v>110</v>
      </c>
      <c r="CV2" s="1" t="s">
        <v>110</v>
      </c>
      <c r="CW2" s="1" t="s">
        <v>110</v>
      </c>
    </row>
    <row r="3" spans="1:101" x14ac:dyDescent="0.2">
      <c r="A3" s="1" t="s">
        <v>150</v>
      </c>
      <c r="B3" s="1" t="s">
        <v>151</v>
      </c>
      <c r="C3" s="1" t="s">
        <v>103</v>
      </c>
      <c r="D3" s="1" t="s">
        <v>152</v>
      </c>
      <c r="E3" s="1" t="s">
        <v>105</v>
      </c>
      <c r="F3" s="1" t="s">
        <v>153</v>
      </c>
      <c r="G3" s="1" t="s">
        <v>107</v>
      </c>
      <c r="H3" s="1" t="s">
        <v>151</v>
      </c>
      <c r="I3" s="1" t="s">
        <v>154</v>
      </c>
      <c r="J3" s="1" t="s">
        <v>110</v>
      </c>
      <c r="K3" s="1" t="s">
        <v>110</v>
      </c>
      <c r="L3" s="1" t="s">
        <v>110</v>
      </c>
      <c r="M3" s="1" t="s">
        <v>110</v>
      </c>
      <c r="N3" s="1" t="s">
        <v>155</v>
      </c>
      <c r="O3" s="1" t="s">
        <v>156</v>
      </c>
      <c r="P3" s="1" t="s">
        <v>113</v>
      </c>
      <c r="Q3" s="1" t="s">
        <v>114</v>
      </c>
      <c r="R3" s="1" t="s">
        <v>157</v>
      </c>
      <c r="S3" s="1" t="s">
        <v>158</v>
      </c>
      <c r="T3" s="1" t="s">
        <v>159</v>
      </c>
      <c r="U3" s="1" t="s">
        <v>160</v>
      </c>
      <c r="V3" s="1" t="s">
        <v>161</v>
      </c>
      <c r="W3" s="1" t="s">
        <v>162</v>
      </c>
      <c r="X3" s="1" t="s">
        <v>107</v>
      </c>
      <c r="Y3" s="1" t="s">
        <v>121</v>
      </c>
      <c r="Z3" s="1" t="s">
        <v>110</v>
      </c>
      <c r="AA3" s="1" t="s">
        <v>110</v>
      </c>
      <c r="AB3" s="1" t="s">
        <v>121</v>
      </c>
      <c r="AC3" s="1" t="s">
        <v>107</v>
      </c>
      <c r="AD3" s="1" t="s">
        <v>110</v>
      </c>
      <c r="AE3" s="1" t="s">
        <v>110</v>
      </c>
      <c r="AF3" s="1" t="s">
        <v>110</v>
      </c>
      <c r="AG3" s="1" t="s">
        <v>107</v>
      </c>
      <c r="AH3" s="1" t="s">
        <v>122</v>
      </c>
      <c r="AI3" s="1" t="s">
        <v>107</v>
      </c>
      <c r="AJ3" s="1" t="s">
        <v>107</v>
      </c>
      <c r="AK3" s="1" t="s">
        <v>107</v>
      </c>
      <c r="AL3" s="1" t="s">
        <v>107</v>
      </c>
      <c r="AM3" s="1" t="s">
        <v>107</v>
      </c>
      <c r="AN3" s="1" t="s">
        <v>107</v>
      </c>
      <c r="AO3" s="1" t="s">
        <v>122</v>
      </c>
      <c r="AP3" s="1" t="s">
        <v>110</v>
      </c>
      <c r="AQ3" s="1" t="s">
        <v>107</v>
      </c>
      <c r="AR3" s="1" t="s">
        <v>124</v>
      </c>
      <c r="AS3" s="1" t="s">
        <v>125</v>
      </c>
      <c r="AT3" s="1" t="s">
        <v>126</v>
      </c>
      <c r="AU3" s="1" t="s">
        <v>163</v>
      </c>
      <c r="AV3" s="1" t="s">
        <v>128</v>
      </c>
      <c r="AW3" s="1" t="s">
        <v>110</v>
      </c>
      <c r="AX3" s="1" t="s">
        <v>110</v>
      </c>
      <c r="AY3" s="1" t="s">
        <v>110</v>
      </c>
      <c r="AZ3" s="1" t="s">
        <v>110</v>
      </c>
      <c r="BA3" s="1" t="s">
        <v>129</v>
      </c>
      <c r="BB3" s="1" t="s">
        <v>130</v>
      </c>
      <c r="BC3" s="1" t="s">
        <v>131</v>
      </c>
      <c r="BD3" s="1" t="s">
        <v>132</v>
      </c>
      <c r="BE3" s="1" t="s">
        <v>130</v>
      </c>
      <c r="BF3" s="1" t="s">
        <v>133</v>
      </c>
      <c r="BG3" s="1" t="s">
        <v>134</v>
      </c>
      <c r="BH3" s="1" t="s">
        <v>130</v>
      </c>
      <c r="BI3" s="1" t="s">
        <v>135</v>
      </c>
      <c r="BJ3" s="1" t="s">
        <v>136</v>
      </c>
      <c r="BK3" s="1" t="s">
        <v>130</v>
      </c>
      <c r="BL3" s="1" t="s">
        <v>139</v>
      </c>
      <c r="BM3" s="1" t="s">
        <v>138</v>
      </c>
      <c r="BN3" s="1" t="s">
        <v>130</v>
      </c>
      <c r="BO3" s="1" t="s">
        <v>137</v>
      </c>
      <c r="BP3" s="1" t="s">
        <v>140</v>
      </c>
      <c r="BQ3" s="1" t="s">
        <v>141</v>
      </c>
      <c r="BR3" s="1" t="s">
        <v>142</v>
      </c>
      <c r="BS3" s="1" t="s">
        <v>138</v>
      </c>
      <c r="BT3" s="1" t="s">
        <v>143</v>
      </c>
      <c r="BU3" s="1" t="s">
        <v>144</v>
      </c>
      <c r="BV3" s="1" t="s">
        <v>145</v>
      </c>
      <c r="BW3" s="1" t="s">
        <v>146</v>
      </c>
      <c r="BX3" s="1" t="s">
        <v>148</v>
      </c>
      <c r="BY3" s="1" t="s">
        <v>140</v>
      </c>
      <c r="BZ3" s="1" t="s">
        <v>146</v>
      </c>
      <c r="CA3" s="1" t="s">
        <v>147</v>
      </c>
      <c r="CB3" s="1" t="s">
        <v>138</v>
      </c>
      <c r="CC3" s="1" t="s">
        <v>149</v>
      </c>
      <c r="CD3" s="1" t="s">
        <v>135</v>
      </c>
      <c r="CE3" s="1" t="s">
        <v>132</v>
      </c>
      <c r="CF3" s="1" t="s">
        <v>107</v>
      </c>
      <c r="CG3" s="1" t="s">
        <v>103</v>
      </c>
      <c r="CH3" s="1" t="s">
        <v>107</v>
      </c>
      <c r="CI3" s="1" t="s">
        <v>103</v>
      </c>
      <c r="CJ3" s="1" t="s">
        <v>107</v>
      </c>
      <c r="CK3" s="1" t="s">
        <v>103</v>
      </c>
      <c r="CL3" s="1" t="s">
        <v>107</v>
      </c>
      <c r="CM3" s="1" t="s">
        <v>103</v>
      </c>
      <c r="CN3" s="1" t="s">
        <v>110</v>
      </c>
      <c r="CO3" s="1" t="s">
        <v>110</v>
      </c>
      <c r="CP3" s="1" t="s">
        <v>110</v>
      </c>
      <c r="CQ3" s="1" t="s">
        <v>110</v>
      </c>
      <c r="CR3" s="1" t="s">
        <v>110</v>
      </c>
      <c r="CS3" s="1" t="s">
        <v>110</v>
      </c>
      <c r="CT3" s="1" t="s">
        <v>110</v>
      </c>
      <c r="CU3" s="1" t="s">
        <v>110</v>
      </c>
      <c r="CV3" s="1" t="s">
        <v>110</v>
      </c>
      <c r="CW3" s="1" t="s">
        <v>110</v>
      </c>
    </row>
    <row r="4" spans="1:101" x14ac:dyDescent="0.2">
      <c r="A4" s="1" t="s">
        <v>164</v>
      </c>
      <c r="B4" s="1" t="s">
        <v>165</v>
      </c>
      <c r="C4" s="1" t="s">
        <v>103</v>
      </c>
      <c r="D4" s="1" t="s">
        <v>166</v>
      </c>
      <c r="E4" s="1" t="s">
        <v>105</v>
      </c>
      <c r="F4" s="1" t="s">
        <v>167</v>
      </c>
      <c r="G4" s="1" t="s">
        <v>107</v>
      </c>
      <c r="H4" s="1" t="s">
        <v>168</v>
      </c>
      <c r="I4" s="1" t="s">
        <v>169</v>
      </c>
      <c r="J4" s="1" t="s">
        <v>110</v>
      </c>
      <c r="K4" s="1" t="s">
        <v>110</v>
      </c>
      <c r="L4" s="1" t="s">
        <v>110</v>
      </c>
      <c r="M4" s="1" t="s">
        <v>110</v>
      </c>
      <c r="N4" s="1" t="s">
        <v>170</v>
      </c>
      <c r="O4" s="1" t="s">
        <v>171</v>
      </c>
      <c r="P4" s="1" t="s">
        <v>113</v>
      </c>
      <c r="Q4" s="1" t="s">
        <v>114</v>
      </c>
      <c r="R4" s="1" t="s">
        <v>172</v>
      </c>
      <c r="S4" s="1" t="s">
        <v>173</v>
      </c>
      <c r="T4" s="1" t="s">
        <v>174</v>
      </c>
      <c r="U4" s="1" t="s">
        <v>175</v>
      </c>
      <c r="V4" s="1" t="s">
        <v>176</v>
      </c>
      <c r="W4" s="1" t="s">
        <v>177</v>
      </c>
      <c r="X4" s="1" t="s">
        <v>107</v>
      </c>
      <c r="Y4" s="1" t="s">
        <v>121</v>
      </c>
      <c r="Z4" s="1" t="s">
        <v>110</v>
      </c>
      <c r="AA4" s="1" t="s">
        <v>110</v>
      </c>
      <c r="AB4" s="1" t="s">
        <v>121</v>
      </c>
      <c r="AC4" s="1" t="s">
        <v>121</v>
      </c>
      <c r="AD4" s="1" t="s">
        <v>110</v>
      </c>
      <c r="AE4" s="1" t="s">
        <v>107</v>
      </c>
      <c r="AF4" s="1" t="s">
        <v>110</v>
      </c>
      <c r="AG4" s="1" t="s">
        <v>107</v>
      </c>
      <c r="AH4" s="1" t="s">
        <v>122</v>
      </c>
      <c r="AI4" s="1" t="s">
        <v>121</v>
      </c>
      <c r="AJ4" s="1" t="s">
        <v>110</v>
      </c>
      <c r="AK4" s="1" t="s">
        <v>107</v>
      </c>
      <c r="AL4" s="1" t="s">
        <v>107</v>
      </c>
      <c r="AM4" s="1" t="s">
        <v>107</v>
      </c>
      <c r="AN4" s="1" t="s">
        <v>107</v>
      </c>
      <c r="AO4" s="1" t="s">
        <v>122</v>
      </c>
      <c r="AP4" s="1" t="s">
        <v>107</v>
      </c>
      <c r="AQ4" s="1" t="s">
        <v>123</v>
      </c>
      <c r="AR4" s="1" t="s">
        <v>124</v>
      </c>
      <c r="AS4" s="1" t="s">
        <v>125</v>
      </c>
      <c r="AT4" s="1" t="s">
        <v>126</v>
      </c>
      <c r="AU4" s="1" t="s">
        <v>178</v>
      </c>
      <c r="AV4" s="1" t="s">
        <v>179</v>
      </c>
      <c r="AW4" s="1" t="s">
        <v>124</v>
      </c>
      <c r="AX4" s="1" t="s">
        <v>180</v>
      </c>
      <c r="AY4" s="1" t="s">
        <v>181</v>
      </c>
      <c r="AZ4" s="1" t="s">
        <v>110</v>
      </c>
      <c r="BA4" s="1" t="s">
        <v>129</v>
      </c>
      <c r="BB4" s="1" t="s">
        <v>182</v>
      </c>
      <c r="BC4" s="1" t="s">
        <v>131</v>
      </c>
      <c r="BD4" s="1" t="s">
        <v>132</v>
      </c>
      <c r="BE4" s="1" t="s">
        <v>182</v>
      </c>
      <c r="BF4" s="1" t="s">
        <v>133</v>
      </c>
      <c r="BG4" s="1" t="s">
        <v>134</v>
      </c>
      <c r="BH4" s="1" t="s">
        <v>182</v>
      </c>
      <c r="BI4" s="1" t="s">
        <v>135</v>
      </c>
      <c r="BJ4" s="1" t="s">
        <v>136</v>
      </c>
      <c r="BK4" s="1" t="s">
        <v>183</v>
      </c>
      <c r="BL4" s="1" t="s">
        <v>183</v>
      </c>
      <c r="BM4" s="1" t="s">
        <v>183</v>
      </c>
      <c r="BN4" s="1" t="s">
        <v>184</v>
      </c>
      <c r="BO4" s="1" t="s">
        <v>185</v>
      </c>
      <c r="BP4" s="1" t="s">
        <v>186</v>
      </c>
      <c r="BQ4" s="1" t="s">
        <v>141</v>
      </c>
      <c r="BR4" s="1" t="s">
        <v>142</v>
      </c>
      <c r="BS4" s="1" t="s">
        <v>138</v>
      </c>
      <c r="BT4" s="1" t="s">
        <v>143</v>
      </c>
      <c r="BU4" s="1" t="s">
        <v>144</v>
      </c>
      <c r="BV4" s="1" t="s">
        <v>145</v>
      </c>
      <c r="BW4" s="1" t="s">
        <v>146</v>
      </c>
      <c r="BX4" s="1" t="s">
        <v>148</v>
      </c>
      <c r="BY4" s="1" t="s">
        <v>140</v>
      </c>
      <c r="BZ4" s="1" t="s">
        <v>146</v>
      </c>
      <c r="CA4" s="1" t="s">
        <v>147</v>
      </c>
      <c r="CB4" s="1" t="s">
        <v>138</v>
      </c>
      <c r="CC4" s="1" t="s">
        <v>149</v>
      </c>
      <c r="CD4" s="1" t="s">
        <v>135</v>
      </c>
      <c r="CE4" s="1" t="s">
        <v>132</v>
      </c>
      <c r="CF4" s="1" t="s">
        <v>110</v>
      </c>
      <c r="CG4" s="1" t="s">
        <v>110</v>
      </c>
      <c r="CH4" s="1" t="s">
        <v>103</v>
      </c>
      <c r="CI4" s="1" t="s">
        <v>103</v>
      </c>
      <c r="CJ4" s="1" t="s">
        <v>103</v>
      </c>
      <c r="CK4" s="1" t="s">
        <v>103</v>
      </c>
      <c r="CL4" s="1" t="s">
        <v>107</v>
      </c>
      <c r="CM4" s="1" t="s">
        <v>103</v>
      </c>
      <c r="CN4" s="1" t="s">
        <v>187</v>
      </c>
      <c r="CO4" s="1" t="s">
        <v>110</v>
      </c>
      <c r="CP4" s="1" t="s">
        <v>110</v>
      </c>
      <c r="CQ4" s="1" t="s">
        <v>110</v>
      </c>
      <c r="CR4" s="1" t="s">
        <v>110</v>
      </c>
      <c r="CS4" s="1" t="s">
        <v>110</v>
      </c>
      <c r="CT4" s="1" t="s">
        <v>110</v>
      </c>
      <c r="CU4" s="1" t="s">
        <v>110</v>
      </c>
      <c r="CV4" s="1" t="s">
        <v>110</v>
      </c>
      <c r="CW4" s="1" t="s">
        <v>110</v>
      </c>
    </row>
    <row r="5" spans="1:101" x14ac:dyDescent="0.2">
      <c r="A5" s="1" t="s">
        <v>188</v>
      </c>
      <c r="B5" s="1" t="s">
        <v>189</v>
      </c>
      <c r="C5" s="1" t="s">
        <v>103</v>
      </c>
      <c r="D5" s="1" t="s">
        <v>190</v>
      </c>
      <c r="E5" s="1" t="s">
        <v>105</v>
      </c>
      <c r="F5" s="1" t="s">
        <v>191</v>
      </c>
      <c r="G5" s="1" t="s">
        <v>107</v>
      </c>
      <c r="H5" s="1" t="s">
        <v>192</v>
      </c>
      <c r="I5" s="1" t="s">
        <v>193</v>
      </c>
      <c r="J5" s="1" t="s">
        <v>110</v>
      </c>
      <c r="K5" s="1" t="s">
        <v>110</v>
      </c>
      <c r="L5" s="1" t="s">
        <v>110</v>
      </c>
      <c r="M5" s="1" t="s">
        <v>110</v>
      </c>
      <c r="N5" s="1" t="s">
        <v>194</v>
      </c>
      <c r="O5" s="1" t="s">
        <v>195</v>
      </c>
      <c r="P5" s="1" t="s">
        <v>113</v>
      </c>
      <c r="Q5" s="1" t="s">
        <v>114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122</v>
      </c>
      <c r="X5" s="1" t="s">
        <v>107</v>
      </c>
      <c r="Y5" s="1" t="s">
        <v>121</v>
      </c>
      <c r="Z5" s="1" t="s">
        <v>110</v>
      </c>
      <c r="AA5" s="1" t="s">
        <v>110</v>
      </c>
      <c r="AB5" s="1" t="s">
        <v>121</v>
      </c>
      <c r="AC5" s="1" t="s">
        <v>107</v>
      </c>
      <c r="AD5" s="1" t="s">
        <v>110</v>
      </c>
      <c r="AE5" s="1" t="s">
        <v>110</v>
      </c>
      <c r="AF5" s="1" t="s">
        <v>110</v>
      </c>
      <c r="AG5" s="1" t="s">
        <v>107</v>
      </c>
      <c r="AH5" s="1" t="s">
        <v>122</v>
      </c>
      <c r="AI5" s="1" t="s">
        <v>107</v>
      </c>
      <c r="AJ5" s="1" t="s">
        <v>107</v>
      </c>
      <c r="AK5" s="1" t="s">
        <v>107</v>
      </c>
      <c r="AL5" s="1" t="s">
        <v>107</v>
      </c>
      <c r="AM5" s="1" t="s">
        <v>107</v>
      </c>
      <c r="AN5" s="1" t="s">
        <v>107</v>
      </c>
      <c r="AO5" s="1" t="s">
        <v>122</v>
      </c>
      <c r="AP5" s="1" t="s">
        <v>110</v>
      </c>
      <c r="AQ5" s="1" t="s">
        <v>107</v>
      </c>
      <c r="AR5" s="1" t="s">
        <v>124</v>
      </c>
      <c r="AS5" s="1" t="s">
        <v>125</v>
      </c>
      <c r="AT5" s="1" t="s">
        <v>126</v>
      </c>
      <c r="AU5" s="1" t="s">
        <v>201</v>
      </c>
      <c r="AV5" s="1" t="s">
        <v>128</v>
      </c>
      <c r="AW5" s="1" t="s">
        <v>110</v>
      </c>
      <c r="AX5" s="1" t="s">
        <v>110</v>
      </c>
      <c r="AY5" s="1" t="s">
        <v>110</v>
      </c>
      <c r="AZ5" s="1" t="s">
        <v>110</v>
      </c>
      <c r="BA5" s="1" t="s">
        <v>129</v>
      </c>
      <c r="BB5" s="1" t="s">
        <v>130</v>
      </c>
      <c r="BC5" s="1" t="s">
        <v>131</v>
      </c>
      <c r="BD5" s="1" t="s">
        <v>132</v>
      </c>
      <c r="BE5" s="1" t="s">
        <v>130</v>
      </c>
      <c r="BF5" s="1" t="s">
        <v>133</v>
      </c>
      <c r="BG5" s="1" t="s">
        <v>134</v>
      </c>
      <c r="BH5" s="1" t="s">
        <v>130</v>
      </c>
      <c r="BI5" s="1" t="s">
        <v>135</v>
      </c>
      <c r="BJ5" s="1" t="s">
        <v>136</v>
      </c>
      <c r="BK5" s="1" t="s">
        <v>130</v>
      </c>
      <c r="BL5" s="1" t="s">
        <v>137</v>
      </c>
      <c r="BM5" s="1" t="s">
        <v>138</v>
      </c>
      <c r="BN5" s="1" t="s">
        <v>130</v>
      </c>
      <c r="BO5" s="1" t="s">
        <v>139</v>
      </c>
      <c r="BP5" s="1" t="s">
        <v>140</v>
      </c>
      <c r="BQ5" s="1" t="s">
        <v>141</v>
      </c>
      <c r="BR5" s="1" t="s">
        <v>142</v>
      </c>
      <c r="BS5" s="1" t="s">
        <v>138</v>
      </c>
      <c r="BT5" s="1" t="s">
        <v>143</v>
      </c>
      <c r="BU5" s="1" t="s">
        <v>144</v>
      </c>
      <c r="BV5" s="1" t="s">
        <v>145</v>
      </c>
      <c r="BW5" s="1" t="s">
        <v>146</v>
      </c>
      <c r="BX5" s="1" t="s">
        <v>147</v>
      </c>
      <c r="BY5" s="1" t="s">
        <v>140</v>
      </c>
      <c r="BZ5" s="1" t="s">
        <v>146</v>
      </c>
      <c r="CA5" s="1" t="s">
        <v>148</v>
      </c>
      <c r="CB5" s="1" t="s">
        <v>138</v>
      </c>
      <c r="CC5" s="1" t="s">
        <v>149</v>
      </c>
      <c r="CD5" s="1" t="s">
        <v>135</v>
      </c>
      <c r="CE5" s="1" t="s">
        <v>132</v>
      </c>
      <c r="CF5" s="1" t="s">
        <v>107</v>
      </c>
      <c r="CG5" s="1" t="s">
        <v>107</v>
      </c>
      <c r="CH5" s="1" t="s">
        <v>202</v>
      </c>
      <c r="CI5" s="1" t="s">
        <v>103</v>
      </c>
      <c r="CJ5" s="1" t="s">
        <v>202</v>
      </c>
      <c r="CK5" s="1" t="s">
        <v>103</v>
      </c>
      <c r="CL5" s="1" t="s">
        <v>107</v>
      </c>
      <c r="CM5" s="1" t="s">
        <v>121</v>
      </c>
      <c r="CN5" s="1" t="s">
        <v>110</v>
      </c>
      <c r="CO5" s="1" t="s">
        <v>110</v>
      </c>
      <c r="CP5" s="1" t="s">
        <v>110</v>
      </c>
      <c r="CQ5" s="1" t="s">
        <v>110</v>
      </c>
      <c r="CR5" s="1" t="s">
        <v>110</v>
      </c>
      <c r="CS5" s="1" t="s">
        <v>110</v>
      </c>
      <c r="CT5" s="1" t="s">
        <v>110</v>
      </c>
      <c r="CU5" s="1" t="s">
        <v>110</v>
      </c>
      <c r="CV5" s="1" t="s">
        <v>110</v>
      </c>
      <c r="CW5" s="1" t="s">
        <v>110</v>
      </c>
    </row>
    <row r="6" spans="1:101" x14ac:dyDescent="0.2">
      <c r="A6" s="1" t="s">
        <v>203</v>
      </c>
      <c r="B6" s="1" t="s">
        <v>204</v>
      </c>
      <c r="C6" s="1" t="s">
        <v>103</v>
      </c>
      <c r="D6" s="1" t="s">
        <v>205</v>
      </c>
      <c r="E6" s="1" t="s">
        <v>105</v>
      </c>
      <c r="F6" s="1" t="s">
        <v>206</v>
      </c>
      <c r="G6" s="1" t="s">
        <v>107</v>
      </c>
      <c r="H6" s="1" t="s">
        <v>207</v>
      </c>
      <c r="I6" s="1" t="s">
        <v>208</v>
      </c>
      <c r="J6" s="1" t="s">
        <v>110</v>
      </c>
      <c r="K6" s="1" t="s">
        <v>110</v>
      </c>
      <c r="L6" s="1" t="s">
        <v>110</v>
      </c>
      <c r="M6" s="1" t="s">
        <v>110</v>
      </c>
      <c r="N6" s="1" t="s">
        <v>170</v>
      </c>
      <c r="O6" s="1" t="s">
        <v>171</v>
      </c>
      <c r="P6" s="1" t="s">
        <v>113</v>
      </c>
      <c r="Q6" s="1" t="s">
        <v>114</v>
      </c>
      <c r="R6" s="1" t="s">
        <v>209</v>
      </c>
      <c r="S6" s="1" t="s">
        <v>210</v>
      </c>
      <c r="T6" s="1" t="s">
        <v>211</v>
      </c>
      <c r="U6" s="1" t="s">
        <v>212</v>
      </c>
      <c r="V6" s="1" t="s">
        <v>213</v>
      </c>
      <c r="W6" s="1" t="s">
        <v>214</v>
      </c>
      <c r="X6" s="1" t="s">
        <v>107</v>
      </c>
      <c r="Y6" s="1" t="s">
        <v>121</v>
      </c>
      <c r="Z6" s="1" t="s">
        <v>110</v>
      </c>
      <c r="AA6" s="1" t="s">
        <v>110</v>
      </c>
      <c r="AB6" s="1" t="s">
        <v>121</v>
      </c>
      <c r="AC6" s="1" t="s">
        <v>107</v>
      </c>
      <c r="AD6" s="1" t="s">
        <v>110</v>
      </c>
      <c r="AE6" s="1" t="s">
        <v>110</v>
      </c>
      <c r="AF6" s="1" t="s">
        <v>110</v>
      </c>
      <c r="AG6" s="1" t="s">
        <v>110</v>
      </c>
      <c r="AH6" s="1" t="s">
        <v>122</v>
      </c>
      <c r="AI6" s="1" t="s">
        <v>107</v>
      </c>
      <c r="AJ6" s="1" t="s">
        <v>107</v>
      </c>
      <c r="AK6" s="1" t="s">
        <v>107</v>
      </c>
      <c r="AL6" s="1" t="s">
        <v>107</v>
      </c>
      <c r="AM6" s="1" t="s">
        <v>107</v>
      </c>
      <c r="AN6" s="1" t="s">
        <v>107</v>
      </c>
      <c r="AO6" s="1" t="s">
        <v>122</v>
      </c>
      <c r="AP6" s="1" t="s">
        <v>110</v>
      </c>
      <c r="AQ6" s="1" t="s">
        <v>107</v>
      </c>
      <c r="AR6" s="1" t="s">
        <v>124</v>
      </c>
      <c r="AS6" s="1" t="s">
        <v>125</v>
      </c>
      <c r="AT6" s="1" t="s">
        <v>126</v>
      </c>
      <c r="AU6" s="1" t="s">
        <v>215</v>
      </c>
      <c r="AV6" s="1" t="s">
        <v>128</v>
      </c>
      <c r="AW6" s="1" t="s">
        <v>110</v>
      </c>
      <c r="AX6" s="1" t="s">
        <v>110</v>
      </c>
      <c r="AY6" s="1" t="s">
        <v>110</v>
      </c>
      <c r="AZ6" s="1" t="s">
        <v>110</v>
      </c>
      <c r="BA6" s="1" t="s">
        <v>129</v>
      </c>
      <c r="BB6" s="1" t="s">
        <v>130</v>
      </c>
      <c r="BC6" s="1" t="s">
        <v>131</v>
      </c>
      <c r="BD6" s="1" t="s">
        <v>132</v>
      </c>
      <c r="BE6" s="1" t="s">
        <v>130</v>
      </c>
      <c r="BF6" s="1" t="s">
        <v>133</v>
      </c>
      <c r="BG6" s="1" t="s">
        <v>134</v>
      </c>
      <c r="BH6" s="1" t="s">
        <v>130</v>
      </c>
      <c r="BI6" s="1" t="s">
        <v>135</v>
      </c>
      <c r="BJ6" s="1" t="s">
        <v>136</v>
      </c>
      <c r="BK6" s="1" t="s">
        <v>130</v>
      </c>
      <c r="BL6" s="1" t="s">
        <v>137</v>
      </c>
      <c r="BM6" s="1" t="s">
        <v>138</v>
      </c>
      <c r="BN6" s="1" t="s">
        <v>130</v>
      </c>
      <c r="BO6" s="1" t="s">
        <v>139</v>
      </c>
      <c r="BP6" s="1" t="s">
        <v>140</v>
      </c>
      <c r="BQ6" s="1" t="s">
        <v>141</v>
      </c>
      <c r="BR6" s="1" t="s">
        <v>142</v>
      </c>
      <c r="BS6" s="1" t="s">
        <v>138</v>
      </c>
      <c r="BT6" s="1" t="s">
        <v>143</v>
      </c>
      <c r="BU6" s="1" t="s">
        <v>144</v>
      </c>
      <c r="BV6" s="1" t="s">
        <v>145</v>
      </c>
      <c r="BW6" s="1" t="s">
        <v>146</v>
      </c>
      <c r="BX6" s="1" t="s">
        <v>147</v>
      </c>
      <c r="BY6" s="1" t="s">
        <v>140</v>
      </c>
      <c r="BZ6" s="1" t="s">
        <v>146</v>
      </c>
      <c r="CA6" s="1" t="s">
        <v>148</v>
      </c>
      <c r="CB6" s="1" t="s">
        <v>138</v>
      </c>
      <c r="CC6" s="1" t="s">
        <v>149</v>
      </c>
      <c r="CD6" s="1" t="s">
        <v>135</v>
      </c>
      <c r="CE6" s="1" t="s">
        <v>132</v>
      </c>
      <c r="CF6" s="1" t="s">
        <v>107</v>
      </c>
      <c r="CG6" s="1" t="s">
        <v>107</v>
      </c>
      <c r="CH6" s="1" t="s">
        <v>202</v>
      </c>
      <c r="CI6" s="1" t="s">
        <v>103</v>
      </c>
      <c r="CJ6" s="1" t="s">
        <v>202</v>
      </c>
      <c r="CK6" s="1" t="s">
        <v>103</v>
      </c>
      <c r="CL6" s="1" t="s">
        <v>107</v>
      </c>
      <c r="CM6" s="1" t="s">
        <v>121</v>
      </c>
      <c r="CN6" s="1" t="s">
        <v>110</v>
      </c>
      <c r="CO6" s="1" t="s">
        <v>110</v>
      </c>
      <c r="CP6" s="1" t="s">
        <v>110</v>
      </c>
      <c r="CQ6" s="1" t="s">
        <v>110</v>
      </c>
      <c r="CR6" s="1" t="s">
        <v>110</v>
      </c>
      <c r="CS6" s="1" t="s">
        <v>110</v>
      </c>
      <c r="CT6" s="1" t="s">
        <v>110</v>
      </c>
      <c r="CU6" s="1" t="s">
        <v>110</v>
      </c>
      <c r="CV6" s="1" t="s">
        <v>110</v>
      </c>
      <c r="CW6" s="1" t="s">
        <v>110</v>
      </c>
    </row>
    <row r="7" spans="1:101" x14ac:dyDescent="0.2">
      <c r="A7" s="1" t="s">
        <v>216</v>
      </c>
      <c r="B7" s="1" t="s">
        <v>217</v>
      </c>
      <c r="C7" s="1" t="s">
        <v>103</v>
      </c>
      <c r="D7" s="1" t="s">
        <v>218</v>
      </c>
      <c r="E7" s="1" t="s">
        <v>105</v>
      </c>
      <c r="F7" s="1" t="s">
        <v>219</v>
      </c>
      <c r="G7" s="1" t="s">
        <v>107</v>
      </c>
      <c r="H7" s="1" t="s">
        <v>217</v>
      </c>
      <c r="I7" s="1" t="s">
        <v>220</v>
      </c>
      <c r="J7" s="1" t="s">
        <v>110</v>
      </c>
      <c r="K7" s="1" t="s">
        <v>110</v>
      </c>
      <c r="L7" s="1" t="s">
        <v>110</v>
      </c>
      <c r="M7" s="1" t="s">
        <v>110</v>
      </c>
      <c r="N7" s="1" t="s">
        <v>221</v>
      </c>
      <c r="O7" s="1" t="s">
        <v>222</v>
      </c>
      <c r="P7" s="1" t="s">
        <v>113</v>
      </c>
      <c r="Q7" s="1" t="s">
        <v>114</v>
      </c>
      <c r="R7" s="1" t="s">
        <v>223</v>
      </c>
      <c r="S7" s="1" t="s">
        <v>224</v>
      </c>
      <c r="T7" s="1" t="s">
        <v>225</v>
      </c>
      <c r="U7" s="1" t="s">
        <v>226</v>
      </c>
      <c r="V7" s="1" t="s">
        <v>227</v>
      </c>
      <c r="W7" s="1" t="s">
        <v>228</v>
      </c>
      <c r="X7" s="1" t="s">
        <v>107</v>
      </c>
      <c r="Y7" s="1" t="s">
        <v>121</v>
      </c>
      <c r="Z7" s="1" t="s">
        <v>110</v>
      </c>
      <c r="AA7" s="1" t="s">
        <v>110</v>
      </c>
      <c r="AB7" s="1" t="s">
        <v>121</v>
      </c>
      <c r="AC7" s="1" t="s">
        <v>107</v>
      </c>
      <c r="AD7" s="1" t="s">
        <v>110</v>
      </c>
      <c r="AE7" s="1" t="s">
        <v>110</v>
      </c>
      <c r="AF7" s="1" t="s">
        <v>110</v>
      </c>
      <c r="AG7" s="1" t="s">
        <v>107</v>
      </c>
      <c r="AH7" s="1" t="s">
        <v>122</v>
      </c>
      <c r="AI7" s="1" t="s">
        <v>107</v>
      </c>
      <c r="AJ7" s="1" t="s">
        <v>107</v>
      </c>
      <c r="AK7" s="1" t="s">
        <v>107</v>
      </c>
      <c r="AL7" s="1" t="s">
        <v>107</v>
      </c>
      <c r="AM7" s="1" t="s">
        <v>107</v>
      </c>
      <c r="AN7" s="1" t="s">
        <v>107</v>
      </c>
      <c r="AO7" s="1" t="s">
        <v>122</v>
      </c>
      <c r="AP7" s="1" t="s">
        <v>110</v>
      </c>
      <c r="AQ7" s="1" t="s">
        <v>107</v>
      </c>
      <c r="AR7" s="1" t="s">
        <v>124</v>
      </c>
      <c r="AS7" s="1" t="s">
        <v>125</v>
      </c>
      <c r="AT7" s="1" t="s">
        <v>126</v>
      </c>
      <c r="AU7" s="1" t="s">
        <v>229</v>
      </c>
      <c r="AV7" s="1" t="s">
        <v>128</v>
      </c>
      <c r="AW7" s="1" t="s">
        <v>110</v>
      </c>
      <c r="AX7" s="1" t="s">
        <v>110</v>
      </c>
      <c r="AY7" s="1" t="s">
        <v>110</v>
      </c>
      <c r="AZ7" s="1" t="s">
        <v>110</v>
      </c>
      <c r="BA7" s="1" t="s">
        <v>129</v>
      </c>
      <c r="BB7" s="1" t="s">
        <v>130</v>
      </c>
      <c r="BC7" s="1" t="s">
        <v>131</v>
      </c>
      <c r="BD7" s="1" t="s">
        <v>132</v>
      </c>
      <c r="BE7" s="1" t="s">
        <v>130</v>
      </c>
      <c r="BF7" s="1" t="s">
        <v>133</v>
      </c>
      <c r="BG7" s="1" t="s">
        <v>134</v>
      </c>
      <c r="BH7" s="1" t="s">
        <v>130</v>
      </c>
      <c r="BI7" s="1" t="s">
        <v>135</v>
      </c>
      <c r="BJ7" s="1" t="s">
        <v>136</v>
      </c>
      <c r="BK7" s="1" t="s">
        <v>130</v>
      </c>
      <c r="BL7" s="1" t="s">
        <v>139</v>
      </c>
      <c r="BM7" s="1" t="s">
        <v>138</v>
      </c>
      <c r="BN7" s="1" t="s">
        <v>130</v>
      </c>
      <c r="BO7" s="1" t="s">
        <v>137</v>
      </c>
      <c r="BP7" s="1" t="s">
        <v>140</v>
      </c>
      <c r="BQ7" s="1" t="s">
        <v>141</v>
      </c>
      <c r="BR7" s="1" t="s">
        <v>142</v>
      </c>
      <c r="BS7" s="1" t="s">
        <v>138</v>
      </c>
      <c r="BT7" s="1" t="s">
        <v>143</v>
      </c>
      <c r="BU7" s="1" t="s">
        <v>144</v>
      </c>
      <c r="BV7" s="1" t="s">
        <v>145</v>
      </c>
      <c r="BW7" s="1" t="s">
        <v>146</v>
      </c>
      <c r="BX7" s="1" t="s">
        <v>147</v>
      </c>
      <c r="BY7" s="1" t="s">
        <v>140</v>
      </c>
      <c r="BZ7" s="1" t="s">
        <v>146</v>
      </c>
      <c r="CA7" s="1" t="s">
        <v>148</v>
      </c>
      <c r="CB7" s="1" t="s">
        <v>138</v>
      </c>
      <c r="CC7" s="1" t="s">
        <v>149</v>
      </c>
      <c r="CD7" s="1" t="s">
        <v>135</v>
      </c>
      <c r="CE7" s="1" t="s">
        <v>132</v>
      </c>
      <c r="CF7" s="1" t="s">
        <v>121</v>
      </c>
      <c r="CG7" s="1" t="s">
        <v>107</v>
      </c>
      <c r="CH7" s="1" t="s">
        <v>122</v>
      </c>
      <c r="CI7" s="1" t="s">
        <v>103</v>
      </c>
      <c r="CJ7" s="1" t="s">
        <v>122</v>
      </c>
      <c r="CK7" s="1" t="s">
        <v>103</v>
      </c>
      <c r="CL7" s="1" t="s">
        <v>121</v>
      </c>
      <c r="CM7" s="1" t="s">
        <v>121</v>
      </c>
      <c r="CN7" s="1" t="s">
        <v>110</v>
      </c>
      <c r="CO7" s="1" t="s">
        <v>110</v>
      </c>
      <c r="CP7" s="1" t="s">
        <v>110</v>
      </c>
      <c r="CQ7" s="1" t="s">
        <v>110</v>
      </c>
      <c r="CR7" s="1" t="s">
        <v>110</v>
      </c>
      <c r="CS7" s="1" t="s">
        <v>110</v>
      </c>
      <c r="CT7" s="1" t="s">
        <v>110</v>
      </c>
      <c r="CU7" s="1" t="s">
        <v>110</v>
      </c>
      <c r="CV7" s="1" t="s">
        <v>110</v>
      </c>
      <c r="CW7" s="1" t="s">
        <v>110</v>
      </c>
    </row>
    <row r="8" spans="1:101" x14ac:dyDescent="0.2">
      <c r="A8" s="1" t="s">
        <v>230</v>
      </c>
      <c r="B8" s="1" t="s">
        <v>231</v>
      </c>
      <c r="C8" s="1" t="s">
        <v>103</v>
      </c>
      <c r="D8" s="1" t="s">
        <v>232</v>
      </c>
      <c r="E8" s="1" t="s">
        <v>105</v>
      </c>
      <c r="F8" s="1" t="s">
        <v>233</v>
      </c>
      <c r="G8" s="1" t="s">
        <v>107</v>
      </c>
      <c r="H8" s="1" t="s">
        <v>231</v>
      </c>
      <c r="I8" s="1" t="s">
        <v>234</v>
      </c>
      <c r="J8" s="1" t="s">
        <v>110</v>
      </c>
      <c r="K8" s="1" t="s">
        <v>110</v>
      </c>
      <c r="L8" s="1" t="s">
        <v>110</v>
      </c>
      <c r="M8" s="1" t="s">
        <v>110</v>
      </c>
      <c r="N8" s="1" t="s">
        <v>235</v>
      </c>
      <c r="O8" s="1" t="s">
        <v>236</v>
      </c>
      <c r="P8" s="1" t="s">
        <v>113</v>
      </c>
      <c r="Q8" s="1" t="s">
        <v>114</v>
      </c>
      <c r="R8" s="1" t="s">
        <v>237</v>
      </c>
      <c r="S8" s="1" t="s">
        <v>238</v>
      </c>
      <c r="T8" s="1" t="s">
        <v>239</v>
      </c>
      <c r="U8" s="1" t="s">
        <v>240</v>
      </c>
      <c r="V8" s="1" t="s">
        <v>241</v>
      </c>
      <c r="W8" s="1" t="s">
        <v>242</v>
      </c>
      <c r="X8" s="1" t="s">
        <v>107</v>
      </c>
      <c r="Y8" s="1" t="s">
        <v>121</v>
      </c>
      <c r="Z8" s="1" t="s">
        <v>110</v>
      </c>
      <c r="AA8" s="1" t="s">
        <v>110</v>
      </c>
      <c r="AB8" s="1" t="s">
        <v>121</v>
      </c>
      <c r="AC8" s="1" t="s">
        <v>107</v>
      </c>
      <c r="AD8" s="1" t="s">
        <v>110</v>
      </c>
      <c r="AE8" s="1" t="s">
        <v>110</v>
      </c>
      <c r="AF8" s="1" t="s">
        <v>110</v>
      </c>
      <c r="AG8" s="1" t="s">
        <v>107</v>
      </c>
      <c r="AH8" s="1" t="s">
        <v>122</v>
      </c>
      <c r="AI8" s="1" t="s">
        <v>107</v>
      </c>
      <c r="AJ8" s="1" t="s">
        <v>107</v>
      </c>
      <c r="AK8" s="1" t="s">
        <v>107</v>
      </c>
      <c r="AL8" s="1" t="s">
        <v>107</v>
      </c>
      <c r="AM8" s="1" t="s">
        <v>107</v>
      </c>
      <c r="AN8" s="1" t="s">
        <v>107</v>
      </c>
      <c r="AO8" s="1" t="s">
        <v>122</v>
      </c>
      <c r="AP8" s="1" t="s">
        <v>110</v>
      </c>
      <c r="AQ8" s="1" t="s">
        <v>107</v>
      </c>
      <c r="AR8" s="1" t="s">
        <v>124</v>
      </c>
      <c r="AS8" s="1" t="s">
        <v>125</v>
      </c>
      <c r="AT8" s="1" t="s">
        <v>126</v>
      </c>
      <c r="AU8" s="1" t="s">
        <v>243</v>
      </c>
      <c r="AV8" s="1" t="s">
        <v>128</v>
      </c>
      <c r="AW8" s="1" t="s">
        <v>110</v>
      </c>
      <c r="AX8" s="1" t="s">
        <v>110</v>
      </c>
      <c r="AY8" s="1" t="s">
        <v>110</v>
      </c>
      <c r="AZ8" s="1" t="s">
        <v>110</v>
      </c>
      <c r="BA8" s="1" t="s">
        <v>129</v>
      </c>
      <c r="BB8" s="1" t="s">
        <v>130</v>
      </c>
      <c r="BC8" s="1" t="s">
        <v>131</v>
      </c>
      <c r="BD8" s="1" t="s">
        <v>132</v>
      </c>
      <c r="BE8" s="1" t="s">
        <v>130</v>
      </c>
      <c r="BF8" s="1" t="s">
        <v>133</v>
      </c>
      <c r="BG8" s="1" t="s">
        <v>134</v>
      </c>
      <c r="BH8" s="1" t="s">
        <v>130</v>
      </c>
      <c r="BI8" s="1" t="s">
        <v>135</v>
      </c>
      <c r="BJ8" s="1" t="s">
        <v>136</v>
      </c>
      <c r="BK8" s="1" t="s">
        <v>130</v>
      </c>
      <c r="BL8" s="1" t="s">
        <v>137</v>
      </c>
      <c r="BM8" s="1" t="s">
        <v>138</v>
      </c>
      <c r="BN8" s="1" t="s">
        <v>130</v>
      </c>
      <c r="BO8" s="1" t="s">
        <v>139</v>
      </c>
      <c r="BP8" s="1" t="s">
        <v>140</v>
      </c>
      <c r="BQ8" s="1" t="s">
        <v>141</v>
      </c>
      <c r="BR8" s="1" t="s">
        <v>142</v>
      </c>
      <c r="BS8" s="1" t="s">
        <v>138</v>
      </c>
      <c r="BT8" s="1" t="s">
        <v>143</v>
      </c>
      <c r="BU8" s="1" t="s">
        <v>144</v>
      </c>
      <c r="BV8" s="1" t="s">
        <v>145</v>
      </c>
      <c r="BW8" s="1" t="s">
        <v>146</v>
      </c>
      <c r="BX8" s="1" t="s">
        <v>148</v>
      </c>
      <c r="BY8" s="1" t="s">
        <v>140</v>
      </c>
      <c r="BZ8" s="1" t="s">
        <v>146</v>
      </c>
      <c r="CA8" s="1" t="s">
        <v>147</v>
      </c>
      <c r="CB8" s="1" t="s">
        <v>138</v>
      </c>
      <c r="CC8" s="1" t="s">
        <v>149</v>
      </c>
      <c r="CD8" s="1" t="s">
        <v>135</v>
      </c>
      <c r="CE8" s="1" t="s">
        <v>132</v>
      </c>
      <c r="CF8" s="1" t="s">
        <v>121</v>
      </c>
      <c r="CG8" s="1" t="s">
        <v>121</v>
      </c>
      <c r="CH8" s="1" t="s">
        <v>244</v>
      </c>
      <c r="CI8" s="1" t="s">
        <v>103</v>
      </c>
      <c r="CJ8" s="1" t="s">
        <v>244</v>
      </c>
      <c r="CK8" s="1" t="s">
        <v>103</v>
      </c>
      <c r="CL8" s="1" t="s">
        <v>202</v>
      </c>
      <c r="CM8" s="1" t="s">
        <v>121</v>
      </c>
      <c r="CN8" s="1" t="s">
        <v>110</v>
      </c>
      <c r="CO8" s="1" t="s">
        <v>110</v>
      </c>
      <c r="CP8" s="1" t="s">
        <v>110</v>
      </c>
      <c r="CQ8" s="1" t="s">
        <v>110</v>
      </c>
      <c r="CR8" s="1" t="s">
        <v>110</v>
      </c>
      <c r="CS8" s="1" t="s">
        <v>110</v>
      </c>
      <c r="CT8" s="1" t="s">
        <v>110</v>
      </c>
      <c r="CU8" s="1" t="s">
        <v>110</v>
      </c>
      <c r="CV8" s="1" t="s">
        <v>110</v>
      </c>
      <c r="CW8" s="1" t="s">
        <v>110</v>
      </c>
    </row>
    <row r="9" spans="1:101" x14ac:dyDescent="0.2">
      <c r="A9" s="1" t="s">
        <v>245</v>
      </c>
      <c r="B9" s="1" t="s">
        <v>246</v>
      </c>
      <c r="C9" s="1" t="s">
        <v>103</v>
      </c>
      <c r="D9" s="1" t="s">
        <v>247</v>
      </c>
      <c r="E9" s="1" t="s">
        <v>105</v>
      </c>
      <c r="F9" s="1" t="s">
        <v>248</v>
      </c>
      <c r="G9" s="1" t="s">
        <v>107</v>
      </c>
      <c r="H9" s="1" t="s">
        <v>249</v>
      </c>
      <c r="I9" s="1" t="s">
        <v>250</v>
      </c>
      <c r="J9" s="1" t="s">
        <v>110</v>
      </c>
      <c r="K9" s="1" t="s">
        <v>110</v>
      </c>
      <c r="L9" s="1" t="s">
        <v>110</v>
      </c>
      <c r="M9" s="1" t="s">
        <v>110</v>
      </c>
      <c r="N9" s="1" t="s">
        <v>251</v>
      </c>
      <c r="O9" s="1" t="s">
        <v>252</v>
      </c>
      <c r="P9" s="1" t="s">
        <v>113</v>
      </c>
      <c r="Q9" s="1" t="s">
        <v>114</v>
      </c>
      <c r="R9" s="1" t="s">
        <v>253</v>
      </c>
      <c r="S9" s="1" t="s">
        <v>254</v>
      </c>
      <c r="T9" s="1" t="s">
        <v>255</v>
      </c>
      <c r="U9" s="1" t="s">
        <v>256</v>
      </c>
      <c r="V9" s="1" t="s">
        <v>257</v>
      </c>
      <c r="W9" s="1" t="s">
        <v>214</v>
      </c>
      <c r="X9" s="1" t="s">
        <v>107</v>
      </c>
      <c r="Y9" s="1" t="s">
        <v>121</v>
      </c>
      <c r="Z9" s="1" t="s">
        <v>110</v>
      </c>
      <c r="AA9" s="1" t="s">
        <v>110</v>
      </c>
      <c r="AB9" s="1" t="s">
        <v>121</v>
      </c>
      <c r="AC9" s="1" t="s">
        <v>107</v>
      </c>
      <c r="AD9" s="1" t="s">
        <v>110</v>
      </c>
      <c r="AE9" s="1" t="s">
        <v>110</v>
      </c>
      <c r="AF9" s="1" t="s">
        <v>110</v>
      </c>
      <c r="AG9" s="1" t="s">
        <v>107</v>
      </c>
      <c r="AH9" s="1" t="s">
        <v>122</v>
      </c>
      <c r="AI9" s="1" t="s">
        <v>107</v>
      </c>
      <c r="AJ9" s="1" t="s">
        <v>107</v>
      </c>
      <c r="AK9" s="1" t="s">
        <v>107</v>
      </c>
      <c r="AL9" s="1" t="s">
        <v>107</v>
      </c>
      <c r="AM9" s="1" t="s">
        <v>107</v>
      </c>
      <c r="AN9" s="1" t="s">
        <v>107</v>
      </c>
      <c r="AO9" s="1" t="s">
        <v>122</v>
      </c>
      <c r="AP9" s="1" t="s">
        <v>110</v>
      </c>
      <c r="AQ9" s="1" t="s">
        <v>107</v>
      </c>
      <c r="AR9" s="1" t="s">
        <v>124</v>
      </c>
      <c r="AS9" s="1" t="s">
        <v>125</v>
      </c>
      <c r="AT9" s="1" t="s">
        <v>126</v>
      </c>
      <c r="AU9" s="1" t="s">
        <v>258</v>
      </c>
      <c r="AV9" s="1" t="s">
        <v>128</v>
      </c>
      <c r="AW9" s="1" t="s">
        <v>110</v>
      </c>
      <c r="AX9" s="1" t="s">
        <v>110</v>
      </c>
      <c r="AY9" s="1" t="s">
        <v>110</v>
      </c>
      <c r="AZ9" s="1" t="s">
        <v>110</v>
      </c>
      <c r="BA9" s="1" t="s">
        <v>129</v>
      </c>
      <c r="BB9" s="1" t="s">
        <v>130</v>
      </c>
      <c r="BC9" s="1" t="s">
        <v>131</v>
      </c>
      <c r="BD9" s="1" t="s">
        <v>132</v>
      </c>
      <c r="BE9" s="1" t="s">
        <v>130</v>
      </c>
      <c r="BF9" s="1" t="s">
        <v>133</v>
      </c>
      <c r="BG9" s="1" t="s">
        <v>134</v>
      </c>
      <c r="BH9" s="1" t="s">
        <v>130</v>
      </c>
      <c r="BI9" s="1" t="s">
        <v>135</v>
      </c>
      <c r="BJ9" s="1" t="s">
        <v>136</v>
      </c>
      <c r="BK9" s="1" t="s">
        <v>130</v>
      </c>
      <c r="BL9" s="1" t="s">
        <v>137</v>
      </c>
      <c r="BM9" s="1" t="s">
        <v>138</v>
      </c>
      <c r="BN9" s="1" t="s">
        <v>130</v>
      </c>
      <c r="BO9" s="1" t="s">
        <v>139</v>
      </c>
      <c r="BP9" s="1" t="s">
        <v>140</v>
      </c>
      <c r="BQ9" s="1" t="s">
        <v>141</v>
      </c>
      <c r="BR9" s="1" t="s">
        <v>142</v>
      </c>
      <c r="BS9" s="1" t="s">
        <v>138</v>
      </c>
      <c r="BT9" s="1" t="s">
        <v>143</v>
      </c>
      <c r="BU9" s="1" t="s">
        <v>144</v>
      </c>
      <c r="BV9" s="1" t="s">
        <v>145</v>
      </c>
      <c r="BW9" s="1" t="s">
        <v>146</v>
      </c>
      <c r="BX9" s="1" t="s">
        <v>148</v>
      </c>
      <c r="BY9" s="1" t="s">
        <v>140</v>
      </c>
      <c r="BZ9" s="1" t="s">
        <v>146</v>
      </c>
      <c r="CA9" s="1" t="s">
        <v>147</v>
      </c>
      <c r="CB9" s="1" t="s">
        <v>138</v>
      </c>
      <c r="CC9" s="1" t="s">
        <v>149</v>
      </c>
      <c r="CD9" s="1" t="s">
        <v>135</v>
      </c>
      <c r="CE9" s="1" t="s">
        <v>132</v>
      </c>
      <c r="CF9" s="1" t="s">
        <v>121</v>
      </c>
      <c r="CG9" s="1" t="s">
        <v>121</v>
      </c>
      <c r="CH9" s="1" t="s">
        <v>244</v>
      </c>
      <c r="CI9" s="1" t="s">
        <v>103</v>
      </c>
      <c r="CJ9" s="1" t="s">
        <v>244</v>
      </c>
      <c r="CK9" s="1" t="s">
        <v>103</v>
      </c>
      <c r="CL9" s="1" t="s">
        <v>202</v>
      </c>
      <c r="CM9" s="1" t="s">
        <v>121</v>
      </c>
      <c r="CN9" s="1" t="s">
        <v>110</v>
      </c>
      <c r="CO9" s="1" t="s">
        <v>110</v>
      </c>
      <c r="CP9" s="1" t="s">
        <v>110</v>
      </c>
      <c r="CQ9" s="1" t="s">
        <v>110</v>
      </c>
      <c r="CR9" s="1" t="s">
        <v>110</v>
      </c>
      <c r="CS9" s="1" t="s">
        <v>110</v>
      </c>
      <c r="CT9" s="1" t="s">
        <v>110</v>
      </c>
      <c r="CU9" s="1" t="s">
        <v>110</v>
      </c>
      <c r="CV9" s="1" t="s">
        <v>110</v>
      </c>
      <c r="CW9" s="1" t="s">
        <v>110</v>
      </c>
    </row>
    <row r="10" spans="1:101" x14ac:dyDescent="0.2">
      <c r="A10" s="1" t="s">
        <v>259</v>
      </c>
      <c r="B10" s="1" t="s">
        <v>260</v>
      </c>
      <c r="C10" s="1" t="s">
        <v>103</v>
      </c>
      <c r="D10" s="1" t="s">
        <v>261</v>
      </c>
      <c r="E10" s="1" t="s">
        <v>105</v>
      </c>
      <c r="F10" s="1" t="s">
        <v>262</v>
      </c>
      <c r="G10" s="1" t="s">
        <v>107</v>
      </c>
      <c r="H10" s="1" t="s">
        <v>263</v>
      </c>
      <c r="I10" s="1" t="s">
        <v>264</v>
      </c>
      <c r="J10" s="1" t="s">
        <v>110</v>
      </c>
      <c r="K10" s="1" t="s">
        <v>110</v>
      </c>
      <c r="L10" s="1" t="s">
        <v>110</v>
      </c>
      <c r="M10" s="1" t="s">
        <v>110</v>
      </c>
      <c r="N10" s="1" t="s">
        <v>265</v>
      </c>
      <c r="O10" s="1" t="s">
        <v>266</v>
      </c>
      <c r="P10" s="1" t="s">
        <v>113</v>
      </c>
      <c r="Q10" s="1" t="s">
        <v>114</v>
      </c>
      <c r="R10" s="1" t="s">
        <v>267</v>
      </c>
      <c r="S10" s="1" t="s">
        <v>268</v>
      </c>
      <c r="T10" s="1" t="s">
        <v>269</v>
      </c>
      <c r="U10" s="1" t="s">
        <v>270</v>
      </c>
      <c r="V10" s="1" t="s">
        <v>271</v>
      </c>
      <c r="W10" s="1" t="s">
        <v>214</v>
      </c>
      <c r="X10" s="1" t="s">
        <v>107</v>
      </c>
      <c r="Y10" s="1" t="s">
        <v>121</v>
      </c>
      <c r="Z10" s="1" t="s">
        <v>110</v>
      </c>
      <c r="AA10" s="1" t="s">
        <v>110</v>
      </c>
      <c r="AB10" s="1" t="s">
        <v>121</v>
      </c>
      <c r="AC10" s="1" t="s">
        <v>107</v>
      </c>
      <c r="AD10" s="1" t="s">
        <v>110</v>
      </c>
      <c r="AE10" s="1" t="s">
        <v>110</v>
      </c>
      <c r="AF10" s="1" t="s">
        <v>110</v>
      </c>
      <c r="AG10" s="1" t="s">
        <v>110</v>
      </c>
      <c r="AH10" s="1" t="s">
        <v>122</v>
      </c>
      <c r="AI10" s="1" t="s">
        <v>107</v>
      </c>
      <c r="AJ10" s="1" t="s">
        <v>107</v>
      </c>
      <c r="AK10" s="1" t="s">
        <v>107</v>
      </c>
      <c r="AL10" s="1" t="s">
        <v>107</v>
      </c>
      <c r="AM10" s="1" t="s">
        <v>107</v>
      </c>
      <c r="AN10" s="1" t="s">
        <v>107</v>
      </c>
      <c r="AO10" s="1" t="s">
        <v>122</v>
      </c>
      <c r="AP10" s="1" t="s">
        <v>110</v>
      </c>
      <c r="AQ10" s="1" t="s">
        <v>107</v>
      </c>
      <c r="AR10" s="1" t="s">
        <v>124</v>
      </c>
      <c r="AS10" s="1" t="s">
        <v>125</v>
      </c>
      <c r="AT10" s="1" t="s">
        <v>126</v>
      </c>
      <c r="AU10" s="1" t="s">
        <v>272</v>
      </c>
      <c r="AV10" s="1" t="s">
        <v>128</v>
      </c>
      <c r="AW10" s="1" t="s">
        <v>110</v>
      </c>
      <c r="AX10" s="1" t="s">
        <v>110</v>
      </c>
      <c r="AY10" s="1" t="s">
        <v>110</v>
      </c>
      <c r="AZ10" s="1" t="s">
        <v>110</v>
      </c>
      <c r="BA10" s="1" t="s">
        <v>129</v>
      </c>
      <c r="BB10" s="1" t="s">
        <v>130</v>
      </c>
      <c r="BC10" s="1" t="s">
        <v>131</v>
      </c>
      <c r="BD10" s="1" t="s">
        <v>132</v>
      </c>
      <c r="BE10" s="1" t="s">
        <v>130</v>
      </c>
      <c r="BF10" s="1" t="s">
        <v>133</v>
      </c>
      <c r="BG10" s="1" t="s">
        <v>134</v>
      </c>
      <c r="BH10" s="1" t="s">
        <v>130</v>
      </c>
      <c r="BI10" s="1" t="s">
        <v>135</v>
      </c>
      <c r="BJ10" s="1" t="s">
        <v>136</v>
      </c>
      <c r="BK10" s="1" t="s">
        <v>130</v>
      </c>
      <c r="BL10" s="1" t="s">
        <v>139</v>
      </c>
      <c r="BM10" s="1" t="s">
        <v>138</v>
      </c>
      <c r="BN10" s="1" t="s">
        <v>130</v>
      </c>
      <c r="BO10" s="1" t="s">
        <v>137</v>
      </c>
      <c r="BP10" s="1" t="s">
        <v>140</v>
      </c>
      <c r="BQ10" s="1" t="s">
        <v>141</v>
      </c>
      <c r="BR10" s="1" t="s">
        <v>142</v>
      </c>
      <c r="BS10" s="1" t="s">
        <v>138</v>
      </c>
      <c r="BT10" s="1" t="s">
        <v>143</v>
      </c>
      <c r="BU10" s="1" t="s">
        <v>144</v>
      </c>
      <c r="BV10" s="1" t="s">
        <v>145</v>
      </c>
      <c r="BW10" s="1" t="s">
        <v>146</v>
      </c>
      <c r="BX10" s="1" t="s">
        <v>147</v>
      </c>
      <c r="BY10" s="1" t="s">
        <v>140</v>
      </c>
      <c r="BZ10" s="1" t="s">
        <v>146</v>
      </c>
      <c r="CA10" s="1" t="s">
        <v>148</v>
      </c>
      <c r="CB10" s="1" t="s">
        <v>138</v>
      </c>
      <c r="CC10" s="1" t="s">
        <v>149</v>
      </c>
      <c r="CD10" s="1" t="s">
        <v>135</v>
      </c>
      <c r="CE10" s="1" t="s">
        <v>132</v>
      </c>
      <c r="CF10" s="1" t="s">
        <v>202</v>
      </c>
      <c r="CG10" s="1" t="s">
        <v>121</v>
      </c>
      <c r="CH10" s="1" t="s">
        <v>273</v>
      </c>
      <c r="CI10" s="1" t="s">
        <v>103</v>
      </c>
      <c r="CJ10" s="1" t="s">
        <v>273</v>
      </c>
      <c r="CK10" s="1" t="s">
        <v>103</v>
      </c>
      <c r="CL10" s="1" t="s">
        <v>202</v>
      </c>
      <c r="CM10" s="1" t="s">
        <v>202</v>
      </c>
      <c r="CN10" s="1" t="s">
        <v>110</v>
      </c>
      <c r="CO10" s="1" t="s">
        <v>110</v>
      </c>
      <c r="CP10" s="1" t="s">
        <v>110</v>
      </c>
      <c r="CQ10" s="1" t="s">
        <v>110</v>
      </c>
      <c r="CR10" s="1" t="s">
        <v>110</v>
      </c>
      <c r="CS10" s="1" t="s">
        <v>110</v>
      </c>
      <c r="CT10" s="1" t="s">
        <v>110</v>
      </c>
      <c r="CU10" s="1" t="s">
        <v>110</v>
      </c>
      <c r="CV10" s="1" t="s">
        <v>110</v>
      </c>
      <c r="CW10" s="1" t="s">
        <v>110</v>
      </c>
    </row>
    <row r="11" spans="1:101" x14ac:dyDescent="0.2">
      <c r="A11" s="1" t="s">
        <v>274</v>
      </c>
      <c r="B11" s="1" t="s">
        <v>275</v>
      </c>
      <c r="C11" s="1" t="s">
        <v>103</v>
      </c>
      <c r="D11" s="1" t="s">
        <v>276</v>
      </c>
      <c r="E11" s="1" t="s">
        <v>105</v>
      </c>
      <c r="F11" s="1" t="s">
        <v>277</v>
      </c>
      <c r="G11" s="1" t="s">
        <v>107</v>
      </c>
      <c r="H11" s="1" t="s">
        <v>275</v>
      </c>
      <c r="I11" s="1" t="s">
        <v>278</v>
      </c>
      <c r="J11" s="1" t="s">
        <v>110</v>
      </c>
      <c r="K11" s="1" t="s">
        <v>110</v>
      </c>
      <c r="L11" s="1" t="s">
        <v>110</v>
      </c>
      <c r="M11" s="1" t="s">
        <v>110</v>
      </c>
      <c r="N11" s="1" t="s">
        <v>265</v>
      </c>
      <c r="O11" s="1" t="s">
        <v>266</v>
      </c>
      <c r="P11" s="1" t="s">
        <v>113</v>
      </c>
      <c r="Q11" s="1" t="s">
        <v>114</v>
      </c>
      <c r="R11" s="1" t="s">
        <v>279</v>
      </c>
      <c r="S11" s="1" t="s">
        <v>280</v>
      </c>
      <c r="T11" s="1" t="s">
        <v>281</v>
      </c>
      <c r="U11" s="1" t="s">
        <v>282</v>
      </c>
      <c r="V11" s="1" t="s">
        <v>283</v>
      </c>
      <c r="W11" s="1" t="s">
        <v>214</v>
      </c>
      <c r="X11" s="1" t="s">
        <v>107</v>
      </c>
      <c r="Y11" s="1" t="s">
        <v>121</v>
      </c>
      <c r="Z11" s="1" t="s">
        <v>110</v>
      </c>
      <c r="AA11" s="1" t="s">
        <v>110</v>
      </c>
      <c r="AB11" s="1" t="s">
        <v>121</v>
      </c>
      <c r="AC11" s="1" t="s">
        <v>107</v>
      </c>
      <c r="AD11" s="1" t="s">
        <v>110</v>
      </c>
      <c r="AE11" s="1" t="s">
        <v>110</v>
      </c>
      <c r="AF11" s="1" t="s">
        <v>110</v>
      </c>
      <c r="AG11" s="1" t="s">
        <v>107</v>
      </c>
      <c r="AH11" s="1" t="s">
        <v>122</v>
      </c>
      <c r="AI11" s="1" t="s">
        <v>107</v>
      </c>
      <c r="AJ11" s="1" t="s">
        <v>107</v>
      </c>
      <c r="AK11" s="1" t="s">
        <v>107</v>
      </c>
      <c r="AL11" s="1" t="s">
        <v>107</v>
      </c>
      <c r="AM11" s="1" t="s">
        <v>107</v>
      </c>
      <c r="AN11" s="1" t="s">
        <v>107</v>
      </c>
      <c r="AO11" s="1" t="s">
        <v>122</v>
      </c>
      <c r="AP11" s="1" t="s">
        <v>110</v>
      </c>
      <c r="AQ11" s="1" t="s">
        <v>107</v>
      </c>
      <c r="AR11" s="1" t="s">
        <v>124</v>
      </c>
      <c r="AS11" s="1" t="s">
        <v>125</v>
      </c>
      <c r="AT11" s="1" t="s">
        <v>126</v>
      </c>
      <c r="AU11" s="1" t="s">
        <v>284</v>
      </c>
      <c r="AV11" s="1" t="s">
        <v>128</v>
      </c>
      <c r="AW11" s="1" t="s">
        <v>110</v>
      </c>
      <c r="AX11" s="1" t="s">
        <v>110</v>
      </c>
      <c r="AY11" s="1" t="s">
        <v>110</v>
      </c>
      <c r="AZ11" s="1" t="s">
        <v>110</v>
      </c>
      <c r="BA11" s="1" t="s">
        <v>129</v>
      </c>
      <c r="BB11" s="1" t="s">
        <v>130</v>
      </c>
      <c r="BC11" s="1" t="s">
        <v>131</v>
      </c>
      <c r="BD11" s="1" t="s">
        <v>132</v>
      </c>
      <c r="BE11" s="1" t="s">
        <v>130</v>
      </c>
      <c r="BF11" s="1" t="s">
        <v>133</v>
      </c>
      <c r="BG11" s="1" t="s">
        <v>134</v>
      </c>
      <c r="BH11" s="1" t="s">
        <v>130</v>
      </c>
      <c r="BI11" s="1" t="s">
        <v>135</v>
      </c>
      <c r="BJ11" s="1" t="s">
        <v>136</v>
      </c>
      <c r="BK11" s="1" t="s">
        <v>130</v>
      </c>
      <c r="BL11" s="1" t="s">
        <v>137</v>
      </c>
      <c r="BM11" s="1" t="s">
        <v>138</v>
      </c>
      <c r="BN11" s="1" t="s">
        <v>130</v>
      </c>
      <c r="BO11" s="1" t="s">
        <v>139</v>
      </c>
      <c r="BP11" s="1" t="s">
        <v>140</v>
      </c>
      <c r="BQ11" s="1" t="s">
        <v>141</v>
      </c>
      <c r="BR11" s="1" t="s">
        <v>142</v>
      </c>
      <c r="BS11" s="1" t="s">
        <v>138</v>
      </c>
      <c r="BT11" s="1" t="s">
        <v>143</v>
      </c>
      <c r="BU11" s="1" t="s">
        <v>144</v>
      </c>
      <c r="BV11" s="1" t="s">
        <v>145</v>
      </c>
      <c r="BW11" s="1" t="s">
        <v>146</v>
      </c>
      <c r="BX11" s="1" t="s">
        <v>148</v>
      </c>
      <c r="BY11" s="1" t="s">
        <v>140</v>
      </c>
      <c r="BZ11" s="1" t="s">
        <v>146</v>
      </c>
      <c r="CA11" s="1" t="s">
        <v>147</v>
      </c>
      <c r="CB11" s="1" t="s">
        <v>138</v>
      </c>
      <c r="CC11" s="1" t="s">
        <v>149</v>
      </c>
      <c r="CD11" s="1" t="s">
        <v>135</v>
      </c>
      <c r="CE11" s="1" t="s">
        <v>132</v>
      </c>
      <c r="CF11" s="1" t="s">
        <v>202</v>
      </c>
      <c r="CG11" s="1" t="s">
        <v>202</v>
      </c>
      <c r="CH11" s="1" t="s">
        <v>285</v>
      </c>
      <c r="CI11" s="1" t="s">
        <v>103</v>
      </c>
      <c r="CJ11" s="1" t="s">
        <v>285</v>
      </c>
      <c r="CK11" s="1" t="s">
        <v>103</v>
      </c>
      <c r="CL11" s="1" t="s">
        <v>122</v>
      </c>
      <c r="CM11" s="1" t="s">
        <v>202</v>
      </c>
      <c r="CN11" s="1" t="s">
        <v>110</v>
      </c>
      <c r="CO11" s="1" t="s">
        <v>110</v>
      </c>
      <c r="CP11" s="1" t="s">
        <v>110</v>
      </c>
      <c r="CQ11" s="1" t="s">
        <v>110</v>
      </c>
      <c r="CR11" s="1" t="s">
        <v>110</v>
      </c>
      <c r="CS11" s="1" t="s">
        <v>110</v>
      </c>
      <c r="CT11" s="1" t="s">
        <v>110</v>
      </c>
      <c r="CU11" s="1" t="s">
        <v>110</v>
      </c>
      <c r="CV11" s="1" t="s">
        <v>110</v>
      </c>
      <c r="CW11" s="1" t="s">
        <v>110</v>
      </c>
    </row>
    <row r="12" spans="1:101" x14ac:dyDescent="0.2">
      <c r="A12" s="1" t="s">
        <v>286</v>
      </c>
      <c r="B12" s="1" t="s">
        <v>287</v>
      </c>
      <c r="C12" s="1" t="s">
        <v>103</v>
      </c>
      <c r="D12" s="1" t="s">
        <v>288</v>
      </c>
      <c r="E12" s="1" t="s">
        <v>105</v>
      </c>
      <c r="F12" s="1" t="s">
        <v>289</v>
      </c>
      <c r="G12" s="1" t="s">
        <v>107</v>
      </c>
      <c r="H12" s="1" t="s">
        <v>290</v>
      </c>
      <c r="I12" s="1" t="s">
        <v>291</v>
      </c>
      <c r="J12" s="1" t="s">
        <v>110</v>
      </c>
      <c r="K12" s="1" t="s">
        <v>110</v>
      </c>
      <c r="L12" s="1" t="s">
        <v>110</v>
      </c>
      <c r="M12" s="1" t="s">
        <v>110</v>
      </c>
      <c r="N12" s="1" t="s">
        <v>292</v>
      </c>
      <c r="O12" s="1" t="s">
        <v>293</v>
      </c>
      <c r="P12" s="1" t="s">
        <v>113</v>
      </c>
      <c r="Q12" s="1" t="s">
        <v>114</v>
      </c>
      <c r="R12" s="1" t="s">
        <v>294</v>
      </c>
      <c r="S12" s="1" t="s">
        <v>295</v>
      </c>
      <c r="T12" s="1" t="s">
        <v>296</v>
      </c>
      <c r="U12" s="1" t="s">
        <v>297</v>
      </c>
      <c r="V12" s="1" t="s">
        <v>298</v>
      </c>
      <c r="W12" s="1" t="s">
        <v>299</v>
      </c>
      <c r="X12" s="1" t="s">
        <v>107</v>
      </c>
      <c r="Y12" s="1" t="s">
        <v>121</v>
      </c>
      <c r="Z12" s="1" t="s">
        <v>110</v>
      </c>
      <c r="AA12" s="1" t="s">
        <v>110</v>
      </c>
      <c r="AB12" s="1" t="s">
        <v>107</v>
      </c>
      <c r="AC12" s="1" t="s">
        <v>110</v>
      </c>
      <c r="AD12" s="1" t="s">
        <v>107</v>
      </c>
      <c r="AE12" s="1" t="s">
        <v>110</v>
      </c>
      <c r="AF12" s="1" t="s">
        <v>110</v>
      </c>
      <c r="AG12" s="1" t="s">
        <v>107</v>
      </c>
      <c r="AH12" s="1" t="s">
        <v>122</v>
      </c>
      <c r="AI12" s="1" t="s">
        <v>107</v>
      </c>
      <c r="AJ12" s="1" t="s">
        <v>110</v>
      </c>
      <c r="AK12" s="1" t="s">
        <v>107</v>
      </c>
      <c r="AL12" s="1" t="s">
        <v>107</v>
      </c>
      <c r="AM12" s="1" t="s">
        <v>107</v>
      </c>
      <c r="AN12" s="1" t="s">
        <v>107</v>
      </c>
      <c r="AO12" s="1" t="s">
        <v>122</v>
      </c>
      <c r="AP12" s="1" t="s">
        <v>110</v>
      </c>
      <c r="AQ12" s="1" t="s">
        <v>107</v>
      </c>
      <c r="AR12" s="1" t="s">
        <v>124</v>
      </c>
      <c r="AS12" s="1" t="s">
        <v>125</v>
      </c>
      <c r="AT12" s="1" t="s">
        <v>300</v>
      </c>
      <c r="AU12" s="1" t="s">
        <v>301</v>
      </c>
      <c r="AV12" s="1" t="s">
        <v>128</v>
      </c>
      <c r="AW12" s="1" t="s">
        <v>110</v>
      </c>
      <c r="AX12" s="1" t="s">
        <v>110</v>
      </c>
      <c r="AY12" s="1" t="s">
        <v>110</v>
      </c>
      <c r="AZ12" s="1" t="s">
        <v>110</v>
      </c>
      <c r="BA12" s="1" t="s">
        <v>129</v>
      </c>
      <c r="BB12" s="1" t="s">
        <v>182</v>
      </c>
      <c r="BC12" s="1" t="s">
        <v>131</v>
      </c>
      <c r="BD12" s="1" t="s">
        <v>132</v>
      </c>
      <c r="BE12" s="1" t="s">
        <v>182</v>
      </c>
      <c r="BF12" s="1" t="s">
        <v>133</v>
      </c>
      <c r="BG12" s="1" t="s">
        <v>134</v>
      </c>
      <c r="BH12" s="1" t="s">
        <v>182</v>
      </c>
      <c r="BI12" s="1" t="s">
        <v>135</v>
      </c>
      <c r="BJ12" s="1" t="s">
        <v>136</v>
      </c>
      <c r="BK12" s="1" t="s">
        <v>130</v>
      </c>
      <c r="BL12" s="1" t="s">
        <v>110</v>
      </c>
      <c r="BM12" s="1" t="s">
        <v>138</v>
      </c>
      <c r="BN12" s="1" t="s">
        <v>184</v>
      </c>
      <c r="BO12" s="1" t="s">
        <v>302</v>
      </c>
      <c r="BP12" s="1" t="s">
        <v>186</v>
      </c>
      <c r="BQ12" s="1" t="s">
        <v>182</v>
      </c>
      <c r="BR12" s="1" t="s">
        <v>303</v>
      </c>
      <c r="BS12" s="1" t="s">
        <v>138</v>
      </c>
      <c r="BT12" s="1" t="s">
        <v>149</v>
      </c>
      <c r="BU12" s="1" t="s">
        <v>142</v>
      </c>
      <c r="BV12" s="1" t="s">
        <v>145</v>
      </c>
      <c r="BW12" s="1" t="s">
        <v>184</v>
      </c>
      <c r="BX12" s="1" t="s">
        <v>185</v>
      </c>
      <c r="BY12" s="1" t="s">
        <v>304</v>
      </c>
      <c r="BZ12" s="1" t="s">
        <v>184</v>
      </c>
      <c r="CA12" s="1" t="s">
        <v>305</v>
      </c>
      <c r="CB12" s="1" t="s">
        <v>306</v>
      </c>
      <c r="CC12" s="1" t="s">
        <v>149</v>
      </c>
      <c r="CD12" s="1" t="s">
        <v>135</v>
      </c>
      <c r="CE12" s="1" t="s">
        <v>132</v>
      </c>
      <c r="CF12" s="1" t="s">
        <v>110</v>
      </c>
      <c r="CG12" s="1" t="s">
        <v>110</v>
      </c>
      <c r="CH12" s="1" t="s">
        <v>110</v>
      </c>
      <c r="CI12" s="1" t="s">
        <v>110</v>
      </c>
      <c r="CJ12" s="1" t="s">
        <v>110</v>
      </c>
      <c r="CK12" s="1" t="s">
        <v>110</v>
      </c>
      <c r="CL12" s="1" t="s">
        <v>110</v>
      </c>
      <c r="CM12" s="1" t="s">
        <v>110</v>
      </c>
      <c r="CN12" s="1" t="s">
        <v>110</v>
      </c>
      <c r="CO12" s="1" t="s">
        <v>103</v>
      </c>
      <c r="CP12" s="1" t="s">
        <v>103</v>
      </c>
      <c r="CQ12" s="1" t="s">
        <v>110</v>
      </c>
      <c r="CR12" s="1" t="s">
        <v>103</v>
      </c>
      <c r="CS12" s="1" t="s">
        <v>103</v>
      </c>
      <c r="CT12" s="1" t="s">
        <v>103</v>
      </c>
      <c r="CU12" s="1" t="s">
        <v>103</v>
      </c>
      <c r="CV12" s="1" t="s">
        <v>110</v>
      </c>
      <c r="CW12" s="1" t="s">
        <v>110</v>
      </c>
    </row>
    <row r="13" spans="1:101" x14ac:dyDescent="0.2">
      <c r="A13" s="1" t="s">
        <v>307</v>
      </c>
      <c r="B13" s="1" t="s">
        <v>308</v>
      </c>
      <c r="C13" s="1" t="s">
        <v>103</v>
      </c>
      <c r="D13" s="1" t="s">
        <v>309</v>
      </c>
      <c r="E13" s="1" t="s">
        <v>105</v>
      </c>
      <c r="F13" s="1" t="s">
        <v>310</v>
      </c>
      <c r="G13" s="1" t="s">
        <v>107</v>
      </c>
      <c r="H13" s="1" t="s">
        <v>308</v>
      </c>
      <c r="I13" s="1" t="s">
        <v>311</v>
      </c>
      <c r="J13" s="1" t="s">
        <v>110</v>
      </c>
      <c r="K13" s="1" t="s">
        <v>110</v>
      </c>
      <c r="L13" s="1" t="s">
        <v>110</v>
      </c>
      <c r="M13" s="1" t="s">
        <v>110</v>
      </c>
      <c r="N13" s="1" t="s">
        <v>312</v>
      </c>
      <c r="O13" s="1" t="s">
        <v>313</v>
      </c>
      <c r="P13" s="1" t="s">
        <v>113</v>
      </c>
      <c r="Q13" s="1" t="s">
        <v>114</v>
      </c>
      <c r="R13" s="1" t="s">
        <v>314</v>
      </c>
      <c r="S13" s="1" t="s">
        <v>315</v>
      </c>
      <c r="T13" s="1" t="s">
        <v>316</v>
      </c>
      <c r="U13" s="1" t="s">
        <v>317</v>
      </c>
      <c r="V13" s="1" t="s">
        <v>318</v>
      </c>
      <c r="W13" s="1" t="s">
        <v>214</v>
      </c>
      <c r="X13" s="1" t="s">
        <v>107</v>
      </c>
      <c r="Y13" s="1" t="s">
        <v>121</v>
      </c>
      <c r="Z13" s="1" t="s">
        <v>110</v>
      </c>
      <c r="AA13" s="1" t="s">
        <v>110</v>
      </c>
      <c r="AB13" s="1" t="s">
        <v>121</v>
      </c>
      <c r="AC13" s="1" t="s">
        <v>107</v>
      </c>
      <c r="AD13" s="1" t="s">
        <v>110</v>
      </c>
      <c r="AE13" s="1" t="s">
        <v>110</v>
      </c>
      <c r="AF13" s="1" t="s">
        <v>110</v>
      </c>
      <c r="AG13" s="1" t="s">
        <v>107</v>
      </c>
      <c r="AH13" s="1" t="s">
        <v>122</v>
      </c>
      <c r="AI13" s="1" t="s">
        <v>107</v>
      </c>
      <c r="AJ13" s="1" t="s">
        <v>107</v>
      </c>
      <c r="AK13" s="1" t="s">
        <v>107</v>
      </c>
      <c r="AL13" s="1" t="s">
        <v>107</v>
      </c>
      <c r="AM13" s="1" t="s">
        <v>107</v>
      </c>
      <c r="AN13" s="1" t="s">
        <v>107</v>
      </c>
      <c r="AO13" s="1" t="s">
        <v>122</v>
      </c>
      <c r="AP13" s="1" t="s">
        <v>110</v>
      </c>
      <c r="AQ13" s="1" t="s">
        <v>107</v>
      </c>
      <c r="AR13" s="1" t="s">
        <v>124</v>
      </c>
      <c r="AS13" s="1" t="s">
        <v>125</v>
      </c>
      <c r="AT13" s="1" t="s">
        <v>126</v>
      </c>
      <c r="AU13" s="1" t="s">
        <v>319</v>
      </c>
      <c r="AV13" s="1" t="s">
        <v>128</v>
      </c>
      <c r="AW13" s="1" t="s">
        <v>110</v>
      </c>
      <c r="AX13" s="1" t="s">
        <v>110</v>
      </c>
      <c r="AY13" s="1" t="s">
        <v>110</v>
      </c>
      <c r="AZ13" s="1" t="s">
        <v>110</v>
      </c>
      <c r="BA13" s="1" t="s">
        <v>129</v>
      </c>
      <c r="BB13" s="1" t="s">
        <v>130</v>
      </c>
      <c r="BC13" s="1" t="s">
        <v>131</v>
      </c>
      <c r="BD13" s="1" t="s">
        <v>132</v>
      </c>
      <c r="BE13" s="1" t="s">
        <v>130</v>
      </c>
      <c r="BF13" s="1" t="s">
        <v>133</v>
      </c>
      <c r="BG13" s="1" t="s">
        <v>134</v>
      </c>
      <c r="BH13" s="1" t="s">
        <v>130</v>
      </c>
      <c r="BI13" s="1" t="s">
        <v>135</v>
      </c>
      <c r="BJ13" s="1" t="s">
        <v>136</v>
      </c>
      <c r="BK13" s="1" t="s">
        <v>130</v>
      </c>
      <c r="BL13" s="1" t="s">
        <v>139</v>
      </c>
      <c r="BM13" s="1" t="s">
        <v>138</v>
      </c>
      <c r="BN13" s="1" t="s">
        <v>130</v>
      </c>
      <c r="BO13" s="1" t="s">
        <v>137</v>
      </c>
      <c r="BP13" s="1" t="s">
        <v>140</v>
      </c>
      <c r="BQ13" s="1" t="s">
        <v>141</v>
      </c>
      <c r="BR13" s="1" t="s">
        <v>142</v>
      </c>
      <c r="BS13" s="1" t="s">
        <v>138</v>
      </c>
      <c r="BT13" s="1" t="s">
        <v>143</v>
      </c>
      <c r="BU13" s="1" t="s">
        <v>144</v>
      </c>
      <c r="BV13" s="1" t="s">
        <v>145</v>
      </c>
      <c r="BW13" s="1" t="s">
        <v>146</v>
      </c>
      <c r="BX13" s="1" t="s">
        <v>147</v>
      </c>
      <c r="BY13" s="1" t="s">
        <v>140</v>
      </c>
      <c r="BZ13" s="1" t="s">
        <v>146</v>
      </c>
      <c r="CA13" s="1" t="s">
        <v>148</v>
      </c>
      <c r="CB13" s="1" t="s">
        <v>138</v>
      </c>
      <c r="CC13" s="1" t="s">
        <v>149</v>
      </c>
      <c r="CD13" s="1" t="s">
        <v>135</v>
      </c>
      <c r="CE13" s="1" t="s">
        <v>132</v>
      </c>
      <c r="CF13" s="1" t="s">
        <v>122</v>
      </c>
      <c r="CG13" s="1" t="s">
        <v>202</v>
      </c>
      <c r="CH13" s="1" t="s">
        <v>180</v>
      </c>
      <c r="CI13" s="1" t="s">
        <v>103</v>
      </c>
      <c r="CJ13" s="1" t="s">
        <v>180</v>
      </c>
      <c r="CK13" s="1" t="s">
        <v>103</v>
      </c>
      <c r="CL13" s="1" t="s">
        <v>122</v>
      </c>
      <c r="CM13" s="1" t="s">
        <v>122</v>
      </c>
      <c r="CN13" s="1" t="s">
        <v>110</v>
      </c>
      <c r="CO13" s="1" t="s">
        <v>110</v>
      </c>
      <c r="CP13" s="1" t="s">
        <v>110</v>
      </c>
      <c r="CQ13" s="1" t="s">
        <v>110</v>
      </c>
      <c r="CR13" s="1" t="s">
        <v>110</v>
      </c>
      <c r="CS13" s="1" t="s">
        <v>110</v>
      </c>
      <c r="CT13" s="1" t="s">
        <v>110</v>
      </c>
      <c r="CU13" s="1" t="s">
        <v>110</v>
      </c>
      <c r="CV13" s="1" t="s">
        <v>110</v>
      </c>
      <c r="CW13" s="1" t="s">
        <v>110</v>
      </c>
    </row>
    <row r="14" spans="1:101" x14ac:dyDescent="0.2">
      <c r="A14" s="1" t="s">
        <v>320</v>
      </c>
      <c r="B14" s="1" t="s">
        <v>321</v>
      </c>
      <c r="C14" s="1" t="s">
        <v>103</v>
      </c>
      <c r="D14" s="1" t="s">
        <v>322</v>
      </c>
      <c r="E14" s="1" t="s">
        <v>105</v>
      </c>
      <c r="F14" s="1" t="s">
        <v>323</v>
      </c>
      <c r="G14" s="1" t="s">
        <v>107</v>
      </c>
      <c r="H14" s="1" t="s">
        <v>324</v>
      </c>
      <c r="I14" s="1" t="s">
        <v>325</v>
      </c>
      <c r="J14" s="1" t="s">
        <v>110</v>
      </c>
      <c r="K14" s="1" t="s">
        <v>110</v>
      </c>
      <c r="L14" s="1" t="s">
        <v>110</v>
      </c>
      <c r="M14" s="1" t="s">
        <v>110</v>
      </c>
      <c r="N14" s="1" t="s">
        <v>326</v>
      </c>
      <c r="O14" s="1" t="s">
        <v>327</v>
      </c>
      <c r="P14" s="1" t="s">
        <v>113</v>
      </c>
      <c r="Q14" s="1" t="s">
        <v>114</v>
      </c>
      <c r="R14" s="1" t="s">
        <v>328</v>
      </c>
      <c r="S14" s="1" t="s">
        <v>329</v>
      </c>
      <c r="T14" s="1" t="s">
        <v>330</v>
      </c>
      <c r="U14" s="1" t="s">
        <v>331</v>
      </c>
      <c r="V14" s="1" t="s">
        <v>332</v>
      </c>
      <c r="W14" s="1" t="s">
        <v>214</v>
      </c>
      <c r="X14" s="1" t="s">
        <v>107</v>
      </c>
      <c r="Y14" s="1" t="s">
        <v>121</v>
      </c>
      <c r="Z14" s="1" t="s">
        <v>110</v>
      </c>
      <c r="AA14" s="1" t="s">
        <v>110</v>
      </c>
      <c r="AB14" s="1" t="s">
        <v>121</v>
      </c>
      <c r="AC14" s="1" t="s">
        <v>107</v>
      </c>
      <c r="AD14" s="1" t="s">
        <v>110</v>
      </c>
      <c r="AE14" s="1" t="s">
        <v>110</v>
      </c>
      <c r="AF14" s="1" t="s">
        <v>110</v>
      </c>
      <c r="AG14" s="1" t="s">
        <v>107</v>
      </c>
      <c r="AH14" s="1" t="s">
        <v>122</v>
      </c>
      <c r="AI14" s="1" t="s">
        <v>107</v>
      </c>
      <c r="AJ14" s="1" t="s">
        <v>107</v>
      </c>
      <c r="AK14" s="1" t="s">
        <v>107</v>
      </c>
      <c r="AL14" s="1" t="s">
        <v>107</v>
      </c>
      <c r="AM14" s="1" t="s">
        <v>107</v>
      </c>
      <c r="AN14" s="1" t="s">
        <v>107</v>
      </c>
      <c r="AO14" s="1" t="s">
        <v>122</v>
      </c>
      <c r="AP14" s="1" t="s">
        <v>110</v>
      </c>
      <c r="AQ14" s="1" t="s">
        <v>107</v>
      </c>
      <c r="AR14" s="1" t="s">
        <v>124</v>
      </c>
      <c r="AS14" s="1" t="s">
        <v>125</v>
      </c>
      <c r="AT14" s="1" t="s">
        <v>126</v>
      </c>
      <c r="AU14" s="1" t="s">
        <v>333</v>
      </c>
      <c r="AV14" s="1" t="s">
        <v>128</v>
      </c>
      <c r="AW14" s="1" t="s">
        <v>110</v>
      </c>
      <c r="AX14" s="1" t="s">
        <v>110</v>
      </c>
      <c r="AY14" s="1" t="s">
        <v>110</v>
      </c>
      <c r="AZ14" s="1" t="s">
        <v>110</v>
      </c>
      <c r="BA14" s="1" t="s">
        <v>129</v>
      </c>
      <c r="BB14" s="1" t="s">
        <v>130</v>
      </c>
      <c r="BC14" s="1" t="s">
        <v>131</v>
      </c>
      <c r="BD14" s="1" t="s">
        <v>132</v>
      </c>
      <c r="BE14" s="1" t="s">
        <v>130</v>
      </c>
      <c r="BF14" s="1" t="s">
        <v>133</v>
      </c>
      <c r="BG14" s="1" t="s">
        <v>134</v>
      </c>
      <c r="BH14" s="1" t="s">
        <v>130</v>
      </c>
      <c r="BI14" s="1" t="s">
        <v>135</v>
      </c>
      <c r="BJ14" s="1" t="s">
        <v>136</v>
      </c>
      <c r="BK14" s="1" t="s">
        <v>130</v>
      </c>
      <c r="BL14" s="1" t="s">
        <v>137</v>
      </c>
      <c r="BM14" s="1" t="s">
        <v>138</v>
      </c>
      <c r="BN14" s="1" t="s">
        <v>130</v>
      </c>
      <c r="BO14" s="1" t="s">
        <v>139</v>
      </c>
      <c r="BP14" s="1" t="s">
        <v>140</v>
      </c>
      <c r="BQ14" s="1" t="s">
        <v>141</v>
      </c>
      <c r="BR14" s="1" t="s">
        <v>142</v>
      </c>
      <c r="BS14" s="1" t="s">
        <v>138</v>
      </c>
      <c r="BT14" s="1" t="s">
        <v>143</v>
      </c>
      <c r="BU14" s="1" t="s">
        <v>144</v>
      </c>
      <c r="BV14" s="1" t="s">
        <v>145</v>
      </c>
      <c r="BW14" s="1" t="s">
        <v>146</v>
      </c>
      <c r="BX14" s="1" t="s">
        <v>148</v>
      </c>
      <c r="BY14" s="1" t="s">
        <v>140</v>
      </c>
      <c r="BZ14" s="1" t="s">
        <v>146</v>
      </c>
      <c r="CA14" s="1" t="s">
        <v>147</v>
      </c>
      <c r="CB14" s="1" t="s">
        <v>138</v>
      </c>
      <c r="CC14" s="1" t="s">
        <v>149</v>
      </c>
      <c r="CD14" s="1" t="s">
        <v>135</v>
      </c>
      <c r="CE14" s="1" t="s">
        <v>132</v>
      </c>
      <c r="CF14" s="1" t="s">
        <v>122</v>
      </c>
      <c r="CG14" s="1" t="s">
        <v>122</v>
      </c>
      <c r="CH14" s="1" t="s">
        <v>334</v>
      </c>
      <c r="CI14" s="1" t="s">
        <v>103</v>
      </c>
      <c r="CJ14" s="1" t="s">
        <v>334</v>
      </c>
      <c r="CK14" s="1" t="s">
        <v>103</v>
      </c>
      <c r="CL14" s="1" t="s">
        <v>244</v>
      </c>
      <c r="CM14" s="1" t="s">
        <v>122</v>
      </c>
      <c r="CN14" s="1" t="s">
        <v>110</v>
      </c>
      <c r="CO14" s="1" t="s">
        <v>110</v>
      </c>
      <c r="CP14" s="1" t="s">
        <v>110</v>
      </c>
      <c r="CQ14" s="1" t="s">
        <v>110</v>
      </c>
      <c r="CR14" s="1" t="s">
        <v>110</v>
      </c>
      <c r="CS14" s="1" t="s">
        <v>110</v>
      </c>
      <c r="CT14" s="1" t="s">
        <v>110</v>
      </c>
      <c r="CU14" s="1" t="s">
        <v>110</v>
      </c>
      <c r="CV14" s="1" t="s">
        <v>110</v>
      </c>
      <c r="CW14" s="1" t="s">
        <v>110</v>
      </c>
    </row>
    <row r="15" spans="1:101" x14ac:dyDescent="0.2">
      <c r="A15" s="1" t="s">
        <v>335</v>
      </c>
      <c r="B15" s="1" t="s">
        <v>336</v>
      </c>
      <c r="C15" s="1" t="s">
        <v>103</v>
      </c>
      <c r="D15" s="1" t="s">
        <v>337</v>
      </c>
      <c r="E15" s="1" t="s">
        <v>105</v>
      </c>
      <c r="F15" s="1" t="s">
        <v>338</v>
      </c>
      <c r="G15" s="1" t="s">
        <v>107</v>
      </c>
      <c r="H15" s="1" t="s">
        <v>339</v>
      </c>
      <c r="I15" s="1" t="s">
        <v>340</v>
      </c>
      <c r="J15" s="1" t="s">
        <v>110</v>
      </c>
      <c r="K15" s="1" t="s">
        <v>110</v>
      </c>
      <c r="L15" s="1" t="s">
        <v>110</v>
      </c>
      <c r="M15" s="1" t="s">
        <v>110</v>
      </c>
      <c r="N15" s="1" t="s">
        <v>341</v>
      </c>
      <c r="O15" s="1" t="s">
        <v>342</v>
      </c>
      <c r="P15" s="1" t="s">
        <v>113</v>
      </c>
      <c r="Q15" s="1" t="s">
        <v>114</v>
      </c>
      <c r="R15" s="1" t="s">
        <v>343</v>
      </c>
      <c r="S15" s="1" t="s">
        <v>344</v>
      </c>
      <c r="T15" s="1" t="s">
        <v>345</v>
      </c>
      <c r="U15" s="1" t="s">
        <v>346</v>
      </c>
      <c r="V15" s="1" t="s">
        <v>347</v>
      </c>
      <c r="W15" s="1" t="s">
        <v>120</v>
      </c>
      <c r="X15" s="1" t="s">
        <v>107</v>
      </c>
      <c r="Y15" s="1" t="s">
        <v>121</v>
      </c>
      <c r="Z15" s="1" t="s">
        <v>110</v>
      </c>
      <c r="AA15" s="1" t="s">
        <v>110</v>
      </c>
      <c r="AB15" s="1" t="s">
        <v>202</v>
      </c>
      <c r="AC15" s="1" t="s">
        <v>110</v>
      </c>
      <c r="AD15" s="1" t="s">
        <v>107</v>
      </c>
      <c r="AE15" s="1" t="s">
        <v>110</v>
      </c>
      <c r="AF15" s="1" t="s">
        <v>110</v>
      </c>
      <c r="AG15" s="1" t="s">
        <v>107</v>
      </c>
      <c r="AH15" s="1" t="s">
        <v>122</v>
      </c>
      <c r="AI15" s="1" t="s">
        <v>107</v>
      </c>
      <c r="AJ15" s="1" t="s">
        <v>110</v>
      </c>
      <c r="AK15" s="1" t="s">
        <v>107</v>
      </c>
      <c r="AL15" s="1" t="s">
        <v>107</v>
      </c>
      <c r="AM15" s="1" t="s">
        <v>107</v>
      </c>
      <c r="AN15" s="1" t="s">
        <v>107</v>
      </c>
      <c r="AO15" s="1" t="s">
        <v>122</v>
      </c>
      <c r="AP15" s="1" t="s">
        <v>110</v>
      </c>
      <c r="AQ15" s="1" t="s">
        <v>107</v>
      </c>
      <c r="AR15" s="1" t="s">
        <v>124</v>
      </c>
      <c r="AS15" s="1" t="s">
        <v>125</v>
      </c>
      <c r="AT15" s="1" t="s">
        <v>348</v>
      </c>
      <c r="AU15" s="1" t="s">
        <v>349</v>
      </c>
      <c r="AV15" s="1" t="s">
        <v>128</v>
      </c>
      <c r="AW15" s="1" t="s">
        <v>110</v>
      </c>
      <c r="AX15" s="1" t="s">
        <v>110</v>
      </c>
      <c r="AY15" s="1" t="s">
        <v>110</v>
      </c>
      <c r="AZ15" s="1" t="s">
        <v>110</v>
      </c>
      <c r="BA15" s="1" t="s">
        <v>129</v>
      </c>
      <c r="BB15" s="1" t="s">
        <v>182</v>
      </c>
      <c r="BC15" s="1" t="s">
        <v>131</v>
      </c>
      <c r="BD15" s="1" t="s">
        <v>132</v>
      </c>
      <c r="BE15" s="1" t="s">
        <v>182</v>
      </c>
      <c r="BF15" s="1" t="s">
        <v>133</v>
      </c>
      <c r="BG15" s="1" t="s">
        <v>134</v>
      </c>
      <c r="BH15" s="1" t="s">
        <v>182</v>
      </c>
      <c r="BI15" s="1" t="s">
        <v>135</v>
      </c>
      <c r="BJ15" s="1" t="s">
        <v>136</v>
      </c>
      <c r="BK15" s="1" t="s">
        <v>130</v>
      </c>
      <c r="BL15" s="1" t="s">
        <v>110</v>
      </c>
      <c r="BM15" s="1" t="s">
        <v>138</v>
      </c>
      <c r="BN15" s="1" t="s">
        <v>184</v>
      </c>
      <c r="BO15" s="1" t="s">
        <v>305</v>
      </c>
      <c r="BP15" s="1" t="s">
        <v>186</v>
      </c>
      <c r="BQ15" s="1" t="s">
        <v>182</v>
      </c>
      <c r="BR15" s="1" t="s">
        <v>303</v>
      </c>
      <c r="BS15" s="1" t="s">
        <v>138</v>
      </c>
      <c r="BT15" s="1" t="s">
        <v>149</v>
      </c>
      <c r="BU15" s="1" t="s">
        <v>142</v>
      </c>
      <c r="BV15" s="1" t="s">
        <v>145</v>
      </c>
      <c r="BW15" s="1" t="s">
        <v>184</v>
      </c>
      <c r="BX15" s="1" t="s">
        <v>302</v>
      </c>
      <c r="BY15" s="1" t="s">
        <v>304</v>
      </c>
      <c r="BZ15" s="1" t="s">
        <v>184</v>
      </c>
      <c r="CA15" s="1" t="s">
        <v>185</v>
      </c>
      <c r="CB15" s="1" t="s">
        <v>306</v>
      </c>
      <c r="CC15" s="1" t="s">
        <v>149</v>
      </c>
      <c r="CD15" s="1" t="s">
        <v>135</v>
      </c>
      <c r="CE15" s="1" t="s">
        <v>132</v>
      </c>
      <c r="CF15" s="1" t="s">
        <v>110</v>
      </c>
      <c r="CG15" s="1" t="s">
        <v>110</v>
      </c>
      <c r="CH15" s="1" t="s">
        <v>110</v>
      </c>
      <c r="CI15" s="1" t="s">
        <v>110</v>
      </c>
      <c r="CJ15" s="1" t="s">
        <v>110</v>
      </c>
      <c r="CK15" s="1" t="s">
        <v>110</v>
      </c>
      <c r="CL15" s="1" t="s">
        <v>110</v>
      </c>
      <c r="CM15" s="1" t="s">
        <v>110</v>
      </c>
      <c r="CN15" s="1" t="s">
        <v>110</v>
      </c>
      <c r="CO15" s="1" t="s">
        <v>107</v>
      </c>
      <c r="CP15" s="1" t="s">
        <v>103</v>
      </c>
      <c r="CQ15" s="1" t="s">
        <v>110</v>
      </c>
      <c r="CR15" s="1" t="s">
        <v>107</v>
      </c>
      <c r="CS15" s="1" t="s">
        <v>107</v>
      </c>
      <c r="CT15" s="1" t="s">
        <v>103</v>
      </c>
      <c r="CU15" s="1" t="s">
        <v>103</v>
      </c>
      <c r="CV15" s="1" t="s">
        <v>110</v>
      </c>
      <c r="CW15" s="1" t="s">
        <v>110</v>
      </c>
    </row>
    <row r="16" spans="1:101" x14ac:dyDescent="0.2">
      <c r="A16" s="1" t="s">
        <v>350</v>
      </c>
      <c r="B16" s="1" t="s">
        <v>351</v>
      </c>
      <c r="C16" s="1" t="s">
        <v>103</v>
      </c>
      <c r="D16" s="1" t="s">
        <v>352</v>
      </c>
      <c r="E16" s="1" t="s">
        <v>105</v>
      </c>
      <c r="F16" s="1" t="s">
        <v>353</v>
      </c>
      <c r="G16" s="1" t="s">
        <v>107</v>
      </c>
      <c r="H16" s="1" t="s">
        <v>351</v>
      </c>
      <c r="I16" s="1" t="s">
        <v>354</v>
      </c>
      <c r="J16" s="1" t="s">
        <v>110</v>
      </c>
      <c r="K16" s="1" t="s">
        <v>110</v>
      </c>
      <c r="L16" s="1" t="s">
        <v>110</v>
      </c>
      <c r="M16" s="1" t="s">
        <v>110</v>
      </c>
      <c r="N16" s="1" t="s">
        <v>355</v>
      </c>
      <c r="O16" s="1" t="s">
        <v>356</v>
      </c>
      <c r="P16" s="1" t="s">
        <v>113</v>
      </c>
      <c r="Q16" s="1" t="s">
        <v>114</v>
      </c>
      <c r="R16" s="1" t="s">
        <v>357</v>
      </c>
      <c r="S16" s="1" t="s">
        <v>358</v>
      </c>
      <c r="T16" s="1" t="s">
        <v>359</v>
      </c>
      <c r="U16" s="1" t="s">
        <v>360</v>
      </c>
      <c r="V16" s="1" t="s">
        <v>361</v>
      </c>
      <c r="W16" s="1" t="s">
        <v>362</v>
      </c>
      <c r="X16" s="1" t="s">
        <v>107</v>
      </c>
      <c r="Y16" s="1" t="s">
        <v>121</v>
      </c>
      <c r="Z16" s="1" t="s">
        <v>110</v>
      </c>
      <c r="AA16" s="1" t="s">
        <v>110</v>
      </c>
      <c r="AB16" s="1" t="s">
        <v>107</v>
      </c>
      <c r="AC16" s="1" t="s">
        <v>110</v>
      </c>
      <c r="AD16" s="1" t="s">
        <v>107</v>
      </c>
      <c r="AE16" s="1" t="s">
        <v>110</v>
      </c>
      <c r="AF16" s="1" t="s">
        <v>110</v>
      </c>
      <c r="AG16" s="1" t="s">
        <v>107</v>
      </c>
      <c r="AH16" s="1" t="s">
        <v>122</v>
      </c>
      <c r="AI16" s="1" t="s">
        <v>107</v>
      </c>
      <c r="AJ16" s="1" t="s">
        <v>110</v>
      </c>
      <c r="AK16" s="1" t="s">
        <v>107</v>
      </c>
      <c r="AL16" s="1" t="s">
        <v>107</v>
      </c>
      <c r="AM16" s="1" t="s">
        <v>107</v>
      </c>
      <c r="AN16" s="1" t="s">
        <v>107</v>
      </c>
      <c r="AO16" s="1" t="s">
        <v>122</v>
      </c>
      <c r="AP16" s="1" t="s">
        <v>110</v>
      </c>
      <c r="AQ16" s="1" t="s">
        <v>123</v>
      </c>
      <c r="AR16" s="1" t="s">
        <v>124</v>
      </c>
      <c r="AS16" s="1" t="s">
        <v>125</v>
      </c>
      <c r="AT16" s="1" t="s">
        <v>300</v>
      </c>
      <c r="AU16" s="1" t="s">
        <v>363</v>
      </c>
      <c r="AV16" s="1" t="s">
        <v>128</v>
      </c>
      <c r="AW16" s="1" t="s">
        <v>110</v>
      </c>
      <c r="AX16" s="1" t="s">
        <v>110</v>
      </c>
      <c r="AY16" s="1" t="s">
        <v>110</v>
      </c>
      <c r="AZ16" s="1" t="s">
        <v>110</v>
      </c>
      <c r="BA16" s="1" t="s">
        <v>129</v>
      </c>
      <c r="BB16" s="1" t="s">
        <v>182</v>
      </c>
      <c r="BC16" s="1" t="s">
        <v>131</v>
      </c>
      <c r="BD16" s="1" t="s">
        <v>132</v>
      </c>
      <c r="BE16" s="1" t="s">
        <v>182</v>
      </c>
      <c r="BF16" s="1" t="s">
        <v>133</v>
      </c>
      <c r="BG16" s="1" t="s">
        <v>134</v>
      </c>
      <c r="BH16" s="1" t="s">
        <v>182</v>
      </c>
      <c r="BI16" s="1" t="s">
        <v>135</v>
      </c>
      <c r="BJ16" s="1" t="s">
        <v>136</v>
      </c>
      <c r="BK16" s="1" t="s">
        <v>130</v>
      </c>
      <c r="BL16" s="1" t="s">
        <v>110</v>
      </c>
      <c r="BM16" s="1" t="s">
        <v>138</v>
      </c>
      <c r="BN16" s="1" t="s">
        <v>184</v>
      </c>
      <c r="BO16" s="1" t="s">
        <v>305</v>
      </c>
      <c r="BP16" s="1" t="s">
        <v>186</v>
      </c>
      <c r="BQ16" s="1" t="s">
        <v>182</v>
      </c>
      <c r="BR16" s="1" t="s">
        <v>303</v>
      </c>
      <c r="BS16" s="1" t="s">
        <v>138</v>
      </c>
      <c r="BT16" s="1" t="s">
        <v>149</v>
      </c>
      <c r="BU16" s="1" t="s">
        <v>142</v>
      </c>
      <c r="BV16" s="1" t="s">
        <v>145</v>
      </c>
      <c r="BW16" s="1" t="s">
        <v>184</v>
      </c>
      <c r="BX16" s="1" t="s">
        <v>302</v>
      </c>
      <c r="BY16" s="1" t="s">
        <v>304</v>
      </c>
      <c r="BZ16" s="1" t="s">
        <v>184</v>
      </c>
      <c r="CA16" s="1" t="s">
        <v>185</v>
      </c>
      <c r="CB16" s="1" t="s">
        <v>306</v>
      </c>
      <c r="CC16" s="1" t="s">
        <v>149</v>
      </c>
      <c r="CD16" s="1" t="s">
        <v>135</v>
      </c>
      <c r="CE16" s="1" t="s">
        <v>132</v>
      </c>
      <c r="CF16" s="1" t="s">
        <v>110</v>
      </c>
      <c r="CG16" s="1" t="s">
        <v>110</v>
      </c>
      <c r="CH16" s="1" t="s">
        <v>110</v>
      </c>
      <c r="CI16" s="1" t="s">
        <v>110</v>
      </c>
      <c r="CJ16" s="1" t="s">
        <v>110</v>
      </c>
      <c r="CK16" s="1" t="s">
        <v>110</v>
      </c>
      <c r="CL16" s="1" t="s">
        <v>110</v>
      </c>
      <c r="CM16" s="1" t="s">
        <v>110</v>
      </c>
      <c r="CN16" s="1" t="s">
        <v>110</v>
      </c>
      <c r="CO16" s="1" t="s">
        <v>107</v>
      </c>
      <c r="CP16" s="1" t="s">
        <v>103</v>
      </c>
      <c r="CQ16" s="1" t="s">
        <v>110</v>
      </c>
      <c r="CR16" s="1" t="s">
        <v>107</v>
      </c>
      <c r="CS16" s="1" t="s">
        <v>107</v>
      </c>
      <c r="CT16" s="1" t="s">
        <v>103</v>
      </c>
      <c r="CU16" s="1" t="s">
        <v>103</v>
      </c>
      <c r="CV16" s="1" t="s">
        <v>110</v>
      </c>
      <c r="CW16" s="1" t="s">
        <v>110</v>
      </c>
    </row>
    <row r="17" spans="1:101" x14ac:dyDescent="0.2">
      <c r="A17" s="1" t="s">
        <v>364</v>
      </c>
      <c r="B17" s="1" t="s">
        <v>365</v>
      </c>
      <c r="C17" s="1" t="s">
        <v>103</v>
      </c>
      <c r="D17" s="1" t="s">
        <v>366</v>
      </c>
      <c r="E17" s="1" t="s">
        <v>105</v>
      </c>
      <c r="F17" s="1" t="s">
        <v>367</v>
      </c>
      <c r="G17" s="1" t="s">
        <v>107</v>
      </c>
      <c r="H17" s="1" t="s">
        <v>365</v>
      </c>
      <c r="I17" s="1" t="s">
        <v>368</v>
      </c>
      <c r="J17" s="1" t="s">
        <v>110</v>
      </c>
      <c r="K17" s="1" t="s">
        <v>110</v>
      </c>
      <c r="L17" s="1" t="s">
        <v>110</v>
      </c>
      <c r="M17" s="1" t="s">
        <v>110</v>
      </c>
      <c r="N17" s="1" t="s">
        <v>170</v>
      </c>
      <c r="O17" s="1" t="s">
        <v>171</v>
      </c>
      <c r="P17" s="1" t="s">
        <v>113</v>
      </c>
      <c r="Q17" s="1" t="s">
        <v>114</v>
      </c>
      <c r="R17" s="1" t="s">
        <v>369</v>
      </c>
      <c r="S17" s="1" t="s">
        <v>370</v>
      </c>
      <c r="T17" s="1" t="s">
        <v>371</v>
      </c>
      <c r="U17" s="1" t="s">
        <v>372</v>
      </c>
      <c r="V17" s="1" t="s">
        <v>373</v>
      </c>
      <c r="W17" s="1" t="s">
        <v>374</v>
      </c>
      <c r="X17" s="1" t="s">
        <v>107</v>
      </c>
      <c r="Y17" s="1" t="s">
        <v>107</v>
      </c>
      <c r="Z17" s="1" t="s">
        <v>110</v>
      </c>
      <c r="AA17" s="1" t="s">
        <v>121</v>
      </c>
      <c r="AB17" s="1" t="s">
        <v>121</v>
      </c>
      <c r="AC17" s="1" t="s">
        <v>107</v>
      </c>
      <c r="AD17" s="1" t="s">
        <v>110</v>
      </c>
      <c r="AE17" s="1" t="s">
        <v>110</v>
      </c>
      <c r="AF17" s="1" t="s">
        <v>110</v>
      </c>
      <c r="AG17" s="1" t="s">
        <v>107</v>
      </c>
      <c r="AH17" s="1" t="s">
        <v>122</v>
      </c>
      <c r="AI17" s="1" t="s">
        <v>107</v>
      </c>
      <c r="AJ17" s="1" t="s">
        <v>107</v>
      </c>
      <c r="AK17" s="1" t="s">
        <v>107</v>
      </c>
      <c r="AL17" s="1" t="s">
        <v>107</v>
      </c>
      <c r="AM17" s="1" t="s">
        <v>107</v>
      </c>
      <c r="AN17" s="1" t="s">
        <v>107</v>
      </c>
      <c r="AO17" s="1" t="s">
        <v>122</v>
      </c>
      <c r="AP17" s="1" t="s">
        <v>110</v>
      </c>
      <c r="AQ17" s="1" t="s">
        <v>107</v>
      </c>
      <c r="AR17" s="1" t="s">
        <v>124</v>
      </c>
      <c r="AS17" s="1" t="s">
        <v>125</v>
      </c>
      <c r="AT17" s="1" t="s">
        <v>126</v>
      </c>
      <c r="AU17" s="1" t="s">
        <v>375</v>
      </c>
      <c r="AV17" s="1" t="s">
        <v>128</v>
      </c>
      <c r="AW17" s="1" t="s">
        <v>110</v>
      </c>
      <c r="AX17" s="1" t="s">
        <v>110</v>
      </c>
      <c r="AY17" s="1" t="s">
        <v>110</v>
      </c>
      <c r="AZ17" s="1" t="s">
        <v>110</v>
      </c>
      <c r="BA17" s="1" t="s">
        <v>129</v>
      </c>
      <c r="BB17" s="1" t="s">
        <v>130</v>
      </c>
      <c r="BC17" s="1" t="s">
        <v>131</v>
      </c>
      <c r="BD17" s="1" t="s">
        <v>132</v>
      </c>
      <c r="BE17" s="1" t="s">
        <v>130</v>
      </c>
      <c r="BF17" s="1" t="s">
        <v>133</v>
      </c>
      <c r="BG17" s="1" t="s">
        <v>134</v>
      </c>
      <c r="BH17" s="1" t="s">
        <v>130</v>
      </c>
      <c r="BI17" s="1" t="s">
        <v>135</v>
      </c>
      <c r="BJ17" s="1" t="s">
        <v>136</v>
      </c>
      <c r="BK17" s="1" t="s">
        <v>130</v>
      </c>
      <c r="BL17" s="1" t="s">
        <v>139</v>
      </c>
      <c r="BM17" s="1" t="s">
        <v>138</v>
      </c>
      <c r="BN17" s="1" t="s">
        <v>130</v>
      </c>
      <c r="BO17" s="1" t="s">
        <v>137</v>
      </c>
      <c r="BP17" s="1" t="s">
        <v>140</v>
      </c>
      <c r="BQ17" s="1" t="s">
        <v>141</v>
      </c>
      <c r="BR17" s="1" t="s">
        <v>376</v>
      </c>
      <c r="BS17" s="1" t="s">
        <v>138</v>
      </c>
      <c r="BT17" s="1" t="s">
        <v>143</v>
      </c>
      <c r="BU17" s="1" t="s">
        <v>144</v>
      </c>
      <c r="BV17" s="1" t="s">
        <v>145</v>
      </c>
      <c r="BW17" s="1" t="s">
        <v>146</v>
      </c>
      <c r="BX17" s="1" t="s">
        <v>147</v>
      </c>
      <c r="BY17" s="1" t="s">
        <v>140</v>
      </c>
      <c r="BZ17" s="1" t="s">
        <v>146</v>
      </c>
      <c r="CA17" s="1" t="s">
        <v>148</v>
      </c>
      <c r="CB17" s="1" t="s">
        <v>138</v>
      </c>
      <c r="CC17" s="1" t="s">
        <v>149</v>
      </c>
      <c r="CD17" s="1" t="s">
        <v>135</v>
      </c>
      <c r="CE17" s="1" t="s">
        <v>132</v>
      </c>
      <c r="CF17" s="1" t="s">
        <v>244</v>
      </c>
      <c r="CG17" s="1" t="s">
        <v>122</v>
      </c>
      <c r="CH17" s="1" t="s">
        <v>377</v>
      </c>
      <c r="CI17" s="1" t="s">
        <v>103</v>
      </c>
      <c r="CJ17" s="1" t="s">
        <v>377</v>
      </c>
      <c r="CK17" s="1" t="s">
        <v>103</v>
      </c>
      <c r="CL17" s="1" t="s">
        <v>244</v>
      </c>
      <c r="CM17" s="1" t="s">
        <v>244</v>
      </c>
      <c r="CN17" s="1" t="s">
        <v>110</v>
      </c>
      <c r="CO17" s="1" t="s">
        <v>110</v>
      </c>
      <c r="CP17" s="1" t="s">
        <v>110</v>
      </c>
      <c r="CQ17" s="1" t="s">
        <v>110</v>
      </c>
      <c r="CR17" s="1" t="s">
        <v>110</v>
      </c>
      <c r="CS17" s="1" t="s">
        <v>110</v>
      </c>
      <c r="CT17" s="1" t="s">
        <v>110</v>
      </c>
      <c r="CU17" s="1" t="s">
        <v>110</v>
      </c>
      <c r="CV17" s="1" t="s">
        <v>110</v>
      </c>
      <c r="CW17" s="1" t="s">
        <v>110</v>
      </c>
    </row>
    <row r="18" spans="1:101" x14ac:dyDescent="0.2">
      <c r="A18" s="1" t="s">
        <v>378</v>
      </c>
      <c r="B18" s="1" t="s">
        <v>379</v>
      </c>
      <c r="C18" s="1" t="s">
        <v>103</v>
      </c>
      <c r="D18" s="1" t="s">
        <v>380</v>
      </c>
      <c r="E18" s="1" t="s">
        <v>105</v>
      </c>
      <c r="F18" s="1" t="s">
        <v>381</v>
      </c>
      <c r="G18" s="1" t="s">
        <v>107</v>
      </c>
      <c r="H18" s="1" t="s">
        <v>379</v>
      </c>
      <c r="I18" s="1" t="s">
        <v>382</v>
      </c>
      <c r="J18" s="1" t="s">
        <v>110</v>
      </c>
      <c r="K18" s="1" t="s">
        <v>110</v>
      </c>
      <c r="L18" s="1" t="s">
        <v>110</v>
      </c>
      <c r="M18" s="1" t="s">
        <v>110</v>
      </c>
      <c r="N18" s="1" t="s">
        <v>383</v>
      </c>
      <c r="O18" s="1" t="s">
        <v>384</v>
      </c>
      <c r="P18" s="1" t="s">
        <v>113</v>
      </c>
      <c r="Q18" s="1" t="s">
        <v>114</v>
      </c>
      <c r="R18" s="1" t="s">
        <v>385</v>
      </c>
      <c r="S18" s="1" t="s">
        <v>386</v>
      </c>
      <c r="T18" s="1" t="s">
        <v>387</v>
      </c>
      <c r="U18" s="1" t="s">
        <v>388</v>
      </c>
      <c r="V18" s="1" t="s">
        <v>389</v>
      </c>
      <c r="W18" s="1" t="s">
        <v>120</v>
      </c>
      <c r="X18" s="1" t="s">
        <v>107</v>
      </c>
      <c r="Y18" s="1" t="s">
        <v>121</v>
      </c>
      <c r="Z18" s="1" t="s">
        <v>110</v>
      </c>
      <c r="AA18" s="1" t="s">
        <v>110</v>
      </c>
      <c r="AB18" s="1" t="s">
        <v>121</v>
      </c>
      <c r="AC18" s="1" t="s">
        <v>107</v>
      </c>
      <c r="AD18" s="1" t="s">
        <v>110</v>
      </c>
      <c r="AE18" s="1" t="s">
        <v>110</v>
      </c>
      <c r="AF18" s="1" t="s">
        <v>110</v>
      </c>
      <c r="AG18" s="1" t="s">
        <v>107</v>
      </c>
      <c r="AH18" s="1" t="s">
        <v>122</v>
      </c>
      <c r="AI18" s="1" t="s">
        <v>107</v>
      </c>
      <c r="AJ18" s="1" t="s">
        <v>107</v>
      </c>
      <c r="AK18" s="1" t="s">
        <v>107</v>
      </c>
      <c r="AL18" s="1" t="s">
        <v>107</v>
      </c>
      <c r="AM18" s="1" t="s">
        <v>107</v>
      </c>
      <c r="AN18" s="1" t="s">
        <v>107</v>
      </c>
      <c r="AO18" s="1" t="s">
        <v>122</v>
      </c>
      <c r="AP18" s="1" t="s">
        <v>110</v>
      </c>
      <c r="AQ18" s="1" t="s">
        <v>107</v>
      </c>
      <c r="AR18" s="1" t="s">
        <v>124</v>
      </c>
      <c r="AS18" s="1" t="s">
        <v>125</v>
      </c>
      <c r="AT18" s="1" t="s">
        <v>126</v>
      </c>
      <c r="AU18" s="1" t="s">
        <v>390</v>
      </c>
      <c r="AV18" s="1" t="s">
        <v>128</v>
      </c>
      <c r="AW18" s="1" t="s">
        <v>110</v>
      </c>
      <c r="AX18" s="1" t="s">
        <v>110</v>
      </c>
      <c r="AY18" s="1" t="s">
        <v>110</v>
      </c>
      <c r="AZ18" s="1" t="s">
        <v>110</v>
      </c>
      <c r="BA18" s="1" t="s">
        <v>129</v>
      </c>
      <c r="BB18" s="1" t="s">
        <v>130</v>
      </c>
      <c r="BC18" s="1" t="s">
        <v>131</v>
      </c>
      <c r="BD18" s="1" t="s">
        <v>132</v>
      </c>
      <c r="BE18" s="1" t="s">
        <v>130</v>
      </c>
      <c r="BF18" s="1" t="s">
        <v>133</v>
      </c>
      <c r="BG18" s="1" t="s">
        <v>134</v>
      </c>
      <c r="BH18" s="1" t="s">
        <v>130</v>
      </c>
      <c r="BI18" s="1" t="s">
        <v>135</v>
      </c>
      <c r="BJ18" s="1" t="s">
        <v>136</v>
      </c>
      <c r="BK18" s="1" t="s">
        <v>130</v>
      </c>
      <c r="BL18" s="1" t="s">
        <v>139</v>
      </c>
      <c r="BM18" s="1" t="s">
        <v>138</v>
      </c>
      <c r="BN18" s="1" t="s">
        <v>130</v>
      </c>
      <c r="BO18" s="1" t="s">
        <v>137</v>
      </c>
      <c r="BP18" s="1" t="s">
        <v>140</v>
      </c>
      <c r="BQ18" s="1" t="s">
        <v>141</v>
      </c>
      <c r="BR18" s="1" t="s">
        <v>376</v>
      </c>
      <c r="BS18" s="1" t="s">
        <v>138</v>
      </c>
      <c r="BT18" s="1" t="s">
        <v>143</v>
      </c>
      <c r="BU18" s="1" t="s">
        <v>144</v>
      </c>
      <c r="BV18" s="1" t="s">
        <v>145</v>
      </c>
      <c r="BW18" s="1" t="s">
        <v>146</v>
      </c>
      <c r="BX18" s="1" t="s">
        <v>148</v>
      </c>
      <c r="BY18" s="1" t="s">
        <v>140</v>
      </c>
      <c r="BZ18" s="1" t="s">
        <v>146</v>
      </c>
      <c r="CA18" s="1" t="s">
        <v>147</v>
      </c>
      <c r="CB18" s="1" t="s">
        <v>138</v>
      </c>
      <c r="CC18" s="1" t="s">
        <v>149</v>
      </c>
      <c r="CD18" s="1" t="s">
        <v>135</v>
      </c>
      <c r="CE18" s="1" t="s">
        <v>132</v>
      </c>
      <c r="CF18" s="1" t="s">
        <v>244</v>
      </c>
      <c r="CG18" s="1" t="s">
        <v>122</v>
      </c>
      <c r="CH18" s="1" t="s">
        <v>377</v>
      </c>
      <c r="CI18" s="1" t="s">
        <v>103</v>
      </c>
      <c r="CJ18" s="1" t="s">
        <v>391</v>
      </c>
      <c r="CK18" s="1" t="s">
        <v>103</v>
      </c>
      <c r="CL18" s="1" t="s">
        <v>273</v>
      </c>
      <c r="CM18" s="1" t="s">
        <v>244</v>
      </c>
      <c r="CN18" s="1" t="s">
        <v>110</v>
      </c>
      <c r="CO18" s="1" t="s">
        <v>110</v>
      </c>
      <c r="CP18" s="1" t="s">
        <v>110</v>
      </c>
      <c r="CQ18" s="1" t="s">
        <v>110</v>
      </c>
      <c r="CR18" s="1" t="s">
        <v>110</v>
      </c>
      <c r="CS18" s="1" t="s">
        <v>110</v>
      </c>
      <c r="CT18" s="1" t="s">
        <v>110</v>
      </c>
      <c r="CU18" s="1" t="s">
        <v>110</v>
      </c>
      <c r="CV18" s="1" t="s">
        <v>110</v>
      </c>
      <c r="CW18" s="1" t="s">
        <v>110</v>
      </c>
    </row>
    <row r="19" spans="1:101" x14ac:dyDescent="0.2">
      <c r="A19" s="1" t="s">
        <v>392</v>
      </c>
      <c r="B19" s="1" t="s">
        <v>393</v>
      </c>
      <c r="C19" s="1" t="s">
        <v>103</v>
      </c>
      <c r="D19" s="1" t="s">
        <v>394</v>
      </c>
      <c r="E19" s="1" t="s">
        <v>105</v>
      </c>
      <c r="F19" s="1" t="s">
        <v>395</v>
      </c>
      <c r="G19" s="1" t="s">
        <v>107</v>
      </c>
      <c r="H19" s="1" t="s">
        <v>396</v>
      </c>
      <c r="I19" s="1" t="s">
        <v>397</v>
      </c>
      <c r="J19" s="1" t="s">
        <v>110</v>
      </c>
      <c r="K19" s="1" t="s">
        <v>110</v>
      </c>
      <c r="L19" s="1" t="s">
        <v>110</v>
      </c>
      <c r="M19" s="1" t="s">
        <v>110</v>
      </c>
      <c r="N19" s="1" t="s">
        <v>398</v>
      </c>
      <c r="O19" s="1" t="s">
        <v>399</v>
      </c>
      <c r="P19" s="1" t="s">
        <v>113</v>
      </c>
      <c r="Q19" s="1" t="s">
        <v>114</v>
      </c>
      <c r="R19" s="1" t="s">
        <v>400</v>
      </c>
      <c r="S19" s="1" t="s">
        <v>401</v>
      </c>
      <c r="T19" s="1" t="s">
        <v>402</v>
      </c>
      <c r="U19" s="1" t="s">
        <v>403</v>
      </c>
      <c r="V19" s="1" t="s">
        <v>404</v>
      </c>
      <c r="W19" s="1" t="s">
        <v>242</v>
      </c>
      <c r="X19" s="1" t="s">
        <v>107</v>
      </c>
      <c r="Y19" s="1" t="s">
        <v>121</v>
      </c>
      <c r="Z19" s="1" t="s">
        <v>110</v>
      </c>
      <c r="AA19" s="1" t="s">
        <v>110</v>
      </c>
      <c r="AB19" s="1" t="s">
        <v>121</v>
      </c>
      <c r="AC19" s="1" t="s">
        <v>107</v>
      </c>
      <c r="AD19" s="1" t="s">
        <v>110</v>
      </c>
      <c r="AE19" s="1" t="s">
        <v>110</v>
      </c>
      <c r="AF19" s="1" t="s">
        <v>110</v>
      </c>
      <c r="AG19" s="1" t="s">
        <v>110</v>
      </c>
      <c r="AH19" s="1" t="s">
        <v>122</v>
      </c>
      <c r="AI19" s="1" t="s">
        <v>107</v>
      </c>
      <c r="AJ19" s="1" t="s">
        <v>107</v>
      </c>
      <c r="AK19" s="1" t="s">
        <v>107</v>
      </c>
      <c r="AL19" s="1" t="s">
        <v>107</v>
      </c>
      <c r="AM19" s="1" t="s">
        <v>107</v>
      </c>
      <c r="AN19" s="1" t="s">
        <v>107</v>
      </c>
      <c r="AO19" s="1" t="s">
        <v>122</v>
      </c>
      <c r="AP19" s="1" t="s">
        <v>110</v>
      </c>
      <c r="AQ19" s="1" t="s">
        <v>123</v>
      </c>
      <c r="AR19" s="1" t="s">
        <v>124</v>
      </c>
      <c r="AS19" s="1" t="s">
        <v>125</v>
      </c>
      <c r="AT19" s="1" t="s">
        <v>126</v>
      </c>
      <c r="AU19" s="1" t="s">
        <v>405</v>
      </c>
      <c r="AV19" s="1" t="s">
        <v>128</v>
      </c>
      <c r="AW19" s="1" t="s">
        <v>110</v>
      </c>
      <c r="AX19" s="1" t="s">
        <v>110</v>
      </c>
      <c r="AY19" s="1" t="s">
        <v>110</v>
      </c>
      <c r="AZ19" s="1" t="s">
        <v>110</v>
      </c>
      <c r="BA19" s="1" t="s">
        <v>129</v>
      </c>
      <c r="BB19" s="1" t="s">
        <v>130</v>
      </c>
      <c r="BC19" s="1" t="s">
        <v>131</v>
      </c>
      <c r="BD19" s="1" t="s">
        <v>132</v>
      </c>
      <c r="BE19" s="1" t="s">
        <v>130</v>
      </c>
      <c r="BF19" s="1" t="s">
        <v>133</v>
      </c>
      <c r="BG19" s="1" t="s">
        <v>134</v>
      </c>
      <c r="BH19" s="1" t="s">
        <v>130</v>
      </c>
      <c r="BI19" s="1" t="s">
        <v>135</v>
      </c>
      <c r="BJ19" s="1" t="s">
        <v>136</v>
      </c>
      <c r="BK19" s="1" t="s">
        <v>130</v>
      </c>
      <c r="BL19" s="1" t="s">
        <v>137</v>
      </c>
      <c r="BM19" s="1" t="s">
        <v>138</v>
      </c>
      <c r="BN19" s="1" t="s">
        <v>130</v>
      </c>
      <c r="BO19" s="1" t="s">
        <v>139</v>
      </c>
      <c r="BP19" s="1" t="s">
        <v>140</v>
      </c>
      <c r="BQ19" s="1" t="s">
        <v>141</v>
      </c>
      <c r="BR19" s="1" t="s">
        <v>376</v>
      </c>
      <c r="BS19" s="1" t="s">
        <v>138</v>
      </c>
      <c r="BT19" s="1" t="s">
        <v>143</v>
      </c>
      <c r="BU19" s="1" t="s">
        <v>144</v>
      </c>
      <c r="BV19" s="1" t="s">
        <v>145</v>
      </c>
      <c r="BW19" s="1" t="s">
        <v>146</v>
      </c>
      <c r="BX19" s="1" t="s">
        <v>147</v>
      </c>
      <c r="BY19" s="1" t="s">
        <v>140</v>
      </c>
      <c r="BZ19" s="1" t="s">
        <v>146</v>
      </c>
      <c r="CA19" s="1" t="s">
        <v>148</v>
      </c>
      <c r="CB19" s="1" t="s">
        <v>138</v>
      </c>
      <c r="CC19" s="1" t="s">
        <v>149</v>
      </c>
      <c r="CD19" s="1" t="s">
        <v>135</v>
      </c>
      <c r="CE19" s="1" t="s">
        <v>132</v>
      </c>
      <c r="CF19" s="1" t="s">
        <v>244</v>
      </c>
      <c r="CG19" s="1" t="s">
        <v>273</v>
      </c>
      <c r="CH19" s="1" t="s">
        <v>406</v>
      </c>
      <c r="CI19" s="1" t="s">
        <v>103</v>
      </c>
      <c r="CJ19" s="1" t="s">
        <v>406</v>
      </c>
      <c r="CK19" s="1" t="s">
        <v>103</v>
      </c>
      <c r="CL19" s="1" t="s">
        <v>273</v>
      </c>
      <c r="CM19" s="1" t="s">
        <v>273</v>
      </c>
      <c r="CN19" s="1" t="s">
        <v>110</v>
      </c>
      <c r="CO19" s="1" t="s">
        <v>110</v>
      </c>
      <c r="CP19" s="1" t="s">
        <v>110</v>
      </c>
      <c r="CQ19" s="1" t="s">
        <v>110</v>
      </c>
      <c r="CR19" s="1" t="s">
        <v>110</v>
      </c>
      <c r="CS19" s="1" t="s">
        <v>110</v>
      </c>
      <c r="CT19" s="1" t="s">
        <v>110</v>
      </c>
      <c r="CU19" s="1" t="s">
        <v>110</v>
      </c>
      <c r="CV19" s="1" t="s">
        <v>110</v>
      </c>
      <c r="CW19" s="1" t="s">
        <v>110</v>
      </c>
    </row>
    <row r="20" spans="1:101" x14ac:dyDescent="0.2">
      <c r="A20" s="1" t="s">
        <v>407</v>
      </c>
      <c r="B20" s="1" t="s">
        <v>408</v>
      </c>
      <c r="C20" s="1" t="s">
        <v>103</v>
      </c>
      <c r="D20" s="1" t="s">
        <v>409</v>
      </c>
      <c r="E20" s="1" t="s">
        <v>105</v>
      </c>
      <c r="F20" s="1" t="s">
        <v>410</v>
      </c>
      <c r="G20" s="1" t="s">
        <v>107</v>
      </c>
      <c r="H20" s="1" t="s">
        <v>408</v>
      </c>
      <c r="I20" s="1" t="s">
        <v>411</v>
      </c>
      <c r="J20" s="1" t="s">
        <v>110</v>
      </c>
      <c r="K20" s="1" t="s">
        <v>110</v>
      </c>
      <c r="L20" s="1" t="s">
        <v>110</v>
      </c>
      <c r="M20" s="1" t="s">
        <v>110</v>
      </c>
      <c r="N20" s="1" t="s">
        <v>412</v>
      </c>
      <c r="O20" s="1" t="s">
        <v>413</v>
      </c>
      <c r="P20" s="1" t="s">
        <v>113</v>
      </c>
      <c r="Q20" s="1" t="s">
        <v>114</v>
      </c>
      <c r="R20" s="1" t="s">
        <v>414</v>
      </c>
      <c r="S20" s="1" t="s">
        <v>415</v>
      </c>
      <c r="T20" s="1" t="s">
        <v>416</v>
      </c>
      <c r="U20" s="1" t="s">
        <v>417</v>
      </c>
      <c r="V20" s="1" t="s">
        <v>418</v>
      </c>
      <c r="W20" s="1" t="s">
        <v>242</v>
      </c>
      <c r="X20" s="1" t="s">
        <v>107</v>
      </c>
      <c r="Y20" s="1" t="s">
        <v>121</v>
      </c>
      <c r="Z20" s="1" t="s">
        <v>110</v>
      </c>
      <c r="AA20" s="1" t="s">
        <v>110</v>
      </c>
      <c r="AB20" s="1" t="s">
        <v>121</v>
      </c>
      <c r="AC20" s="1" t="s">
        <v>107</v>
      </c>
      <c r="AD20" s="1" t="s">
        <v>110</v>
      </c>
      <c r="AE20" s="1" t="s">
        <v>110</v>
      </c>
      <c r="AF20" s="1" t="s">
        <v>110</v>
      </c>
      <c r="AG20" s="1" t="s">
        <v>107</v>
      </c>
      <c r="AH20" s="1" t="s">
        <v>122</v>
      </c>
      <c r="AI20" s="1" t="s">
        <v>107</v>
      </c>
      <c r="AJ20" s="1" t="s">
        <v>107</v>
      </c>
      <c r="AK20" s="1" t="s">
        <v>107</v>
      </c>
      <c r="AL20" s="1" t="s">
        <v>107</v>
      </c>
      <c r="AM20" s="1" t="s">
        <v>107</v>
      </c>
      <c r="AN20" s="1" t="s">
        <v>107</v>
      </c>
      <c r="AO20" s="1" t="s">
        <v>122</v>
      </c>
      <c r="AP20" s="1" t="s">
        <v>110</v>
      </c>
      <c r="AQ20" s="1" t="s">
        <v>107</v>
      </c>
      <c r="AR20" s="1" t="s">
        <v>124</v>
      </c>
      <c r="AS20" s="1" t="s">
        <v>125</v>
      </c>
      <c r="AT20" s="1" t="s">
        <v>126</v>
      </c>
      <c r="AU20" s="1" t="s">
        <v>419</v>
      </c>
      <c r="AV20" s="1" t="s">
        <v>128</v>
      </c>
      <c r="AW20" s="1" t="s">
        <v>110</v>
      </c>
      <c r="AX20" s="1" t="s">
        <v>110</v>
      </c>
      <c r="AY20" s="1" t="s">
        <v>110</v>
      </c>
      <c r="AZ20" s="1" t="s">
        <v>110</v>
      </c>
      <c r="BA20" s="1" t="s">
        <v>129</v>
      </c>
      <c r="BB20" s="1" t="s">
        <v>130</v>
      </c>
      <c r="BC20" s="1" t="s">
        <v>131</v>
      </c>
      <c r="BD20" s="1" t="s">
        <v>132</v>
      </c>
      <c r="BE20" s="1" t="s">
        <v>130</v>
      </c>
      <c r="BF20" s="1" t="s">
        <v>133</v>
      </c>
      <c r="BG20" s="1" t="s">
        <v>134</v>
      </c>
      <c r="BH20" s="1" t="s">
        <v>130</v>
      </c>
      <c r="BI20" s="1" t="s">
        <v>135</v>
      </c>
      <c r="BJ20" s="1" t="s">
        <v>136</v>
      </c>
      <c r="BK20" s="1" t="s">
        <v>130</v>
      </c>
      <c r="BL20" s="1" t="s">
        <v>137</v>
      </c>
      <c r="BM20" s="1" t="s">
        <v>138</v>
      </c>
      <c r="BN20" s="1" t="s">
        <v>130</v>
      </c>
      <c r="BO20" s="1" t="s">
        <v>139</v>
      </c>
      <c r="BP20" s="1" t="s">
        <v>140</v>
      </c>
      <c r="BQ20" s="1" t="s">
        <v>141</v>
      </c>
      <c r="BR20" s="1" t="s">
        <v>376</v>
      </c>
      <c r="BS20" s="1" t="s">
        <v>138</v>
      </c>
      <c r="BT20" s="1" t="s">
        <v>143</v>
      </c>
      <c r="BU20" s="1" t="s">
        <v>144</v>
      </c>
      <c r="BV20" s="1" t="s">
        <v>145</v>
      </c>
      <c r="BW20" s="1" t="s">
        <v>146</v>
      </c>
      <c r="BX20" s="1" t="s">
        <v>148</v>
      </c>
      <c r="BY20" s="1" t="s">
        <v>140</v>
      </c>
      <c r="BZ20" s="1" t="s">
        <v>146</v>
      </c>
      <c r="CA20" s="1" t="s">
        <v>147</v>
      </c>
      <c r="CB20" s="1" t="s">
        <v>138</v>
      </c>
      <c r="CC20" s="1" t="s">
        <v>149</v>
      </c>
      <c r="CD20" s="1" t="s">
        <v>135</v>
      </c>
      <c r="CE20" s="1" t="s">
        <v>132</v>
      </c>
      <c r="CF20" s="1" t="s">
        <v>273</v>
      </c>
      <c r="CG20" s="1" t="s">
        <v>273</v>
      </c>
      <c r="CH20" s="1" t="s">
        <v>420</v>
      </c>
      <c r="CI20" s="1" t="s">
        <v>103</v>
      </c>
      <c r="CJ20" s="1" t="s">
        <v>420</v>
      </c>
      <c r="CK20" s="1" t="s">
        <v>103</v>
      </c>
      <c r="CL20" s="1" t="s">
        <v>285</v>
      </c>
      <c r="CM20" s="1" t="s">
        <v>273</v>
      </c>
      <c r="CN20" s="1" t="s">
        <v>110</v>
      </c>
      <c r="CO20" s="1" t="s">
        <v>110</v>
      </c>
      <c r="CP20" s="1" t="s">
        <v>110</v>
      </c>
      <c r="CQ20" s="1" t="s">
        <v>110</v>
      </c>
      <c r="CR20" s="1" t="s">
        <v>110</v>
      </c>
      <c r="CS20" s="1" t="s">
        <v>110</v>
      </c>
      <c r="CT20" s="1" t="s">
        <v>110</v>
      </c>
      <c r="CU20" s="1" t="s">
        <v>110</v>
      </c>
      <c r="CV20" s="1" t="s">
        <v>110</v>
      </c>
      <c r="CW20" s="1" t="s">
        <v>110</v>
      </c>
    </row>
    <row r="21" spans="1:101" x14ac:dyDescent="0.2">
      <c r="A21" s="1" t="s">
        <v>421</v>
      </c>
      <c r="B21" s="1" t="s">
        <v>422</v>
      </c>
      <c r="C21" s="1" t="s">
        <v>103</v>
      </c>
      <c r="D21" s="1" t="s">
        <v>423</v>
      </c>
      <c r="E21" s="1" t="s">
        <v>105</v>
      </c>
      <c r="F21" s="1" t="s">
        <v>424</v>
      </c>
      <c r="G21" s="1" t="s">
        <v>107</v>
      </c>
      <c r="H21" s="1" t="s">
        <v>425</v>
      </c>
      <c r="I21" s="1" t="s">
        <v>426</v>
      </c>
      <c r="J21" s="1" t="s">
        <v>110</v>
      </c>
      <c r="K21" s="1" t="s">
        <v>110</v>
      </c>
      <c r="L21" s="1" t="s">
        <v>110</v>
      </c>
      <c r="M21" s="1" t="s">
        <v>110</v>
      </c>
      <c r="N21" s="1" t="s">
        <v>427</v>
      </c>
      <c r="O21" s="1" t="s">
        <v>428</v>
      </c>
      <c r="P21" s="1" t="s">
        <v>113</v>
      </c>
      <c r="Q21" s="1" t="s">
        <v>114</v>
      </c>
      <c r="R21" s="1" t="s">
        <v>429</v>
      </c>
      <c r="S21" s="1" t="s">
        <v>430</v>
      </c>
      <c r="T21" s="1" t="s">
        <v>431</v>
      </c>
      <c r="U21" s="1" t="s">
        <v>432</v>
      </c>
      <c r="V21" s="1" t="s">
        <v>433</v>
      </c>
      <c r="W21" s="1" t="s">
        <v>434</v>
      </c>
      <c r="X21" s="1" t="s">
        <v>107</v>
      </c>
      <c r="Y21" s="1" t="s">
        <v>121</v>
      </c>
      <c r="Z21" s="1" t="s">
        <v>110</v>
      </c>
      <c r="AA21" s="1" t="s">
        <v>110</v>
      </c>
      <c r="AB21" s="1" t="s">
        <v>107</v>
      </c>
      <c r="AC21" s="1" t="s">
        <v>110</v>
      </c>
      <c r="AD21" s="1" t="s">
        <v>107</v>
      </c>
      <c r="AE21" s="1" t="s">
        <v>110</v>
      </c>
      <c r="AF21" s="1" t="s">
        <v>110</v>
      </c>
      <c r="AG21" s="1" t="s">
        <v>107</v>
      </c>
      <c r="AH21" s="1" t="s">
        <v>122</v>
      </c>
      <c r="AI21" s="1" t="s">
        <v>107</v>
      </c>
      <c r="AJ21" s="1" t="s">
        <v>110</v>
      </c>
      <c r="AK21" s="1" t="s">
        <v>107</v>
      </c>
      <c r="AL21" s="1" t="s">
        <v>107</v>
      </c>
      <c r="AM21" s="1" t="s">
        <v>107</v>
      </c>
      <c r="AN21" s="1" t="s">
        <v>107</v>
      </c>
      <c r="AO21" s="1" t="s">
        <v>122</v>
      </c>
      <c r="AP21" s="1" t="s">
        <v>110</v>
      </c>
      <c r="AQ21" s="1" t="s">
        <v>107</v>
      </c>
      <c r="AR21" s="1" t="s">
        <v>124</v>
      </c>
      <c r="AS21" s="1" t="s">
        <v>125</v>
      </c>
      <c r="AT21" s="1" t="s">
        <v>300</v>
      </c>
      <c r="AU21" s="1" t="s">
        <v>435</v>
      </c>
      <c r="AV21" s="1" t="s">
        <v>128</v>
      </c>
      <c r="AW21" s="1" t="s">
        <v>110</v>
      </c>
      <c r="AX21" s="1" t="s">
        <v>110</v>
      </c>
      <c r="AY21" s="1" t="s">
        <v>110</v>
      </c>
      <c r="AZ21" s="1" t="s">
        <v>110</v>
      </c>
      <c r="BA21" s="1" t="s">
        <v>129</v>
      </c>
      <c r="BB21" s="1" t="s">
        <v>182</v>
      </c>
      <c r="BC21" s="1" t="s">
        <v>131</v>
      </c>
      <c r="BD21" s="1" t="s">
        <v>132</v>
      </c>
      <c r="BE21" s="1" t="s">
        <v>182</v>
      </c>
      <c r="BF21" s="1" t="s">
        <v>133</v>
      </c>
      <c r="BG21" s="1" t="s">
        <v>134</v>
      </c>
      <c r="BH21" s="1" t="s">
        <v>182</v>
      </c>
      <c r="BI21" s="1" t="s">
        <v>135</v>
      </c>
      <c r="BJ21" s="1" t="s">
        <v>136</v>
      </c>
      <c r="BK21" s="1" t="s">
        <v>130</v>
      </c>
      <c r="BL21" s="1" t="s">
        <v>110</v>
      </c>
      <c r="BM21" s="1" t="s">
        <v>138</v>
      </c>
      <c r="BN21" s="1" t="s">
        <v>184</v>
      </c>
      <c r="BO21" s="1" t="s">
        <v>185</v>
      </c>
      <c r="BP21" s="1" t="s">
        <v>186</v>
      </c>
      <c r="BQ21" s="1" t="s">
        <v>182</v>
      </c>
      <c r="BR21" s="1" t="s">
        <v>303</v>
      </c>
      <c r="BS21" s="1" t="s">
        <v>138</v>
      </c>
      <c r="BT21" s="1" t="s">
        <v>149</v>
      </c>
      <c r="BU21" s="1" t="s">
        <v>142</v>
      </c>
      <c r="BV21" s="1" t="s">
        <v>145</v>
      </c>
      <c r="BW21" s="1" t="s">
        <v>184</v>
      </c>
      <c r="BX21" s="1" t="s">
        <v>305</v>
      </c>
      <c r="BY21" s="1" t="s">
        <v>304</v>
      </c>
      <c r="BZ21" s="1" t="s">
        <v>184</v>
      </c>
      <c r="CA21" s="1" t="s">
        <v>302</v>
      </c>
      <c r="CB21" s="1" t="s">
        <v>306</v>
      </c>
      <c r="CC21" s="1" t="s">
        <v>149</v>
      </c>
      <c r="CD21" s="1" t="s">
        <v>135</v>
      </c>
      <c r="CE21" s="1" t="s">
        <v>132</v>
      </c>
      <c r="CF21" s="1" t="s">
        <v>110</v>
      </c>
      <c r="CG21" s="1" t="s">
        <v>110</v>
      </c>
      <c r="CH21" s="1" t="s">
        <v>110</v>
      </c>
      <c r="CI21" s="1" t="s">
        <v>110</v>
      </c>
      <c r="CJ21" s="1" t="s">
        <v>110</v>
      </c>
      <c r="CK21" s="1" t="s">
        <v>110</v>
      </c>
      <c r="CL21" s="1" t="s">
        <v>110</v>
      </c>
      <c r="CM21" s="1" t="s">
        <v>110</v>
      </c>
      <c r="CN21" s="1" t="s">
        <v>110</v>
      </c>
      <c r="CO21" s="1" t="s">
        <v>202</v>
      </c>
      <c r="CP21" s="1" t="s">
        <v>103</v>
      </c>
      <c r="CQ21" s="1" t="s">
        <v>110</v>
      </c>
      <c r="CR21" s="1" t="s">
        <v>202</v>
      </c>
      <c r="CS21" s="1" t="s">
        <v>107</v>
      </c>
      <c r="CT21" s="1" t="s">
        <v>121</v>
      </c>
      <c r="CU21" s="1" t="s">
        <v>103</v>
      </c>
      <c r="CV21" s="1" t="s">
        <v>110</v>
      </c>
      <c r="CW21" s="1" t="s">
        <v>110</v>
      </c>
    </row>
    <row r="22" spans="1:101" x14ac:dyDescent="0.2">
      <c r="A22" s="1" t="s">
        <v>436</v>
      </c>
      <c r="B22" s="1" t="s">
        <v>437</v>
      </c>
      <c r="C22" s="1" t="s">
        <v>103</v>
      </c>
      <c r="D22" s="1" t="s">
        <v>438</v>
      </c>
      <c r="E22" s="1" t="s">
        <v>105</v>
      </c>
      <c r="F22" s="1" t="s">
        <v>439</v>
      </c>
      <c r="G22" s="1" t="s">
        <v>107</v>
      </c>
      <c r="H22" s="1" t="s">
        <v>440</v>
      </c>
      <c r="I22" s="1" t="s">
        <v>441</v>
      </c>
      <c r="J22" s="1" t="s">
        <v>110</v>
      </c>
      <c r="K22" s="1" t="s">
        <v>110</v>
      </c>
      <c r="L22" s="1" t="s">
        <v>110</v>
      </c>
      <c r="M22" s="1" t="s">
        <v>110</v>
      </c>
      <c r="N22" s="1" t="s">
        <v>442</v>
      </c>
      <c r="O22" s="1" t="s">
        <v>443</v>
      </c>
      <c r="P22" s="1" t="s">
        <v>113</v>
      </c>
      <c r="Q22" s="1" t="s">
        <v>114</v>
      </c>
      <c r="R22" s="1" t="s">
        <v>444</v>
      </c>
      <c r="S22" s="1" t="s">
        <v>445</v>
      </c>
      <c r="T22" s="1" t="s">
        <v>446</v>
      </c>
      <c r="U22" s="1" t="s">
        <v>447</v>
      </c>
      <c r="V22" s="1" t="s">
        <v>448</v>
      </c>
      <c r="W22" s="1" t="s">
        <v>242</v>
      </c>
      <c r="X22" s="1" t="s">
        <v>107</v>
      </c>
      <c r="Y22" s="1" t="s">
        <v>121</v>
      </c>
      <c r="Z22" s="1" t="s">
        <v>110</v>
      </c>
      <c r="AA22" s="1" t="s">
        <v>110</v>
      </c>
      <c r="AB22" s="1" t="s">
        <v>121</v>
      </c>
      <c r="AC22" s="1" t="s">
        <v>107</v>
      </c>
      <c r="AD22" s="1" t="s">
        <v>110</v>
      </c>
      <c r="AE22" s="1" t="s">
        <v>110</v>
      </c>
      <c r="AF22" s="1" t="s">
        <v>110</v>
      </c>
      <c r="AG22" s="1" t="s">
        <v>107</v>
      </c>
      <c r="AH22" s="1" t="s">
        <v>122</v>
      </c>
      <c r="AI22" s="1" t="s">
        <v>107</v>
      </c>
      <c r="AJ22" s="1" t="s">
        <v>107</v>
      </c>
      <c r="AK22" s="1" t="s">
        <v>107</v>
      </c>
      <c r="AL22" s="1" t="s">
        <v>107</v>
      </c>
      <c r="AM22" s="1" t="s">
        <v>107</v>
      </c>
      <c r="AN22" s="1" t="s">
        <v>107</v>
      </c>
      <c r="AO22" s="1" t="s">
        <v>122</v>
      </c>
      <c r="AP22" s="1" t="s">
        <v>110</v>
      </c>
      <c r="AQ22" s="1" t="s">
        <v>107</v>
      </c>
      <c r="AR22" s="1" t="s">
        <v>124</v>
      </c>
      <c r="AS22" s="1" t="s">
        <v>125</v>
      </c>
      <c r="AT22" s="1" t="s">
        <v>126</v>
      </c>
      <c r="AU22" s="1" t="s">
        <v>449</v>
      </c>
      <c r="AV22" s="1" t="s">
        <v>128</v>
      </c>
      <c r="AW22" s="1" t="s">
        <v>110</v>
      </c>
      <c r="AX22" s="1" t="s">
        <v>110</v>
      </c>
      <c r="AY22" s="1" t="s">
        <v>110</v>
      </c>
      <c r="AZ22" s="1" t="s">
        <v>110</v>
      </c>
      <c r="BA22" s="1" t="s">
        <v>129</v>
      </c>
      <c r="BB22" s="1" t="s">
        <v>130</v>
      </c>
      <c r="BC22" s="1" t="s">
        <v>131</v>
      </c>
      <c r="BD22" s="1" t="s">
        <v>132</v>
      </c>
      <c r="BE22" s="1" t="s">
        <v>130</v>
      </c>
      <c r="BF22" s="1" t="s">
        <v>133</v>
      </c>
      <c r="BG22" s="1" t="s">
        <v>134</v>
      </c>
      <c r="BH22" s="1" t="s">
        <v>130</v>
      </c>
      <c r="BI22" s="1" t="s">
        <v>135</v>
      </c>
      <c r="BJ22" s="1" t="s">
        <v>136</v>
      </c>
      <c r="BK22" s="1" t="s">
        <v>130</v>
      </c>
      <c r="BL22" s="1" t="s">
        <v>139</v>
      </c>
      <c r="BM22" s="1" t="s">
        <v>138</v>
      </c>
      <c r="BN22" s="1" t="s">
        <v>130</v>
      </c>
      <c r="BO22" s="1" t="s">
        <v>137</v>
      </c>
      <c r="BP22" s="1" t="s">
        <v>140</v>
      </c>
      <c r="BQ22" s="1" t="s">
        <v>141</v>
      </c>
      <c r="BR22" s="1" t="s">
        <v>376</v>
      </c>
      <c r="BS22" s="1" t="s">
        <v>138</v>
      </c>
      <c r="BT22" s="1" t="s">
        <v>143</v>
      </c>
      <c r="BU22" s="1" t="s">
        <v>144</v>
      </c>
      <c r="BV22" s="1" t="s">
        <v>145</v>
      </c>
      <c r="BW22" s="1" t="s">
        <v>146</v>
      </c>
      <c r="BX22" s="1" t="s">
        <v>147</v>
      </c>
      <c r="BY22" s="1" t="s">
        <v>140</v>
      </c>
      <c r="BZ22" s="1" t="s">
        <v>146</v>
      </c>
      <c r="CA22" s="1" t="s">
        <v>148</v>
      </c>
      <c r="CB22" s="1" t="s">
        <v>138</v>
      </c>
      <c r="CC22" s="1" t="s">
        <v>149</v>
      </c>
      <c r="CD22" s="1" t="s">
        <v>135</v>
      </c>
      <c r="CE22" s="1" t="s">
        <v>132</v>
      </c>
      <c r="CF22" s="1" t="s">
        <v>285</v>
      </c>
      <c r="CG22" s="1" t="s">
        <v>273</v>
      </c>
      <c r="CH22" s="1" t="s">
        <v>181</v>
      </c>
      <c r="CI22" s="1" t="s">
        <v>103</v>
      </c>
      <c r="CJ22" s="1" t="s">
        <v>181</v>
      </c>
      <c r="CK22" s="1" t="s">
        <v>103</v>
      </c>
      <c r="CL22" s="1" t="s">
        <v>285</v>
      </c>
      <c r="CM22" s="1" t="s">
        <v>285</v>
      </c>
      <c r="CN22" s="1" t="s">
        <v>110</v>
      </c>
      <c r="CO22" s="1" t="s">
        <v>110</v>
      </c>
      <c r="CP22" s="1" t="s">
        <v>110</v>
      </c>
      <c r="CQ22" s="1" t="s">
        <v>110</v>
      </c>
      <c r="CR22" s="1" t="s">
        <v>110</v>
      </c>
      <c r="CS22" s="1" t="s">
        <v>110</v>
      </c>
      <c r="CT22" s="1" t="s">
        <v>110</v>
      </c>
      <c r="CU22" s="1" t="s">
        <v>110</v>
      </c>
      <c r="CV22" s="1" t="s">
        <v>110</v>
      </c>
      <c r="CW22" s="1" t="s">
        <v>110</v>
      </c>
    </row>
    <row r="23" spans="1:101" x14ac:dyDescent="0.2">
      <c r="A23" s="1" t="s">
        <v>450</v>
      </c>
      <c r="B23" s="1" t="s">
        <v>451</v>
      </c>
      <c r="C23" s="1" t="s">
        <v>103</v>
      </c>
      <c r="D23" s="1" t="s">
        <v>452</v>
      </c>
      <c r="E23" s="1" t="s">
        <v>105</v>
      </c>
      <c r="F23" s="1" t="s">
        <v>453</v>
      </c>
      <c r="G23" s="1" t="s">
        <v>107</v>
      </c>
      <c r="H23" s="1" t="s">
        <v>454</v>
      </c>
      <c r="I23" s="1" t="s">
        <v>455</v>
      </c>
      <c r="J23" s="1" t="s">
        <v>110</v>
      </c>
      <c r="K23" s="1" t="s">
        <v>110</v>
      </c>
      <c r="L23" s="1" t="s">
        <v>110</v>
      </c>
      <c r="M23" s="1" t="s">
        <v>110</v>
      </c>
      <c r="N23" s="1" t="s">
        <v>456</v>
      </c>
      <c r="O23" s="1" t="s">
        <v>457</v>
      </c>
      <c r="P23" s="1" t="s">
        <v>113</v>
      </c>
      <c r="Q23" s="1" t="s">
        <v>114</v>
      </c>
      <c r="R23" s="1" t="s">
        <v>458</v>
      </c>
      <c r="S23" s="1" t="s">
        <v>459</v>
      </c>
      <c r="T23" s="1" t="s">
        <v>460</v>
      </c>
      <c r="U23" s="1" t="s">
        <v>461</v>
      </c>
      <c r="V23" s="1" t="s">
        <v>462</v>
      </c>
      <c r="W23" s="1" t="s">
        <v>122</v>
      </c>
      <c r="X23" s="1" t="s">
        <v>107</v>
      </c>
      <c r="Y23" s="1" t="s">
        <v>121</v>
      </c>
      <c r="Z23" s="1" t="s">
        <v>110</v>
      </c>
      <c r="AA23" s="1" t="s">
        <v>110</v>
      </c>
      <c r="AB23" s="1" t="s">
        <v>107</v>
      </c>
      <c r="AC23" s="1" t="s">
        <v>110</v>
      </c>
      <c r="AD23" s="1" t="s">
        <v>107</v>
      </c>
      <c r="AE23" s="1" t="s">
        <v>110</v>
      </c>
      <c r="AF23" s="1" t="s">
        <v>110</v>
      </c>
      <c r="AG23" s="1" t="s">
        <v>107</v>
      </c>
      <c r="AH23" s="1" t="s">
        <v>122</v>
      </c>
      <c r="AI23" s="1" t="s">
        <v>107</v>
      </c>
      <c r="AJ23" s="1" t="s">
        <v>110</v>
      </c>
      <c r="AK23" s="1" t="s">
        <v>107</v>
      </c>
      <c r="AL23" s="1" t="s">
        <v>107</v>
      </c>
      <c r="AM23" s="1" t="s">
        <v>107</v>
      </c>
      <c r="AN23" s="1" t="s">
        <v>107</v>
      </c>
      <c r="AO23" s="1" t="s">
        <v>122</v>
      </c>
      <c r="AP23" s="1" t="s">
        <v>110</v>
      </c>
      <c r="AQ23" s="1" t="s">
        <v>107</v>
      </c>
      <c r="AR23" s="1" t="s">
        <v>124</v>
      </c>
      <c r="AS23" s="1" t="s">
        <v>125</v>
      </c>
      <c r="AT23" s="1" t="s">
        <v>300</v>
      </c>
      <c r="AU23" s="1" t="s">
        <v>463</v>
      </c>
      <c r="AV23" s="1" t="s">
        <v>128</v>
      </c>
      <c r="AW23" s="1" t="s">
        <v>110</v>
      </c>
      <c r="AX23" s="1" t="s">
        <v>110</v>
      </c>
      <c r="AY23" s="1" t="s">
        <v>110</v>
      </c>
      <c r="AZ23" s="1" t="s">
        <v>110</v>
      </c>
      <c r="BA23" s="1" t="s">
        <v>129</v>
      </c>
      <c r="BB23" s="1" t="s">
        <v>182</v>
      </c>
      <c r="BC23" s="1" t="s">
        <v>131</v>
      </c>
      <c r="BD23" s="1" t="s">
        <v>132</v>
      </c>
      <c r="BE23" s="1" t="s">
        <v>182</v>
      </c>
      <c r="BF23" s="1" t="s">
        <v>133</v>
      </c>
      <c r="BG23" s="1" t="s">
        <v>134</v>
      </c>
      <c r="BH23" s="1" t="s">
        <v>182</v>
      </c>
      <c r="BI23" s="1" t="s">
        <v>135</v>
      </c>
      <c r="BJ23" s="1" t="s">
        <v>136</v>
      </c>
      <c r="BK23" s="1" t="s">
        <v>130</v>
      </c>
      <c r="BL23" s="1" t="s">
        <v>110</v>
      </c>
      <c r="BM23" s="1" t="s">
        <v>138</v>
      </c>
      <c r="BN23" s="1" t="s">
        <v>184</v>
      </c>
      <c r="BO23" s="1" t="s">
        <v>302</v>
      </c>
      <c r="BP23" s="1" t="s">
        <v>186</v>
      </c>
      <c r="BQ23" s="1" t="s">
        <v>182</v>
      </c>
      <c r="BR23" s="1" t="s">
        <v>303</v>
      </c>
      <c r="BS23" s="1" t="s">
        <v>138</v>
      </c>
      <c r="BT23" s="1" t="s">
        <v>149</v>
      </c>
      <c r="BU23" s="1" t="s">
        <v>142</v>
      </c>
      <c r="BV23" s="1" t="s">
        <v>145</v>
      </c>
      <c r="BW23" s="1" t="s">
        <v>184</v>
      </c>
      <c r="BX23" s="1" t="s">
        <v>185</v>
      </c>
      <c r="BY23" s="1" t="s">
        <v>304</v>
      </c>
      <c r="BZ23" s="1" t="s">
        <v>184</v>
      </c>
      <c r="CA23" s="1" t="s">
        <v>305</v>
      </c>
      <c r="CB23" s="1" t="s">
        <v>306</v>
      </c>
      <c r="CC23" s="1" t="s">
        <v>149</v>
      </c>
      <c r="CD23" s="1" t="s">
        <v>135</v>
      </c>
      <c r="CE23" s="1" t="s">
        <v>132</v>
      </c>
      <c r="CF23" s="1" t="s">
        <v>110</v>
      </c>
      <c r="CG23" s="1" t="s">
        <v>110</v>
      </c>
      <c r="CH23" s="1" t="s">
        <v>110</v>
      </c>
      <c r="CI23" s="1" t="s">
        <v>110</v>
      </c>
      <c r="CJ23" s="1" t="s">
        <v>110</v>
      </c>
      <c r="CK23" s="1" t="s">
        <v>110</v>
      </c>
      <c r="CL23" s="1" t="s">
        <v>110</v>
      </c>
      <c r="CM23" s="1" t="s">
        <v>110</v>
      </c>
      <c r="CN23" s="1" t="s">
        <v>110</v>
      </c>
      <c r="CO23" s="1" t="s">
        <v>122</v>
      </c>
      <c r="CP23" s="1" t="s">
        <v>103</v>
      </c>
      <c r="CQ23" s="1" t="s">
        <v>110</v>
      </c>
      <c r="CR23" s="1" t="s">
        <v>122</v>
      </c>
      <c r="CS23" s="1" t="s">
        <v>107</v>
      </c>
      <c r="CT23" s="1" t="s">
        <v>121</v>
      </c>
      <c r="CU23" s="1" t="s">
        <v>107</v>
      </c>
      <c r="CV23" s="1" t="s">
        <v>110</v>
      </c>
      <c r="CW23" s="1" t="s">
        <v>110</v>
      </c>
    </row>
    <row r="24" spans="1:101" x14ac:dyDescent="0.2">
      <c r="A24" s="1" t="s">
        <v>464</v>
      </c>
      <c r="B24" s="1" t="s">
        <v>465</v>
      </c>
      <c r="C24" s="1" t="s">
        <v>103</v>
      </c>
      <c r="D24" s="1" t="s">
        <v>466</v>
      </c>
      <c r="E24" s="1" t="s">
        <v>105</v>
      </c>
      <c r="F24" s="1" t="s">
        <v>467</v>
      </c>
      <c r="G24" s="1" t="s">
        <v>107</v>
      </c>
      <c r="H24" s="1" t="s">
        <v>468</v>
      </c>
      <c r="I24" s="1" t="s">
        <v>469</v>
      </c>
      <c r="J24" s="1" t="s">
        <v>110</v>
      </c>
      <c r="K24" s="1" t="s">
        <v>110</v>
      </c>
      <c r="L24" s="1" t="s">
        <v>110</v>
      </c>
      <c r="M24" s="1" t="s">
        <v>110</v>
      </c>
      <c r="N24" s="1" t="s">
        <v>470</v>
      </c>
      <c r="O24" s="1" t="s">
        <v>471</v>
      </c>
      <c r="P24" s="1" t="s">
        <v>113</v>
      </c>
      <c r="Q24" s="1" t="s">
        <v>114</v>
      </c>
      <c r="R24" s="1" t="s">
        <v>472</v>
      </c>
      <c r="S24" s="1" t="s">
        <v>473</v>
      </c>
      <c r="T24" s="1" t="s">
        <v>474</v>
      </c>
      <c r="U24" s="1" t="s">
        <v>475</v>
      </c>
      <c r="V24" s="1" t="s">
        <v>476</v>
      </c>
      <c r="W24" s="1" t="s">
        <v>477</v>
      </c>
      <c r="X24" s="1" t="s">
        <v>107</v>
      </c>
      <c r="Y24" s="1" t="s">
        <v>121</v>
      </c>
      <c r="Z24" s="1" t="s">
        <v>110</v>
      </c>
      <c r="AA24" s="1" t="s">
        <v>110</v>
      </c>
      <c r="AB24" s="1" t="s">
        <v>121</v>
      </c>
      <c r="AC24" s="1" t="s">
        <v>107</v>
      </c>
      <c r="AD24" s="1" t="s">
        <v>110</v>
      </c>
      <c r="AE24" s="1" t="s">
        <v>110</v>
      </c>
      <c r="AF24" s="1" t="s">
        <v>110</v>
      </c>
      <c r="AG24" s="1" t="s">
        <v>107</v>
      </c>
      <c r="AH24" s="1" t="s">
        <v>122</v>
      </c>
      <c r="AI24" s="1" t="s">
        <v>107</v>
      </c>
      <c r="AJ24" s="1" t="s">
        <v>107</v>
      </c>
      <c r="AK24" s="1" t="s">
        <v>107</v>
      </c>
      <c r="AL24" s="1" t="s">
        <v>107</v>
      </c>
      <c r="AM24" s="1" t="s">
        <v>107</v>
      </c>
      <c r="AN24" s="1" t="s">
        <v>107</v>
      </c>
      <c r="AO24" s="1" t="s">
        <v>122</v>
      </c>
      <c r="AP24" s="1" t="s">
        <v>110</v>
      </c>
      <c r="AQ24" s="1" t="s">
        <v>107</v>
      </c>
      <c r="AR24" s="1" t="s">
        <v>124</v>
      </c>
      <c r="AS24" s="1" t="s">
        <v>125</v>
      </c>
      <c r="AT24" s="1" t="s">
        <v>126</v>
      </c>
      <c r="AU24" s="1" t="s">
        <v>478</v>
      </c>
      <c r="AV24" s="1" t="s">
        <v>128</v>
      </c>
      <c r="AW24" s="1" t="s">
        <v>110</v>
      </c>
      <c r="AX24" s="1" t="s">
        <v>110</v>
      </c>
      <c r="AY24" s="1" t="s">
        <v>110</v>
      </c>
      <c r="AZ24" s="1" t="s">
        <v>110</v>
      </c>
      <c r="BA24" s="1" t="s">
        <v>129</v>
      </c>
      <c r="BB24" s="1" t="s">
        <v>130</v>
      </c>
      <c r="BC24" s="1" t="s">
        <v>131</v>
      </c>
      <c r="BD24" s="1" t="s">
        <v>132</v>
      </c>
      <c r="BE24" s="1" t="s">
        <v>130</v>
      </c>
      <c r="BF24" s="1" t="s">
        <v>133</v>
      </c>
      <c r="BG24" s="1" t="s">
        <v>134</v>
      </c>
      <c r="BH24" s="1" t="s">
        <v>130</v>
      </c>
      <c r="BI24" s="1" t="s">
        <v>135</v>
      </c>
      <c r="BJ24" s="1" t="s">
        <v>136</v>
      </c>
      <c r="BK24" s="1" t="s">
        <v>130</v>
      </c>
      <c r="BL24" s="1" t="s">
        <v>137</v>
      </c>
      <c r="BM24" s="1" t="s">
        <v>138</v>
      </c>
      <c r="BN24" s="1" t="s">
        <v>130</v>
      </c>
      <c r="BO24" s="1" t="s">
        <v>139</v>
      </c>
      <c r="BP24" s="1" t="s">
        <v>140</v>
      </c>
      <c r="BQ24" s="1" t="s">
        <v>141</v>
      </c>
      <c r="BR24" s="1" t="s">
        <v>376</v>
      </c>
      <c r="BS24" s="1" t="s">
        <v>138</v>
      </c>
      <c r="BT24" s="1" t="s">
        <v>143</v>
      </c>
      <c r="BU24" s="1" t="s">
        <v>144</v>
      </c>
      <c r="BV24" s="1" t="s">
        <v>145</v>
      </c>
      <c r="BW24" s="1" t="s">
        <v>146</v>
      </c>
      <c r="BX24" s="1" t="s">
        <v>148</v>
      </c>
      <c r="BY24" s="1" t="s">
        <v>140</v>
      </c>
      <c r="BZ24" s="1" t="s">
        <v>146</v>
      </c>
      <c r="CA24" s="1" t="s">
        <v>147</v>
      </c>
      <c r="CB24" s="1" t="s">
        <v>138</v>
      </c>
      <c r="CC24" s="1" t="s">
        <v>149</v>
      </c>
      <c r="CD24" s="1" t="s">
        <v>135</v>
      </c>
      <c r="CE24" s="1" t="s">
        <v>132</v>
      </c>
      <c r="CF24" s="1" t="s">
        <v>285</v>
      </c>
      <c r="CG24" s="1" t="s">
        <v>285</v>
      </c>
      <c r="CH24" s="1" t="s">
        <v>479</v>
      </c>
      <c r="CI24" s="1" t="s">
        <v>103</v>
      </c>
      <c r="CJ24" s="1" t="s">
        <v>479</v>
      </c>
      <c r="CK24" s="1" t="s">
        <v>103</v>
      </c>
      <c r="CL24" s="1" t="s">
        <v>180</v>
      </c>
      <c r="CM24" s="1" t="s">
        <v>285</v>
      </c>
      <c r="CN24" s="1" t="s">
        <v>110</v>
      </c>
      <c r="CO24" s="1" t="s">
        <v>110</v>
      </c>
      <c r="CP24" s="1" t="s">
        <v>110</v>
      </c>
      <c r="CQ24" s="1" t="s">
        <v>110</v>
      </c>
      <c r="CR24" s="1" t="s">
        <v>110</v>
      </c>
      <c r="CS24" s="1" t="s">
        <v>110</v>
      </c>
      <c r="CT24" s="1" t="s">
        <v>110</v>
      </c>
      <c r="CU24" s="1" t="s">
        <v>110</v>
      </c>
      <c r="CV24" s="1" t="s">
        <v>110</v>
      </c>
      <c r="CW24" s="1" t="s">
        <v>110</v>
      </c>
    </row>
    <row r="25" spans="1:101" x14ac:dyDescent="0.2">
      <c r="A25" s="1" t="s">
        <v>480</v>
      </c>
      <c r="B25" s="1" t="s">
        <v>481</v>
      </c>
      <c r="C25" s="1" t="s">
        <v>103</v>
      </c>
      <c r="D25" s="1" t="s">
        <v>482</v>
      </c>
      <c r="E25" s="1" t="s">
        <v>105</v>
      </c>
      <c r="F25" s="1" t="s">
        <v>483</v>
      </c>
      <c r="G25" s="1" t="s">
        <v>107</v>
      </c>
      <c r="H25" s="1" t="s">
        <v>484</v>
      </c>
      <c r="I25" s="1" t="s">
        <v>485</v>
      </c>
      <c r="J25" s="1" t="s">
        <v>110</v>
      </c>
      <c r="K25" s="1" t="s">
        <v>110</v>
      </c>
      <c r="L25" s="1" t="s">
        <v>110</v>
      </c>
      <c r="M25" s="1" t="s">
        <v>110</v>
      </c>
      <c r="N25" s="1" t="s">
        <v>486</v>
      </c>
      <c r="O25" s="1" t="s">
        <v>487</v>
      </c>
      <c r="P25" s="1" t="s">
        <v>113</v>
      </c>
      <c r="Q25" s="1" t="s">
        <v>114</v>
      </c>
      <c r="R25" s="1" t="s">
        <v>488</v>
      </c>
      <c r="S25" s="1" t="s">
        <v>489</v>
      </c>
      <c r="T25" s="1" t="s">
        <v>490</v>
      </c>
      <c r="U25" s="1" t="s">
        <v>491</v>
      </c>
      <c r="V25" s="1" t="s">
        <v>492</v>
      </c>
      <c r="W25" s="1" t="s">
        <v>493</v>
      </c>
      <c r="X25" s="1" t="s">
        <v>107</v>
      </c>
      <c r="Y25" s="1" t="s">
        <v>121</v>
      </c>
      <c r="Z25" s="1" t="s">
        <v>110</v>
      </c>
      <c r="AA25" s="1" t="s">
        <v>110</v>
      </c>
      <c r="AB25" s="1" t="s">
        <v>107</v>
      </c>
      <c r="AC25" s="1" t="s">
        <v>110</v>
      </c>
      <c r="AD25" s="1" t="s">
        <v>121</v>
      </c>
      <c r="AE25" s="1" t="s">
        <v>110</v>
      </c>
      <c r="AF25" s="1" t="s">
        <v>202</v>
      </c>
      <c r="AG25" s="1" t="s">
        <v>110</v>
      </c>
      <c r="AH25" s="1" t="s">
        <v>110</v>
      </c>
      <c r="AI25" s="1" t="s">
        <v>110</v>
      </c>
      <c r="AJ25" s="1" t="s">
        <v>110</v>
      </c>
      <c r="AK25" s="1" t="s">
        <v>110</v>
      </c>
      <c r="AL25" s="1" t="s">
        <v>110</v>
      </c>
      <c r="AM25" s="1" t="s">
        <v>110</v>
      </c>
      <c r="AN25" s="1" t="s">
        <v>110</v>
      </c>
      <c r="AO25" s="1" t="s">
        <v>110</v>
      </c>
      <c r="AP25" s="1" t="s">
        <v>110</v>
      </c>
      <c r="AQ25" s="1" t="s">
        <v>110</v>
      </c>
      <c r="AR25" s="1" t="s">
        <v>124</v>
      </c>
      <c r="AS25" s="1" t="s">
        <v>125</v>
      </c>
      <c r="AT25" s="1" t="s">
        <v>300</v>
      </c>
      <c r="AU25" s="1" t="s">
        <v>494</v>
      </c>
      <c r="AV25" s="1" t="s">
        <v>110</v>
      </c>
      <c r="AW25" s="1" t="s">
        <v>110</v>
      </c>
      <c r="AX25" s="1" t="s">
        <v>110</v>
      </c>
      <c r="AY25" s="1" t="s">
        <v>110</v>
      </c>
      <c r="AZ25" s="1" t="s">
        <v>495</v>
      </c>
      <c r="BA25" s="1" t="s">
        <v>110</v>
      </c>
      <c r="BB25" s="1" t="s">
        <v>110</v>
      </c>
      <c r="BC25" s="1" t="s">
        <v>110</v>
      </c>
      <c r="BD25" s="1" t="s">
        <v>110</v>
      </c>
      <c r="BE25" s="1" t="s">
        <v>110</v>
      </c>
      <c r="BF25" s="1" t="s">
        <v>110</v>
      </c>
      <c r="BG25" s="1" t="s">
        <v>110</v>
      </c>
      <c r="BH25" s="1" t="s">
        <v>110</v>
      </c>
      <c r="BI25" s="1" t="s">
        <v>110</v>
      </c>
      <c r="BJ25" s="1" t="s">
        <v>110</v>
      </c>
      <c r="BK25" s="1" t="s">
        <v>110</v>
      </c>
      <c r="BL25" s="1" t="s">
        <v>110</v>
      </c>
      <c r="BM25" s="1" t="s">
        <v>110</v>
      </c>
      <c r="BN25" s="1" t="s">
        <v>110</v>
      </c>
      <c r="BO25" s="1" t="s">
        <v>110</v>
      </c>
      <c r="BP25" s="1" t="s">
        <v>110</v>
      </c>
      <c r="BQ25" s="1" t="s">
        <v>110</v>
      </c>
      <c r="BR25" s="1" t="s">
        <v>110</v>
      </c>
      <c r="BS25" s="1" t="s">
        <v>110</v>
      </c>
      <c r="BT25" s="1" t="s">
        <v>110</v>
      </c>
      <c r="BU25" s="1" t="s">
        <v>110</v>
      </c>
      <c r="BV25" s="1" t="s">
        <v>110</v>
      </c>
      <c r="BW25" s="1" t="s">
        <v>110</v>
      </c>
      <c r="BX25" s="1" t="s">
        <v>110</v>
      </c>
      <c r="BY25" s="1" t="s">
        <v>110</v>
      </c>
      <c r="BZ25" s="1" t="s">
        <v>110</v>
      </c>
      <c r="CA25" s="1" t="s">
        <v>110</v>
      </c>
      <c r="CB25" s="1" t="s">
        <v>110</v>
      </c>
      <c r="CC25" s="1" t="s">
        <v>110</v>
      </c>
      <c r="CD25" s="1" t="s">
        <v>110</v>
      </c>
      <c r="CE25" s="1" t="s">
        <v>110</v>
      </c>
      <c r="CF25" s="1" t="s">
        <v>110</v>
      </c>
      <c r="CG25" s="1" t="s">
        <v>110</v>
      </c>
      <c r="CH25" s="1" t="s">
        <v>110</v>
      </c>
      <c r="CI25" s="1" t="s">
        <v>110</v>
      </c>
      <c r="CJ25" s="1" t="s">
        <v>110</v>
      </c>
      <c r="CK25" s="1" t="s">
        <v>110</v>
      </c>
      <c r="CL25" s="1" t="s">
        <v>110</v>
      </c>
      <c r="CM25" s="1" t="s">
        <v>110</v>
      </c>
      <c r="CN25" s="1" t="s">
        <v>110</v>
      </c>
      <c r="CO25" s="1" t="s">
        <v>110</v>
      </c>
      <c r="CP25" s="1" t="s">
        <v>110</v>
      </c>
      <c r="CQ25" s="1" t="s">
        <v>110</v>
      </c>
      <c r="CR25" s="1" t="s">
        <v>110</v>
      </c>
      <c r="CS25" s="1" t="s">
        <v>110</v>
      </c>
      <c r="CT25" s="1" t="s">
        <v>110</v>
      </c>
      <c r="CU25" s="1" t="s">
        <v>110</v>
      </c>
      <c r="CV25" s="1" t="s">
        <v>110</v>
      </c>
      <c r="CW25" s="1" t="s">
        <v>110</v>
      </c>
    </row>
    <row r="26" spans="1:101" x14ac:dyDescent="0.2">
      <c r="A26" s="1" t="s">
        <v>496</v>
      </c>
      <c r="B26" s="1" t="s">
        <v>497</v>
      </c>
      <c r="C26" s="1" t="s">
        <v>103</v>
      </c>
      <c r="D26" s="1" t="s">
        <v>498</v>
      </c>
      <c r="E26" s="1" t="s">
        <v>105</v>
      </c>
      <c r="F26" s="1" t="s">
        <v>499</v>
      </c>
      <c r="G26" s="1" t="s">
        <v>107</v>
      </c>
      <c r="H26" s="1" t="s">
        <v>500</v>
      </c>
      <c r="I26" s="1" t="s">
        <v>501</v>
      </c>
      <c r="J26" s="1" t="s">
        <v>110</v>
      </c>
      <c r="K26" s="1" t="s">
        <v>110</v>
      </c>
      <c r="L26" s="1" t="s">
        <v>110</v>
      </c>
      <c r="M26" s="1" t="s">
        <v>110</v>
      </c>
      <c r="N26" s="1" t="s">
        <v>355</v>
      </c>
      <c r="O26" s="1" t="s">
        <v>356</v>
      </c>
      <c r="P26" s="1" t="s">
        <v>113</v>
      </c>
      <c r="Q26" s="1" t="s">
        <v>114</v>
      </c>
      <c r="R26" s="1" t="s">
        <v>502</v>
      </c>
      <c r="S26" s="1" t="s">
        <v>503</v>
      </c>
      <c r="T26" s="1" t="s">
        <v>504</v>
      </c>
      <c r="U26" s="1" t="s">
        <v>505</v>
      </c>
      <c r="V26" s="1" t="s">
        <v>506</v>
      </c>
      <c r="W26" s="1" t="s">
        <v>362</v>
      </c>
      <c r="X26" s="1" t="s">
        <v>107</v>
      </c>
      <c r="Y26" s="1" t="s">
        <v>121</v>
      </c>
      <c r="Z26" s="1" t="s">
        <v>110</v>
      </c>
      <c r="AA26" s="1" t="s">
        <v>110</v>
      </c>
      <c r="AB26" s="1" t="s">
        <v>121</v>
      </c>
      <c r="AC26" s="1" t="s">
        <v>107</v>
      </c>
      <c r="AD26" s="1" t="s">
        <v>110</v>
      </c>
      <c r="AE26" s="1" t="s">
        <v>110</v>
      </c>
      <c r="AF26" s="1" t="s">
        <v>110</v>
      </c>
      <c r="AG26" s="1" t="s">
        <v>107</v>
      </c>
      <c r="AH26" s="1" t="s">
        <v>122</v>
      </c>
      <c r="AI26" s="1" t="s">
        <v>121</v>
      </c>
      <c r="AJ26" s="1" t="s">
        <v>107</v>
      </c>
      <c r="AK26" s="1" t="s">
        <v>107</v>
      </c>
      <c r="AL26" s="1" t="s">
        <v>107</v>
      </c>
      <c r="AM26" s="1" t="s">
        <v>107</v>
      </c>
      <c r="AN26" s="1" t="s">
        <v>107</v>
      </c>
      <c r="AO26" s="1" t="s">
        <v>122</v>
      </c>
      <c r="AP26" s="1" t="s">
        <v>110</v>
      </c>
      <c r="AQ26" s="1" t="s">
        <v>123</v>
      </c>
      <c r="AR26" s="1" t="s">
        <v>124</v>
      </c>
      <c r="AS26" s="1" t="s">
        <v>125</v>
      </c>
      <c r="AT26" s="1" t="s">
        <v>126</v>
      </c>
      <c r="AU26" s="1" t="s">
        <v>507</v>
      </c>
      <c r="AV26" s="1" t="s">
        <v>128</v>
      </c>
      <c r="AW26" s="1" t="s">
        <v>110</v>
      </c>
      <c r="AX26" s="1" t="s">
        <v>110</v>
      </c>
      <c r="AY26" s="1" t="s">
        <v>110</v>
      </c>
      <c r="AZ26" s="1" t="s">
        <v>110</v>
      </c>
      <c r="BA26" s="1" t="s">
        <v>129</v>
      </c>
      <c r="BB26" s="1" t="s">
        <v>130</v>
      </c>
      <c r="BC26" s="1" t="s">
        <v>131</v>
      </c>
      <c r="BD26" s="1" t="s">
        <v>132</v>
      </c>
      <c r="BE26" s="1" t="s">
        <v>130</v>
      </c>
      <c r="BF26" s="1" t="s">
        <v>133</v>
      </c>
      <c r="BG26" s="1" t="s">
        <v>134</v>
      </c>
      <c r="BH26" s="1" t="s">
        <v>130</v>
      </c>
      <c r="BI26" s="1" t="s">
        <v>135</v>
      </c>
      <c r="BJ26" s="1" t="s">
        <v>136</v>
      </c>
      <c r="BK26" s="1" t="s">
        <v>130</v>
      </c>
      <c r="BL26" s="1" t="s">
        <v>139</v>
      </c>
      <c r="BM26" s="1" t="s">
        <v>138</v>
      </c>
      <c r="BN26" s="1" t="s">
        <v>130</v>
      </c>
      <c r="BO26" s="1" t="s">
        <v>137</v>
      </c>
      <c r="BP26" s="1" t="s">
        <v>140</v>
      </c>
      <c r="BQ26" s="1" t="s">
        <v>141</v>
      </c>
      <c r="BR26" s="1" t="s">
        <v>376</v>
      </c>
      <c r="BS26" s="1" t="s">
        <v>138</v>
      </c>
      <c r="BT26" s="1" t="s">
        <v>143</v>
      </c>
      <c r="BU26" s="1" t="s">
        <v>144</v>
      </c>
      <c r="BV26" s="1" t="s">
        <v>145</v>
      </c>
      <c r="BW26" s="1" t="s">
        <v>146</v>
      </c>
      <c r="BX26" s="1" t="s">
        <v>147</v>
      </c>
      <c r="BY26" s="1" t="s">
        <v>140</v>
      </c>
      <c r="BZ26" s="1" t="s">
        <v>146</v>
      </c>
      <c r="CA26" s="1" t="s">
        <v>148</v>
      </c>
      <c r="CB26" s="1" t="s">
        <v>138</v>
      </c>
      <c r="CC26" s="1" t="s">
        <v>149</v>
      </c>
      <c r="CD26" s="1" t="s">
        <v>135</v>
      </c>
      <c r="CE26" s="1" t="s">
        <v>132</v>
      </c>
      <c r="CF26" s="1" t="s">
        <v>180</v>
      </c>
      <c r="CG26" s="1" t="s">
        <v>285</v>
      </c>
      <c r="CH26" s="1" t="s">
        <v>123</v>
      </c>
      <c r="CI26" s="1" t="s">
        <v>103</v>
      </c>
      <c r="CJ26" s="1" t="s">
        <v>123</v>
      </c>
      <c r="CK26" s="1" t="s">
        <v>103</v>
      </c>
      <c r="CL26" s="1" t="s">
        <v>180</v>
      </c>
      <c r="CM26" s="1" t="s">
        <v>180</v>
      </c>
      <c r="CN26" s="1" t="s">
        <v>110</v>
      </c>
      <c r="CO26" s="1" t="s">
        <v>110</v>
      </c>
      <c r="CP26" s="1" t="s">
        <v>110</v>
      </c>
      <c r="CQ26" s="1" t="s">
        <v>110</v>
      </c>
      <c r="CR26" s="1" t="s">
        <v>110</v>
      </c>
      <c r="CS26" s="1" t="s">
        <v>110</v>
      </c>
      <c r="CT26" s="1" t="s">
        <v>110</v>
      </c>
      <c r="CU26" s="1" t="s">
        <v>110</v>
      </c>
      <c r="CV26" s="1" t="s">
        <v>110</v>
      </c>
      <c r="CW26" s="1" t="s">
        <v>110</v>
      </c>
    </row>
    <row r="27" spans="1:101" x14ac:dyDescent="0.2">
      <c r="A27" s="1" t="s">
        <v>508</v>
      </c>
      <c r="B27" s="1" t="s">
        <v>509</v>
      </c>
      <c r="C27" s="1" t="s">
        <v>103</v>
      </c>
      <c r="D27" s="1" t="s">
        <v>510</v>
      </c>
      <c r="E27" s="1" t="s">
        <v>105</v>
      </c>
      <c r="F27" s="1" t="s">
        <v>511</v>
      </c>
      <c r="G27" s="1" t="s">
        <v>107</v>
      </c>
      <c r="H27" s="1" t="s">
        <v>509</v>
      </c>
      <c r="I27" s="1" t="s">
        <v>512</v>
      </c>
      <c r="J27" s="1" t="s">
        <v>110</v>
      </c>
      <c r="K27" s="1" t="s">
        <v>110</v>
      </c>
      <c r="L27" s="1" t="s">
        <v>110</v>
      </c>
      <c r="M27" s="1" t="s">
        <v>110</v>
      </c>
      <c r="N27" s="1" t="s">
        <v>513</v>
      </c>
      <c r="O27" s="1" t="s">
        <v>514</v>
      </c>
      <c r="P27" s="1" t="s">
        <v>113</v>
      </c>
      <c r="Q27" s="1" t="s">
        <v>114</v>
      </c>
      <c r="R27" s="1" t="s">
        <v>515</v>
      </c>
      <c r="S27" s="1" t="s">
        <v>516</v>
      </c>
      <c r="T27" s="1" t="s">
        <v>517</v>
      </c>
      <c r="U27" s="1" t="s">
        <v>518</v>
      </c>
      <c r="V27" s="1" t="s">
        <v>519</v>
      </c>
      <c r="W27" s="1" t="s">
        <v>520</v>
      </c>
      <c r="X27" s="1" t="s">
        <v>107</v>
      </c>
      <c r="Y27" s="1" t="s">
        <v>121</v>
      </c>
      <c r="Z27" s="1" t="s">
        <v>110</v>
      </c>
      <c r="AA27" s="1" t="s">
        <v>110</v>
      </c>
      <c r="AB27" s="1" t="s">
        <v>121</v>
      </c>
      <c r="AC27" s="1" t="s">
        <v>107</v>
      </c>
      <c r="AD27" s="1" t="s">
        <v>110</v>
      </c>
      <c r="AE27" s="1" t="s">
        <v>110</v>
      </c>
      <c r="AF27" s="1" t="s">
        <v>110</v>
      </c>
      <c r="AG27" s="1" t="s">
        <v>107</v>
      </c>
      <c r="AH27" s="1" t="s">
        <v>122</v>
      </c>
      <c r="AI27" s="1" t="s">
        <v>107</v>
      </c>
      <c r="AJ27" s="1" t="s">
        <v>107</v>
      </c>
      <c r="AK27" s="1" t="s">
        <v>107</v>
      </c>
      <c r="AL27" s="1" t="s">
        <v>107</v>
      </c>
      <c r="AM27" s="1" t="s">
        <v>107</v>
      </c>
      <c r="AN27" s="1" t="s">
        <v>107</v>
      </c>
      <c r="AO27" s="1" t="s">
        <v>122</v>
      </c>
      <c r="AP27" s="1" t="s">
        <v>110</v>
      </c>
      <c r="AQ27" s="1" t="s">
        <v>107</v>
      </c>
      <c r="AR27" s="1" t="s">
        <v>124</v>
      </c>
      <c r="AS27" s="1" t="s">
        <v>125</v>
      </c>
      <c r="AT27" s="1" t="s">
        <v>126</v>
      </c>
      <c r="AU27" s="1" t="s">
        <v>521</v>
      </c>
      <c r="AV27" s="1" t="s">
        <v>128</v>
      </c>
      <c r="AW27" s="1" t="s">
        <v>110</v>
      </c>
      <c r="AX27" s="1" t="s">
        <v>110</v>
      </c>
      <c r="AY27" s="1" t="s">
        <v>110</v>
      </c>
      <c r="AZ27" s="1" t="s">
        <v>110</v>
      </c>
      <c r="BA27" s="1" t="s">
        <v>129</v>
      </c>
      <c r="BB27" s="1" t="s">
        <v>130</v>
      </c>
      <c r="BC27" s="1" t="s">
        <v>131</v>
      </c>
      <c r="BD27" s="1" t="s">
        <v>132</v>
      </c>
      <c r="BE27" s="1" t="s">
        <v>130</v>
      </c>
      <c r="BF27" s="1" t="s">
        <v>133</v>
      </c>
      <c r="BG27" s="1" t="s">
        <v>134</v>
      </c>
      <c r="BH27" s="1" t="s">
        <v>130</v>
      </c>
      <c r="BI27" s="1" t="s">
        <v>135</v>
      </c>
      <c r="BJ27" s="1" t="s">
        <v>136</v>
      </c>
      <c r="BK27" s="1" t="s">
        <v>130</v>
      </c>
      <c r="BL27" s="1" t="s">
        <v>139</v>
      </c>
      <c r="BM27" s="1" t="s">
        <v>138</v>
      </c>
      <c r="BN27" s="1" t="s">
        <v>130</v>
      </c>
      <c r="BO27" s="1" t="s">
        <v>137</v>
      </c>
      <c r="BP27" s="1" t="s">
        <v>140</v>
      </c>
      <c r="BQ27" s="1" t="s">
        <v>141</v>
      </c>
      <c r="BR27" s="1" t="s">
        <v>376</v>
      </c>
      <c r="BS27" s="1" t="s">
        <v>138</v>
      </c>
      <c r="BT27" s="1" t="s">
        <v>143</v>
      </c>
      <c r="BU27" s="1" t="s">
        <v>144</v>
      </c>
      <c r="BV27" s="1" t="s">
        <v>145</v>
      </c>
      <c r="BW27" s="1" t="s">
        <v>146</v>
      </c>
      <c r="BX27" s="1" t="s">
        <v>147</v>
      </c>
      <c r="BY27" s="1" t="s">
        <v>140</v>
      </c>
      <c r="BZ27" s="1" t="s">
        <v>146</v>
      </c>
      <c r="CA27" s="1" t="s">
        <v>148</v>
      </c>
      <c r="CB27" s="1" t="s">
        <v>138</v>
      </c>
      <c r="CC27" s="1" t="s">
        <v>149</v>
      </c>
      <c r="CD27" s="1" t="s">
        <v>135</v>
      </c>
      <c r="CE27" s="1" t="s">
        <v>132</v>
      </c>
      <c r="CF27" s="1" t="s">
        <v>180</v>
      </c>
      <c r="CG27" s="1" t="s">
        <v>285</v>
      </c>
      <c r="CH27" s="1" t="s">
        <v>123</v>
      </c>
      <c r="CI27" s="1" t="s">
        <v>103</v>
      </c>
      <c r="CJ27" s="1" t="s">
        <v>123</v>
      </c>
      <c r="CK27" s="1" t="s">
        <v>103</v>
      </c>
      <c r="CL27" s="1" t="s">
        <v>180</v>
      </c>
      <c r="CM27" s="1" t="s">
        <v>180</v>
      </c>
      <c r="CN27" s="1" t="s">
        <v>110</v>
      </c>
      <c r="CO27" s="1" t="s">
        <v>110</v>
      </c>
      <c r="CP27" s="1" t="s">
        <v>110</v>
      </c>
      <c r="CQ27" s="1" t="s">
        <v>110</v>
      </c>
      <c r="CR27" s="1" t="s">
        <v>110</v>
      </c>
      <c r="CS27" s="1" t="s">
        <v>110</v>
      </c>
      <c r="CT27" s="1" t="s">
        <v>110</v>
      </c>
      <c r="CU27" s="1" t="s">
        <v>110</v>
      </c>
      <c r="CV27" s="1" t="s">
        <v>110</v>
      </c>
      <c r="CW27" s="1" t="s">
        <v>110</v>
      </c>
    </row>
    <row r="28" spans="1:101" x14ac:dyDescent="0.2">
      <c r="A28" s="1" t="s">
        <v>522</v>
      </c>
      <c r="B28" s="1" t="s">
        <v>523</v>
      </c>
      <c r="C28" s="1" t="s">
        <v>103</v>
      </c>
      <c r="D28" s="1" t="s">
        <v>524</v>
      </c>
      <c r="E28" s="1" t="s">
        <v>105</v>
      </c>
      <c r="F28" s="1" t="s">
        <v>525</v>
      </c>
      <c r="G28" s="1" t="s">
        <v>107</v>
      </c>
      <c r="H28" s="1" t="s">
        <v>526</v>
      </c>
      <c r="I28" s="1" t="s">
        <v>527</v>
      </c>
      <c r="J28" s="1" t="s">
        <v>110</v>
      </c>
      <c r="K28" s="1" t="s">
        <v>110</v>
      </c>
      <c r="L28" s="1" t="s">
        <v>110</v>
      </c>
      <c r="M28" s="1" t="s">
        <v>110</v>
      </c>
      <c r="N28" s="1" t="s">
        <v>180</v>
      </c>
      <c r="O28" s="1" t="s">
        <v>528</v>
      </c>
      <c r="P28" s="1" t="s">
        <v>113</v>
      </c>
      <c r="Q28" s="1" t="s">
        <v>114</v>
      </c>
      <c r="R28" s="1" t="s">
        <v>529</v>
      </c>
      <c r="S28" s="1" t="s">
        <v>530</v>
      </c>
      <c r="T28" s="1" t="s">
        <v>531</v>
      </c>
      <c r="U28" s="1" t="s">
        <v>532</v>
      </c>
      <c r="V28" s="1" t="s">
        <v>533</v>
      </c>
      <c r="W28" s="1" t="s">
        <v>534</v>
      </c>
      <c r="X28" s="1" t="s">
        <v>107</v>
      </c>
      <c r="Y28" s="1" t="s">
        <v>121</v>
      </c>
      <c r="Z28" s="1" t="s">
        <v>110</v>
      </c>
      <c r="AA28" s="1" t="s">
        <v>110</v>
      </c>
      <c r="AB28" s="1" t="s">
        <v>121</v>
      </c>
      <c r="AC28" s="1" t="s">
        <v>107</v>
      </c>
      <c r="AD28" s="1" t="s">
        <v>110</v>
      </c>
      <c r="AE28" s="1" t="s">
        <v>110</v>
      </c>
      <c r="AF28" s="1" t="s">
        <v>110</v>
      </c>
      <c r="AG28" s="1" t="s">
        <v>107</v>
      </c>
      <c r="AH28" s="1" t="s">
        <v>122</v>
      </c>
      <c r="AI28" s="1" t="s">
        <v>107</v>
      </c>
      <c r="AJ28" s="1" t="s">
        <v>107</v>
      </c>
      <c r="AK28" s="1" t="s">
        <v>107</v>
      </c>
      <c r="AL28" s="1" t="s">
        <v>107</v>
      </c>
      <c r="AM28" s="1" t="s">
        <v>107</v>
      </c>
      <c r="AN28" s="1" t="s">
        <v>107</v>
      </c>
      <c r="AO28" s="1" t="s">
        <v>122</v>
      </c>
      <c r="AP28" s="1" t="s">
        <v>110</v>
      </c>
      <c r="AQ28" s="1" t="s">
        <v>107</v>
      </c>
      <c r="AR28" s="1" t="s">
        <v>124</v>
      </c>
      <c r="AS28" s="1" t="s">
        <v>125</v>
      </c>
      <c r="AT28" s="1" t="s">
        <v>126</v>
      </c>
      <c r="AU28" s="1" t="s">
        <v>535</v>
      </c>
      <c r="AV28" s="1" t="s">
        <v>128</v>
      </c>
      <c r="AW28" s="1" t="s">
        <v>110</v>
      </c>
      <c r="AX28" s="1" t="s">
        <v>110</v>
      </c>
      <c r="AY28" s="1" t="s">
        <v>110</v>
      </c>
      <c r="AZ28" s="1" t="s">
        <v>110</v>
      </c>
      <c r="BA28" s="1" t="s">
        <v>129</v>
      </c>
      <c r="BB28" s="1" t="s">
        <v>130</v>
      </c>
      <c r="BC28" s="1" t="s">
        <v>131</v>
      </c>
      <c r="BD28" s="1" t="s">
        <v>132</v>
      </c>
      <c r="BE28" s="1" t="s">
        <v>130</v>
      </c>
      <c r="BF28" s="1" t="s">
        <v>133</v>
      </c>
      <c r="BG28" s="1" t="s">
        <v>134</v>
      </c>
      <c r="BH28" s="1" t="s">
        <v>130</v>
      </c>
      <c r="BI28" s="1" t="s">
        <v>135</v>
      </c>
      <c r="BJ28" s="1" t="s">
        <v>136</v>
      </c>
      <c r="BK28" s="1" t="s">
        <v>130</v>
      </c>
      <c r="BL28" s="1" t="s">
        <v>137</v>
      </c>
      <c r="BM28" s="1" t="s">
        <v>138</v>
      </c>
      <c r="BN28" s="1" t="s">
        <v>130</v>
      </c>
      <c r="BO28" s="1" t="s">
        <v>139</v>
      </c>
      <c r="BP28" s="1" t="s">
        <v>140</v>
      </c>
      <c r="BQ28" s="1" t="s">
        <v>141</v>
      </c>
      <c r="BR28" s="1" t="s">
        <v>376</v>
      </c>
      <c r="BS28" s="1" t="s">
        <v>138</v>
      </c>
      <c r="BT28" s="1" t="s">
        <v>143</v>
      </c>
      <c r="BU28" s="1" t="s">
        <v>144</v>
      </c>
      <c r="BV28" s="1" t="s">
        <v>145</v>
      </c>
      <c r="BW28" s="1" t="s">
        <v>146</v>
      </c>
      <c r="BX28" s="1" t="s">
        <v>148</v>
      </c>
      <c r="BY28" s="1" t="s">
        <v>140</v>
      </c>
      <c r="BZ28" s="1" t="s">
        <v>146</v>
      </c>
      <c r="CA28" s="1" t="s">
        <v>147</v>
      </c>
      <c r="CB28" s="1" t="s">
        <v>138</v>
      </c>
      <c r="CC28" s="1" t="s">
        <v>149</v>
      </c>
      <c r="CD28" s="1" t="s">
        <v>135</v>
      </c>
      <c r="CE28" s="1" t="s">
        <v>132</v>
      </c>
      <c r="CF28" s="1" t="s">
        <v>180</v>
      </c>
      <c r="CG28" s="1" t="s">
        <v>180</v>
      </c>
      <c r="CH28" s="1" t="s">
        <v>536</v>
      </c>
      <c r="CI28" s="1" t="s">
        <v>103</v>
      </c>
      <c r="CJ28" s="1" t="s">
        <v>536</v>
      </c>
      <c r="CK28" s="1" t="s">
        <v>103</v>
      </c>
      <c r="CL28" s="1" t="s">
        <v>334</v>
      </c>
      <c r="CM28" s="1" t="s">
        <v>180</v>
      </c>
      <c r="CN28" s="1" t="s">
        <v>110</v>
      </c>
      <c r="CO28" s="1" t="s">
        <v>110</v>
      </c>
      <c r="CP28" s="1" t="s">
        <v>110</v>
      </c>
      <c r="CQ28" s="1" t="s">
        <v>110</v>
      </c>
      <c r="CR28" s="1" t="s">
        <v>110</v>
      </c>
      <c r="CS28" s="1" t="s">
        <v>110</v>
      </c>
      <c r="CT28" s="1" t="s">
        <v>110</v>
      </c>
      <c r="CU28" s="1" t="s">
        <v>110</v>
      </c>
      <c r="CV28" s="1" t="s">
        <v>110</v>
      </c>
      <c r="CW28" s="1" t="s">
        <v>110</v>
      </c>
    </row>
    <row r="29" spans="1:101" x14ac:dyDescent="0.2">
      <c r="A29" s="1" t="s">
        <v>537</v>
      </c>
      <c r="B29" s="1" t="s">
        <v>538</v>
      </c>
      <c r="C29" s="1" t="s">
        <v>103</v>
      </c>
      <c r="D29" s="1" t="s">
        <v>539</v>
      </c>
      <c r="E29" s="1" t="s">
        <v>105</v>
      </c>
      <c r="F29" s="1" t="s">
        <v>540</v>
      </c>
      <c r="G29" s="1" t="s">
        <v>107</v>
      </c>
      <c r="H29" s="1" t="s">
        <v>541</v>
      </c>
      <c r="I29" s="1" t="s">
        <v>542</v>
      </c>
      <c r="J29" s="1" t="s">
        <v>110</v>
      </c>
      <c r="K29" s="1" t="s">
        <v>110</v>
      </c>
      <c r="L29" s="1" t="s">
        <v>110</v>
      </c>
      <c r="M29" s="1" t="s">
        <v>110</v>
      </c>
      <c r="N29" s="1" t="s">
        <v>543</v>
      </c>
      <c r="O29" s="1" t="s">
        <v>544</v>
      </c>
      <c r="P29" s="1" t="s">
        <v>113</v>
      </c>
      <c r="Q29" s="1" t="s">
        <v>114</v>
      </c>
      <c r="R29" s="1" t="s">
        <v>545</v>
      </c>
      <c r="S29" s="1" t="s">
        <v>546</v>
      </c>
      <c r="T29" s="1" t="s">
        <v>547</v>
      </c>
      <c r="U29" s="1" t="s">
        <v>548</v>
      </c>
      <c r="V29" s="1" t="s">
        <v>549</v>
      </c>
      <c r="W29" s="1" t="s">
        <v>120</v>
      </c>
      <c r="X29" s="1" t="s">
        <v>107</v>
      </c>
      <c r="Y29" s="1" t="s">
        <v>121</v>
      </c>
      <c r="Z29" s="1" t="s">
        <v>110</v>
      </c>
      <c r="AA29" s="1" t="s">
        <v>110</v>
      </c>
      <c r="AB29" s="1" t="s">
        <v>121</v>
      </c>
      <c r="AC29" s="1" t="s">
        <v>107</v>
      </c>
      <c r="AD29" s="1" t="s">
        <v>110</v>
      </c>
      <c r="AE29" s="1" t="s">
        <v>110</v>
      </c>
      <c r="AF29" s="1" t="s">
        <v>110</v>
      </c>
      <c r="AG29" s="1" t="s">
        <v>107</v>
      </c>
      <c r="AH29" s="1" t="s">
        <v>122</v>
      </c>
      <c r="AI29" s="1" t="s">
        <v>107</v>
      </c>
      <c r="AJ29" s="1" t="s">
        <v>107</v>
      </c>
      <c r="AK29" s="1" t="s">
        <v>107</v>
      </c>
      <c r="AL29" s="1" t="s">
        <v>107</v>
      </c>
      <c r="AM29" s="1" t="s">
        <v>107</v>
      </c>
      <c r="AN29" s="1" t="s">
        <v>107</v>
      </c>
      <c r="AO29" s="1" t="s">
        <v>122</v>
      </c>
      <c r="AP29" s="1" t="s">
        <v>110</v>
      </c>
      <c r="AQ29" s="1" t="s">
        <v>107</v>
      </c>
      <c r="AR29" s="1" t="s">
        <v>124</v>
      </c>
      <c r="AS29" s="1" t="s">
        <v>125</v>
      </c>
      <c r="AT29" s="1" t="s">
        <v>126</v>
      </c>
      <c r="AU29" s="1" t="s">
        <v>550</v>
      </c>
      <c r="AV29" s="1" t="s">
        <v>128</v>
      </c>
      <c r="AW29" s="1" t="s">
        <v>110</v>
      </c>
      <c r="AX29" s="1" t="s">
        <v>110</v>
      </c>
      <c r="AY29" s="1" t="s">
        <v>110</v>
      </c>
      <c r="AZ29" s="1" t="s">
        <v>110</v>
      </c>
      <c r="BA29" s="1" t="s">
        <v>129</v>
      </c>
      <c r="BB29" s="1" t="s">
        <v>130</v>
      </c>
      <c r="BC29" s="1" t="s">
        <v>131</v>
      </c>
      <c r="BD29" s="1" t="s">
        <v>132</v>
      </c>
      <c r="BE29" s="1" t="s">
        <v>130</v>
      </c>
      <c r="BF29" s="1" t="s">
        <v>133</v>
      </c>
      <c r="BG29" s="1" t="s">
        <v>134</v>
      </c>
      <c r="BH29" s="1" t="s">
        <v>130</v>
      </c>
      <c r="BI29" s="1" t="s">
        <v>135</v>
      </c>
      <c r="BJ29" s="1" t="s">
        <v>136</v>
      </c>
      <c r="BK29" s="1" t="s">
        <v>130</v>
      </c>
      <c r="BL29" s="1" t="s">
        <v>139</v>
      </c>
      <c r="BM29" s="1" t="s">
        <v>138</v>
      </c>
      <c r="BN29" s="1" t="s">
        <v>130</v>
      </c>
      <c r="BO29" s="1" t="s">
        <v>137</v>
      </c>
      <c r="BP29" s="1" t="s">
        <v>140</v>
      </c>
      <c r="BQ29" s="1" t="s">
        <v>141</v>
      </c>
      <c r="BR29" s="1" t="s">
        <v>376</v>
      </c>
      <c r="BS29" s="1" t="s">
        <v>138</v>
      </c>
      <c r="BT29" s="1" t="s">
        <v>143</v>
      </c>
      <c r="BU29" s="1" t="s">
        <v>144</v>
      </c>
      <c r="BV29" s="1" t="s">
        <v>145</v>
      </c>
      <c r="BW29" s="1" t="s">
        <v>146</v>
      </c>
      <c r="BX29" s="1" t="s">
        <v>147</v>
      </c>
      <c r="BY29" s="1" t="s">
        <v>140</v>
      </c>
      <c r="BZ29" s="1" t="s">
        <v>146</v>
      </c>
      <c r="CA29" s="1" t="s">
        <v>148</v>
      </c>
      <c r="CB29" s="1" t="s">
        <v>138</v>
      </c>
      <c r="CC29" s="1" t="s">
        <v>149</v>
      </c>
      <c r="CD29" s="1" t="s">
        <v>135</v>
      </c>
      <c r="CE29" s="1" t="s">
        <v>132</v>
      </c>
      <c r="CF29" s="1" t="s">
        <v>334</v>
      </c>
      <c r="CG29" s="1" t="s">
        <v>180</v>
      </c>
      <c r="CH29" s="1" t="s">
        <v>551</v>
      </c>
      <c r="CI29" s="1" t="s">
        <v>103</v>
      </c>
      <c r="CJ29" s="1" t="s">
        <v>551</v>
      </c>
      <c r="CK29" s="1" t="s">
        <v>103</v>
      </c>
      <c r="CL29" s="1" t="s">
        <v>334</v>
      </c>
      <c r="CM29" s="1" t="s">
        <v>334</v>
      </c>
      <c r="CN29" s="1" t="s">
        <v>110</v>
      </c>
      <c r="CO29" s="1" t="s">
        <v>110</v>
      </c>
      <c r="CP29" s="1" t="s">
        <v>110</v>
      </c>
      <c r="CQ29" s="1" t="s">
        <v>110</v>
      </c>
      <c r="CR29" s="1" t="s">
        <v>110</v>
      </c>
      <c r="CS29" s="1" t="s">
        <v>110</v>
      </c>
      <c r="CT29" s="1" t="s">
        <v>110</v>
      </c>
      <c r="CU29" s="1" t="s">
        <v>110</v>
      </c>
      <c r="CV29" s="1" t="s">
        <v>110</v>
      </c>
      <c r="CW29" s="1" t="s">
        <v>110</v>
      </c>
    </row>
    <row r="30" spans="1:101" x14ac:dyDescent="0.2">
      <c r="A30" s="1" t="s">
        <v>552</v>
      </c>
      <c r="B30" s="1" t="s">
        <v>553</v>
      </c>
      <c r="C30" s="1" t="s">
        <v>103</v>
      </c>
      <c r="D30" s="1" t="s">
        <v>554</v>
      </c>
      <c r="E30" s="1" t="s">
        <v>105</v>
      </c>
      <c r="F30" s="1" t="s">
        <v>555</v>
      </c>
      <c r="G30" s="1" t="s">
        <v>107</v>
      </c>
      <c r="H30" s="1" t="s">
        <v>556</v>
      </c>
      <c r="I30" s="1" t="s">
        <v>557</v>
      </c>
      <c r="J30" s="1" t="s">
        <v>110</v>
      </c>
      <c r="K30" s="1" t="s">
        <v>110</v>
      </c>
      <c r="L30" s="1" t="s">
        <v>110</v>
      </c>
      <c r="M30" s="1" t="s">
        <v>110</v>
      </c>
      <c r="N30" s="1" t="s">
        <v>558</v>
      </c>
      <c r="O30" s="1" t="s">
        <v>559</v>
      </c>
      <c r="P30" s="1" t="s">
        <v>113</v>
      </c>
      <c r="Q30" s="1" t="s">
        <v>114</v>
      </c>
      <c r="R30" s="1" t="s">
        <v>560</v>
      </c>
      <c r="S30" s="1" t="s">
        <v>561</v>
      </c>
      <c r="T30" s="1" t="s">
        <v>562</v>
      </c>
      <c r="U30" s="1" t="s">
        <v>563</v>
      </c>
      <c r="V30" s="1" t="s">
        <v>564</v>
      </c>
      <c r="W30" s="1" t="s">
        <v>242</v>
      </c>
      <c r="X30" s="1" t="s">
        <v>107</v>
      </c>
      <c r="Y30" s="1" t="s">
        <v>107</v>
      </c>
      <c r="Z30" s="1" t="s">
        <v>110</v>
      </c>
      <c r="AA30" s="1" t="s">
        <v>107</v>
      </c>
      <c r="AB30" s="1" t="s">
        <v>121</v>
      </c>
      <c r="AC30" s="1" t="s">
        <v>107</v>
      </c>
      <c r="AD30" s="1" t="s">
        <v>110</v>
      </c>
      <c r="AE30" s="1" t="s">
        <v>110</v>
      </c>
      <c r="AF30" s="1" t="s">
        <v>110</v>
      </c>
      <c r="AG30" s="1" t="s">
        <v>107</v>
      </c>
      <c r="AH30" s="1" t="s">
        <v>122</v>
      </c>
      <c r="AI30" s="1" t="s">
        <v>107</v>
      </c>
      <c r="AJ30" s="1" t="s">
        <v>107</v>
      </c>
      <c r="AK30" s="1" t="s">
        <v>107</v>
      </c>
      <c r="AL30" s="1" t="s">
        <v>107</v>
      </c>
      <c r="AM30" s="1" t="s">
        <v>107</v>
      </c>
      <c r="AN30" s="1" t="s">
        <v>107</v>
      </c>
      <c r="AO30" s="1" t="s">
        <v>122</v>
      </c>
      <c r="AP30" s="1" t="s">
        <v>110</v>
      </c>
      <c r="AQ30" s="1" t="s">
        <v>107</v>
      </c>
      <c r="AR30" s="1" t="s">
        <v>124</v>
      </c>
      <c r="AS30" s="1" t="s">
        <v>125</v>
      </c>
      <c r="AT30" s="1" t="s">
        <v>126</v>
      </c>
      <c r="AU30" s="1" t="s">
        <v>565</v>
      </c>
      <c r="AV30" s="1" t="s">
        <v>128</v>
      </c>
      <c r="AW30" s="1" t="s">
        <v>110</v>
      </c>
      <c r="AX30" s="1" t="s">
        <v>110</v>
      </c>
      <c r="AY30" s="1" t="s">
        <v>110</v>
      </c>
      <c r="AZ30" s="1" t="s">
        <v>110</v>
      </c>
      <c r="BA30" s="1" t="s">
        <v>129</v>
      </c>
      <c r="BB30" s="1" t="s">
        <v>130</v>
      </c>
      <c r="BC30" s="1" t="s">
        <v>131</v>
      </c>
      <c r="BD30" s="1" t="s">
        <v>132</v>
      </c>
      <c r="BE30" s="1" t="s">
        <v>130</v>
      </c>
      <c r="BF30" s="1" t="s">
        <v>133</v>
      </c>
      <c r="BG30" s="1" t="s">
        <v>134</v>
      </c>
      <c r="BH30" s="1" t="s">
        <v>130</v>
      </c>
      <c r="BI30" s="1" t="s">
        <v>135</v>
      </c>
      <c r="BJ30" s="1" t="s">
        <v>136</v>
      </c>
      <c r="BK30" s="1" t="s">
        <v>130</v>
      </c>
      <c r="BL30" s="1" t="s">
        <v>137</v>
      </c>
      <c r="BM30" s="1" t="s">
        <v>138</v>
      </c>
      <c r="BN30" s="1" t="s">
        <v>130</v>
      </c>
      <c r="BO30" s="1" t="s">
        <v>139</v>
      </c>
      <c r="BP30" s="1" t="s">
        <v>140</v>
      </c>
      <c r="BQ30" s="1" t="s">
        <v>141</v>
      </c>
      <c r="BR30" s="1" t="s">
        <v>376</v>
      </c>
      <c r="BS30" s="1" t="s">
        <v>138</v>
      </c>
      <c r="BT30" s="1" t="s">
        <v>143</v>
      </c>
      <c r="BU30" s="1" t="s">
        <v>144</v>
      </c>
      <c r="BV30" s="1" t="s">
        <v>145</v>
      </c>
      <c r="BW30" s="1" t="s">
        <v>146</v>
      </c>
      <c r="BX30" s="1" t="s">
        <v>147</v>
      </c>
      <c r="BY30" s="1" t="s">
        <v>140</v>
      </c>
      <c r="BZ30" s="1" t="s">
        <v>146</v>
      </c>
      <c r="CA30" s="1" t="s">
        <v>148</v>
      </c>
      <c r="CB30" s="1" t="s">
        <v>138</v>
      </c>
      <c r="CC30" s="1" t="s">
        <v>149</v>
      </c>
      <c r="CD30" s="1" t="s">
        <v>135</v>
      </c>
      <c r="CE30" s="1" t="s">
        <v>132</v>
      </c>
      <c r="CF30" s="1" t="s">
        <v>334</v>
      </c>
      <c r="CG30" s="1" t="s">
        <v>334</v>
      </c>
      <c r="CH30" s="1" t="s">
        <v>566</v>
      </c>
      <c r="CI30" s="1" t="s">
        <v>103</v>
      </c>
      <c r="CJ30" s="1" t="s">
        <v>566</v>
      </c>
      <c r="CK30" s="1" t="s">
        <v>103</v>
      </c>
      <c r="CL30" s="1" t="s">
        <v>377</v>
      </c>
      <c r="CM30" s="1" t="s">
        <v>334</v>
      </c>
      <c r="CN30" s="1" t="s">
        <v>110</v>
      </c>
      <c r="CO30" s="1" t="s">
        <v>110</v>
      </c>
      <c r="CP30" s="1" t="s">
        <v>110</v>
      </c>
      <c r="CQ30" s="1" t="s">
        <v>110</v>
      </c>
      <c r="CR30" s="1" t="s">
        <v>110</v>
      </c>
      <c r="CS30" s="1" t="s">
        <v>110</v>
      </c>
      <c r="CT30" s="1" t="s">
        <v>110</v>
      </c>
      <c r="CU30" s="1" t="s">
        <v>110</v>
      </c>
      <c r="CV30" s="1" t="s">
        <v>110</v>
      </c>
      <c r="CW30" s="1" t="s">
        <v>110</v>
      </c>
    </row>
    <row r="31" spans="1:101" x14ac:dyDescent="0.2">
      <c r="A31" s="1" t="s">
        <v>567</v>
      </c>
      <c r="B31" s="1" t="s">
        <v>568</v>
      </c>
      <c r="C31" s="1" t="s">
        <v>103</v>
      </c>
      <c r="D31" s="1" t="s">
        <v>569</v>
      </c>
      <c r="E31" s="1" t="s">
        <v>105</v>
      </c>
      <c r="F31" s="1" t="s">
        <v>570</v>
      </c>
      <c r="G31" s="1" t="s">
        <v>107</v>
      </c>
      <c r="H31" s="1" t="s">
        <v>571</v>
      </c>
      <c r="I31" s="1" t="s">
        <v>572</v>
      </c>
      <c r="J31" s="1" t="s">
        <v>110</v>
      </c>
      <c r="K31" s="1" t="s">
        <v>110</v>
      </c>
      <c r="L31" s="1" t="s">
        <v>110</v>
      </c>
      <c r="M31" s="1" t="s">
        <v>110</v>
      </c>
      <c r="N31" s="1" t="s">
        <v>513</v>
      </c>
      <c r="O31" s="1" t="s">
        <v>514</v>
      </c>
      <c r="P31" s="1" t="s">
        <v>113</v>
      </c>
      <c r="Q31" s="1" t="s">
        <v>114</v>
      </c>
      <c r="R31" s="1" t="s">
        <v>515</v>
      </c>
      <c r="S31" s="1" t="s">
        <v>573</v>
      </c>
      <c r="T31" s="1" t="s">
        <v>574</v>
      </c>
      <c r="U31" s="1" t="s">
        <v>575</v>
      </c>
      <c r="V31" s="1" t="s">
        <v>576</v>
      </c>
      <c r="W31" s="1" t="s">
        <v>520</v>
      </c>
      <c r="X31" s="1" t="s">
        <v>107</v>
      </c>
      <c r="Y31" s="1" t="s">
        <v>107</v>
      </c>
      <c r="Z31" s="1" t="s">
        <v>110</v>
      </c>
      <c r="AA31" s="1" t="s">
        <v>202</v>
      </c>
      <c r="AB31" s="1" t="s">
        <v>202</v>
      </c>
      <c r="AC31" s="1" t="s">
        <v>110</v>
      </c>
      <c r="AD31" s="1" t="s">
        <v>107</v>
      </c>
      <c r="AE31" s="1" t="s">
        <v>110</v>
      </c>
      <c r="AF31" s="1" t="s">
        <v>110</v>
      </c>
      <c r="AG31" s="1" t="s">
        <v>107</v>
      </c>
      <c r="AH31" s="1" t="s">
        <v>122</v>
      </c>
      <c r="AI31" s="1" t="s">
        <v>107</v>
      </c>
      <c r="AJ31" s="1" t="s">
        <v>110</v>
      </c>
      <c r="AK31" s="1" t="s">
        <v>107</v>
      </c>
      <c r="AL31" s="1" t="s">
        <v>107</v>
      </c>
      <c r="AM31" s="1" t="s">
        <v>107</v>
      </c>
      <c r="AN31" s="1" t="s">
        <v>107</v>
      </c>
      <c r="AO31" s="1" t="s">
        <v>122</v>
      </c>
      <c r="AP31" s="1" t="s">
        <v>110</v>
      </c>
      <c r="AQ31" s="1" t="s">
        <v>107</v>
      </c>
      <c r="AR31" s="1" t="s">
        <v>124</v>
      </c>
      <c r="AS31" s="1" t="s">
        <v>125</v>
      </c>
      <c r="AT31" s="1" t="s">
        <v>348</v>
      </c>
      <c r="AU31" s="1" t="s">
        <v>577</v>
      </c>
      <c r="AV31" s="1" t="s">
        <v>128</v>
      </c>
      <c r="AW31" s="1" t="s">
        <v>110</v>
      </c>
      <c r="AX31" s="1" t="s">
        <v>110</v>
      </c>
      <c r="AY31" s="1" t="s">
        <v>110</v>
      </c>
      <c r="AZ31" s="1" t="s">
        <v>110</v>
      </c>
      <c r="BA31" s="1" t="s">
        <v>129</v>
      </c>
      <c r="BB31" s="1" t="s">
        <v>182</v>
      </c>
      <c r="BC31" s="1" t="s">
        <v>131</v>
      </c>
      <c r="BD31" s="1" t="s">
        <v>132</v>
      </c>
      <c r="BE31" s="1" t="s">
        <v>182</v>
      </c>
      <c r="BF31" s="1" t="s">
        <v>133</v>
      </c>
      <c r="BG31" s="1" t="s">
        <v>134</v>
      </c>
      <c r="BH31" s="1" t="s">
        <v>182</v>
      </c>
      <c r="BI31" s="1" t="s">
        <v>135</v>
      </c>
      <c r="BJ31" s="1" t="s">
        <v>136</v>
      </c>
      <c r="BK31" s="1" t="s">
        <v>130</v>
      </c>
      <c r="BL31" s="1" t="s">
        <v>110</v>
      </c>
      <c r="BM31" s="1" t="s">
        <v>138</v>
      </c>
      <c r="BN31" s="1" t="s">
        <v>184</v>
      </c>
      <c r="BO31" s="1" t="s">
        <v>302</v>
      </c>
      <c r="BP31" s="1" t="s">
        <v>186</v>
      </c>
      <c r="BQ31" s="1" t="s">
        <v>182</v>
      </c>
      <c r="BR31" s="1" t="s">
        <v>303</v>
      </c>
      <c r="BS31" s="1" t="s">
        <v>138</v>
      </c>
      <c r="BT31" s="1" t="s">
        <v>149</v>
      </c>
      <c r="BU31" s="1" t="s">
        <v>142</v>
      </c>
      <c r="BV31" s="1" t="s">
        <v>145</v>
      </c>
      <c r="BW31" s="1" t="s">
        <v>184</v>
      </c>
      <c r="BX31" s="1" t="s">
        <v>185</v>
      </c>
      <c r="BY31" s="1" t="s">
        <v>304</v>
      </c>
      <c r="BZ31" s="1" t="s">
        <v>184</v>
      </c>
      <c r="CA31" s="1" t="s">
        <v>305</v>
      </c>
      <c r="CB31" s="1" t="s">
        <v>306</v>
      </c>
      <c r="CC31" s="1" t="s">
        <v>149</v>
      </c>
      <c r="CD31" s="1" t="s">
        <v>135</v>
      </c>
      <c r="CE31" s="1" t="s">
        <v>132</v>
      </c>
      <c r="CF31" s="1" t="s">
        <v>110</v>
      </c>
      <c r="CG31" s="1" t="s">
        <v>110</v>
      </c>
      <c r="CH31" s="1" t="s">
        <v>110</v>
      </c>
      <c r="CI31" s="1" t="s">
        <v>110</v>
      </c>
      <c r="CJ31" s="1" t="s">
        <v>110</v>
      </c>
      <c r="CK31" s="1" t="s">
        <v>110</v>
      </c>
      <c r="CL31" s="1" t="s">
        <v>110</v>
      </c>
      <c r="CM31" s="1" t="s">
        <v>110</v>
      </c>
      <c r="CN31" s="1" t="s">
        <v>110</v>
      </c>
      <c r="CO31" s="1" t="s">
        <v>122</v>
      </c>
      <c r="CP31" s="1" t="s">
        <v>103</v>
      </c>
      <c r="CQ31" s="1" t="s">
        <v>110</v>
      </c>
      <c r="CR31" s="1" t="s">
        <v>122</v>
      </c>
      <c r="CS31" s="1" t="s">
        <v>107</v>
      </c>
      <c r="CT31" s="1" t="s">
        <v>121</v>
      </c>
      <c r="CU31" s="1" t="s">
        <v>107</v>
      </c>
      <c r="CV31" s="1" t="s">
        <v>110</v>
      </c>
      <c r="CW31" s="1" t="s">
        <v>110</v>
      </c>
    </row>
    <row r="32" spans="1:101" x14ac:dyDescent="0.2">
      <c r="A32" s="1" t="s">
        <v>578</v>
      </c>
      <c r="B32" s="1" t="s">
        <v>579</v>
      </c>
      <c r="C32" s="1" t="s">
        <v>103</v>
      </c>
      <c r="D32" s="1" t="s">
        <v>580</v>
      </c>
      <c r="E32" s="1" t="s">
        <v>105</v>
      </c>
      <c r="F32" s="1" t="s">
        <v>581</v>
      </c>
      <c r="G32" s="1" t="s">
        <v>107</v>
      </c>
      <c r="H32" s="1" t="s">
        <v>579</v>
      </c>
      <c r="I32" s="1" t="s">
        <v>582</v>
      </c>
      <c r="J32" s="1" t="s">
        <v>110</v>
      </c>
      <c r="K32" s="1" t="s">
        <v>110</v>
      </c>
      <c r="L32" s="1" t="s">
        <v>110</v>
      </c>
      <c r="M32" s="1" t="s">
        <v>110</v>
      </c>
      <c r="N32" s="1" t="s">
        <v>326</v>
      </c>
      <c r="O32" s="1" t="s">
        <v>327</v>
      </c>
      <c r="P32" s="1" t="s">
        <v>113</v>
      </c>
      <c r="Q32" s="1" t="s">
        <v>114</v>
      </c>
      <c r="R32" s="1" t="s">
        <v>583</v>
      </c>
      <c r="S32" s="1" t="s">
        <v>584</v>
      </c>
      <c r="T32" s="1" t="s">
        <v>585</v>
      </c>
      <c r="U32" s="1" t="s">
        <v>586</v>
      </c>
      <c r="V32" s="1" t="s">
        <v>587</v>
      </c>
      <c r="W32" s="1" t="s">
        <v>214</v>
      </c>
      <c r="X32" s="1" t="s">
        <v>107</v>
      </c>
      <c r="Y32" s="1" t="s">
        <v>121</v>
      </c>
      <c r="Z32" s="1" t="s">
        <v>110</v>
      </c>
      <c r="AA32" s="1" t="s">
        <v>110</v>
      </c>
      <c r="AB32" s="1" t="s">
        <v>121</v>
      </c>
      <c r="AC32" s="1" t="s">
        <v>107</v>
      </c>
      <c r="AD32" s="1" t="s">
        <v>110</v>
      </c>
      <c r="AE32" s="1" t="s">
        <v>110</v>
      </c>
      <c r="AF32" s="1" t="s">
        <v>110</v>
      </c>
      <c r="AG32" s="1" t="s">
        <v>107</v>
      </c>
      <c r="AH32" s="1" t="s">
        <v>122</v>
      </c>
      <c r="AI32" s="1" t="s">
        <v>107</v>
      </c>
      <c r="AJ32" s="1" t="s">
        <v>107</v>
      </c>
      <c r="AK32" s="1" t="s">
        <v>107</v>
      </c>
      <c r="AL32" s="1" t="s">
        <v>107</v>
      </c>
      <c r="AM32" s="1" t="s">
        <v>107</v>
      </c>
      <c r="AN32" s="1" t="s">
        <v>107</v>
      </c>
      <c r="AO32" s="1" t="s">
        <v>122</v>
      </c>
      <c r="AP32" s="1" t="s">
        <v>110</v>
      </c>
      <c r="AQ32" s="1" t="s">
        <v>107</v>
      </c>
      <c r="AR32" s="1" t="s">
        <v>124</v>
      </c>
      <c r="AS32" s="1" t="s">
        <v>125</v>
      </c>
      <c r="AT32" s="1" t="s">
        <v>126</v>
      </c>
      <c r="AU32" s="1" t="s">
        <v>588</v>
      </c>
      <c r="AV32" s="1" t="s">
        <v>128</v>
      </c>
      <c r="AW32" s="1" t="s">
        <v>110</v>
      </c>
      <c r="AX32" s="1" t="s">
        <v>110</v>
      </c>
      <c r="AY32" s="1" t="s">
        <v>110</v>
      </c>
      <c r="AZ32" s="1" t="s">
        <v>110</v>
      </c>
      <c r="BA32" s="1" t="s">
        <v>129</v>
      </c>
      <c r="BB32" s="1" t="s">
        <v>130</v>
      </c>
      <c r="BC32" s="1" t="s">
        <v>131</v>
      </c>
      <c r="BD32" s="1" t="s">
        <v>132</v>
      </c>
      <c r="BE32" s="1" t="s">
        <v>130</v>
      </c>
      <c r="BF32" s="1" t="s">
        <v>133</v>
      </c>
      <c r="BG32" s="1" t="s">
        <v>134</v>
      </c>
      <c r="BH32" s="1" t="s">
        <v>130</v>
      </c>
      <c r="BI32" s="1" t="s">
        <v>135</v>
      </c>
      <c r="BJ32" s="1" t="s">
        <v>136</v>
      </c>
      <c r="BK32" s="1" t="s">
        <v>130</v>
      </c>
      <c r="BL32" s="1" t="s">
        <v>137</v>
      </c>
      <c r="BM32" s="1" t="s">
        <v>138</v>
      </c>
      <c r="BN32" s="1" t="s">
        <v>130</v>
      </c>
      <c r="BO32" s="1" t="s">
        <v>139</v>
      </c>
      <c r="BP32" s="1" t="s">
        <v>140</v>
      </c>
      <c r="BQ32" s="1" t="s">
        <v>141</v>
      </c>
      <c r="BR32" s="1" t="s">
        <v>589</v>
      </c>
      <c r="BS32" s="1" t="s">
        <v>138</v>
      </c>
      <c r="BT32" s="1" t="s">
        <v>143</v>
      </c>
      <c r="BU32" s="1" t="s">
        <v>144</v>
      </c>
      <c r="BV32" s="1" t="s">
        <v>145</v>
      </c>
      <c r="BW32" s="1" t="s">
        <v>146</v>
      </c>
      <c r="BX32" s="1" t="s">
        <v>147</v>
      </c>
      <c r="BY32" s="1" t="s">
        <v>140</v>
      </c>
      <c r="BZ32" s="1" t="s">
        <v>146</v>
      </c>
      <c r="CA32" s="1" t="s">
        <v>148</v>
      </c>
      <c r="CB32" s="1" t="s">
        <v>138</v>
      </c>
      <c r="CC32" s="1" t="s">
        <v>149</v>
      </c>
      <c r="CD32" s="1" t="s">
        <v>135</v>
      </c>
      <c r="CE32" s="1" t="s">
        <v>132</v>
      </c>
      <c r="CF32" s="1" t="s">
        <v>377</v>
      </c>
      <c r="CG32" s="1" t="s">
        <v>334</v>
      </c>
      <c r="CH32" s="1" t="s">
        <v>228</v>
      </c>
      <c r="CI32" s="1" t="s">
        <v>103</v>
      </c>
      <c r="CJ32" s="1" t="s">
        <v>228</v>
      </c>
      <c r="CK32" s="1" t="s">
        <v>103</v>
      </c>
      <c r="CL32" s="1" t="s">
        <v>391</v>
      </c>
      <c r="CM32" s="1" t="s">
        <v>334</v>
      </c>
      <c r="CN32" s="1" t="s">
        <v>110</v>
      </c>
      <c r="CO32" s="1" t="s">
        <v>110</v>
      </c>
      <c r="CP32" s="1" t="s">
        <v>110</v>
      </c>
      <c r="CQ32" s="1" t="s">
        <v>110</v>
      </c>
      <c r="CR32" s="1" t="s">
        <v>110</v>
      </c>
      <c r="CS32" s="1" t="s">
        <v>110</v>
      </c>
      <c r="CT32" s="1" t="s">
        <v>110</v>
      </c>
      <c r="CU32" s="1" t="s">
        <v>110</v>
      </c>
      <c r="CV32" s="1" t="s">
        <v>110</v>
      </c>
      <c r="CW32" s="1" t="s">
        <v>110</v>
      </c>
    </row>
    <row r="33" spans="1:101" x14ac:dyDescent="0.2">
      <c r="A33" s="1" t="s">
        <v>590</v>
      </c>
      <c r="B33" s="1" t="s">
        <v>591</v>
      </c>
      <c r="C33" s="1" t="s">
        <v>103</v>
      </c>
      <c r="D33" s="1" t="s">
        <v>592</v>
      </c>
      <c r="E33" s="1" t="s">
        <v>105</v>
      </c>
      <c r="F33" s="1" t="s">
        <v>593</v>
      </c>
      <c r="G33" s="1" t="s">
        <v>107</v>
      </c>
      <c r="H33" s="1" t="s">
        <v>591</v>
      </c>
      <c r="I33" s="1" t="s">
        <v>594</v>
      </c>
      <c r="J33" s="1" t="s">
        <v>110</v>
      </c>
      <c r="K33" s="1" t="s">
        <v>110</v>
      </c>
      <c r="L33" s="1" t="s">
        <v>110</v>
      </c>
      <c r="M33" s="1" t="s">
        <v>110</v>
      </c>
      <c r="N33" s="1" t="s">
        <v>326</v>
      </c>
      <c r="O33" s="1" t="s">
        <v>327</v>
      </c>
      <c r="P33" s="1" t="s">
        <v>113</v>
      </c>
      <c r="Q33" s="1" t="s">
        <v>114</v>
      </c>
      <c r="R33" s="1" t="s">
        <v>595</v>
      </c>
      <c r="S33" s="1" t="s">
        <v>596</v>
      </c>
      <c r="T33" s="1" t="s">
        <v>597</v>
      </c>
      <c r="U33" s="1" t="s">
        <v>598</v>
      </c>
      <c r="V33" s="1" t="s">
        <v>599</v>
      </c>
      <c r="W33" s="1" t="s">
        <v>214</v>
      </c>
      <c r="X33" s="1" t="s">
        <v>107</v>
      </c>
      <c r="Y33" s="1" t="s">
        <v>121</v>
      </c>
      <c r="Z33" s="1" t="s">
        <v>110</v>
      </c>
      <c r="AA33" s="1" t="s">
        <v>110</v>
      </c>
      <c r="AB33" s="1" t="s">
        <v>121</v>
      </c>
      <c r="AC33" s="1" t="s">
        <v>107</v>
      </c>
      <c r="AD33" s="1" t="s">
        <v>110</v>
      </c>
      <c r="AE33" s="1" t="s">
        <v>110</v>
      </c>
      <c r="AF33" s="1" t="s">
        <v>110</v>
      </c>
      <c r="AG33" s="1" t="s">
        <v>107</v>
      </c>
      <c r="AH33" s="1" t="s">
        <v>122</v>
      </c>
      <c r="AI33" s="1" t="s">
        <v>107</v>
      </c>
      <c r="AJ33" s="1" t="s">
        <v>107</v>
      </c>
      <c r="AK33" s="1" t="s">
        <v>107</v>
      </c>
      <c r="AL33" s="1" t="s">
        <v>107</v>
      </c>
      <c r="AM33" s="1" t="s">
        <v>107</v>
      </c>
      <c r="AN33" s="1" t="s">
        <v>107</v>
      </c>
      <c r="AO33" s="1" t="s">
        <v>122</v>
      </c>
      <c r="AP33" s="1" t="s">
        <v>110</v>
      </c>
      <c r="AQ33" s="1" t="s">
        <v>107</v>
      </c>
      <c r="AR33" s="1" t="s">
        <v>124</v>
      </c>
      <c r="AS33" s="1" t="s">
        <v>125</v>
      </c>
      <c r="AT33" s="1" t="s">
        <v>126</v>
      </c>
      <c r="AU33" s="1" t="s">
        <v>600</v>
      </c>
      <c r="AV33" s="1" t="s">
        <v>128</v>
      </c>
      <c r="AW33" s="1" t="s">
        <v>110</v>
      </c>
      <c r="AX33" s="1" t="s">
        <v>110</v>
      </c>
      <c r="AY33" s="1" t="s">
        <v>110</v>
      </c>
      <c r="AZ33" s="1" t="s">
        <v>110</v>
      </c>
      <c r="BA33" s="1" t="s">
        <v>129</v>
      </c>
      <c r="BB33" s="1" t="s">
        <v>130</v>
      </c>
      <c r="BC33" s="1" t="s">
        <v>131</v>
      </c>
      <c r="BD33" s="1" t="s">
        <v>132</v>
      </c>
      <c r="BE33" s="1" t="s">
        <v>130</v>
      </c>
      <c r="BF33" s="1" t="s">
        <v>133</v>
      </c>
      <c r="BG33" s="1" t="s">
        <v>134</v>
      </c>
      <c r="BH33" s="1" t="s">
        <v>130</v>
      </c>
      <c r="BI33" s="1" t="s">
        <v>135</v>
      </c>
      <c r="BJ33" s="1" t="s">
        <v>136</v>
      </c>
      <c r="BK33" s="1" t="s">
        <v>130</v>
      </c>
      <c r="BL33" s="1" t="s">
        <v>137</v>
      </c>
      <c r="BM33" s="1" t="s">
        <v>138</v>
      </c>
      <c r="BN33" s="1" t="s">
        <v>130</v>
      </c>
      <c r="BO33" s="1" t="s">
        <v>139</v>
      </c>
      <c r="BP33" s="1" t="s">
        <v>140</v>
      </c>
      <c r="BQ33" s="1" t="s">
        <v>141</v>
      </c>
      <c r="BR33" s="1" t="s">
        <v>589</v>
      </c>
      <c r="BS33" s="1" t="s">
        <v>138</v>
      </c>
      <c r="BT33" s="1" t="s">
        <v>143</v>
      </c>
      <c r="BU33" s="1" t="s">
        <v>144</v>
      </c>
      <c r="BV33" s="1" t="s">
        <v>145</v>
      </c>
      <c r="BW33" s="1" t="s">
        <v>146</v>
      </c>
      <c r="BX33" s="1" t="s">
        <v>147</v>
      </c>
      <c r="BY33" s="1" t="s">
        <v>140</v>
      </c>
      <c r="BZ33" s="1" t="s">
        <v>146</v>
      </c>
      <c r="CA33" s="1" t="s">
        <v>148</v>
      </c>
      <c r="CB33" s="1" t="s">
        <v>138</v>
      </c>
      <c r="CC33" s="1" t="s">
        <v>149</v>
      </c>
      <c r="CD33" s="1" t="s">
        <v>135</v>
      </c>
      <c r="CE33" s="1" t="s">
        <v>132</v>
      </c>
      <c r="CF33" s="1" t="s">
        <v>391</v>
      </c>
      <c r="CG33" s="1" t="s">
        <v>334</v>
      </c>
      <c r="CH33" s="1" t="s">
        <v>486</v>
      </c>
      <c r="CI33" s="1" t="s">
        <v>103</v>
      </c>
      <c r="CJ33" s="1" t="s">
        <v>486</v>
      </c>
      <c r="CK33" s="1" t="s">
        <v>103</v>
      </c>
      <c r="CL33" s="1" t="s">
        <v>406</v>
      </c>
      <c r="CM33" s="1" t="s">
        <v>334</v>
      </c>
      <c r="CN33" s="1" t="s">
        <v>110</v>
      </c>
      <c r="CO33" s="1" t="s">
        <v>110</v>
      </c>
      <c r="CP33" s="1" t="s">
        <v>110</v>
      </c>
      <c r="CQ33" s="1" t="s">
        <v>110</v>
      </c>
      <c r="CR33" s="1" t="s">
        <v>110</v>
      </c>
      <c r="CS33" s="1" t="s">
        <v>110</v>
      </c>
      <c r="CT33" s="1" t="s">
        <v>110</v>
      </c>
      <c r="CU33" s="1" t="s">
        <v>110</v>
      </c>
      <c r="CV33" s="1" t="s">
        <v>110</v>
      </c>
      <c r="CW33" s="1" t="s">
        <v>110</v>
      </c>
    </row>
    <row r="34" spans="1:101" x14ac:dyDescent="0.2">
      <c r="A34" s="1" t="s">
        <v>601</v>
      </c>
      <c r="B34" s="1" t="s">
        <v>602</v>
      </c>
      <c r="C34" s="1" t="s">
        <v>103</v>
      </c>
      <c r="D34" s="1" t="s">
        <v>603</v>
      </c>
      <c r="E34" s="1" t="s">
        <v>105</v>
      </c>
      <c r="F34" s="1" t="s">
        <v>604</v>
      </c>
      <c r="G34" s="1" t="s">
        <v>107</v>
      </c>
      <c r="H34" s="1" t="s">
        <v>602</v>
      </c>
      <c r="I34" s="1" t="s">
        <v>605</v>
      </c>
      <c r="J34" s="1" t="s">
        <v>110</v>
      </c>
      <c r="K34" s="1" t="s">
        <v>110</v>
      </c>
      <c r="L34" s="1" t="s">
        <v>110</v>
      </c>
      <c r="M34" s="1" t="s">
        <v>110</v>
      </c>
      <c r="N34" s="1" t="s">
        <v>606</v>
      </c>
      <c r="O34" s="1" t="s">
        <v>607</v>
      </c>
      <c r="P34" s="1" t="s">
        <v>113</v>
      </c>
      <c r="Q34" s="1" t="s">
        <v>114</v>
      </c>
      <c r="R34" s="1" t="s">
        <v>608</v>
      </c>
      <c r="S34" s="1" t="s">
        <v>609</v>
      </c>
      <c r="T34" s="1" t="s">
        <v>610</v>
      </c>
      <c r="U34" s="1" t="s">
        <v>611</v>
      </c>
      <c r="V34" s="1" t="s">
        <v>612</v>
      </c>
      <c r="W34" s="1" t="s">
        <v>228</v>
      </c>
      <c r="X34" s="1" t="s">
        <v>107</v>
      </c>
      <c r="Y34" s="1" t="s">
        <v>121</v>
      </c>
      <c r="Z34" s="1" t="s">
        <v>110</v>
      </c>
      <c r="AA34" s="1" t="s">
        <v>110</v>
      </c>
      <c r="AB34" s="1" t="s">
        <v>121</v>
      </c>
      <c r="AC34" s="1" t="s">
        <v>107</v>
      </c>
      <c r="AD34" s="1" t="s">
        <v>110</v>
      </c>
      <c r="AE34" s="1" t="s">
        <v>110</v>
      </c>
      <c r="AF34" s="1" t="s">
        <v>110</v>
      </c>
      <c r="AG34" s="1" t="s">
        <v>110</v>
      </c>
      <c r="AH34" s="1" t="s">
        <v>122</v>
      </c>
      <c r="AI34" s="1" t="s">
        <v>107</v>
      </c>
      <c r="AJ34" s="1" t="s">
        <v>107</v>
      </c>
      <c r="AK34" s="1" t="s">
        <v>107</v>
      </c>
      <c r="AL34" s="1" t="s">
        <v>107</v>
      </c>
      <c r="AM34" s="1" t="s">
        <v>107</v>
      </c>
      <c r="AN34" s="1" t="s">
        <v>107</v>
      </c>
      <c r="AO34" s="1" t="s">
        <v>122</v>
      </c>
      <c r="AP34" s="1" t="s">
        <v>110</v>
      </c>
      <c r="AQ34" s="1" t="s">
        <v>107</v>
      </c>
      <c r="AR34" s="1" t="s">
        <v>124</v>
      </c>
      <c r="AS34" s="1" t="s">
        <v>125</v>
      </c>
      <c r="AT34" s="1" t="s">
        <v>126</v>
      </c>
      <c r="AU34" s="1" t="s">
        <v>613</v>
      </c>
      <c r="AV34" s="1" t="s">
        <v>128</v>
      </c>
      <c r="AW34" s="1" t="s">
        <v>110</v>
      </c>
      <c r="AX34" s="1" t="s">
        <v>110</v>
      </c>
      <c r="AY34" s="1" t="s">
        <v>110</v>
      </c>
      <c r="AZ34" s="1" t="s">
        <v>110</v>
      </c>
      <c r="BA34" s="1" t="s">
        <v>129</v>
      </c>
      <c r="BB34" s="1" t="s">
        <v>130</v>
      </c>
      <c r="BC34" s="1" t="s">
        <v>131</v>
      </c>
      <c r="BD34" s="1" t="s">
        <v>132</v>
      </c>
      <c r="BE34" s="1" t="s">
        <v>130</v>
      </c>
      <c r="BF34" s="1" t="s">
        <v>133</v>
      </c>
      <c r="BG34" s="1" t="s">
        <v>134</v>
      </c>
      <c r="BH34" s="1" t="s">
        <v>130</v>
      </c>
      <c r="BI34" s="1" t="s">
        <v>135</v>
      </c>
      <c r="BJ34" s="1" t="s">
        <v>136</v>
      </c>
      <c r="BK34" s="1" t="s">
        <v>130</v>
      </c>
      <c r="BL34" s="1" t="s">
        <v>137</v>
      </c>
      <c r="BM34" s="1" t="s">
        <v>138</v>
      </c>
      <c r="BN34" s="1" t="s">
        <v>130</v>
      </c>
      <c r="BO34" s="1" t="s">
        <v>139</v>
      </c>
      <c r="BP34" s="1" t="s">
        <v>140</v>
      </c>
      <c r="BQ34" s="1" t="s">
        <v>141</v>
      </c>
      <c r="BR34" s="1" t="s">
        <v>589</v>
      </c>
      <c r="BS34" s="1" t="s">
        <v>138</v>
      </c>
      <c r="BT34" s="1" t="s">
        <v>143</v>
      </c>
      <c r="BU34" s="1" t="s">
        <v>144</v>
      </c>
      <c r="BV34" s="1" t="s">
        <v>145</v>
      </c>
      <c r="BW34" s="1" t="s">
        <v>146</v>
      </c>
      <c r="BX34" s="1" t="s">
        <v>147</v>
      </c>
      <c r="BY34" s="1" t="s">
        <v>140</v>
      </c>
      <c r="BZ34" s="1" t="s">
        <v>146</v>
      </c>
      <c r="CA34" s="1" t="s">
        <v>148</v>
      </c>
      <c r="CB34" s="1" t="s">
        <v>138</v>
      </c>
      <c r="CC34" s="1" t="s">
        <v>149</v>
      </c>
      <c r="CD34" s="1" t="s">
        <v>135</v>
      </c>
      <c r="CE34" s="1" t="s">
        <v>132</v>
      </c>
      <c r="CF34" s="1" t="s">
        <v>406</v>
      </c>
      <c r="CG34" s="1" t="s">
        <v>334</v>
      </c>
      <c r="CH34" s="1" t="s">
        <v>614</v>
      </c>
      <c r="CI34" s="1" t="s">
        <v>103</v>
      </c>
      <c r="CJ34" s="1" t="s">
        <v>614</v>
      </c>
      <c r="CK34" s="1" t="s">
        <v>103</v>
      </c>
      <c r="CL34" s="1" t="s">
        <v>420</v>
      </c>
      <c r="CM34" s="1" t="s">
        <v>334</v>
      </c>
      <c r="CN34" s="1" t="s">
        <v>110</v>
      </c>
      <c r="CO34" s="1" t="s">
        <v>110</v>
      </c>
      <c r="CP34" s="1" t="s">
        <v>110</v>
      </c>
      <c r="CQ34" s="1" t="s">
        <v>110</v>
      </c>
      <c r="CR34" s="1" t="s">
        <v>110</v>
      </c>
      <c r="CS34" s="1" t="s">
        <v>110</v>
      </c>
      <c r="CT34" s="1" t="s">
        <v>110</v>
      </c>
      <c r="CU34" s="1" t="s">
        <v>110</v>
      </c>
      <c r="CV34" s="1" t="s">
        <v>110</v>
      </c>
      <c r="CW34" s="1" t="s">
        <v>110</v>
      </c>
    </row>
    <row r="35" spans="1:101" x14ac:dyDescent="0.2">
      <c r="A35" s="1" t="s">
        <v>615</v>
      </c>
      <c r="B35" s="1" t="s">
        <v>616</v>
      </c>
      <c r="C35" s="1" t="s">
        <v>103</v>
      </c>
      <c r="D35" s="1" t="s">
        <v>617</v>
      </c>
      <c r="E35" s="1" t="s">
        <v>105</v>
      </c>
      <c r="F35" s="1" t="s">
        <v>618</v>
      </c>
      <c r="G35" s="1" t="s">
        <v>107</v>
      </c>
      <c r="H35" s="1" t="s">
        <v>619</v>
      </c>
      <c r="I35" s="1" t="s">
        <v>620</v>
      </c>
      <c r="J35" s="1" t="s">
        <v>110</v>
      </c>
      <c r="K35" s="1" t="s">
        <v>110</v>
      </c>
      <c r="L35" s="1" t="s">
        <v>110</v>
      </c>
      <c r="M35" s="1" t="s">
        <v>110</v>
      </c>
      <c r="N35" s="1" t="s">
        <v>621</v>
      </c>
      <c r="O35" s="1" t="s">
        <v>622</v>
      </c>
      <c r="P35" s="1" t="s">
        <v>113</v>
      </c>
      <c r="Q35" s="1" t="s">
        <v>114</v>
      </c>
      <c r="R35" s="1" t="s">
        <v>623</v>
      </c>
      <c r="S35" s="1" t="s">
        <v>624</v>
      </c>
      <c r="T35" s="1" t="s">
        <v>625</v>
      </c>
      <c r="U35" s="1" t="s">
        <v>626</v>
      </c>
      <c r="V35" s="1" t="s">
        <v>627</v>
      </c>
      <c r="W35" s="1" t="s">
        <v>120</v>
      </c>
      <c r="X35" s="1" t="s">
        <v>107</v>
      </c>
      <c r="Y35" s="1" t="s">
        <v>121</v>
      </c>
      <c r="Z35" s="1" t="s">
        <v>110</v>
      </c>
      <c r="AA35" s="1" t="s">
        <v>110</v>
      </c>
      <c r="AB35" s="1" t="s">
        <v>121</v>
      </c>
      <c r="AC35" s="1" t="s">
        <v>107</v>
      </c>
      <c r="AD35" s="1" t="s">
        <v>110</v>
      </c>
      <c r="AE35" s="1" t="s">
        <v>110</v>
      </c>
      <c r="AF35" s="1" t="s">
        <v>110</v>
      </c>
      <c r="AG35" s="1" t="s">
        <v>110</v>
      </c>
      <c r="AH35" s="1" t="s">
        <v>122</v>
      </c>
      <c r="AI35" s="1" t="s">
        <v>107</v>
      </c>
      <c r="AJ35" s="1" t="s">
        <v>107</v>
      </c>
      <c r="AK35" s="1" t="s">
        <v>107</v>
      </c>
      <c r="AL35" s="1" t="s">
        <v>107</v>
      </c>
      <c r="AM35" s="1" t="s">
        <v>107</v>
      </c>
      <c r="AN35" s="1" t="s">
        <v>107</v>
      </c>
      <c r="AO35" s="1" t="s">
        <v>122</v>
      </c>
      <c r="AP35" s="1" t="s">
        <v>110</v>
      </c>
      <c r="AQ35" s="1" t="s">
        <v>107</v>
      </c>
      <c r="AR35" s="1" t="s">
        <v>124</v>
      </c>
      <c r="AS35" s="1" t="s">
        <v>125</v>
      </c>
      <c r="AT35" s="1" t="s">
        <v>126</v>
      </c>
      <c r="AU35" s="1" t="s">
        <v>628</v>
      </c>
      <c r="AV35" s="1" t="s">
        <v>128</v>
      </c>
      <c r="AW35" s="1" t="s">
        <v>110</v>
      </c>
      <c r="AX35" s="1" t="s">
        <v>110</v>
      </c>
      <c r="AY35" s="1" t="s">
        <v>110</v>
      </c>
      <c r="AZ35" s="1" t="s">
        <v>110</v>
      </c>
      <c r="BA35" s="1" t="s">
        <v>129</v>
      </c>
      <c r="BB35" s="1" t="s">
        <v>130</v>
      </c>
      <c r="BC35" s="1" t="s">
        <v>131</v>
      </c>
      <c r="BD35" s="1" t="s">
        <v>132</v>
      </c>
      <c r="BE35" s="1" t="s">
        <v>130</v>
      </c>
      <c r="BF35" s="1" t="s">
        <v>133</v>
      </c>
      <c r="BG35" s="1" t="s">
        <v>134</v>
      </c>
      <c r="BH35" s="1" t="s">
        <v>130</v>
      </c>
      <c r="BI35" s="1" t="s">
        <v>135</v>
      </c>
      <c r="BJ35" s="1" t="s">
        <v>136</v>
      </c>
      <c r="BK35" s="1" t="s">
        <v>130</v>
      </c>
      <c r="BL35" s="1" t="s">
        <v>137</v>
      </c>
      <c r="BM35" s="1" t="s">
        <v>138</v>
      </c>
      <c r="BN35" s="1" t="s">
        <v>130</v>
      </c>
      <c r="BO35" s="1" t="s">
        <v>139</v>
      </c>
      <c r="BP35" s="1" t="s">
        <v>140</v>
      </c>
      <c r="BQ35" s="1" t="s">
        <v>141</v>
      </c>
      <c r="BR35" s="1" t="s">
        <v>589</v>
      </c>
      <c r="BS35" s="1" t="s">
        <v>138</v>
      </c>
      <c r="BT35" s="1" t="s">
        <v>143</v>
      </c>
      <c r="BU35" s="1" t="s">
        <v>144</v>
      </c>
      <c r="BV35" s="1" t="s">
        <v>145</v>
      </c>
      <c r="BW35" s="1" t="s">
        <v>146</v>
      </c>
      <c r="BX35" s="1" t="s">
        <v>147</v>
      </c>
      <c r="BY35" s="1" t="s">
        <v>140</v>
      </c>
      <c r="BZ35" s="1" t="s">
        <v>146</v>
      </c>
      <c r="CA35" s="1" t="s">
        <v>148</v>
      </c>
      <c r="CB35" s="1" t="s">
        <v>138</v>
      </c>
      <c r="CC35" s="1" t="s">
        <v>149</v>
      </c>
      <c r="CD35" s="1" t="s">
        <v>135</v>
      </c>
      <c r="CE35" s="1" t="s">
        <v>132</v>
      </c>
      <c r="CF35" s="1" t="s">
        <v>420</v>
      </c>
      <c r="CG35" s="1" t="s">
        <v>334</v>
      </c>
      <c r="CH35" s="1" t="s">
        <v>629</v>
      </c>
      <c r="CI35" s="1" t="s">
        <v>103</v>
      </c>
      <c r="CJ35" s="1" t="s">
        <v>629</v>
      </c>
      <c r="CK35" s="1" t="s">
        <v>103</v>
      </c>
      <c r="CL35" s="1" t="s">
        <v>181</v>
      </c>
      <c r="CM35" s="1" t="s">
        <v>334</v>
      </c>
      <c r="CN35" s="1" t="s">
        <v>110</v>
      </c>
      <c r="CO35" s="1" t="s">
        <v>110</v>
      </c>
      <c r="CP35" s="1" t="s">
        <v>110</v>
      </c>
      <c r="CQ35" s="1" t="s">
        <v>110</v>
      </c>
      <c r="CR35" s="1" t="s">
        <v>110</v>
      </c>
      <c r="CS35" s="1" t="s">
        <v>110</v>
      </c>
      <c r="CT35" s="1" t="s">
        <v>110</v>
      </c>
      <c r="CU35" s="1" t="s">
        <v>110</v>
      </c>
      <c r="CV35" s="1" t="s">
        <v>110</v>
      </c>
      <c r="CW35" s="1" t="s">
        <v>110</v>
      </c>
    </row>
    <row r="36" spans="1:101" x14ac:dyDescent="0.2">
      <c r="A36" s="1" t="s">
        <v>630</v>
      </c>
      <c r="B36" s="1" t="s">
        <v>631</v>
      </c>
      <c r="C36" s="1" t="s">
        <v>103</v>
      </c>
      <c r="D36" s="1" t="s">
        <v>632</v>
      </c>
      <c r="E36" s="1" t="s">
        <v>105</v>
      </c>
      <c r="F36" s="1" t="s">
        <v>633</v>
      </c>
      <c r="G36" s="1" t="s">
        <v>107</v>
      </c>
      <c r="H36" s="1" t="s">
        <v>634</v>
      </c>
      <c r="I36" s="1" t="s">
        <v>635</v>
      </c>
      <c r="J36" s="1" t="s">
        <v>110</v>
      </c>
      <c r="K36" s="1" t="s">
        <v>110</v>
      </c>
      <c r="L36" s="1" t="s">
        <v>110</v>
      </c>
      <c r="M36" s="1" t="s">
        <v>110</v>
      </c>
      <c r="N36" s="1" t="s">
        <v>326</v>
      </c>
      <c r="O36" s="1" t="s">
        <v>327</v>
      </c>
      <c r="P36" s="1" t="s">
        <v>113</v>
      </c>
      <c r="Q36" s="1" t="s">
        <v>114</v>
      </c>
      <c r="R36" s="1" t="s">
        <v>636</v>
      </c>
      <c r="S36" s="1" t="s">
        <v>637</v>
      </c>
      <c r="T36" s="1" t="s">
        <v>638</v>
      </c>
      <c r="U36" s="1" t="s">
        <v>639</v>
      </c>
      <c r="V36" s="1" t="s">
        <v>640</v>
      </c>
      <c r="W36" s="1" t="s">
        <v>214</v>
      </c>
      <c r="X36" s="1" t="s">
        <v>107</v>
      </c>
      <c r="Y36" s="1" t="s">
        <v>121</v>
      </c>
      <c r="Z36" s="1" t="s">
        <v>110</v>
      </c>
      <c r="AA36" s="1" t="s">
        <v>110</v>
      </c>
      <c r="AB36" s="1" t="s">
        <v>121</v>
      </c>
      <c r="AC36" s="1" t="s">
        <v>107</v>
      </c>
      <c r="AD36" s="1" t="s">
        <v>110</v>
      </c>
      <c r="AE36" s="1" t="s">
        <v>110</v>
      </c>
      <c r="AF36" s="1" t="s">
        <v>110</v>
      </c>
      <c r="AG36" s="1" t="s">
        <v>110</v>
      </c>
      <c r="AH36" s="1" t="s">
        <v>122</v>
      </c>
      <c r="AI36" s="1" t="s">
        <v>107</v>
      </c>
      <c r="AJ36" s="1" t="s">
        <v>107</v>
      </c>
      <c r="AK36" s="1" t="s">
        <v>107</v>
      </c>
      <c r="AL36" s="1" t="s">
        <v>107</v>
      </c>
      <c r="AM36" s="1" t="s">
        <v>107</v>
      </c>
      <c r="AN36" s="1" t="s">
        <v>107</v>
      </c>
      <c r="AO36" s="1" t="s">
        <v>122</v>
      </c>
      <c r="AP36" s="1" t="s">
        <v>110</v>
      </c>
      <c r="AQ36" s="1" t="s">
        <v>107</v>
      </c>
      <c r="AR36" s="1" t="s">
        <v>124</v>
      </c>
      <c r="AS36" s="1" t="s">
        <v>125</v>
      </c>
      <c r="AT36" s="1" t="s">
        <v>126</v>
      </c>
      <c r="AU36" s="1" t="s">
        <v>641</v>
      </c>
      <c r="AV36" s="1" t="s">
        <v>128</v>
      </c>
      <c r="AW36" s="1" t="s">
        <v>110</v>
      </c>
      <c r="AX36" s="1" t="s">
        <v>110</v>
      </c>
      <c r="AY36" s="1" t="s">
        <v>110</v>
      </c>
      <c r="AZ36" s="1" t="s">
        <v>110</v>
      </c>
      <c r="BA36" s="1" t="s">
        <v>129</v>
      </c>
      <c r="BB36" s="1" t="s">
        <v>130</v>
      </c>
      <c r="BC36" s="1" t="s">
        <v>131</v>
      </c>
      <c r="BD36" s="1" t="s">
        <v>132</v>
      </c>
      <c r="BE36" s="1" t="s">
        <v>130</v>
      </c>
      <c r="BF36" s="1" t="s">
        <v>133</v>
      </c>
      <c r="BG36" s="1" t="s">
        <v>134</v>
      </c>
      <c r="BH36" s="1" t="s">
        <v>130</v>
      </c>
      <c r="BI36" s="1" t="s">
        <v>135</v>
      </c>
      <c r="BJ36" s="1" t="s">
        <v>136</v>
      </c>
      <c r="BK36" s="1" t="s">
        <v>130</v>
      </c>
      <c r="BL36" s="1" t="s">
        <v>137</v>
      </c>
      <c r="BM36" s="1" t="s">
        <v>138</v>
      </c>
      <c r="BN36" s="1" t="s">
        <v>130</v>
      </c>
      <c r="BO36" s="1" t="s">
        <v>139</v>
      </c>
      <c r="BP36" s="1" t="s">
        <v>140</v>
      </c>
      <c r="BQ36" s="1" t="s">
        <v>141</v>
      </c>
      <c r="BR36" s="1" t="s">
        <v>589</v>
      </c>
      <c r="BS36" s="1" t="s">
        <v>138</v>
      </c>
      <c r="BT36" s="1" t="s">
        <v>143</v>
      </c>
      <c r="BU36" s="1" t="s">
        <v>144</v>
      </c>
      <c r="BV36" s="1" t="s">
        <v>642</v>
      </c>
      <c r="BW36" s="1" t="s">
        <v>146</v>
      </c>
      <c r="BX36" s="1" t="s">
        <v>147</v>
      </c>
      <c r="BY36" s="1" t="s">
        <v>140</v>
      </c>
      <c r="BZ36" s="1" t="s">
        <v>146</v>
      </c>
      <c r="CA36" s="1" t="s">
        <v>148</v>
      </c>
      <c r="CB36" s="1" t="s">
        <v>138</v>
      </c>
      <c r="CC36" s="1" t="s">
        <v>149</v>
      </c>
      <c r="CD36" s="1" t="s">
        <v>135</v>
      </c>
      <c r="CE36" s="1" t="s">
        <v>132</v>
      </c>
      <c r="CF36" s="1" t="s">
        <v>181</v>
      </c>
      <c r="CG36" s="1" t="s">
        <v>334</v>
      </c>
      <c r="CH36" s="1" t="s">
        <v>643</v>
      </c>
      <c r="CI36" s="1" t="s">
        <v>103</v>
      </c>
      <c r="CJ36" s="1" t="s">
        <v>643</v>
      </c>
      <c r="CK36" s="1" t="s">
        <v>103</v>
      </c>
      <c r="CL36" s="1" t="s">
        <v>479</v>
      </c>
      <c r="CM36" s="1" t="s">
        <v>334</v>
      </c>
      <c r="CN36" s="1" t="s">
        <v>110</v>
      </c>
      <c r="CO36" s="1" t="s">
        <v>110</v>
      </c>
      <c r="CP36" s="1" t="s">
        <v>110</v>
      </c>
      <c r="CQ36" s="1" t="s">
        <v>110</v>
      </c>
      <c r="CR36" s="1" t="s">
        <v>110</v>
      </c>
      <c r="CS36" s="1" t="s">
        <v>110</v>
      </c>
      <c r="CT36" s="1" t="s">
        <v>110</v>
      </c>
      <c r="CU36" s="1" t="s">
        <v>110</v>
      </c>
      <c r="CV36" s="1" t="s">
        <v>110</v>
      </c>
      <c r="CW36" s="1" t="s">
        <v>110</v>
      </c>
    </row>
    <row r="37" spans="1:101" x14ac:dyDescent="0.2">
      <c r="A37" s="1" t="s">
        <v>644</v>
      </c>
      <c r="B37" s="1" t="s">
        <v>645</v>
      </c>
      <c r="C37" s="1" t="s">
        <v>103</v>
      </c>
      <c r="D37" s="1" t="s">
        <v>646</v>
      </c>
      <c r="E37" s="1" t="s">
        <v>105</v>
      </c>
      <c r="F37" s="1" t="s">
        <v>647</v>
      </c>
      <c r="G37" s="1" t="s">
        <v>107</v>
      </c>
      <c r="H37" s="1" t="s">
        <v>645</v>
      </c>
      <c r="I37" s="1" t="s">
        <v>648</v>
      </c>
      <c r="J37" s="1" t="s">
        <v>110</v>
      </c>
      <c r="K37" s="1" t="s">
        <v>110</v>
      </c>
      <c r="L37" s="1" t="s">
        <v>110</v>
      </c>
      <c r="M37" s="1" t="s">
        <v>110</v>
      </c>
      <c r="N37" s="1" t="s">
        <v>326</v>
      </c>
      <c r="O37" s="1" t="s">
        <v>327</v>
      </c>
      <c r="P37" s="1" t="s">
        <v>113</v>
      </c>
      <c r="Q37" s="1" t="s">
        <v>114</v>
      </c>
      <c r="R37" s="1" t="s">
        <v>649</v>
      </c>
      <c r="S37" s="1" t="s">
        <v>650</v>
      </c>
      <c r="T37" s="1" t="s">
        <v>651</v>
      </c>
      <c r="U37" s="1" t="s">
        <v>652</v>
      </c>
      <c r="V37" s="1" t="s">
        <v>653</v>
      </c>
      <c r="W37" s="1" t="s">
        <v>214</v>
      </c>
      <c r="X37" s="1" t="s">
        <v>107</v>
      </c>
      <c r="Y37" s="1" t="s">
        <v>121</v>
      </c>
      <c r="Z37" s="1" t="s">
        <v>110</v>
      </c>
      <c r="AA37" s="1" t="s">
        <v>110</v>
      </c>
      <c r="AB37" s="1" t="s">
        <v>121</v>
      </c>
      <c r="AC37" s="1" t="s">
        <v>107</v>
      </c>
      <c r="AD37" s="1" t="s">
        <v>110</v>
      </c>
      <c r="AE37" s="1" t="s">
        <v>110</v>
      </c>
      <c r="AF37" s="1" t="s">
        <v>110</v>
      </c>
      <c r="AG37" s="1" t="s">
        <v>110</v>
      </c>
      <c r="AH37" s="1" t="s">
        <v>122</v>
      </c>
      <c r="AI37" s="1" t="s">
        <v>107</v>
      </c>
      <c r="AJ37" s="1" t="s">
        <v>107</v>
      </c>
      <c r="AK37" s="1" t="s">
        <v>107</v>
      </c>
      <c r="AL37" s="1" t="s">
        <v>107</v>
      </c>
      <c r="AM37" s="1" t="s">
        <v>107</v>
      </c>
      <c r="AN37" s="1" t="s">
        <v>107</v>
      </c>
      <c r="AO37" s="1" t="s">
        <v>122</v>
      </c>
      <c r="AP37" s="1" t="s">
        <v>110</v>
      </c>
      <c r="AQ37" s="1" t="s">
        <v>107</v>
      </c>
      <c r="AR37" s="1" t="s">
        <v>124</v>
      </c>
      <c r="AS37" s="1" t="s">
        <v>125</v>
      </c>
      <c r="AT37" s="1" t="s">
        <v>126</v>
      </c>
      <c r="AU37" s="1" t="s">
        <v>654</v>
      </c>
      <c r="AV37" s="1" t="s">
        <v>128</v>
      </c>
      <c r="AW37" s="1" t="s">
        <v>110</v>
      </c>
      <c r="AX37" s="1" t="s">
        <v>110</v>
      </c>
      <c r="AY37" s="1" t="s">
        <v>110</v>
      </c>
      <c r="AZ37" s="1" t="s">
        <v>110</v>
      </c>
      <c r="BA37" s="1" t="s">
        <v>129</v>
      </c>
      <c r="BB37" s="1" t="s">
        <v>130</v>
      </c>
      <c r="BC37" s="1" t="s">
        <v>131</v>
      </c>
      <c r="BD37" s="1" t="s">
        <v>132</v>
      </c>
      <c r="BE37" s="1" t="s">
        <v>130</v>
      </c>
      <c r="BF37" s="1" t="s">
        <v>133</v>
      </c>
      <c r="BG37" s="1" t="s">
        <v>134</v>
      </c>
      <c r="BH37" s="1" t="s">
        <v>130</v>
      </c>
      <c r="BI37" s="1" t="s">
        <v>135</v>
      </c>
      <c r="BJ37" s="1" t="s">
        <v>136</v>
      </c>
      <c r="BK37" s="1" t="s">
        <v>130</v>
      </c>
      <c r="BL37" s="1" t="s">
        <v>137</v>
      </c>
      <c r="BM37" s="1" t="s">
        <v>138</v>
      </c>
      <c r="BN37" s="1" t="s">
        <v>130</v>
      </c>
      <c r="BO37" s="1" t="s">
        <v>139</v>
      </c>
      <c r="BP37" s="1" t="s">
        <v>140</v>
      </c>
      <c r="BQ37" s="1" t="s">
        <v>141</v>
      </c>
      <c r="BR37" s="1" t="s">
        <v>589</v>
      </c>
      <c r="BS37" s="1" t="s">
        <v>138</v>
      </c>
      <c r="BT37" s="1" t="s">
        <v>143</v>
      </c>
      <c r="BU37" s="1" t="s">
        <v>144</v>
      </c>
      <c r="BV37" s="1" t="s">
        <v>642</v>
      </c>
      <c r="BW37" s="1" t="s">
        <v>146</v>
      </c>
      <c r="BX37" s="1" t="s">
        <v>147</v>
      </c>
      <c r="BY37" s="1" t="s">
        <v>140</v>
      </c>
      <c r="BZ37" s="1" t="s">
        <v>146</v>
      </c>
      <c r="CA37" s="1" t="s">
        <v>148</v>
      </c>
      <c r="CB37" s="1" t="s">
        <v>138</v>
      </c>
      <c r="CC37" s="1" t="s">
        <v>149</v>
      </c>
      <c r="CD37" s="1" t="s">
        <v>135</v>
      </c>
      <c r="CE37" s="1" t="s">
        <v>132</v>
      </c>
      <c r="CF37" s="1" t="s">
        <v>479</v>
      </c>
      <c r="CG37" s="1" t="s">
        <v>334</v>
      </c>
      <c r="CH37" s="1" t="s">
        <v>655</v>
      </c>
      <c r="CI37" s="1" t="s">
        <v>103</v>
      </c>
      <c r="CJ37" s="1" t="s">
        <v>655</v>
      </c>
      <c r="CK37" s="1" t="s">
        <v>103</v>
      </c>
      <c r="CL37" s="1" t="s">
        <v>123</v>
      </c>
      <c r="CM37" s="1" t="s">
        <v>334</v>
      </c>
      <c r="CN37" s="1" t="s">
        <v>110</v>
      </c>
      <c r="CO37" s="1" t="s">
        <v>110</v>
      </c>
      <c r="CP37" s="1" t="s">
        <v>110</v>
      </c>
      <c r="CQ37" s="1" t="s">
        <v>110</v>
      </c>
      <c r="CR37" s="1" t="s">
        <v>110</v>
      </c>
      <c r="CS37" s="1" t="s">
        <v>110</v>
      </c>
      <c r="CT37" s="1" t="s">
        <v>110</v>
      </c>
      <c r="CU37" s="1" t="s">
        <v>110</v>
      </c>
      <c r="CV37" s="1" t="s">
        <v>110</v>
      </c>
      <c r="CW37" s="1" t="s">
        <v>110</v>
      </c>
    </row>
    <row r="38" spans="1:101" x14ac:dyDescent="0.2">
      <c r="A38" s="1" t="s">
        <v>656</v>
      </c>
      <c r="B38" s="1" t="s">
        <v>657</v>
      </c>
      <c r="C38" s="1" t="s">
        <v>103</v>
      </c>
      <c r="D38" s="1" t="s">
        <v>658</v>
      </c>
      <c r="E38" s="1" t="s">
        <v>105</v>
      </c>
      <c r="F38" s="1" t="s">
        <v>659</v>
      </c>
      <c r="G38" s="1" t="s">
        <v>107</v>
      </c>
      <c r="H38" s="1" t="s">
        <v>660</v>
      </c>
      <c r="I38" s="1" t="s">
        <v>661</v>
      </c>
      <c r="J38" s="1" t="s">
        <v>110</v>
      </c>
      <c r="K38" s="1" t="s">
        <v>110</v>
      </c>
      <c r="L38" s="1" t="s">
        <v>110</v>
      </c>
      <c r="M38" s="1" t="s">
        <v>110</v>
      </c>
      <c r="N38" s="1" t="s">
        <v>662</v>
      </c>
      <c r="O38" s="1" t="s">
        <v>663</v>
      </c>
      <c r="P38" s="1" t="s">
        <v>113</v>
      </c>
      <c r="Q38" s="1" t="s">
        <v>114</v>
      </c>
      <c r="R38" s="1" t="s">
        <v>664</v>
      </c>
      <c r="S38" s="1" t="s">
        <v>665</v>
      </c>
      <c r="T38" s="1" t="s">
        <v>666</v>
      </c>
      <c r="U38" s="1" t="s">
        <v>667</v>
      </c>
      <c r="V38" s="1" t="s">
        <v>668</v>
      </c>
      <c r="W38" s="1" t="s">
        <v>669</v>
      </c>
      <c r="X38" s="1" t="s">
        <v>107</v>
      </c>
      <c r="Y38" s="1" t="s">
        <v>121</v>
      </c>
      <c r="Z38" s="1" t="s">
        <v>110</v>
      </c>
      <c r="AA38" s="1" t="s">
        <v>110</v>
      </c>
      <c r="AB38" s="1" t="s">
        <v>121</v>
      </c>
      <c r="AC38" s="1" t="s">
        <v>107</v>
      </c>
      <c r="AD38" s="1" t="s">
        <v>110</v>
      </c>
      <c r="AE38" s="1" t="s">
        <v>110</v>
      </c>
      <c r="AF38" s="1" t="s">
        <v>110</v>
      </c>
      <c r="AG38" s="1" t="s">
        <v>107</v>
      </c>
      <c r="AH38" s="1" t="s">
        <v>122</v>
      </c>
      <c r="AI38" s="1" t="s">
        <v>107</v>
      </c>
      <c r="AJ38" s="1" t="s">
        <v>107</v>
      </c>
      <c r="AK38" s="1" t="s">
        <v>107</v>
      </c>
      <c r="AL38" s="1" t="s">
        <v>107</v>
      </c>
      <c r="AM38" s="1" t="s">
        <v>107</v>
      </c>
      <c r="AN38" s="1" t="s">
        <v>107</v>
      </c>
      <c r="AO38" s="1" t="s">
        <v>122</v>
      </c>
      <c r="AP38" s="1" t="s">
        <v>110</v>
      </c>
      <c r="AQ38" s="1" t="s">
        <v>107</v>
      </c>
      <c r="AR38" s="1" t="s">
        <v>124</v>
      </c>
      <c r="AS38" s="1" t="s">
        <v>125</v>
      </c>
      <c r="AT38" s="1" t="s">
        <v>126</v>
      </c>
      <c r="AU38" s="1" t="s">
        <v>670</v>
      </c>
      <c r="AV38" s="1" t="s">
        <v>128</v>
      </c>
      <c r="AW38" s="1" t="s">
        <v>110</v>
      </c>
      <c r="AX38" s="1" t="s">
        <v>110</v>
      </c>
      <c r="AY38" s="1" t="s">
        <v>110</v>
      </c>
      <c r="AZ38" s="1" t="s">
        <v>110</v>
      </c>
      <c r="BA38" s="1" t="s">
        <v>129</v>
      </c>
      <c r="BB38" s="1" t="s">
        <v>130</v>
      </c>
      <c r="BC38" s="1" t="s">
        <v>131</v>
      </c>
      <c r="BD38" s="1" t="s">
        <v>132</v>
      </c>
      <c r="BE38" s="1" t="s">
        <v>130</v>
      </c>
      <c r="BF38" s="1" t="s">
        <v>133</v>
      </c>
      <c r="BG38" s="1" t="s">
        <v>134</v>
      </c>
      <c r="BH38" s="1" t="s">
        <v>130</v>
      </c>
      <c r="BI38" s="1" t="s">
        <v>135</v>
      </c>
      <c r="BJ38" s="1" t="s">
        <v>136</v>
      </c>
      <c r="BK38" s="1" t="s">
        <v>130</v>
      </c>
      <c r="BL38" s="1" t="s">
        <v>137</v>
      </c>
      <c r="BM38" s="1" t="s">
        <v>138</v>
      </c>
      <c r="BN38" s="1" t="s">
        <v>130</v>
      </c>
      <c r="BO38" s="1" t="s">
        <v>139</v>
      </c>
      <c r="BP38" s="1" t="s">
        <v>140</v>
      </c>
      <c r="BQ38" s="1" t="s">
        <v>141</v>
      </c>
      <c r="BR38" s="1" t="s">
        <v>589</v>
      </c>
      <c r="BS38" s="1" t="s">
        <v>138</v>
      </c>
      <c r="BT38" s="1" t="s">
        <v>143</v>
      </c>
      <c r="BU38" s="1" t="s">
        <v>144</v>
      </c>
      <c r="BV38" s="1" t="s">
        <v>642</v>
      </c>
      <c r="BW38" s="1" t="s">
        <v>146</v>
      </c>
      <c r="BX38" s="1" t="s">
        <v>147</v>
      </c>
      <c r="BY38" s="1" t="s">
        <v>140</v>
      </c>
      <c r="BZ38" s="1" t="s">
        <v>146</v>
      </c>
      <c r="CA38" s="1" t="s">
        <v>148</v>
      </c>
      <c r="CB38" s="1" t="s">
        <v>138</v>
      </c>
      <c r="CC38" s="1" t="s">
        <v>149</v>
      </c>
      <c r="CD38" s="1" t="s">
        <v>135</v>
      </c>
      <c r="CE38" s="1" t="s">
        <v>132</v>
      </c>
      <c r="CF38" s="1" t="s">
        <v>123</v>
      </c>
      <c r="CG38" s="1" t="s">
        <v>334</v>
      </c>
      <c r="CH38" s="1" t="s">
        <v>671</v>
      </c>
      <c r="CI38" s="1" t="s">
        <v>103</v>
      </c>
      <c r="CJ38" s="1" t="s">
        <v>671</v>
      </c>
      <c r="CK38" s="1" t="s">
        <v>103</v>
      </c>
      <c r="CL38" s="1" t="s">
        <v>536</v>
      </c>
      <c r="CM38" s="1" t="s">
        <v>334</v>
      </c>
      <c r="CN38" s="1" t="s">
        <v>110</v>
      </c>
      <c r="CO38" s="1" t="s">
        <v>110</v>
      </c>
      <c r="CP38" s="1" t="s">
        <v>110</v>
      </c>
      <c r="CQ38" s="1" t="s">
        <v>110</v>
      </c>
      <c r="CR38" s="1" t="s">
        <v>110</v>
      </c>
      <c r="CS38" s="1" t="s">
        <v>110</v>
      </c>
      <c r="CT38" s="1" t="s">
        <v>110</v>
      </c>
      <c r="CU38" s="1" t="s">
        <v>110</v>
      </c>
      <c r="CV38" s="1" t="s">
        <v>110</v>
      </c>
      <c r="CW38" s="1" t="s">
        <v>110</v>
      </c>
    </row>
    <row r="39" spans="1:101" x14ac:dyDescent="0.2">
      <c r="A39" s="1" t="s">
        <v>672</v>
      </c>
      <c r="B39" s="1" t="s">
        <v>673</v>
      </c>
      <c r="C39" s="1" t="s">
        <v>103</v>
      </c>
      <c r="D39" s="1" t="s">
        <v>674</v>
      </c>
      <c r="E39" s="1" t="s">
        <v>105</v>
      </c>
      <c r="F39" s="1" t="s">
        <v>675</v>
      </c>
      <c r="G39" s="1" t="s">
        <v>107</v>
      </c>
      <c r="H39" s="1" t="s">
        <v>673</v>
      </c>
      <c r="I39" s="1" t="s">
        <v>676</v>
      </c>
      <c r="J39" s="1" t="s">
        <v>110</v>
      </c>
      <c r="K39" s="1" t="s">
        <v>110</v>
      </c>
      <c r="L39" s="1" t="s">
        <v>110</v>
      </c>
      <c r="M39" s="1" t="s">
        <v>110</v>
      </c>
      <c r="N39" s="1" t="s">
        <v>677</v>
      </c>
      <c r="O39" s="1" t="s">
        <v>678</v>
      </c>
      <c r="P39" s="1" t="s">
        <v>113</v>
      </c>
      <c r="Q39" s="1" t="s">
        <v>114</v>
      </c>
      <c r="R39" s="1" t="s">
        <v>679</v>
      </c>
      <c r="S39" s="1" t="s">
        <v>680</v>
      </c>
      <c r="T39" s="1" t="s">
        <v>681</v>
      </c>
      <c r="U39" s="1" t="s">
        <v>682</v>
      </c>
      <c r="V39" s="1" t="s">
        <v>683</v>
      </c>
      <c r="W39" s="1" t="s">
        <v>684</v>
      </c>
      <c r="X39" s="1" t="s">
        <v>107</v>
      </c>
      <c r="Y39" s="1" t="s">
        <v>121</v>
      </c>
      <c r="Z39" s="1" t="s">
        <v>110</v>
      </c>
      <c r="AA39" s="1" t="s">
        <v>110</v>
      </c>
      <c r="AB39" s="1" t="s">
        <v>121</v>
      </c>
      <c r="AC39" s="1" t="s">
        <v>107</v>
      </c>
      <c r="AD39" s="1" t="s">
        <v>110</v>
      </c>
      <c r="AE39" s="1" t="s">
        <v>110</v>
      </c>
      <c r="AF39" s="1" t="s">
        <v>110</v>
      </c>
      <c r="AG39" s="1" t="s">
        <v>107</v>
      </c>
      <c r="AH39" s="1" t="s">
        <v>122</v>
      </c>
      <c r="AI39" s="1" t="s">
        <v>107</v>
      </c>
      <c r="AJ39" s="1" t="s">
        <v>107</v>
      </c>
      <c r="AK39" s="1" t="s">
        <v>107</v>
      </c>
      <c r="AL39" s="1" t="s">
        <v>107</v>
      </c>
      <c r="AM39" s="1" t="s">
        <v>107</v>
      </c>
      <c r="AN39" s="1" t="s">
        <v>107</v>
      </c>
      <c r="AO39" s="1" t="s">
        <v>122</v>
      </c>
      <c r="AP39" s="1" t="s">
        <v>110</v>
      </c>
      <c r="AQ39" s="1" t="s">
        <v>107</v>
      </c>
      <c r="AR39" s="1" t="s">
        <v>124</v>
      </c>
      <c r="AS39" s="1" t="s">
        <v>125</v>
      </c>
      <c r="AT39" s="1" t="s">
        <v>126</v>
      </c>
      <c r="AU39" s="1" t="s">
        <v>685</v>
      </c>
      <c r="AV39" s="1" t="s">
        <v>128</v>
      </c>
      <c r="AW39" s="1" t="s">
        <v>110</v>
      </c>
      <c r="AX39" s="1" t="s">
        <v>110</v>
      </c>
      <c r="AY39" s="1" t="s">
        <v>110</v>
      </c>
      <c r="AZ39" s="1" t="s">
        <v>110</v>
      </c>
      <c r="BA39" s="1" t="s">
        <v>129</v>
      </c>
      <c r="BB39" s="1" t="s">
        <v>130</v>
      </c>
      <c r="BC39" s="1" t="s">
        <v>131</v>
      </c>
      <c r="BD39" s="1" t="s">
        <v>132</v>
      </c>
      <c r="BE39" s="1" t="s">
        <v>130</v>
      </c>
      <c r="BF39" s="1" t="s">
        <v>133</v>
      </c>
      <c r="BG39" s="1" t="s">
        <v>134</v>
      </c>
      <c r="BH39" s="1" t="s">
        <v>130</v>
      </c>
      <c r="BI39" s="1" t="s">
        <v>135</v>
      </c>
      <c r="BJ39" s="1" t="s">
        <v>136</v>
      </c>
      <c r="BK39" s="1" t="s">
        <v>130</v>
      </c>
      <c r="BL39" s="1" t="s">
        <v>137</v>
      </c>
      <c r="BM39" s="1" t="s">
        <v>138</v>
      </c>
      <c r="BN39" s="1" t="s">
        <v>130</v>
      </c>
      <c r="BO39" s="1" t="s">
        <v>139</v>
      </c>
      <c r="BP39" s="1" t="s">
        <v>140</v>
      </c>
      <c r="BQ39" s="1" t="s">
        <v>141</v>
      </c>
      <c r="BR39" s="1" t="s">
        <v>589</v>
      </c>
      <c r="BS39" s="1" t="s">
        <v>138</v>
      </c>
      <c r="BT39" s="1" t="s">
        <v>143</v>
      </c>
      <c r="BU39" s="1" t="s">
        <v>144</v>
      </c>
      <c r="BV39" s="1" t="s">
        <v>642</v>
      </c>
      <c r="BW39" s="1" t="s">
        <v>146</v>
      </c>
      <c r="BX39" s="1" t="s">
        <v>147</v>
      </c>
      <c r="BY39" s="1" t="s">
        <v>140</v>
      </c>
      <c r="BZ39" s="1" t="s">
        <v>146</v>
      </c>
      <c r="CA39" s="1" t="s">
        <v>148</v>
      </c>
      <c r="CB39" s="1" t="s">
        <v>138</v>
      </c>
      <c r="CC39" s="1" t="s">
        <v>149</v>
      </c>
      <c r="CD39" s="1" t="s">
        <v>135</v>
      </c>
      <c r="CE39" s="1" t="s">
        <v>132</v>
      </c>
      <c r="CF39" s="1" t="s">
        <v>536</v>
      </c>
      <c r="CG39" s="1" t="s">
        <v>334</v>
      </c>
      <c r="CH39" s="1" t="s">
        <v>686</v>
      </c>
      <c r="CI39" s="1" t="s">
        <v>103</v>
      </c>
      <c r="CJ39" s="1" t="s">
        <v>686</v>
      </c>
      <c r="CK39" s="1" t="s">
        <v>103</v>
      </c>
      <c r="CL39" s="1" t="s">
        <v>551</v>
      </c>
      <c r="CM39" s="1" t="s">
        <v>334</v>
      </c>
      <c r="CN39" s="1" t="s">
        <v>110</v>
      </c>
      <c r="CO39" s="1" t="s">
        <v>110</v>
      </c>
      <c r="CP39" s="1" t="s">
        <v>110</v>
      </c>
      <c r="CQ39" s="1" t="s">
        <v>110</v>
      </c>
      <c r="CR39" s="1" t="s">
        <v>110</v>
      </c>
      <c r="CS39" s="1" t="s">
        <v>110</v>
      </c>
      <c r="CT39" s="1" t="s">
        <v>110</v>
      </c>
      <c r="CU39" s="1" t="s">
        <v>110</v>
      </c>
      <c r="CV39" s="1" t="s">
        <v>110</v>
      </c>
      <c r="CW39" s="1" t="s">
        <v>110</v>
      </c>
    </row>
    <row r="40" spans="1:101" x14ac:dyDescent="0.2">
      <c r="A40" s="1" t="s">
        <v>687</v>
      </c>
      <c r="B40" s="1" t="s">
        <v>688</v>
      </c>
      <c r="C40" s="1" t="s">
        <v>103</v>
      </c>
      <c r="D40" s="1" t="s">
        <v>689</v>
      </c>
      <c r="E40" s="1" t="s">
        <v>105</v>
      </c>
      <c r="F40" s="1" t="s">
        <v>690</v>
      </c>
      <c r="G40" s="1" t="s">
        <v>107</v>
      </c>
      <c r="H40" s="1" t="s">
        <v>691</v>
      </c>
      <c r="I40" s="1" t="s">
        <v>692</v>
      </c>
      <c r="J40" s="1" t="s">
        <v>110</v>
      </c>
      <c r="K40" s="1" t="s">
        <v>110</v>
      </c>
      <c r="L40" s="1" t="s">
        <v>110</v>
      </c>
      <c r="M40" s="1" t="s">
        <v>110</v>
      </c>
      <c r="N40" s="1" t="s">
        <v>693</v>
      </c>
      <c r="O40" s="1" t="s">
        <v>694</v>
      </c>
      <c r="P40" s="1" t="s">
        <v>113</v>
      </c>
      <c r="Q40" s="1" t="s">
        <v>114</v>
      </c>
      <c r="R40" s="1" t="s">
        <v>695</v>
      </c>
      <c r="S40" s="1" t="s">
        <v>696</v>
      </c>
      <c r="T40" s="1" t="s">
        <v>697</v>
      </c>
      <c r="U40" s="1" t="s">
        <v>698</v>
      </c>
      <c r="V40" s="1" t="s">
        <v>699</v>
      </c>
      <c r="W40" s="1" t="s">
        <v>700</v>
      </c>
      <c r="X40" s="1" t="s">
        <v>107</v>
      </c>
      <c r="Y40" s="1" t="s">
        <v>121</v>
      </c>
      <c r="Z40" s="1" t="s">
        <v>110</v>
      </c>
      <c r="AA40" s="1" t="s">
        <v>110</v>
      </c>
      <c r="AB40" s="1" t="s">
        <v>121</v>
      </c>
      <c r="AC40" s="1" t="s">
        <v>107</v>
      </c>
      <c r="AD40" s="1" t="s">
        <v>110</v>
      </c>
      <c r="AE40" s="1" t="s">
        <v>110</v>
      </c>
      <c r="AF40" s="1" t="s">
        <v>110</v>
      </c>
      <c r="AG40" s="1" t="s">
        <v>107</v>
      </c>
      <c r="AH40" s="1" t="s">
        <v>122</v>
      </c>
      <c r="AI40" s="1" t="s">
        <v>107</v>
      </c>
      <c r="AJ40" s="1" t="s">
        <v>107</v>
      </c>
      <c r="AK40" s="1" t="s">
        <v>107</v>
      </c>
      <c r="AL40" s="1" t="s">
        <v>107</v>
      </c>
      <c r="AM40" s="1" t="s">
        <v>107</v>
      </c>
      <c r="AN40" s="1" t="s">
        <v>107</v>
      </c>
      <c r="AO40" s="1" t="s">
        <v>122</v>
      </c>
      <c r="AP40" s="1" t="s">
        <v>110</v>
      </c>
      <c r="AQ40" s="1" t="s">
        <v>107</v>
      </c>
      <c r="AR40" s="1" t="s">
        <v>124</v>
      </c>
      <c r="AS40" s="1" t="s">
        <v>125</v>
      </c>
      <c r="AT40" s="1" t="s">
        <v>126</v>
      </c>
      <c r="AU40" s="1" t="s">
        <v>701</v>
      </c>
      <c r="AV40" s="1" t="s">
        <v>128</v>
      </c>
      <c r="AW40" s="1" t="s">
        <v>110</v>
      </c>
      <c r="AX40" s="1" t="s">
        <v>110</v>
      </c>
      <c r="AY40" s="1" t="s">
        <v>110</v>
      </c>
      <c r="AZ40" s="1" t="s">
        <v>110</v>
      </c>
      <c r="BA40" s="1" t="s">
        <v>129</v>
      </c>
      <c r="BB40" s="1" t="s">
        <v>130</v>
      </c>
      <c r="BC40" s="1" t="s">
        <v>131</v>
      </c>
      <c r="BD40" s="1" t="s">
        <v>132</v>
      </c>
      <c r="BE40" s="1" t="s">
        <v>130</v>
      </c>
      <c r="BF40" s="1" t="s">
        <v>133</v>
      </c>
      <c r="BG40" s="1" t="s">
        <v>134</v>
      </c>
      <c r="BH40" s="1" t="s">
        <v>130</v>
      </c>
      <c r="BI40" s="1" t="s">
        <v>135</v>
      </c>
      <c r="BJ40" s="1" t="s">
        <v>136</v>
      </c>
      <c r="BK40" s="1" t="s">
        <v>130</v>
      </c>
      <c r="BL40" s="1" t="s">
        <v>137</v>
      </c>
      <c r="BM40" s="1" t="s">
        <v>138</v>
      </c>
      <c r="BN40" s="1" t="s">
        <v>130</v>
      </c>
      <c r="BO40" s="1" t="s">
        <v>139</v>
      </c>
      <c r="BP40" s="1" t="s">
        <v>140</v>
      </c>
      <c r="BQ40" s="1" t="s">
        <v>141</v>
      </c>
      <c r="BR40" s="1" t="s">
        <v>589</v>
      </c>
      <c r="BS40" s="1" t="s">
        <v>138</v>
      </c>
      <c r="BT40" s="1" t="s">
        <v>143</v>
      </c>
      <c r="BU40" s="1" t="s">
        <v>144</v>
      </c>
      <c r="BV40" s="1" t="s">
        <v>642</v>
      </c>
      <c r="BW40" s="1" t="s">
        <v>146</v>
      </c>
      <c r="BX40" s="1" t="s">
        <v>147</v>
      </c>
      <c r="BY40" s="1" t="s">
        <v>140</v>
      </c>
      <c r="BZ40" s="1" t="s">
        <v>146</v>
      </c>
      <c r="CA40" s="1" t="s">
        <v>148</v>
      </c>
      <c r="CB40" s="1" t="s">
        <v>138</v>
      </c>
      <c r="CC40" s="1" t="s">
        <v>149</v>
      </c>
      <c r="CD40" s="1" t="s">
        <v>135</v>
      </c>
      <c r="CE40" s="1" t="s">
        <v>132</v>
      </c>
      <c r="CF40" s="1" t="s">
        <v>551</v>
      </c>
      <c r="CG40" s="1" t="s">
        <v>334</v>
      </c>
      <c r="CH40" s="1" t="s">
        <v>702</v>
      </c>
      <c r="CI40" s="1" t="s">
        <v>103</v>
      </c>
      <c r="CJ40" s="1" t="s">
        <v>702</v>
      </c>
      <c r="CK40" s="1" t="s">
        <v>103</v>
      </c>
      <c r="CL40" s="1" t="s">
        <v>566</v>
      </c>
      <c r="CM40" s="1" t="s">
        <v>334</v>
      </c>
      <c r="CN40" s="1" t="s">
        <v>110</v>
      </c>
      <c r="CO40" s="1" t="s">
        <v>110</v>
      </c>
      <c r="CP40" s="1" t="s">
        <v>110</v>
      </c>
      <c r="CQ40" s="1" t="s">
        <v>110</v>
      </c>
      <c r="CR40" s="1" t="s">
        <v>110</v>
      </c>
      <c r="CS40" s="1" t="s">
        <v>110</v>
      </c>
      <c r="CT40" s="1" t="s">
        <v>110</v>
      </c>
      <c r="CU40" s="1" t="s">
        <v>110</v>
      </c>
      <c r="CV40" s="1" t="s">
        <v>110</v>
      </c>
      <c r="CW40" s="1" t="s">
        <v>110</v>
      </c>
    </row>
    <row r="41" spans="1:101" x14ac:dyDescent="0.2">
      <c r="A41" s="1" t="s">
        <v>703</v>
      </c>
      <c r="B41" s="1" t="s">
        <v>704</v>
      </c>
      <c r="C41" s="1" t="s">
        <v>103</v>
      </c>
      <c r="D41" s="1" t="s">
        <v>705</v>
      </c>
      <c r="E41" s="1" t="s">
        <v>105</v>
      </c>
      <c r="F41" s="1" t="s">
        <v>706</v>
      </c>
      <c r="G41" s="1" t="s">
        <v>107</v>
      </c>
      <c r="H41" s="1" t="s">
        <v>707</v>
      </c>
      <c r="I41" s="1" t="s">
        <v>708</v>
      </c>
      <c r="J41" s="1" t="s">
        <v>110</v>
      </c>
      <c r="K41" s="1" t="s">
        <v>110</v>
      </c>
      <c r="L41" s="1" t="s">
        <v>110</v>
      </c>
      <c r="M41" s="1" t="s">
        <v>110</v>
      </c>
      <c r="N41" s="1" t="s">
        <v>709</v>
      </c>
      <c r="O41" s="1" t="s">
        <v>710</v>
      </c>
      <c r="P41" s="1" t="s">
        <v>113</v>
      </c>
      <c r="Q41" s="1" t="s">
        <v>114</v>
      </c>
      <c r="R41" s="1" t="s">
        <v>711</v>
      </c>
      <c r="S41" s="1" t="s">
        <v>712</v>
      </c>
      <c r="T41" s="1" t="s">
        <v>713</v>
      </c>
      <c r="U41" s="1" t="s">
        <v>714</v>
      </c>
      <c r="V41" s="1" t="s">
        <v>715</v>
      </c>
      <c r="W41" s="1" t="s">
        <v>716</v>
      </c>
      <c r="X41" s="1" t="s">
        <v>107</v>
      </c>
      <c r="Y41" s="1" t="s">
        <v>121</v>
      </c>
      <c r="Z41" s="1" t="s">
        <v>110</v>
      </c>
      <c r="AA41" s="1" t="s">
        <v>110</v>
      </c>
      <c r="AB41" s="1" t="s">
        <v>121</v>
      </c>
      <c r="AC41" s="1" t="s">
        <v>107</v>
      </c>
      <c r="AD41" s="1" t="s">
        <v>110</v>
      </c>
      <c r="AE41" s="1" t="s">
        <v>110</v>
      </c>
      <c r="AF41" s="1" t="s">
        <v>110</v>
      </c>
      <c r="AG41" s="1" t="s">
        <v>107</v>
      </c>
      <c r="AH41" s="1" t="s">
        <v>122</v>
      </c>
      <c r="AI41" s="1" t="s">
        <v>107</v>
      </c>
      <c r="AJ41" s="1" t="s">
        <v>107</v>
      </c>
      <c r="AK41" s="1" t="s">
        <v>107</v>
      </c>
      <c r="AL41" s="1" t="s">
        <v>107</v>
      </c>
      <c r="AM41" s="1" t="s">
        <v>107</v>
      </c>
      <c r="AN41" s="1" t="s">
        <v>107</v>
      </c>
      <c r="AO41" s="1" t="s">
        <v>122</v>
      </c>
      <c r="AP41" s="1" t="s">
        <v>110</v>
      </c>
      <c r="AQ41" s="1" t="s">
        <v>107</v>
      </c>
      <c r="AR41" s="1" t="s">
        <v>124</v>
      </c>
      <c r="AS41" s="1" t="s">
        <v>125</v>
      </c>
      <c r="AT41" s="1" t="s">
        <v>126</v>
      </c>
      <c r="AU41" s="1" t="s">
        <v>717</v>
      </c>
      <c r="AV41" s="1" t="s">
        <v>128</v>
      </c>
      <c r="AW41" s="1" t="s">
        <v>110</v>
      </c>
      <c r="AX41" s="1" t="s">
        <v>110</v>
      </c>
      <c r="AY41" s="1" t="s">
        <v>110</v>
      </c>
      <c r="AZ41" s="1" t="s">
        <v>110</v>
      </c>
      <c r="BA41" s="1" t="s">
        <v>129</v>
      </c>
      <c r="BB41" s="1" t="s">
        <v>130</v>
      </c>
      <c r="BC41" s="1" t="s">
        <v>131</v>
      </c>
      <c r="BD41" s="1" t="s">
        <v>132</v>
      </c>
      <c r="BE41" s="1" t="s">
        <v>130</v>
      </c>
      <c r="BF41" s="1" t="s">
        <v>133</v>
      </c>
      <c r="BG41" s="1" t="s">
        <v>134</v>
      </c>
      <c r="BH41" s="1" t="s">
        <v>130</v>
      </c>
      <c r="BI41" s="1" t="s">
        <v>135</v>
      </c>
      <c r="BJ41" s="1" t="s">
        <v>136</v>
      </c>
      <c r="BK41" s="1" t="s">
        <v>130</v>
      </c>
      <c r="BL41" s="1" t="s">
        <v>137</v>
      </c>
      <c r="BM41" s="1" t="s">
        <v>138</v>
      </c>
      <c r="BN41" s="1" t="s">
        <v>130</v>
      </c>
      <c r="BO41" s="1" t="s">
        <v>139</v>
      </c>
      <c r="BP41" s="1" t="s">
        <v>140</v>
      </c>
      <c r="BQ41" s="1" t="s">
        <v>141</v>
      </c>
      <c r="BR41" s="1" t="s">
        <v>589</v>
      </c>
      <c r="BS41" s="1" t="s">
        <v>138</v>
      </c>
      <c r="BT41" s="1" t="s">
        <v>143</v>
      </c>
      <c r="BU41" s="1" t="s">
        <v>144</v>
      </c>
      <c r="BV41" s="1" t="s">
        <v>642</v>
      </c>
      <c r="BW41" s="1" t="s">
        <v>146</v>
      </c>
      <c r="BX41" s="1" t="s">
        <v>147</v>
      </c>
      <c r="BY41" s="1" t="s">
        <v>140</v>
      </c>
      <c r="BZ41" s="1" t="s">
        <v>146</v>
      </c>
      <c r="CA41" s="1" t="s">
        <v>148</v>
      </c>
      <c r="CB41" s="1" t="s">
        <v>138</v>
      </c>
      <c r="CC41" s="1" t="s">
        <v>149</v>
      </c>
      <c r="CD41" s="1" t="s">
        <v>135</v>
      </c>
      <c r="CE41" s="1" t="s">
        <v>132</v>
      </c>
      <c r="CF41" s="1" t="s">
        <v>566</v>
      </c>
      <c r="CG41" s="1" t="s">
        <v>334</v>
      </c>
      <c r="CH41" s="1" t="s">
        <v>718</v>
      </c>
      <c r="CI41" s="1" t="s">
        <v>103</v>
      </c>
      <c r="CJ41" s="1" t="s">
        <v>718</v>
      </c>
      <c r="CK41" s="1" t="s">
        <v>103</v>
      </c>
      <c r="CL41" s="1" t="s">
        <v>228</v>
      </c>
      <c r="CM41" s="1" t="s">
        <v>334</v>
      </c>
      <c r="CN41" s="1" t="s">
        <v>110</v>
      </c>
      <c r="CO41" s="1" t="s">
        <v>110</v>
      </c>
      <c r="CP41" s="1" t="s">
        <v>110</v>
      </c>
      <c r="CQ41" s="1" t="s">
        <v>110</v>
      </c>
      <c r="CR41" s="1" t="s">
        <v>110</v>
      </c>
      <c r="CS41" s="1" t="s">
        <v>110</v>
      </c>
      <c r="CT41" s="1" t="s">
        <v>110</v>
      </c>
      <c r="CU41" s="1" t="s">
        <v>110</v>
      </c>
      <c r="CV41" s="1" t="s">
        <v>110</v>
      </c>
      <c r="CW41" s="1" t="s">
        <v>110</v>
      </c>
    </row>
    <row r="42" spans="1:101" x14ac:dyDescent="0.2">
      <c r="A42" s="1" t="s">
        <v>719</v>
      </c>
      <c r="B42" s="1" t="s">
        <v>720</v>
      </c>
      <c r="C42" s="1" t="s">
        <v>103</v>
      </c>
      <c r="D42" s="1" t="s">
        <v>721</v>
      </c>
      <c r="E42" s="1" t="s">
        <v>105</v>
      </c>
      <c r="F42" s="1" t="s">
        <v>722</v>
      </c>
      <c r="G42" s="1" t="s">
        <v>107</v>
      </c>
      <c r="H42" s="1" t="s">
        <v>720</v>
      </c>
      <c r="I42" s="1" t="s">
        <v>723</v>
      </c>
      <c r="J42" s="1" t="s">
        <v>110</v>
      </c>
      <c r="K42" s="1" t="s">
        <v>110</v>
      </c>
      <c r="L42" s="1" t="s">
        <v>110</v>
      </c>
      <c r="M42" s="1" t="s">
        <v>110</v>
      </c>
      <c r="N42" s="1" t="s">
        <v>724</v>
      </c>
      <c r="O42" s="1" t="s">
        <v>725</v>
      </c>
      <c r="P42" s="1" t="s">
        <v>113</v>
      </c>
      <c r="Q42" s="1" t="s">
        <v>114</v>
      </c>
      <c r="R42" s="1" t="s">
        <v>726</v>
      </c>
      <c r="S42" s="1" t="s">
        <v>727</v>
      </c>
      <c r="T42" s="1" t="s">
        <v>728</v>
      </c>
      <c r="U42" s="1" t="s">
        <v>729</v>
      </c>
      <c r="V42" s="1" t="s">
        <v>730</v>
      </c>
      <c r="W42" s="1" t="s">
        <v>120</v>
      </c>
      <c r="X42" s="1" t="s">
        <v>107</v>
      </c>
      <c r="Y42" s="1" t="s">
        <v>121</v>
      </c>
      <c r="Z42" s="1" t="s">
        <v>110</v>
      </c>
      <c r="AA42" s="1" t="s">
        <v>110</v>
      </c>
      <c r="AB42" s="1" t="s">
        <v>121</v>
      </c>
      <c r="AC42" s="1" t="s">
        <v>107</v>
      </c>
      <c r="AD42" s="1" t="s">
        <v>110</v>
      </c>
      <c r="AE42" s="1" t="s">
        <v>110</v>
      </c>
      <c r="AF42" s="1" t="s">
        <v>110</v>
      </c>
      <c r="AG42" s="1" t="s">
        <v>107</v>
      </c>
      <c r="AH42" s="1" t="s">
        <v>122</v>
      </c>
      <c r="AI42" s="1" t="s">
        <v>107</v>
      </c>
      <c r="AJ42" s="1" t="s">
        <v>107</v>
      </c>
      <c r="AK42" s="1" t="s">
        <v>107</v>
      </c>
      <c r="AL42" s="1" t="s">
        <v>107</v>
      </c>
      <c r="AM42" s="1" t="s">
        <v>107</v>
      </c>
      <c r="AN42" s="1" t="s">
        <v>107</v>
      </c>
      <c r="AO42" s="1" t="s">
        <v>122</v>
      </c>
      <c r="AP42" s="1" t="s">
        <v>110</v>
      </c>
      <c r="AQ42" s="1" t="s">
        <v>107</v>
      </c>
      <c r="AR42" s="1" t="s">
        <v>124</v>
      </c>
      <c r="AS42" s="1" t="s">
        <v>125</v>
      </c>
      <c r="AT42" s="1" t="s">
        <v>126</v>
      </c>
      <c r="AU42" s="1" t="s">
        <v>731</v>
      </c>
      <c r="AV42" s="1" t="s">
        <v>128</v>
      </c>
      <c r="AW42" s="1" t="s">
        <v>110</v>
      </c>
      <c r="AX42" s="1" t="s">
        <v>110</v>
      </c>
      <c r="AY42" s="1" t="s">
        <v>110</v>
      </c>
      <c r="AZ42" s="1" t="s">
        <v>110</v>
      </c>
      <c r="BA42" s="1" t="s">
        <v>129</v>
      </c>
      <c r="BB42" s="1" t="s">
        <v>130</v>
      </c>
      <c r="BC42" s="1" t="s">
        <v>131</v>
      </c>
      <c r="BD42" s="1" t="s">
        <v>132</v>
      </c>
      <c r="BE42" s="1" t="s">
        <v>130</v>
      </c>
      <c r="BF42" s="1" t="s">
        <v>133</v>
      </c>
      <c r="BG42" s="1" t="s">
        <v>134</v>
      </c>
      <c r="BH42" s="1" t="s">
        <v>130</v>
      </c>
      <c r="BI42" s="1" t="s">
        <v>135</v>
      </c>
      <c r="BJ42" s="1" t="s">
        <v>136</v>
      </c>
      <c r="BK42" s="1" t="s">
        <v>130</v>
      </c>
      <c r="BL42" s="1" t="s">
        <v>137</v>
      </c>
      <c r="BM42" s="1" t="s">
        <v>138</v>
      </c>
      <c r="BN42" s="1" t="s">
        <v>130</v>
      </c>
      <c r="BO42" s="1" t="s">
        <v>139</v>
      </c>
      <c r="BP42" s="1" t="s">
        <v>140</v>
      </c>
      <c r="BQ42" s="1" t="s">
        <v>141</v>
      </c>
      <c r="BR42" s="1" t="s">
        <v>732</v>
      </c>
      <c r="BS42" s="1" t="s">
        <v>138</v>
      </c>
      <c r="BT42" s="1" t="s">
        <v>143</v>
      </c>
      <c r="BU42" s="1" t="s">
        <v>144</v>
      </c>
      <c r="BV42" s="1" t="s">
        <v>642</v>
      </c>
      <c r="BW42" s="1" t="s">
        <v>146</v>
      </c>
      <c r="BX42" s="1" t="s">
        <v>147</v>
      </c>
      <c r="BY42" s="1" t="s">
        <v>140</v>
      </c>
      <c r="BZ42" s="1" t="s">
        <v>146</v>
      </c>
      <c r="CA42" s="1" t="s">
        <v>148</v>
      </c>
      <c r="CB42" s="1" t="s">
        <v>138</v>
      </c>
      <c r="CC42" s="1" t="s">
        <v>149</v>
      </c>
      <c r="CD42" s="1" t="s">
        <v>135</v>
      </c>
      <c r="CE42" s="1" t="s">
        <v>132</v>
      </c>
      <c r="CF42" s="1" t="s">
        <v>228</v>
      </c>
      <c r="CG42" s="1" t="s">
        <v>334</v>
      </c>
      <c r="CH42" s="1" t="s">
        <v>733</v>
      </c>
      <c r="CI42" s="1" t="s">
        <v>103</v>
      </c>
      <c r="CJ42" s="1" t="s">
        <v>733</v>
      </c>
      <c r="CK42" s="1" t="s">
        <v>103</v>
      </c>
      <c r="CL42" s="1" t="s">
        <v>486</v>
      </c>
      <c r="CM42" s="1" t="s">
        <v>334</v>
      </c>
      <c r="CN42" s="1" t="s">
        <v>110</v>
      </c>
      <c r="CO42" s="1" t="s">
        <v>110</v>
      </c>
      <c r="CP42" s="1" t="s">
        <v>110</v>
      </c>
      <c r="CQ42" s="1" t="s">
        <v>110</v>
      </c>
      <c r="CR42" s="1" t="s">
        <v>110</v>
      </c>
      <c r="CS42" s="1" t="s">
        <v>110</v>
      </c>
      <c r="CT42" s="1" t="s">
        <v>110</v>
      </c>
      <c r="CU42" s="1" t="s">
        <v>110</v>
      </c>
      <c r="CV42" s="1" t="s">
        <v>110</v>
      </c>
      <c r="CW42" s="1" t="s">
        <v>110</v>
      </c>
    </row>
    <row r="43" spans="1:101" x14ac:dyDescent="0.2">
      <c r="A43" s="1" t="s">
        <v>734</v>
      </c>
      <c r="B43" s="1" t="s">
        <v>735</v>
      </c>
      <c r="C43" s="1" t="s">
        <v>103</v>
      </c>
      <c r="D43" s="1" t="s">
        <v>736</v>
      </c>
      <c r="E43" s="1" t="s">
        <v>105</v>
      </c>
      <c r="F43" s="1" t="s">
        <v>737</v>
      </c>
      <c r="G43" s="1" t="s">
        <v>107</v>
      </c>
      <c r="H43" s="1" t="s">
        <v>735</v>
      </c>
      <c r="I43" s="1" t="s">
        <v>738</v>
      </c>
      <c r="J43" s="1" t="s">
        <v>110</v>
      </c>
      <c r="K43" s="1" t="s">
        <v>110</v>
      </c>
      <c r="L43" s="1" t="s">
        <v>110</v>
      </c>
      <c r="M43" s="1" t="s">
        <v>110</v>
      </c>
      <c r="N43" s="1" t="s">
        <v>739</v>
      </c>
      <c r="O43" s="1" t="s">
        <v>740</v>
      </c>
      <c r="P43" s="1" t="s">
        <v>113</v>
      </c>
      <c r="Q43" s="1" t="s">
        <v>114</v>
      </c>
      <c r="R43" s="1" t="s">
        <v>741</v>
      </c>
      <c r="S43" s="1" t="s">
        <v>742</v>
      </c>
      <c r="T43" s="1" t="s">
        <v>743</v>
      </c>
      <c r="U43" s="1" t="s">
        <v>744</v>
      </c>
      <c r="V43" s="1" t="s">
        <v>745</v>
      </c>
      <c r="W43" s="1" t="s">
        <v>242</v>
      </c>
      <c r="X43" s="1" t="s">
        <v>107</v>
      </c>
      <c r="Y43" s="1" t="s">
        <v>121</v>
      </c>
      <c r="Z43" s="1" t="s">
        <v>110</v>
      </c>
      <c r="AA43" s="1" t="s">
        <v>110</v>
      </c>
      <c r="AB43" s="1" t="s">
        <v>121</v>
      </c>
      <c r="AC43" s="1" t="s">
        <v>107</v>
      </c>
      <c r="AD43" s="1" t="s">
        <v>110</v>
      </c>
      <c r="AE43" s="1" t="s">
        <v>110</v>
      </c>
      <c r="AF43" s="1" t="s">
        <v>110</v>
      </c>
      <c r="AG43" s="1" t="s">
        <v>107</v>
      </c>
      <c r="AH43" s="1" t="s">
        <v>122</v>
      </c>
      <c r="AI43" s="1" t="s">
        <v>107</v>
      </c>
      <c r="AJ43" s="1" t="s">
        <v>107</v>
      </c>
      <c r="AK43" s="1" t="s">
        <v>107</v>
      </c>
      <c r="AL43" s="1" t="s">
        <v>107</v>
      </c>
      <c r="AM43" s="1" t="s">
        <v>107</v>
      </c>
      <c r="AN43" s="1" t="s">
        <v>107</v>
      </c>
      <c r="AO43" s="1" t="s">
        <v>122</v>
      </c>
      <c r="AP43" s="1" t="s">
        <v>110</v>
      </c>
      <c r="AQ43" s="1" t="s">
        <v>107</v>
      </c>
      <c r="AR43" s="1" t="s">
        <v>124</v>
      </c>
      <c r="AS43" s="1" t="s">
        <v>125</v>
      </c>
      <c r="AT43" s="1" t="s">
        <v>126</v>
      </c>
      <c r="AU43" s="1" t="s">
        <v>746</v>
      </c>
      <c r="AV43" s="1" t="s">
        <v>128</v>
      </c>
      <c r="AW43" s="1" t="s">
        <v>110</v>
      </c>
      <c r="AX43" s="1" t="s">
        <v>110</v>
      </c>
      <c r="AY43" s="1" t="s">
        <v>110</v>
      </c>
      <c r="AZ43" s="1" t="s">
        <v>110</v>
      </c>
      <c r="BA43" s="1" t="s">
        <v>129</v>
      </c>
      <c r="BB43" s="1" t="s">
        <v>130</v>
      </c>
      <c r="BC43" s="1" t="s">
        <v>131</v>
      </c>
      <c r="BD43" s="1" t="s">
        <v>132</v>
      </c>
      <c r="BE43" s="1" t="s">
        <v>130</v>
      </c>
      <c r="BF43" s="1" t="s">
        <v>133</v>
      </c>
      <c r="BG43" s="1" t="s">
        <v>134</v>
      </c>
      <c r="BH43" s="1" t="s">
        <v>130</v>
      </c>
      <c r="BI43" s="1" t="s">
        <v>135</v>
      </c>
      <c r="BJ43" s="1" t="s">
        <v>136</v>
      </c>
      <c r="BK43" s="1" t="s">
        <v>130</v>
      </c>
      <c r="BL43" s="1" t="s">
        <v>137</v>
      </c>
      <c r="BM43" s="1" t="s">
        <v>138</v>
      </c>
      <c r="BN43" s="1" t="s">
        <v>130</v>
      </c>
      <c r="BO43" s="1" t="s">
        <v>139</v>
      </c>
      <c r="BP43" s="1" t="s">
        <v>140</v>
      </c>
      <c r="BQ43" s="1" t="s">
        <v>141</v>
      </c>
      <c r="BR43" s="1" t="s">
        <v>732</v>
      </c>
      <c r="BS43" s="1" t="s">
        <v>138</v>
      </c>
      <c r="BT43" s="1" t="s">
        <v>143</v>
      </c>
      <c r="BU43" s="1" t="s">
        <v>144</v>
      </c>
      <c r="BV43" s="1" t="s">
        <v>642</v>
      </c>
      <c r="BW43" s="1" t="s">
        <v>146</v>
      </c>
      <c r="BX43" s="1" t="s">
        <v>147</v>
      </c>
      <c r="BY43" s="1" t="s">
        <v>140</v>
      </c>
      <c r="BZ43" s="1" t="s">
        <v>146</v>
      </c>
      <c r="CA43" s="1" t="s">
        <v>148</v>
      </c>
      <c r="CB43" s="1" t="s">
        <v>138</v>
      </c>
      <c r="CC43" s="1" t="s">
        <v>149</v>
      </c>
      <c r="CD43" s="1" t="s">
        <v>135</v>
      </c>
      <c r="CE43" s="1" t="s">
        <v>132</v>
      </c>
      <c r="CF43" s="1" t="s">
        <v>486</v>
      </c>
      <c r="CG43" s="1" t="s">
        <v>334</v>
      </c>
      <c r="CH43" s="1" t="s">
        <v>747</v>
      </c>
      <c r="CI43" s="1" t="s">
        <v>103</v>
      </c>
      <c r="CJ43" s="1" t="s">
        <v>747</v>
      </c>
      <c r="CK43" s="1" t="s">
        <v>103</v>
      </c>
      <c r="CL43" s="1" t="s">
        <v>614</v>
      </c>
      <c r="CM43" s="1" t="s">
        <v>334</v>
      </c>
      <c r="CN43" s="1" t="s">
        <v>110</v>
      </c>
      <c r="CO43" s="1" t="s">
        <v>110</v>
      </c>
      <c r="CP43" s="1" t="s">
        <v>110</v>
      </c>
      <c r="CQ43" s="1" t="s">
        <v>110</v>
      </c>
      <c r="CR43" s="1" t="s">
        <v>110</v>
      </c>
      <c r="CS43" s="1" t="s">
        <v>110</v>
      </c>
      <c r="CT43" s="1" t="s">
        <v>110</v>
      </c>
      <c r="CU43" s="1" t="s">
        <v>110</v>
      </c>
      <c r="CV43" s="1" t="s">
        <v>110</v>
      </c>
      <c r="CW43" s="1" t="s">
        <v>110</v>
      </c>
    </row>
    <row r="44" spans="1:101" x14ac:dyDescent="0.2">
      <c r="A44" s="1" t="s">
        <v>748</v>
      </c>
      <c r="B44" s="1" t="s">
        <v>749</v>
      </c>
      <c r="C44" s="1" t="s">
        <v>103</v>
      </c>
      <c r="D44" s="1" t="s">
        <v>750</v>
      </c>
      <c r="E44" s="1" t="s">
        <v>105</v>
      </c>
      <c r="F44" s="1" t="s">
        <v>751</v>
      </c>
      <c r="G44" s="1" t="s">
        <v>107</v>
      </c>
      <c r="H44" s="1" t="s">
        <v>752</v>
      </c>
      <c r="I44" s="1" t="s">
        <v>753</v>
      </c>
      <c r="J44" s="1" t="s">
        <v>110</v>
      </c>
      <c r="K44" s="1" t="s">
        <v>110</v>
      </c>
      <c r="L44" s="1" t="s">
        <v>110</v>
      </c>
      <c r="M44" s="1" t="s">
        <v>110</v>
      </c>
      <c r="N44" s="1" t="s">
        <v>513</v>
      </c>
      <c r="O44" s="1" t="s">
        <v>514</v>
      </c>
      <c r="P44" s="1" t="s">
        <v>113</v>
      </c>
      <c r="Q44" s="1" t="s">
        <v>114</v>
      </c>
      <c r="R44" s="1" t="s">
        <v>754</v>
      </c>
      <c r="S44" s="1" t="s">
        <v>755</v>
      </c>
      <c r="T44" s="1" t="s">
        <v>756</v>
      </c>
      <c r="U44" s="1" t="s">
        <v>757</v>
      </c>
      <c r="V44" s="1" t="s">
        <v>758</v>
      </c>
      <c r="W44" s="1" t="s">
        <v>520</v>
      </c>
      <c r="X44" s="1" t="s">
        <v>107</v>
      </c>
      <c r="Y44" s="1" t="s">
        <v>121</v>
      </c>
      <c r="Z44" s="1" t="s">
        <v>110</v>
      </c>
      <c r="AA44" s="1" t="s">
        <v>110</v>
      </c>
      <c r="AB44" s="1" t="s">
        <v>121</v>
      </c>
      <c r="AC44" s="1" t="s">
        <v>107</v>
      </c>
      <c r="AD44" s="1" t="s">
        <v>110</v>
      </c>
      <c r="AE44" s="1" t="s">
        <v>110</v>
      </c>
      <c r="AF44" s="1" t="s">
        <v>110</v>
      </c>
      <c r="AG44" s="1" t="s">
        <v>110</v>
      </c>
      <c r="AH44" s="1" t="s">
        <v>122</v>
      </c>
      <c r="AI44" s="1" t="s">
        <v>107</v>
      </c>
      <c r="AJ44" s="1" t="s">
        <v>107</v>
      </c>
      <c r="AK44" s="1" t="s">
        <v>107</v>
      </c>
      <c r="AL44" s="1" t="s">
        <v>107</v>
      </c>
      <c r="AM44" s="1" t="s">
        <v>107</v>
      </c>
      <c r="AN44" s="1" t="s">
        <v>107</v>
      </c>
      <c r="AO44" s="1" t="s">
        <v>122</v>
      </c>
      <c r="AP44" s="1" t="s">
        <v>110</v>
      </c>
      <c r="AQ44" s="1" t="s">
        <v>107</v>
      </c>
      <c r="AR44" s="1" t="s">
        <v>124</v>
      </c>
      <c r="AS44" s="1" t="s">
        <v>125</v>
      </c>
      <c r="AT44" s="1" t="s">
        <v>126</v>
      </c>
      <c r="AU44" s="1" t="s">
        <v>759</v>
      </c>
      <c r="AV44" s="1" t="s">
        <v>128</v>
      </c>
      <c r="AW44" s="1" t="s">
        <v>110</v>
      </c>
      <c r="AX44" s="1" t="s">
        <v>110</v>
      </c>
      <c r="AY44" s="1" t="s">
        <v>110</v>
      </c>
      <c r="AZ44" s="1" t="s">
        <v>110</v>
      </c>
      <c r="BA44" s="1" t="s">
        <v>129</v>
      </c>
      <c r="BB44" s="1" t="s">
        <v>130</v>
      </c>
      <c r="BC44" s="1" t="s">
        <v>131</v>
      </c>
      <c r="BD44" s="1" t="s">
        <v>132</v>
      </c>
      <c r="BE44" s="1" t="s">
        <v>130</v>
      </c>
      <c r="BF44" s="1" t="s">
        <v>133</v>
      </c>
      <c r="BG44" s="1" t="s">
        <v>134</v>
      </c>
      <c r="BH44" s="1" t="s">
        <v>130</v>
      </c>
      <c r="BI44" s="1" t="s">
        <v>135</v>
      </c>
      <c r="BJ44" s="1" t="s">
        <v>136</v>
      </c>
      <c r="BK44" s="1" t="s">
        <v>130</v>
      </c>
      <c r="BL44" s="1" t="s">
        <v>137</v>
      </c>
      <c r="BM44" s="1" t="s">
        <v>138</v>
      </c>
      <c r="BN44" s="1" t="s">
        <v>130</v>
      </c>
      <c r="BO44" s="1" t="s">
        <v>139</v>
      </c>
      <c r="BP44" s="1" t="s">
        <v>140</v>
      </c>
      <c r="BQ44" s="1" t="s">
        <v>141</v>
      </c>
      <c r="BR44" s="1" t="s">
        <v>732</v>
      </c>
      <c r="BS44" s="1" t="s">
        <v>138</v>
      </c>
      <c r="BT44" s="1" t="s">
        <v>143</v>
      </c>
      <c r="BU44" s="1" t="s">
        <v>144</v>
      </c>
      <c r="BV44" s="1" t="s">
        <v>642</v>
      </c>
      <c r="BW44" s="1" t="s">
        <v>146</v>
      </c>
      <c r="BX44" s="1" t="s">
        <v>147</v>
      </c>
      <c r="BY44" s="1" t="s">
        <v>140</v>
      </c>
      <c r="BZ44" s="1" t="s">
        <v>146</v>
      </c>
      <c r="CA44" s="1" t="s">
        <v>148</v>
      </c>
      <c r="CB44" s="1" t="s">
        <v>138</v>
      </c>
      <c r="CC44" s="1" t="s">
        <v>149</v>
      </c>
      <c r="CD44" s="1" t="s">
        <v>135</v>
      </c>
      <c r="CE44" s="1" t="s">
        <v>132</v>
      </c>
      <c r="CF44" s="1" t="s">
        <v>614</v>
      </c>
      <c r="CG44" s="1" t="s">
        <v>334</v>
      </c>
      <c r="CH44" s="1" t="s">
        <v>760</v>
      </c>
      <c r="CI44" s="1" t="s">
        <v>103</v>
      </c>
      <c r="CJ44" s="1" t="s">
        <v>760</v>
      </c>
      <c r="CK44" s="1" t="s">
        <v>103</v>
      </c>
      <c r="CL44" s="1" t="s">
        <v>629</v>
      </c>
      <c r="CM44" s="1" t="s">
        <v>334</v>
      </c>
      <c r="CN44" s="1" t="s">
        <v>110</v>
      </c>
      <c r="CO44" s="1" t="s">
        <v>110</v>
      </c>
      <c r="CP44" s="1" t="s">
        <v>110</v>
      </c>
      <c r="CQ44" s="1" t="s">
        <v>110</v>
      </c>
      <c r="CR44" s="1" t="s">
        <v>110</v>
      </c>
      <c r="CS44" s="1" t="s">
        <v>110</v>
      </c>
      <c r="CT44" s="1" t="s">
        <v>110</v>
      </c>
      <c r="CU44" s="1" t="s">
        <v>110</v>
      </c>
      <c r="CV44" s="1" t="s">
        <v>110</v>
      </c>
      <c r="CW44" s="1" t="s">
        <v>110</v>
      </c>
    </row>
    <row r="45" spans="1:101" x14ac:dyDescent="0.2">
      <c r="A45" s="1" t="s">
        <v>761</v>
      </c>
      <c r="B45" s="1" t="s">
        <v>762</v>
      </c>
      <c r="C45" s="1" t="s">
        <v>103</v>
      </c>
      <c r="D45" s="1" t="s">
        <v>763</v>
      </c>
      <c r="E45" s="1" t="s">
        <v>105</v>
      </c>
      <c r="F45" s="1" t="s">
        <v>764</v>
      </c>
      <c r="G45" s="1" t="s">
        <v>107</v>
      </c>
      <c r="H45" s="1" t="s">
        <v>765</v>
      </c>
      <c r="I45" s="1" t="s">
        <v>766</v>
      </c>
      <c r="J45" s="1" t="s">
        <v>110</v>
      </c>
      <c r="K45" s="1" t="s">
        <v>110</v>
      </c>
      <c r="L45" s="1" t="s">
        <v>110</v>
      </c>
      <c r="M45" s="1" t="s">
        <v>110</v>
      </c>
      <c r="N45" s="1" t="s">
        <v>767</v>
      </c>
      <c r="O45" s="1" t="s">
        <v>768</v>
      </c>
      <c r="P45" s="1" t="s">
        <v>113</v>
      </c>
      <c r="Q45" s="1" t="s">
        <v>114</v>
      </c>
      <c r="R45" s="1" t="s">
        <v>769</v>
      </c>
      <c r="S45" s="1" t="s">
        <v>770</v>
      </c>
      <c r="T45" s="1" t="s">
        <v>771</v>
      </c>
      <c r="U45" s="1" t="s">
        <v>772</v>
      </c>
      <c r="V45" s="1" t="s">
        <v>773</v>
      </c>
      <c r="W45" s="1" t="s">
        <v>228</v>
      </c>
      <c r="X45" s="1" t="s">
        <v>107</v>
      </c>
      <c r="Y45" s="1" t="s">
        <v>121</v>
      </c>
      <c r="Z45" s="1" t="s">
        <v>110</v>
      </c>
      <c r="AA45" s="1" t="s">
        <v>110</v>
      </c>
      <c r="AB45" s="1" t="s">
        <v>107</v>
      </c>
      <c r="AC45" s="1" t="s">
        <v>110</v>
      </c>
      <c r="AD45" s="1" t="s">
        <v>121</v>
      </c>
      <c r="AE45" s="1" t="s">
        <v>110</v>
      </c>
      <c r="AF45" s="1" t="s">
        <v>202</v>
      </c>
      <c r="AG45" s="1" t="s">
        <v>110</v>
      </c>
      <c r="AH45" s="1" t="s">
        <v>110</v>
      </c>
      <c r="AI45" s="1" t="s">
        <v>110</v>
      </c>
      <c r="AJ45" s="1" t="s">
        <v>110</v>
      </c>
      <c r="AK45" s="1" t="s">
        <v>110</v>
      </c>
      <c r="AL45" s="1" t="s">
        <v>110</v>
      </c>
      <c r="AM45" s="1" t="s">
        <v>110</v>
      </c>
      <c r="AN45" s="1" t="s">
        <v>110</v>
      </c>
      <c r="AO45" s="1" t="s">
        <v>110</v>
      </c>
      <c r="AP45" s="1" t="s">
        <v>110</v>
      </c>
      <c r="AQ45" s="1" t="s">
        <v>110</v>
      </c>
      <c r="AR45" s="1" t="s">
        <v>124</v>
      </c>
      <c r="AS45" s="1" t="s">
        <v>125</v>
      </c>
      <c r="AT45" s="1" t="s">
        <v>300</v>
      </c>
      <c r="AU45" s="1" t="s">
        <v>774</v>
      </c>
      <c r="AV45" s="1" t="s">
        <v>110</v>
      </c>
      <c r="AW45" s="1" t="s">
        <v>110</v>
      </c>
      <c r="AX45" s="1" t="s">
        <v>110</v>
      </c>
      <c r="AY45" s="1" t="s">
        <v>110</v>
      </c>
      <c r="AZ45" s="1" t="s">
        <v>495</v>
      </c>
      <c r="BA45" s="1" t="s">
        <v>110</v>
      </c>
      <c r="BB45" s="1" t="s">
        <v>110</v>
      </c>
      <c r="BC45" s="1" t="s">
        <v>110</v>
      </c>
      <c r="BD45" s="1" t="s">
        <v>110</v>
      </c>
      <c r="BE45" s="1" t="s">
        <v>110</v>
      </c>
      <c r="BF45" s="1" t="s">
        <v>110</v>
      </c>
      <c r="BG45" s="1" t="s">
        <v>110</v>
      </c>
      <c r="BH45" s="1" t="s">
        <v>110</v>
      </c>
      <c r="BI45" s="1" t="s">
        <v>110</v>
      </c>
      <c r="BJ45" s="1" t="s">
        <v>110</v>
      </c>
      <c r="BK45" s="1" t="s">
        <v>110</v>
      </c>
      <c r="BL45" s="1" t="s">
        <v>110</v>
      </c>
      <c r="BM45" s="1" t="s">
        <v>110</v>
      </c>
      <c r="BN45" s="1" t="s">
        <v>110</v>
      </c>
      <c r="BO45" s="1" t="s">
        <v>110</v>
      </c>
      <c r="BP45" s="1" t="s">
        <v>110</v>
      </c>
      <c r="BQ45" s="1" t="s">
        <v>110</v>
      </c>
      <c r="BR45" s="1" t="s">
        <v>110</v>
      </c>
      <c r="BS45" s="1" t="s">
        <v>110</v>
      </c>
      <c r="BT45" s="1" t="s">
        <v>110</v>
      </c>
      <c r="BU45" s="1" t="s">
        <v>110</v>
      </c>
      <c r="BV45" s="1" t="s">
        <v>110</v>
      </c>
      <c r="BW45" s="1" t="s">
        <v>110</v>
      </c>
      <c r="BX45" s="1" t="s">
        <v>110</v>
      </c>
      <c r="BY45" s="1" t="s">
        <v>110</v>
      </c>
      <c r="BZ45" s="1" t="s">
        <v>110</v>
      </c>
      <c r="CA45" s="1" t="s">
        <v>110</v>
      </c>
      <c r="CB45" s="1" t="s">
        <v>110</v>
      </c>
      <c r="CC45" s="1" t="s">
        <v>110</v>
      </c>
      <c r="CD45" s="1" t="s">
        <v>110</v>
      </c>
      <c r="CE45" s="1" t="s">
        <v>110</v>
      </c>
      <c r="CF45" s="1" t="s">
        <v>110</v>
      </c>
      <c r="CG45" s="1" t="s">
        <v>110</v>
      </c>
      <c r="CH45" s="1" t="s">
        <v>110</v>
      </c>
      <c r="CI45" s="1" t="s">
        <v>110</v>
      </c>
      <c r="CJ45" s="1" t="s">
        <v>110</v>
      </c>
      <c r="CK45" s="1" t="s">
        <v>110</v>
      </c>
      <c r="CL45" s="1" t="s">
        <v>110</v>
      </c>
      <c r="CM45" s="1" t="s">
        <v>110</v>
      </c>
      <c r="CN45" s="1" t="s">
        <v>110</v>
      </c>
      <c r="CO45" s="1" t="s">
        <v>110</v>
      </c>
      <c r="CP45" s="1" t="s">
        <v>110</v>
      </c>
      <c r="CQ45" s="1" t="s">
        <v>110</v>
      </c>
      <c r="CR45" s="1" t="s">
        <v>110</v>
      </c>
      <c r="CS45" s="1" t="s">
        <v>110</v>
      </c>
      <c r="CT45" s="1" t="s">
        <v>110</v>
      </c>
      <c r="CU45" s="1" t="s">
        <v>110</v>
      </c>
      <c r="CV45" s="1" t="s">
        <v>110</v>
      </c>
      <c r="CW45" s="1" t="s">
        <v>110</v>
      </c>
    </row>
    <row r="46" spans="1:101" x14ac:dyDescent="0.2">
      <c r="A46" s="1" t="s">
        <v>775</v>
      </c>
      <c r="B46" s="1" t="s">
        <v>776</v>
      </c>
      <c r="C46" s="1" t="s">
        <v>103</v>
      </c>
      <c r="D46" s="1" t="s">
        <v>309</v>
      </c>
      <c r="E46" s="1" t="s">
        <v>105</v>
      </c>
      <c r="F46" s="1" t="s">
        <v>777</v>
      </c>
      <c r="G46" s="1" t="s">
        <v>107</v>
      </c>
      <c r="H46" s="1" t="s">
        <v>778</v>
      </c>
      <c r="I46" s="1" t="s">
        <v>779</v>
      </c>
      <c r="J46" s="1" t="s">
        <v>110</v>
      </c>
      <c r="K46" s="1" t="s">
        <v>110</v>
      </c>
      <c r="L46" s="1" t="s">
        <v>110</v>
      </c>
      <c r="M46" s="1" t="s">
        <v>110</v>
      </c>
      <c r="N46" s="1" t="s">
        <v>312</v>
      </c>
      <c r="O46" s="1" t="s">
        <v>313</v>
      </c>
      <c r="P46" s="1" t="s">
        <v>113</v>
      </c>
      <c r="Q46" s="1" t="s">
        <v>114</v>
      </c>
      <c r="R46" s="1" t="s">
        <v>780</v>
      </c>
      <c r="S46" s="1" t="s">
        <v>584</v>
      </c>
      <c r="T46" s="1" t="s">
        <v>781</v>
      </c>
      <c r="U46" s="1" t="s">
        <v>782</v>
      </c>
      <c r="V46" s="1" t="s">
        <v>783</v>
      </c>
      <c r="W46" s="1" t="s">
        <v>214</v>
      </c>
      <c r="X46" s="1" t="s">
        <v>107</v>
      </c>
      <c r="Y46" s="1" t="s">
        <v>121</v>
      </c>
      <c r="Z46" s="1" t="s">
        <v>110</v>
      </c>
      <c r="AA46" s="1" t="s">
        <v>110</v>
      </c>
      <c r="AB46" s="1" t="s">
        <v>121</v>
      </c>
      <c r="AC46" s="1" t="s">
        <v>107</v>
      </c>
      <c r="AD46" s="1" t="s">
        <v>110</v>
      </c>
      <c r="AE46" s="1" t="s">
        <v>110</v>
      </c>
      <c r="AF46" s="1" t="s">
        <v>110</v>
      </c>
      <c r="AG46" s="1" t="s">
        <v>110</v>
      </c>
      <c r="AH46" s="1" t="s">
        <v>122</v>
      </c>
      <c r="AI46" s="1" t="s">
        <v>107</v>
      </c>
      <c r="AJ46" s="1" t="s">
        <v>107</v>
      </c>
      <c r="AK46" s="1" t="s">
        <v>107</v>
      </c>
      <c r="AL46" s="1" t="s">
        <v>107</v>
      </c>
      <c r="AM46" s="1" t="s">
        <v>107</v>
      </c>
      <c r="AN46" s="1" t="s">
        <v>107</v>
      </c>
      <c r="AO46" s="1" t="s">
        <v>122</v>
      </c>
      <c r="AP46" s="1" t="s">
        <v>110</v>
      </c>
      <c r="AQ46" s="1" t="s">
        <v>107</v>
      </c>
      <c r="AR46" s="1" t="s">
        <v>124</v>
      </c>
      <c r="AS46" s="1" t="s">
        <v>125</v>
      </c>
      <c r="AT46" s="1" t="s">
        <v>126</v>
      </c>
      <c r="AU46" s="1" t="s">
        <v>784</v>
      </c>
      <c r="AV46" s="1" t="s">
        <v>128</v>
      </c>
      <c r="AW46" s="1" t="s">
        <v>110</v>
      </c>
      <c r="AX46" s="1" t="s">
        <v>110</v>
      </c>
      <c r="AY46" s="1" t="s">
        <v>110</v>
      </c>
      <c r="AZ46" s="1" t="s">
        <v>110</v>
      </c>
      <c r="BA46" s="1" t="s">
        <v>129</v>
      </c>
      <c r="BB46" s="1" t="s">
        <v>130</v>
      </c>
      <c r="BC46" s="1" t="s">
        <v>131</v>
      </c>
      <c r="BD46" s="1" t="s">
        <v>132</v>
      </c>
      <c r="BE46" s="1" t="s">
        <v>130</v>
      </c>
      <c r="BF46" s="1" t="s">
        <v>133</v>
      </c>
      <c r="BG46" s="1" t="s">
        <v>134</v>
      </c>
      <c r="BH46" s="1" t="s">
        <v>130</v>
      </c>
      <c r="BI46" s="1" t="s">
        <v>135</v>
      </c>
      <c r="BJ46" s="1" t="s">
        <v>136</v>
      </c>
      <c r="BK46" s="1" t="s">
        <v>130</v>
      </c>
      <c r="BL46" s="1" t="s">
        <v>137</v>
      </c>
      <c r="BM46" s="1" t="s">
        <v>138</v>
      </c>
      <c r="BN46" s="1" t="s">
        <v>130</v>
      </c>
      <c r="BO46" s="1" t="s">
        <v>139</v>
      </c>
      <c r="BP46" s="1" t="s">
        <v>140</v>
      </c>
      <c r="BQ46" s="1" t="s">
        <v>141</v>
      </c>
      <c r="BR46" s="1" t="s">
        <v>732</v>
      </c>
      <c r="BS46" s="1" t="s">
        <v>138</v>
      </c>
      <c r="BT46" s="1" t="s">
        <v>143</v>
      </c>
      <c r="BU46" s="1" t="s">
        <v>144</v>
      </c>
      <c r="BV46" s="1" t="s">
        <v>642</v>
      </c>
      <c r="BW46" s="1" t="s">
        <v>146</v>
      </c>
      <c r="BX46" s="1" t="s">
        <v>147</v>
      </c>
      <c r="BY46" s="1" t="s">
        <v>140</v>
      </c>
      <c r="BZ46" s="1" t="s">
        <v>146</v>
      </c>
      <c r="CA46" s="1" t="s">
        <v>148</v>
      </c>
      <c r="CB46" s="1" t="s">
        <v>138</v>
      </c>
      <c r="CC46" s="1" t="s">
        <v>149</v>
      </c>
      <c r="CD46" s="1" t="s">
        <v>135</v>
      </c>
      <c r="CE46" s="1" t="s">
        <v>132</v>
      </c>
      <c r="CF46" s="1" t="s">
        <v>629</v>
      </c>
      <c r="CG46" s="1" t="s">
        <v>334</v>
      </c>
      <c r="CH46" s="1" t="s">
        <v>785</v>
      </c>
      <c r="CI46" s="1" t="s">
        <v>103</v>
      </c>
      <c r="CJ46" s="1" t="s">
        <v>785</v>
      </c>
      <c r="CK46" s="1" t="s">
        <v>103</v>
      </c>
      <c r="CL46" s="1" t="s">
        <v>643</v>
      </c>
      <c r="CM46" s="1" t="s">
        <v>334</v>
      </c>
      <c r="CN46" s="1" t="s">
        <v>110</v>
      </c>
      <c r="CO46" s="1" t="s">
        <v>110</v>
      </c>
      <c r="CP46" s="1" t="s">
        <v>110</v>
      </c>
      <c r="CQ46" s="1" t="s">
        <v>110</v>
      </c>
      <c r="CR46" s="1" t="s">
        <v>110</v>
      </c>
      <c r="CS46" s="1" t="s">
        <v>110</v>
      </c>
      <c r="CT46" s="1" t="s">
        <v>110</v>
      </c>
      <c r="CU46" s="1" t="s">
        <v>110</v>
      </c>
      <c r="CV46" s="1" t="s">
        <v>110</v>
      </c>
      <c r="CW46" s="1" t="s">
        <v>110</v>
      </c>
    </row>
    <row r="47" spans="1:101" x14ac:dyDescent="0.2">
      <c r="A47" s="1" t="s">
        <v>786</v>
      </c>
      <c r="B47" s="1" t="s">
        <v>787</v>
      </c>
      <c r="C47" s="1" t="s">
        <v>103</v>
      </c>
      <c r="D47" s="1" t="s">
        <v>788</v>
      </c>
      <c r="E47" s="1" t="s">
        <v>105</v>
      </c>
      <c r="F47" s="1" t="s">
        <v>789</v>
      </c>
      <c r="G47" s="1" t="s">
        <v>107</v>
      </c>
      <c r="H47" s="1" t="s">
        <v>787</v>
      </c>
      <c r="I47" s="1" t="s">
        <v>790</v>
      </c>
      <c r="J47" s="1" t="s">
        <v>110</v>
      </c>
      <c r="K47" s="1" t="s">
        <v>110</v>
      </c>
      <c r="L47" s="1" t="s">
        <v>110</v>
      </c>
      <c r="M47" s="1" t="s">
        <v>110</v>
      </c>
      <c r="N47" s="1" t="s">
        <v>791</v>
      </c>
      <c r="O47" s="1" t="s">
        <v>792</v>
      </c>
      <c r="P47" s="1" t="s">
        <v>113</v>
      </c>
      <c r="Q47" s="1" t="s">
        <v>114</v>
      </c>
      <c r="R47" s="1" t="s">
        <v>793</v>
      </c>
      <c r="S47" s="1" t="s">
        <v>794</v>
      </c>
      <c r="T47" s="1" t="s">
        <v>795</v>
      </c>
      <c r="U47" s="1" t="s">
        <v>796</v>
      </c>
      <c r="V47" s="1" t="s">
        <v>797</v>
      </c>
      <c r="W47" s="1" t="s">
        <v>785</v>
      </c>
      <c r="X47" s="1" t="s">
        <v>107</v>
      </c>
      <c r="Y47" s="1" t="s">
        <v>121</v>
      </c>
      <c r="Z47" s="1" t="s">
        <v>110</v>
      </c>
      <c r="AA47" s="1" t="s">
        <v>110</v>
      </c>
      <c r="AB47" s="1" t="s">
        <v>121</v>
      </c>
      <c r="AC47" s="1" t="s">
        <v>107</v>
      </c>
      <c r="AD47" s="1" t="s">
        <v>110</v>
      </c>
      <c r="AE47" s="1" t="s">
        <v>110</v>
      </c>
      <c r="AF47" s="1" t="s">
        <v>110</v>
      </c>
      <c r="AG47" s="1" t="s">
        <v>107</v>
      </c>
      <c r="AH47" s="1" t="s">
        <v>122</v>
      </c>
      <c r="AI47" s="1" t="s">
        <v>107</v>
      </c>
      <c r="AJ47" s="1" t="s">
        <v>107</v>
      </c>
      <c r="AK47" s="1" t="s">
        <v>107</v>
      </c>
      <c r="AL47" s="1" t="s">
        <v>107</v>
      </c>
      <c r="AM47" s="1" t="s">
        <v>107</v>
      </c>
      <c r="AN47" s="1" t="s">
        <v>107</v>
      </c>
      <c r="AO47" s="1" t="s">
        <v>122</v>
      </c>
      <c r="AP47" s="1" t="s">
        <v>110</v>
      </c>
      <c r="AQ47" s="1" t="s">
        <v>107</v>
      </c>
      <c r="AR47" s="1" t="s">
        <v>124</v>
      </c>
      <c r="AS47" s="1" t="s">
        <v>125</v>
      </c>
      <c r="AT47" s="1" t="s">
        <v>126</v>
      </c>
      <c r="AU47" s="1" t="s">
        <v>798</v>
      </c>
      <c r="AV47" s="1" t="s">
        <v>128</v>
      </c>
      <c r="AW47" s="1" t="s">
        <v>110</v>
      </c>
      <c r="AX47" s="1" t="s">
        <v>110</v>
      </c>
      <c r="AY47" s="1" t="s">
        <v>110</v>
      </c>
      <c r="AZ47" s="1" t="s">
        <v>110</v>
      </c>
      <c r="BA47" s="1" t="s">
        <v>129</v>
      </c>
      <c r="BB47" s="1" t="s">
        <v>130</v>
      </c>
      <c r="BC47" s="1" t="s">
        <v>131</v>
      </c>
      <c r="BD47" s="1" t="s">
        <v>132</v>
      </c>
      <c r="BE47" s="1" t="s">
        <v>130</v>
      </c>
      <c r="BF47" s="1" t="s">
        <v>133</v>
      </c>
      <c r="BG47" s="1" t="s">
        <v>134</v>
      </c>
      <c r="BH47" s="1" t="s">
        <v>130</v>
      </c>
      <c r="BI47" s="1" t="s">
        <v>135</v>
      </c>
      <c r="BJ47" s="1" t="s">
        <v>136</v>
      </c>
      <c r="BK47" s="1" t="s">
        <v>130</v>
      </c>
      <c r="BL47" s="1" t="s">
        <v>137</v>
      </c>
      <c r="BM47" s="1" t="s">
        <v>138</v>
      </c>
      <c r="BN47" s="1" t="s">
        <v>130</v>
      </c>
      <c r="BO47" s="1" t="s">
        <v>139</v>
      </c>
      <c r="BP47" s="1" t="s">
        <v>140</v>
      </c>
      <c r="BQ47" s="1" t="s">
        <v>141</v>
      </c>
      <c r="BR47" s="1" t="s">
        <v>732</v>
      </c>
      <c r="BS47" s="1" t="s">
        <v>138</v>
      </c>
      <c r="BT47" s="1" t="s">
        <v>143</v>
      </c>
      <c r="BU47" s="1" t="s">
        <v>144</v>
      </c>
      <c r="BV47" s="1" t="s">
        <v>642</v>
      </c>
      <c r="BW47" s="1" t="s">
        <v>146</v>
      </c>
      <c r="BX47" s="1" t="s">
        <v>147</v>
      </c>
      <c r="BY47" s="1" t="s">
        <v>140</v>
      </c>
      <c r="BZ47" s="1" t="s">
        <v>146</v>
      </c>
      <c r="CA47" s="1" t="s">
        <v>148</v>
      </c>
      <c r="CB47" s="1" t="s">
        <v>138</v>
      </c>
      <c r="CC47" s="1" t="s">
        <v>149</v>
      </c>
      <c r="CD47" s="1" t="s">
        <v>135</v>
      </c>
      <c r="CE47" s="1" t="s">
        <v>132</v>
      </c>
      <c r="CF47" s="1" t="s">
        <v>643</v>
      </c>
      <c r="CG47" s="1" t="s">
        <v>334</v>
      </c>
      <c r="CH47" s="1" t="s">
        <v>799</v>
      </c>
      <c r="CI47" s="1" t="s">
        <v>103</v>
      </c>
      <c r="CJ47" s="1" t="s">
        <v>799</v>
      </c>
      <c r="CK47" s="1" t="s">
        <v>103</v>
      </c>
      <c r="CL47" s="1" t="s">
        <v>655</v>
      </c>
      <c r="CM47" s="1" t="s">
        <v>334</v>
      </c>
      <c r="CN47" s="1" t="s">
        <v>110</v>
      </c>
      <c r="CO47" s="1" t="s">
        <v>110</v>
      </c>
      <c r="CP47" s="1" t="s">
        <v>110</v>
      </c>
      <c r="CQ47" s="1" t="s">
        <v>110</v>
      </c>
      <c r="CR47" s="1" t="s">
        <v>110</v>
      </c>
      <c r="CS47" s="1" t="s">
        <v>110</v>
      </c>
      <c r="CT47" s="1" t="s">
        <v>110</v>
      </c>
      <c r="CU47" s="1" t="s">
        <v>110</v>
      </c>
      <c r="CV47" s="1" t="s">
        <v>110</v>
      </c>
      <c r="CW47" s="1" t="s">
        <v>110</v>
      </c>
    </row>
    <row r="48" spans="1:101" x14ac:dyDescent="0.2">
      <c r="A48" s="1" t="s">
        <v>800</v>
      </c>
      <c r="B48" s="1" t="s">
        <v>801</v>
      </c>
      <c r="C48" s="1" t="s">
        <v>103</v>
      </c>
      <c r="D48" s="1" t="s">
        <v>802</v>
      </c>
      <c r="E48" s="1" t="s">
        <v>105</v>
      </c>
      <c r="F48" s="1" t="s">
        <v>803</v>
      </c>
      <c r="G48" s="1" t="s">
        <v>107</v>
      </c>
      <c r="H48" s="1" t="s">
        <v>804</v>
      </c>
      <c r="I48" s="1" t="s">
        <v>805</v>
      </c>
      <c r="J48" s="1" t="s">
        <v>110</v>
      </c>
      <c r="K48" s="1" t="s">
        <v>110</v>
      </c>
      <c r="L48" s="1" t="s">
        <v>110</v>
      </c>
      <c r="M48" s="1" t="s">
        <v>110</v>
      </c>
      <c r="N48" s="1" t="s">
        <v>326</v>
      </c>
      <c r="O48" s="1" t="s">
        <v>327</v>
      </c>
      <c r="P48" s="1" t="s">
        <v>113</v>
      </c>
      <c r="Q48" s="1" t="s">
        <v>114</v>
      </c>
      <c r="R48" s="1" t="s">
        <v>806</v>
      </c>
      <c r="S48" s="1" t="s">
        <v>807</v>
      </c>
      <c r="T48" s="1" t="s">
        <v>808</v>
      </c>
      <c r="U48" s="1" t="s">
        <v>809</v>
      </c>
      <c r="V48" s="1" t="s">
        <v>810</v>
      </c>
      <c r="W48" s="1" t="s">
        <v>214</v>
      </c>
      <c r="X48" s="1" t="s">
        <v>107</v>
      </c>
      <c r="Y48" s="1" t="s">
        <v>121</v>
      </c>
      <c r="Z48" s="1" t="s">
        <v>110</v>
      </c>
      <c r="AA48" s="1" t="s">
        <v>110</v>
      </c>
      <c r="AB48" s="1" t="s">
        <v>121</v>
      </c>
      <c r="AC48" s="1" t="s">
        <v>107</v>
      </c>
      <c r="AD48" s="1" t="s">
        <v>110</v>
      </c>
      <c r="AE48" s="1" t="s">
        <v>110</v>
      </c>
      <c r="AF48" s="1" t="s">
        <v>110</v>
      </c>
      <c r="AG48" s="1" t="s">
        <v>107</v>
      </c>
      <c r="AH48" s="1" t="s">
        <v>122</v>
      </c>
      <c r="AI48" s="1" t="s">
        <v>107</v>
      </c>
      <c r="AJ48" s="1" t="s">
        <v>107</v>
      </c>
      <c r="AK48" s="1" t="s">
        <v>107</v>
      </c>
      <c r="AL48" s="1" t="s">
        <v>107</v>
      </c>
      <c r="AM48" s="1" t="s">
        <v>107</v>
      </c>
      <c r="AN48" s="1" t="s">
        <v>107</v>
      </c>
      <c r="AO48" s="1" t="s">
        <v>122</v>
      </c>
      <c r="AP48" s="1" t="s">
        <v>110</v>
      </c>
      <c r="AQ48" s="1" t="s">
        <v>107</v>
      </c>
      <c r="AR48" s="1" t="s">
        <v>124</v>
      </c>
      <c r="AS48" s="1" t="s">
        <v>125</v>
      </c>
      <c r="AT48" s="1" t="s">
        <v>126</v>
      </c>
      <c r="AU48" s="1" t="s">
        <v>811</v>
      </c>
      <c r="AV48" s="1" t="s">
        <v>128</v>
      </c>
      <c r="AW48" s="1" t="s">
        <v>110</v>
      </c>
      <c r="AX48" s="1" t="s">
        <v>110</v>
      </c>
      <c r="AY48" s="1" t="s">
        <v>110</v>
      </c>
      <c r="AZ48" s="1" t="s">
        <v>110</v>
      </c>
      <c r="BA48" s="1" t="s">
        <v>129</v>
      </c>
      <c r="BB48" s="1" t="s">
        <v>130</v>
      </c>
      <c r="BC48" s="1" t="s">
        <v>131</v>
      </c>
      <c r="BD48" s="1" t="s">
        <v>132</v>
      </c>
      <c r="BE48" s="1" t="s">
        <v>130</v>
      </c>
      <c r="BF48" s="1" t="s">
        <v>133</v>
      </c>
      <c r="BG48" s="1" t="s">
        <v>134</v>
      </c>
      <c r="BH48" s="1" t="s">
        <v>130</v>
      </c>
      <c r="BI48" s="1" t="s">
        <v>135</v>
      </c>
      <c r="BJ48" s="1" t="s">
        <v>136</v>
      </c>
      <c r="BK48" s="1" t="s">
        <v>130</v>
      </c>
      <c r="BL48" s="1" t="s">
        <v>137</v>
      </c>
      <c r="BM48" s="1" t="s">
        <v>138</v>
      </c>
      <c r="BN48" s="1" t="s">
        <v>130</v>
      </c>
      <c r="BO48" s="1" t="s">
        <v>139</v>
      </c>
      <c r="BP48" s="1" t="s">
        <v>140</v>
      </c>
      <c r="BQ48" s="1" t="s">
        <v>141</v>
      </c>
      <c r="BR48" s="1" t="s">
        <v>732</v>
      </c>
      <c r="BS48" s="1" t="s">
        <v>138</v>
      </c>
      <c r="BT48" s="1" t="s">
        <v>143</v>
      </c>
      <c r="BU48" s="1" t="s">
        <v>144</v>
      </c>
      <c r="BV48" s="1" t="s">
        <v>642</v>
      </c>
      <c r="BW48" s="1" t="s">
        <v>146</v>
      </c>
      <c r="BX48" s="1" t="s">
        <v>147</v>
      </c>
      <c r="BY48" s="1" t="s">
        <v>140</v>
      </c>
      <c r="BZ48" s="1" t="s">
        <v>146</v>
      </c>
      <c r="CA48" s="1" t="s">
        <v>148</v>
      </c>
      <c r="CB48" s="1" t="s">
        <v>138</v>
      </c>
      <c r="CC48" s="1" t="s">
        <v>149</v>
      </c>
      <c r="CD48" s="1" t="s">
        <v>135</v>
      </c>
      <c r="CE48" s="1" t="s">
        <v>132</v>
      </c>
      <c r="CF48" s="1" t="s">
        <v>655</v>
      </c>
      <c r="CG48" s="1" t="s">
        <v>334</v>
      </c>
      <c r="CH48" s="1" t="s">
        <v>812</v>
      </c>
      <c r="CI48" s="1" t="s">
        <v>103</v>
      </c>
      <c r="CJ48" s="1" t="s">
        <v>812</v>
      </c>
      <c r="CK48" s="1" t="s">
        <v>103</v>
      </c>
      <c r="CL48" s="1" t="s">
        <v>671</v>
      </c>
      <c r="CM48" s="1" t="s">
        <v>334</v>
      </c>
      <c r="CN48" s="1" t="s">
        <v>110</v>
      </c>
      <c r="CO48" s="1" t="s">
        <v>110</v>
      </c>
      <c r="CP48" s="1" t="s">
        <v>110</v>
      </c>
      <c r="CQ48" s="1" t="s">
        <v>110</v>
      </c>
      <c r="CR48" s="1" t="s">
        <v>110</v>
      </c>
      <c r="CS48" s="1" t="s">
        <v>110</v>
      </c>
      <c r="CT48" s="1" t="s">
        <v>110</v>
      </c>
      <c r="CU48" s="1" t="s">
        <v>110</v>
      </c>
      <c r="CV48" s="1" t="s">
        <v>110</v>
      </c>
      <c r="CW48" s="1" t="s">
        <v>110</v>
      </c>
    </row>
    <row r="49" spans="1:101" x14ac:dyDescent="0.2">
      <c r="A49" s="1" t="s">
        <v>813</v>
      </c>
      <c r="B49" s="1" t="s">
        <v>814</v>
      </c>
      <c r="C49" s="1" t="s">
        <v>103</v>
      </c>
      <c r="D49" s="1" t="s">
        <v>815</v>
      </c>
      <c r="E49" s="1" t="s">
        <v>105</v>
      </c>
      <c r="F49" s="1" t="s">
        <v>816</v>
      </c>
      <c r="G49" s="1" t="s">
        <v>107</v>
      </c>
      <c r="H49" s="1" t="s">
        <v>814</v>
      </c>
      <c r="I49" s="1" t="s">
        <v>817</v>
      </c>
      <c r="J49" s="1" t="s">
        <v>110</v>
      </c>
      <c r="K49" s="1" t="s">
        <v>110</v>
      </c>
      <c r="L49" s="1" t="s">
        <v>110</v>
      </c>
      <c r="M49" s="1" t="s">
        <v>110</v>
      </c>
      <c r="N49" s="1" t="s">
        <v>818</v>
      </c>
      <c r="O49" s="1" t="s">
        <v>819</v>
      </c>
      <c r="P49" s="1" t="s">
        <v>113</v>
      </c>
      <c r="Q49" s="1" t="s">
        <v>114</v>
      </c>
      <c r="R49" s="1" t="s">
        <v>820</v>
      </c>
      <c r="S49" s="1" t="s">
        <v>821</v>
      </c>
      <c r="T49" s="1" t="s">
        <v>822</v>
      </c>
      <c r="U49" s="1" t="s">
        <v>823</v>
      </c>
      <c r="V49" s="1" t="s">
        <v>824</v>
      </c>
      <c r="W49" s="1" t="s">
        <v>120</v>
      </c>
      <c r="X49" s="1" t="s">
        <v>107</v>
      </c>
      <c r="Y49" s="1" t="s">
        <v>121</v>
      </c>
      <c r="Z49" s="1" t="s">
        <v>110</v>
      </c>
      <c r="AA49" s="1" t="s">
        <v>110</v>
      </c>
      <c r="AB49" s="1" t="s">
        <v>121</v>
      </c>
      <c r="AC49" s="1" t="s">
        <v>107</v>
      </c>
      <c r="AD49" s="1" t="s">
        <v>110</v>
      </c>
      <c r="AE49" s="1" t="s">
        <v>110</v>
      </c>
      <c r="AF49" s="1" t="s">
        <v>110</v>
      </c>
      <c r="AG49" s="1" t="s">
        <v>107</v>
      </c>
      <c r="AH49" s="1" t="s">
        <v>122</v>
      </c>
      <c r="AI49" s="1" t="s">
        <v>107</v>
      </c>
      <c r="AJ49" s="1" t="s">
        <v>107</v>
      </c>
      <c r="AK49" s="1" t="s">
        <v>107</v>
      </c>
      <c r="AL49" s="1" t="s">
        <v>107</v>
      </c>
      <c r="AM49" s="1" t="s">
        <v>107</v>
      </c>
      <c r="AN49" s="1" t="s">
        <v>107</v>
      </c>
      <c r="AO49" s="1" t="s">
        <v>122</v>
      </c>
      <c r="AP49" s="1" t="s">
        <v>110</v>
      </c>
      <c r="AQ49" s="1" t="s">
        <v>107</v>
      </c>
      <c r="AR49" s="1" t="s">
        <v>124</v>
      </c>
      <c r="AS49" s="1" t="s">
        <v>125</v>
      </c>
      <c r="AT49" s="1" t="s">
        <v>126</v>
      </c>
      <c r="AU49" s="1" t="s">
        <v>825</v>
      </c>
      <c r="AV49" s="1" t="s">
        <v>128</v>
      </c>
      <c r="AW49" s="1" t="s">
        <v>110</v>
      </c>
      <c r="AX49" s="1" t="s">
        <v>110</v>
      </c>
      <c r="AY49" s="1" t="s">
        <v>110</v>
      </c>
      <c r="AZ49" s="1" t="s">
        <v>110</v>
      </c>
      <c r="BA49" s="1" t="s">
        <v>129</v>
      </c>
      <c r="BB49" s="1" t="s">
        <v>130</v>
      </c>
      <c r="BC49" s="1" t="s">
        <v>131</v>
      </c>
      <c r="BD49" s="1" t="s">
        <v>132</v>
      </c>
      <c r="BE49" s="1" t="s">
        <v>130</v>
      </c>
      <c r="BF49" s="1" t="s">
        <v>133</v>
      </c>
      <c r="BG49" s="1" t="s">
        <v>134</v>
      </c>
      <c r="BH49" s="1" t="s">
        <v>130</v>
      </c>
      <c r="BI49" s="1" t="s">
        <v>135</v>
      </c>
      <c r="BJ49" s="1" t="s">
        <v>136</v>
      </c>
      <c r="BK49" s="1" t="s">
        <v>130</v>
      </c>
      <c r="BL49" s="1" t="s">
        <v>137</v>
      </c>
      <c r="BM49" s="1" t="s">
        <v>138</v>
      </c>
      <c r="BN49" s="1" t="s">
        <v>130</v>
      </c>
      <c r="BO49" s="1" t="s">
        <v>139</v>
      </c>
      <c r="BP49" s="1" t="s">
        <v>140</v>
      </c>
      <c r="BQ49" s="1" t="s">
        <v>141</v>
      </c>
      <c r="BR49" s="1" t="s">
        <v>732</v>
      </c>
      <c r="BS49" s="1" t="s">
        <v>138</v>
      </c>
      <c r="BT49" s="1" t="s">
        <v>143</v>
      </c>
      <c r="BU49" s="1" t="s">
        <v>144</v>
      </c>
      <c r="BV49" s="1" t="s">
        <v>642</v>
      </c>
      <c r="BW49" s="1" t="s">
        <v>146</v>
      </c>
      <c r="BX49" s="1" t="s">
        <v>147</v>
      </c>
      <c r="BY49" s="1" t="s">
        <v>140</v>
      </c>
      <c r="BZ49" s="1" t="s">
        <v>146</v>
      </c>
      <c r="CA49" s="1" t="s">
        <v>148</v>
      </c>
      <c r="CB49" s="1" t="s">
        <v>138</v>
      </c>
      <c r="CC49" s="1" t="s">
        <v>149</v>
      </c>
      <c r="CD49" s="1" t="s">
        <v>135</v>
      </c>
      <c r="CE49" s="1" t="s">
        <v>132</v>
      </c>
      <c r="CF49" s="1" t="s">
        <v>671</v>
      </c>
      <c r="CG49" s="1" t="s">
        <v>334</v>
      </c>
      <c r="CH49" s="1" t="s">
        <v>826</v>
      </c>
      <c r="CI49" s="1" t="s">
        <v>103</v>
      </c>
      <c r="CJ49" s="1" t="s">
        <v>826</v>
      </c>
      <c r="CK49" s="1" t="s">
        <v>103</v>
      </c>
      <c r="CL49" s="1" t="s">
        <v>686</v>
      </c>
      <c r="CM49" s="1" t="s">
        <v>334</v>
      </c>
      <c r="CN49" s="1" t="s">
        <v>110</v>
      </c>
      <c r="CO49" s="1" t="s">
        <v>110</v>
      </c>
      <c r="CP49" s="1" t="s">
        <v>110</v>
      </c>
      <c r="CQ49" s="1" t="s">
        <v>110</v>
      </c>
      <c r="CR49" s="1" t="s">
        <v>110</v>
      </c>
      <c r="CS49" s="1" t="s">
        <v>110</v>
      </c>
      <c r="CT49" s="1" t="s">
        <v>110</v>
      </c>
      <c r="CU49" s="1" t="s">
        <v>110</v>
      </c>
      <c r="CV49" s="1" t="s">
        <v>110</v>
      </c>
      <c r="CW49" s="1" t="s">
        <v>110</v>
      </c>
    </row>
    <row r="50" spans="1:101" x14ac:dyDescent="0.2">
      <c r="A50" s="1" t="s">
        <v>827</v>
      </c>
      <c r="B50" s="1" t="s">
        <v>828</v>
      </c>
      <c r="C50" s="1" t="s">
        <v>103</v>
      </c>
      <c r="D50" s="1" t="s">
        <v>829</v>
      </c>
      <c r="E50" s="1" t="s">
        <v>105</v>
      </c>
      <c r="F50" s="1" t="s">
        <v>830</v>
      </c>
      <c r="G50" s="1" t="s">
        <v>107</v>
      </c>
      <c r="H50" s="1" t="s">
        <v>831</v>
      </c>
      <c r="I50" s="1" t="s">
        <v>832</v>
      </c>
      <c r="J50" s="1" t="s">
        <v>110</v>
      </c>
      <c r="K50" s="1" t="s">
        <v>110</v>
      </c>
      <c r="L50" s="1" t="s">
        <v>110</v>
      </c>
      <c r="M50" s="1" t="s">
        <v>110</v>
      </c>
      <c r="N50" s="1" t="s">
        <v>292</v>
      </c>
      <c r="O50" s="1" t="s">
        <v>293</v>
      </c>
      <c r="P50" s="1" t="s">
        <v>113</v>
      </c>
      <c r="Q50" s="1" t="s">
        <v>114</v>
      </c>
      <c r="R50" s="1" t="s">
        <v>833</v>
      </c>
      <c r="S50" s="1" t="s">
        <v>834</v>
      </c>
      <c r="T50" s="1" t="s">
        <v>835</v>
      </c>
      <c r="U50" s="1" t="s">
        <v>836</v>
      </c>
      <c r="V50" s="1" t="s">
        <v>837</v>
      </c>
      <c r="W50" s="1" t="s">
        <v>299</v>
      </c>
      <c r="X50" s="1" t="s">
        <v>107</v>
      </c>
      <c r="Y50" s="1" t="s">
        <v>121</v>
      </c>
      <c r="Z50" s="1" t="s">
        <v>110</v>
      </c>
      <c r="AA50" s="1" t="s">
        <v>110</v>
      </c>
      <c r="AB50" s="1" t="s">
        <v>121</v>
      </c>
      <c r="AC50" s="1" t="s">
        <v>107</v>
      </c>
      <c r="AD50" s="1" t="s">
        <v>110</v>
      </c>
      <c r="AE50" s="1" t="s">
        <v>110</v>
      </c>
      <c r="AF50" s="1" t="s">
        <v>110</v>
      </c>
      <c r="AG50" s="1" t="s">
        <v>107</v>
      </c>
      <c r="AH50" s="1" t="s">
        <v>122</v>
      </c>
      <c r="AI50" s="1" t="s">
        <v>107</v>
      </c>
      <c r="AJ50" s="1" t="s">
        <v>107</v>
      </c>
      <c r="AK50" s="1" t="s">
        <v>107</v>
      </c>
      <c r="AL50" s="1" t="s">
        <v>107</v>
      </c>
      <c r="AM50" s="1" t="s">
        <v>107</v>
      </c>
      <c r="AN50" s="1" t="s">
        <v>107</v>
      </c>
      <c r="AO50" s="1" t="s">
        <v>122</v>
      </c>
      <c r="AP50" s="1" t="s">
        <v>110</v>
      </c>
      <c r="AQ50" s="1" t="s">
        <v>107</v>
      </c>
      <c r="AR50" s="1" t="s">
        <v>124</v>
      </c>
      <c r="AS50" s="1" t="s">
        <v>125</v>
      </c>
      <c r="AT50" s="1" t="s">
        <v>126</v>
      </c>
      <c r="AU50" s="1" t="s">
        <v>838</v>
      </c>
      <c r="AV50" s="1" t="s">
        <v>128</v>
      </c>
      <c r="AW50" s="1" t="s">
        <v>110</v>
      </c>
      <c r="AX50" s="1" t="s">
        <v>110</v>
      </c>
      <c r="AY50" s="1" t="s">
        <v>110</v>
      </c>
      <c r="AZ50" s="1" t="s">
        <v>110</v>
      </c>
      <c r="BA50" s="1" t="s">
        <v>129</v>
      </c>
      <c r="BB50" s="1" t="s">
        <v>130</v>
      </c>
      <c r="BC50" s="1" t="s">
        <v>131</v>
      </c>
      <c r="BD50" s="1" t="s">
        <v>132</v>
      </c>
      <c r="BE50" s="1" t="s">
        <v>130</v>
      </c>
      <c r="BF50" s="1" t="s">
        <v>133</v>
      </c>
      <c r="BG50" s="1" t="s">
        <v>134</v>
      </c>
      <c r="BH50" s="1" t="s">
        <v>130</v>
      </c>
      <c r="BI50" s="1" t="s">
        <v>135</v>
      </c>
      <c r="BJ50" s="1" t="s">
        <v>136</v>
      </c>
      <c r="BK50" s="1" t="s">
        <v>130</v>
      </c>
      <c r="BL50" s="1" t="s">
        <v>137</v>
      </c>
      <c r="BM50" s="1" t="s">
        <v>138</v>
      </c>
      <c r="BN50" s="1" t="s">
        <v>130</v>
      </c>
      <c r="BO50" s="1" t="s">
        <v>139</v>
      </c>
      <c r="BP50" s="1" t="s">
        <v>140</v>
      </c>
      <c r="BQ50" s="1" t="s">
        <v>141</v>
      </c>
      <c r="BR50" s="1" t="s">
        <v>732</v>
      </c>
      <c r="BS50" s="1" t="s">
        <v>138</v>
      </c>
      <c r="BT50" s="1" t="s">
        <v>143</v>
      </c>
      <c r="BU50" s="1" t="s">
        <v>144</v>
      </c>
      <c r="BV50" s="1" t="s">
        <v>642</v>
      </c>
      <c r="BW50" s="1" t="s">
        <v>146</v>
      </c>
      <c r="BX50" s="1" t="s">
        <v>147</v>
      </c>
      <c r="BY50" s="1" t="s">
        <v>140</v>
      </c>
      <c r="BZ50" s="1" t="s">
        <v>146</v>
      </c>
      <c r="CA50" s="1" t="s">
        <v>148</v>
      </c>
      <c r="CB50" s="1" t="s">
        <v>138</v>
      </c>
      <c r="CC50" s="1" t="s">
        <v>149</v>
      </c>
      <c r="CD50" s="1" t="s">
        <v>135</v>
      </c>
      <c r="CE50" s="1" t="s">
        <v>132</v>
      </c>
      <c r="CF50" s="1" t="s">
        <v>686</v>
      </c>
      <c r="CG50" s="1" t="s">
        <v>334</v>
      </c>
      <c r="CH50" s="1" t="s">
        <v>839</v>
      </c>
      <c r="CI50" s="1" t="s">
        <v>103</v>
      </c>
      <c r="CJ50" s="1" t="s">
        <v>839</v>
      </c>
      <c r="CK50" s="1" t="s">
        <v>103</v>
      </c>
      <c r="CL50" s="1" t="s">
        <v>702</v>
      </c>
      <c r="CM50" s="1" t="s">
        <v>334</v>
      </c>
      <c r="CN50" s="1" t="s">
        <v>110</v>
      </c>
      <c r="CO50" s="1" t="s">
        <v>110</v>
      </c>
      <c r="CP50" s="1" t="s">
        <v>110</v>
      </c>
      <c r="CQ50" s="1" t="s">
        <v>110</v>
      </c>
      <c r="CR50" s="1" t="s">
        <v>110</v>
      </c>
      <c r="CS50" s="1" t="s">
        <v>110</v>
      </c>
      <c r="CT50" s="1" t="s">
        <v>110</v>
      </c>
      <c r="CU50" s="1" t="s">
        <v>110</v>
      </c>
      <c r="CV50" s="1" t="s">
        <v>110</v>
      </c>
      <c r="CW50" s="1" t="s">
        <v>110</v>
      </c>
    </row>
    <row r="51" spans="1:101" x14ac:dyDescent="0.2">
      <c r="A51" s="1" t="s">
        <v>840</v>
      </c>
      <c r="B51" s="1" t="s">
        <v>841</v>
      </c>
      <c r="C51" s="1" t="s">
        <v>103</v>
      </c>
      <c r="D51" s="1" t="s">
        <v>842</v>
      </c>
      <c r="E51" s="1" t="s">
        <v>105</v>
      </c>
      <c r="F51" s="1" t="s">
        <v>843</v>
      </c>
      <c r="G51" s="1" t="s">
        <v>107</v>
      </c>
      <c r="H51" s="1" t="s">
        <v>841</v>
      </c>
      <c r="I51" s="1" t="s">
        <v>844</v>
      </c>
      <c r="J51" s="1" t="s">
        <v>110</v>
      </c>
      <c r="K51" s="1" t="s">
        <v>110</v>
      </c>
      <c r="L51" s="1" t="s">
        <v>110</v>
      </c>
      <c r="M51" s="1" t="s">
        <v>110</v>
      </c>
      <c r="N51" s="1" t="s">
        <v>326</v>
      </c>
      <c r="O51" s="1" t="s">
        <v>327</v>
      </c>
      <c r="P51" s="1" t="s">
        <v>113</v>
      </c>
      <c r="Q51" s="1" t="s">
        <v>114</v>
      </c>
      <c r="R51" s="1" t="s">
        <v>845</v>
      </c>
      <c r="S51" s="1" t="s">
        <v>846</v>
      </c>
      <c r="T51" s="1" t="s">
        <v>847</v>
      </c>
      <c r="U51" s="1" t="s">
        <v>848</v>
      </c>
      <c r="V51" s="1" t="s">
        <v>849</v>
      </c>
      <c r="W51" s="1" t="s">
        <v>214</v>
      </c>
      <c r="X51" s="1" t="s">
        <v>107</v>
      </c>
      <c r="Y51" s="1" t="s">
        <v>121</v>
      </c>
      <c r="Z51" s="1" t="s">
        <v>110</v>
      </c>
      <c r="AA51" s="1" t="s">
        <v>110</v>
      </c>
      <c r="AB51" s="1" t="s">
        <v>121</v>
      </c>
      <c r="AC51" s="1" t="s">
        <v>107</v>
      </c>
      <c r="AD51" s="1" t="s">
        <v>110</v>
      </c>
      <c r="AE51" s="1" t="s">
        <v>110</v>
      </c>
      <c r="AF51" s="1" t="s">
        <v>110</v>
      </c>
      <c r="AG51" s="1" t="s">
        <v>107</v>
      </c>
      <c r="AH51" s="1" t="s">
        <v>122</v>
      </c>
      <c r="AI51" s="1" t="s">
        <v>107</v>
      </c>
      <c r="AJ51" s="1" t="s">
        <v>107</v>
      </c>
      <c r="AK51" s="1" t="s">
        <v>107</v>
      </c>
      <c r="AL51" s="1" t="s">
        <v>107</v>
      </c>
      <c r="AM51" s="1" t="s">
        <v>107</v>
      </c>
      <c r="AN51" s="1" t="s">
        <v>107</v>
      </c>
      <c r="AO51" s="1" t="s">
        <v>122</v>
      </c>
      <c r="AP51" s="1" t="s">
        <v>110</v>
      </c>
      <c r="AQ51" s="1" t="s">
        <v>107</v>
      </c>
      <c r="AR51" s="1" t="s">
        <v>124</v>
      </c>
      <c r="AS51" s="1" t="s">
        <v>125</v>
      </c>
      <c r="AT51" s="1" t="s">
        <v>126</v>
      </c>
      <c r="AU51" s="1" t="s">
        <v>850</v>
      </c>
      <c r="AV51" s="1" t="s">
        <v>128</v>
      </c>
      <c r="AW51" s="1" t="s">
        <v>110</v>
      </c>
      <c r="AX51" s="1" t="s">
        <v>110</v>
      </c>
      <c r="AY51" s="1" t="s">
        <v>110</v>
      </c>
      <c r="AZ51" s="1" t="s">
        <v>110</v>
      </c>
      <c r="BA51" s="1" t="s">
        <v>129</v>
      </c>
      <c r="BB51" s="1" t="s">
        <v>130</v>
      </c>
      <c r="BC51" s="1" t="s">
        <v>131</v>
      </c>
      <c r="BD51" s="1" t="s">
        <v>132</v>
      </c>
      <c r="BE51" s="1" t="s">
        <v>130</v>
      </c>
      <c r="BF51" s="1" t="s">
        <v>133</v>
      </c>
      <c r="BG51" s="1" t="s">
        <v>134</v>
      </c>
      <c r="BH51" s="1" t="s">
        <v>130</v>
      </c>
      <c r="BI51" s="1" t="s">
        <v>135</v>
      </c>
      <c r="BJ51" s="1" t="s">
        <v>136</v>
      </c>
      <c r="BK51" s="1" t="s">
        <v>130</v>
      </c>
      <c r="BL51" s="1" t="s">
        <v>137</v>
      </c>
      <c r="BM51" s="1" t="s">
        <v>138</v>
      </c>
      <c r="BN51" s="1" t="s">
        <v>130</v>
      </c>
      <c r="BO51" s="1" t="s">
        <v>139</v>
      </c>
      <c r="BP51" s="1" t="s">
        <v>140</v>
      </c>
      <c r="BQ51" s="1" t="s">
        <v>141</v>
      </c>
      <c r="BR51" s="1" t="s">
        <v>732</v>
      </c>
      <c r="BS51" s="1" t="s">
        <v>138</v>
      </c>
      <c r="BT51" s="1" t="s">
        <v>143</v>
      </c>
      <c r="BU51" s="1" t="s">
        <v>144</v>
      </c>
      <c r="BV51" s="1" t="s">
        <v>642</v>
      </c>
      <c r="BW51" s="1" t="s">
        <v>146</v>
      </c>
      <c r="BX51" s="1" t="s">
        <v>147</v>
      </c>
      <c r="BY51" s="1" t="s">
        <v>140</v>
      </c>
      <c r="BZ51" s="1" t="s">
        <v>146</v>
      </c>
      <c r="CA51" s="1" t="s">
        <v>148</v>
      </c>
      <c r="CB51" s="1" t="s">
        <v>138</v>
      </c>
      <c r="CC51" s="1" t="s">
        <v>149</v>
      </c>
      <c r="CD51" s="1" t="s">
        <v>135</v>
      </c>
      <c r="CE51" s="1" t="s">
        <v>132</v>
      </c>
      <c r="CF51" s="1" t="s">
        <v>702</v>
      </c>
      <c r="CG51" s="1" t="s">
        <v>334</v>
      </c>
      <c r="CH51" s="1" t="s">
        <v>528</v>
      </c>
      <c r="CI51" s="1" t="s">
        <v>103</v>
      </c>
      <c r="CJ51" s="1" t="s">
        <v>528</v>
      </c>
      <c r="CK51" s="1" t="s">
        <v>103</v>
      </c>
      <c r="CL51" s="1" t="s">
        <v>718</v>
      </c>
      <c r="CM51" s="1" t="s">
        <v>334</v>
      </c>
      <c r="CN51" s="1" t="s">
        <v>110</v>
      </c>
      <c r="CO51" s="1" t="s">
        <v>110</v>
      </c>
      <c r="CP51" s="1" t="s">
        <v>110</v>
      </c>
      <c r="CQ51" s="1" t="s">
        <v>110</v>
      </c>
      <c r="CR51" s="1" t="s">
        <v>110</v>
      </c>
      <c r="CS51" s="1" t="s">
        <v>110</v>
      </c>
      <c r="CT51" s="1" t="s">
        <v>110</v>
      </c>
      <c r="CU51" s="1" t="s">
        <v>110</v>
      </c>
      <c r="CV51" s="1" t="s">
        <v>110</v>
      </c>
      <c r="CW51" s="1" t="s">
        <v>110</v>
      </c>
    </row>
    <row r="52" spans="1:101" x14ac:dyDescent="0.2">
      <c r="A52" s="1" t="s">
        <v>851</v>
      </c>
      <c r="B52" s="1" t="s">
        <v>852</v>
      </c>
      <c r="C52" s="1" t="s">
        <v>103</v>
      </c>
      <c r="D52" s="1" t="s">
        <v>853</v>
      </c>
      <c r="E52" s="1" t="s">
        <v>105</v>
      </c>
      <c r="F52" s="1" t="s">
        <v>854</v>
      </c>
      <c r="G52" s="1" t="s">
        <v>107</v>
      </c>
      <c r="H52" s="1" t="s">
        <v>855</v>
      </c>
      <c r="I52" s="1" t="s">
        <v>856</v>
      </c>
      <c r="J52" s="1" t="s">
        <v>110</v>
      </c>
      <c r="K52" s="1" t="s">
        <v>110</v>
      </c>
      <c r="L52" s="1" t="s">
        <v>110</v>
      </c>
      <c r="M52" s="1" t="s">
        <v>110</v>
      </c>
      <c r="N52" s="1" t="s">
        <v>857</v>
      </c>
      <c r="O52" s="1" t="s">
        <v>858</v>
      </c>
      <c r="P52" s="1" t="s">
        <v>113</v>
      </c>
      <c r="Q52" s="1" t="s">
        <v>114</v>
      </c>
      <c r="R52" s="1" t="s">
        <v>859</v>
      </c>
      <c r="S52" s="1" t="s">
        <v>860</v>
      </c>
      <c r="T52" s="1" t="s">
        <v>861</v>
      </c>
      <c r="U52" s="1" t="s">
        <v>862</v>
      </c>
      <c r="V52" s="1" t="s">
        <v>863</v>
      </c>
      <c r="W52" s="1" t="s">
        <v>864</v>
      </c>
      <c r="X52" s="1" t="s">
        <v>107</v>
      </c>
      <c r="Y52" s="1" t="s">
        <v>121</v>
      </c>
      <c r="Z52" s="1" t="s">
        <v>110</v>
      </c>
      <c r="AA52" s="1" t="s">
        <v>110</v>
      </c>
      <c r="AB52" s="1" t="s">
        <v>107</v>
      </c>
      <c r="AC52" s="1" t="s">
        <v>110</v>
      </c>
      <c r="AD52" s="1" t="s">
        <v>107</v>
      </c>
      <c r="AE52" s="1" t="s">
        <v>110</v>
      </c>
      <c r="AF52" s="1" t="s">
        <v>110</v>
      </c>
      <c r="AG52" s="1" t="s">
        <v>107</v>
      </c>
      <c r="AH52" s="1" t="s">
        <v>122</v>
      </c>
      <c r="AI52" s="1" t="s">
        <v>107</v>
      </c>
      <c r="AJ52" s="1" t="s">
        <v>110</v>
      </c>
      <c r="AK52" s="1" t="s">
        <v>107</v>
      </c>
      <c r="AL52" s="1" t="s">
        <v>107</v>
      </c>
      <c r="AM52" s="1" t="s">
        <v>107</v>
      </c>
      <c r="AN52" s="1" t="s">
        <v>107</v>
      </c>
      <c r="AO52" s="1" t="s">
        <v>122</v>
      </c>
      <c r="AP52" s="1" t="s">
        <v>110</v>
      </c>
      <c r="AQ52" s="1" t="s">
        <v>107</v>
      </c>
      <c r="AR52" s="1" t="s">
        <v>124</v>
      </c>
      <c r="AS52" s="1" t="s">
        <v>125</v>
      </c>
      <c r="AT52" s="1" t="s">
        <v>300</v>
      </c>
      <c r="AU52" s="1" t="s">
        <v>865</v>
      </c>
      <c r="AV52" s="1" t="s">
        <v>128</v>
      </c>
      <c r="AW52" s="1" t="s">
        <v>110</v>
      </c>
      <c r="AX52" s="1" t="s">
        <v>110</v>
      </c>
      <c r="AY52" s="1" t="s">
        <v>110</v>
      </c>
      <c r="AZ52" s="1" t="s">
        <v>110</v>
      </c>
      <c r="BA52" s="1" t="s">
        <v>129</v>
      </c>
      <c r="BB52" s="1" t="s">
        <v>182</v>
      </c>
      <c r="BC52" s="1" t="s">
        <v>131</v>
      </c>
      <c r="BD52" s="1" t="s">
        <v>132</v>
      </c>
      <c r="BE52" s="1" t="s">
        <v>182</v>
      </c>
      <c r="BF52" s="1" t="s">
        <v>133</v>
      </c>
      <c r="BG52" s="1" t="s">
        <v>134</v>
      </c>
      <c r="BH52" s="1" t="s">
        <v>182</v>
      </c>
      <c r="BI52" s="1" t="s">
        <v>135</v>
      </c>
      <c r="BJ52" s="1" t="s">
        <v>136</v>
      </c>
      <c r="BK52" s="1" t="s">
        <v>130</v>
      </c>
      <c r="BL52" s="1" t="s">
        <v>110</v>
      </c>
      <c r="BM52" s="1" t="s">
        <v>138</v>
      </c>
      <c r="BN52" s="1" t="s">
        <v>184</v>
      </c>
      <c r="BO52" s="1" t="s">
        <v>185</v>
      </c>
      <c r="BP52" s="1" t="s">
        <v>186</v>
      </c>
      <c r="BQ52" s="1" t="s">
        <v>182</v>
      </c>
      <c r="BR52" s="1" t="s">
        <v>303</v>
      </c>
      <c r="BS52" s="1" t="s">
        <v>138</v>
      </c>
      <c r="BT52" s="1" t="s">
        <v>149</v>
      </c>
      <c r="BU52" s="1" t="s">
        <v>142</v>
      </c>
      <c r="BV52" s="1" t="s">
        <v>145</v>
      </c>
      <c r="BW52" s="1" t="s">
        <v>184</v>
      </c>
      <c r="BX52" s="1" t="s">
        <v>305</v>
      </c>
      <c r="BY52" s="1" t="s">
        <v>304</v>
      </c>
      <c r="BZ52" s="1" t="s">
        <v>184</v>
      </c>
      <c r="CA52" s="1" t="s">
        <v>302</v>
      </c>
      <c r="CB52" s="1" t="s">
        <v>306</v>
      </c>
      <c r="CC52" s="1" t="s">
        <v>149</v>
      </c>
      <c r="CD52" s="1" t="s">
        <v>135</v>
      </c>
      <c r="CE52" s="1" t="s">
        <v>132</v>
      </c>
      <c r="CF52" s="1" t="s">
        <v>110</v>
      </c>
      <c r="CG52" s="1" t="s">
        <v>110</v>
      </c>
      <c r="CH52" s="1" t="s">
        <v>110</v>
      </c>
      <c r="CI52" s="1" t="s">
        <v>110</v>
      </c>
      <c r="CJ52" s="1" t="s">
        <v>110</v>
      </c>
      <c r="CK52" s="1" t="s">
        <v>110</v>
      </c>
      <c r="CL52" s="1" t="s">
        <v>110</v>
      </c>
      <c r="CM52" s="1" t="s">
        <v>110</v>
      </c>
      <c r="CN52" s="1" t="s">
        <v>110</v>
      </c>
      <c r="CO52" s="1" t="s">
        <v>244</v>
      </c>
      <c r="CP52" s="1" t="s">
        <v>103</v>
      </c>
      <c r="CQ52" s="1" t="s">
        <v>110</v>
      </c>
      <c r="CR52" s="1" t="s">
        <v>244</v>
      </c>
      <c r="CS52" s="1" t="s">
        <v>121</v>
      </c>
      <c r="CT52" s="1" t="s">
        <v>121</v>
      </c>
      <c r="CU52" s="1" t="s">
        <v>107</v>
      </c>
      <c r="CV52" s="1" t="s">
        <v>110</v>
      </c>
      <c r="CW52" s="1" t="s">
        <v>110</v>
      </c>
    </row>
    <row r="53" spans="1:101" x14ac:dyDescent="0.2">
      <c r="A53" s="1" t="s">
        <v>881</v>
      </c>
      <c r="B53" s="1" t="s">
        <v>882</v>
      </c>
      <c r="C53" s="1" t="s">
        <v>103</v>
      </c>
      <c r="D53" s="1" t="s">
        <v>883</v>
      </c>
      <c r="E53" s="1" t="s">
        <v>105</v>
      </c>
      <c r="F53" s="1" t="s">
        <v>884</v>
      </c>
      <c r="G53" s="1" t="s">
        <v>107</v>
      </c>
      <c r="H53" s="1" t="s">
        <v>882</v>
      </c>
      <c r="I53" s="1" t="s">
        <v>885</v>
      </c>
      <c r="J53" s="1" t="s">
        <v>110</v>
      </c>
      <c r="K53" s="1" t="s">
        <v>110</v>
      </c>
      <c r="L53" s="1" t="s">
        <v>110</v>
      </c>
      <c r="M53" s="1" t="s">
        <v>110</v>
      </c>
      <c r="N53" s="1" t="s">
        <v>886</v>
      </c>
      <c r="O53" s="1" t="s">
        <v>887</v>
      </c>
      <c r="P53" s="1" t="s">
        <v>113</v>
      </c>
      <c r="Q53" s="1" t="s">
        <v>114</v>
      </c>
      <c r="R53" s="1" t="s">
        <v>888</v>
      </c>
      <c r="S53" s="1" t="s">
        <v>889</v>
      </c>
      <c r="T53" s="1" t="s">
        <v>890</v>
      </c>
      <c r="U53" s="1" t="s">
        <v>891</v>
      </c>
      <c r="V53" s="1" t="s">
        <v>892</v>
      </c>
      <c r="W53" s="1" t="s">
        <v>120</v>
      </c>
      <c r="X53" s="1" t="s">
        <v>107</v>
      </c>
      <c r="Y53" s="1" t="s">
        <v>121</v>
      </c>
      <c r="Z53" s="1" t="s">
        <v>110</v>
      </c>
      <c r="AA53" s="1" t="s">
        <v>110</v>
      </c>
      <c r="AB53" s="1" t="s">
        <v>121</v>
      </c>
      <c r="AC53" s="1" t="s">
        <v>107</v>
      </c>
      <c r="AD53" s="1" t="s">
        <v>110</v>
      </c>
      <c r="AE53" s="1" t="s">
        <v>110</v>
      </c>
      <c r="AF53" s="1" t="s">
        <v>110</v>
      </c>
      <c r="AG53" s="1" t="s">
        <v>107</v>
      </c>
      <c r="AH53" s="1" t="s">
        <v>122</v>
      </c>
      <c r="AI53" s="1" t="s">
        <v>107</v>
      </c>
      <c r="AJ53" s="1" t="s">
        <v>107</v>
      </c>
      <c r="AK53" s="1" t="s">
        <v>107</v>
      </c>
      <c r="AL53" s="1" t="s">
        <v>107</v>
      </c>
      <c r="AM53" s="1" t="s">
        <v>107</v>
      </c>
      <c r="AN53" s="1" t="s">
        <v>107</v>
      </c>
      <c r="AO53" s="1" t="s">
        <v>122</v>
      </c>
      <c r="AP53" s="1" t="s">
        <v>110</v>
      </c>
      <c r="AQ53" s="1" t="s">
        <v>107</v>
      </c>
      <c r="AR53" s="1" t="s">
        <v>124</v>
      </c>
      <c r="AS53" s="1" t="s">
        <v>125</v>
      </c>
      <c r="AT53" s="1" t="s">
        <v>126</v>
      </c>
      <c r="AU53" s="1" t="s">
        <v>893</v>
      </c>
      <c r="AV53" s="1" t="s">
        <v>128</v>
      </c>
      <c r="AW53" s="1" t="s">
        <v>110</v>
      </c>
      <c r="AX53" s="1" t="s">
        <v>110</v>
      </c>
      <c r="AY53" s="1" t="s">
        <v>110</v>
      </c>
      <c r="AZ53" s="1" t="s">
        <v>110</v>
      </c>
      <c r="BA53" s="1" t="s">
        <v>129</v>
      </c>
      <c r="BB53" s="1" t="s">
        <v>130</v>
      </c>
      <c r="BC53" s="1" t="s">
        <v>131</v>
      </c>
      <c r="BD53" s="1" t="s">
        <v>132</v>
      </c>
      <c r="BE53" s="1" t="s">
        <v>130</v>
      </c>
      <c r="BF53" s="1" t="s">
        <v>133</v>
      </c>
      <c r="BG53" s="1" t="s">
        <v>134</v>
      </c>
      <c r="BH53" s="1" t="s">
        <v>130</v>
      </c>
      <c r="BI53" s="1" t="s">
        <v>135</v>
      </c>
      <c r="BJ53" s="1" t="s">
        <v>136</v>
      </c>
      <c r="BK53" s="1" t="s">
        <v>130</v>
      </c>
      <c r="BL53" s="1" t="s">
        <v>110</v>
      </c>
      <c r="BM53" s="1" t="s">
        <v>138</v>
      </c>
      <c r="BN53" s="1" t="s">
        <v>130</v>
      </c>
      <c r="BO53" s="1" t="s">
        <v>110</v>
      </c>
      <c r="BP53" s="1" t="s">
        <v>140</v>
      </c>
      <c r="BQ53" s="1" t="s">
        <v>110</v>
      </c>
      <c r="BR53" s="1" t="s">
        <v>110</v>
      </c>
      <c r="BS53" s="1" t="s">
        <v>138</v>
      </c>
      <c r="BT53" s="1" t="s">
        <v>110</v>
      </c>
      <c r="BU53" s="1" t="s">
        <v>110</v>
      </c>
      <c r="BV53" s="1" t="s">
        <v>110</v>
      </c>
      <c r="BW53" s="1" t="s">
        <v>146</v>
      </c>
      <c r="BX53" s="1" t="s">
        <v>110</v>
      </c>
      <c r="BY53" s="1" t="s">
        <v>110</v>
      </c>
      <c r="BZ53" s="1" t="s">
        <v>146</v>
      </c>
      <c r="CA53" s="1" t="s">
        <v>110</v>
      </c>
      <c r="CB53" s="1" t="s">
        <v>110</v>
      </c>
      <c r="CC53" s="1" t="s">
        <v>149</v>
      </c>
      <c r="CD53" s="1" t="s">
        <v>135</v>
      </c>
      <c r="CE53" s="1" t="s">
        <v>132</v>
      </c>
      <c r="CF53" s="1" t="s">
        <v>702</v>
      </c>
      <c r="CG53" s="1" t="s">
        <v>334</v>
      </c>
      <c r="CH53" s="1" t="s">
        <v>528</v>
      </c>
      <c r="CI53" s="1" t="s">
        <v>103</v>
      </c>
      <c r="CJ53" s="1" t="s">
        <v>528</v>
      </c>
      <c r="CK53" s="1" t="s">
        <v>103</v>
      </c>
      <c r="CL53" s="1" t="s">
        <v>718</v>
      </c>
      <c r="CM53" s="1" t="s">
        <v>334</v>
      </c>
      <c r="CN53" s="1" t="s">
        <v>110</v>
      </c>
      <c r="CO53" s="1" t="s">
        <v>110</v>
      </c>
      <c r="CP53" s="1" t="s">
        <v>110</v>
      </c>
      <c r="CQ53" s="1" t="s">
        <v>110</v>
      </c>
      <c r="CR53" s="1" t="s">
        <v>110</v>
      </c>
      <c r="CS53" s="1" t="s">
        <v>110</v>
      </c>
      <c r="CT53" s="1" t="s">
        <v>110</v>
      </c>
      <c r="CU53" s="1" t="s">
        <v>110</v>
      </c>
      <c r="CV53" s="1" t="s">
        <v>110</v>
      </c>
      <c r="CW53" s="1" t="s">
        <v>110</v>
      </c>
    </row>
    <row r="54" spans="1:101" x14ac:dyDescent="0.2">
      <c r="A54" s="1" t="s">
        <v>894</v>
      </c>
      <c r="B54" s="1" t="s">
        <v>895</v>
      </c>
      <c r="C54" s="1" t="s">
        <v>103</v>
      </c>
      <c r="D54" s="1" t="s">
        <v>896</v>
      </c>
      <c r="E54" s="1" t="s">
        <v>105</v>
      </c>
      <c r="F54" s="1" t="s">
        <v>897</v>
      </c>
      <c r="G54" s="1" t="s">
        <v>107</v>
      </c>
      <c r="H54" s="1" t="s">
        <v>898</v>
      </c>
      <c r="I54" s="1" t="s">
        <v>899</v>
      </c>
      <c r="J54" s="1" t="s">
        <v>110</v>
      </c>
      <c r="K54" s="1" t="s">
        <v>110</v>
      </c>
      <c r="L54" s="1" t="s">
        <v>110</v>
      </c>
      <c r="M54" s="1" t="s">
        <v>110</v>
      </c>
      <c r="N54" s="1" t="s">
        <v>900</v>
      </c>
      <c r="O54" s="1" t="s">
        <v>901</v>
      </c>
      <c r="P54" s="1" t="s">
        <v>113</v>
      </c>
      <c r="Q54" s="1" t="s">
        <v>114</v>
      </c>
      <c r="R54" s="1" t="s">
        <v>902</v>
      </c>
      <c r="S54" s="1" t="s">
        <v>903</v>
      </c>
      <c r="T54" s="1" t="s">
        <v>904</v>
      </c>
      <c r="U54" s="1" t="s">
        <v>905</v>
      </c>
      <c r="V54" s="1" t="s">
        <v>906</v>
      </c>
      <c r="W54" s="1" t="s">
        <v>907</v>
      </c>
      <c r="X54" s="1" t="s">
        <v>107</v>
      </c>
      <c r="Y54" s="1" t="s">
        <v>121</v>
      </c>
      <c r="Z54" s="1" t="s">
        <v>110</v>
      </c>
      <c r="AA54" s="1" t="s">
        <v>110</v>
      </c>
      <c r="AB54" s="1" t="s">
        <v>121</v>
      </c>
      <c r="AC54" s="1" t="s">
        <v>107</v>
      </c>
      <c r="AD54" s="1" t="s">
        <v>110</v>
      </c>
      <c r="AE54" s="1" t="s">
        <v>110</v>
      </c>
      <c r="AF54" s="1" t="s">
        <v>110</v>
      </c>
      <c r="AG54" s="1" t="s">
        <v>107</v>
      </c>
      <c r="AH54" s="1" t="s">
        <v>122</v>
      </c>
      <c r="AI54" s="1" t="s">
        <v>107</v>
      </c>
      <c r="AJ54" s="1" t="s">
        <v>107</v>
      </c>
      <c r="AK54" s="1" t="s">
        <v>107</v>
      </c>
      <c r="AL54" s="1" t="s">
        <v>107</v>
      </c>
      <c r="AM54" s="1" t="s">
        <v>107</v>
      </c>
      <c r="AN54" s="1" t="s">
        <v>107</v>
      </c>
      <c r="AO54" s="1" t="s">
        <v>122</v>
      </c>
      <c r="AP54" s="1" t="s">
        <v>110</v>
      </c>
      <c r="AQ54" s="1" t="s">
        <v>107</v>
      </c>
      <c r="AR54" s="1" t="s">
        <v>124</v>
      </c>
      <c r="AS54" s="1" t="s">
        <v>125</v>
      </c>
      <c r="AT54" s="1" t="s">
        <v>126</v>
      </c>
      <c r="AU54" s="1" t="s">
        <v>908</v>
      </c>
      <c r="AV54" s="1" t="s">
        <v>128</v>
      </c>
      <c r="AW54" s="1" t="s">
        <v>110</v>
      </c>
      <c r="AX54" s="1" t="s">
        <v>110</v>
      </c>
      <c r="AY54" s="1" t="s">
        <v>110</v>
      </c>
      <c r="AZ54" s="1" t="s">
        <v>110</v>
      </c>
      <c r="BA54" s="1" t="s">
        <v>129</v>
      </c>
      <c r="BB54" s="1" t="s">
        <v>130</v>
      </c>
      <c r="BC54" s="1" t="s">
        <v>131</v>
      </c>
      <c r="BD54" s="1" t="s">
        <v>132</v>
      </c>
      <c r="BE54" s="1" t="s">
        <v>130</v>
      </c>
      <c r="BF54" s="1" t="s">
        <v>133</v>
      </c>
      <c r="BG54" s="1" t="s">
        <v>134</v>
      </c>
      <c r="BH54" s="1" t="s">
        <v>130</v>
      </c>
      <c r="BI54" s="1" t="s">
        <v>135</v>
      </c>
      <c r="BJ54" s="1" t="s">
        <v>136</v>
      </c>
      <c r="BK54" s="1" t="s">
        <v>130</v>
      </c>
      <c r="BL54" s="1" t="s">
        <v>137</v>
      </c>
      <c r="BM54" s="1" t="s">
        <v>138</v>
      </c>
      <c r="BN54" s="1" t="s">
        <v>130</v>
      </c>
      <c r="BO54" s="1" t="s">
        <v>139</v>
      </c>
      <c r="BP54" s="1" t="s">
        <v>140</v>
      </c>
      <c r="BQ54" s="1" t="s">
        <v>141</v>
      </c>
      <c r="BR54" s="1" t="s">
        <v>732</v>
      </c>
      <c r="BS54" s="1" t="s">
        <v>138</v>
      </c>
      <c r="BT54" s="1" t="s">
        <v>143</v>
      </c>
      <c r="BU54" s="1" t="s">
        <v>144</v>
      </c>
      <c r="BV54" s="1" t="s">
        <v>642</v>
      </c>
      <c r="BW54" s="1" t="s">
        <v>146</v>
      </c>
      <c r="BX54" s="1" t="s">
        <v>147</v>
      </c>
      <c r="BY54" s="1" t="s">
        <v>140</v>
      </c>
      <c r="BZ54" s="1" t="s">
        <v>146</v>
      </c>
      <c r="CA54" s="1" t="s">
        <v>148</v>
      </c>
      <c r="CB54" s="1" t="s">
        <v>138</v>
      </c>
      <c r="CC54" s="1" t="s">
        <v>149</v>
      </c>
      <c r="CD54" s="1" t="s">
        <v>135</v>
      </c>
      <c r="CE54" s="1" t="s">
        <v>132</v>
      </c>
      <c r="CF54" s="1" t="s">
        <v>702</v>
      </c>
      <c r="CG54" s="1" t="s">
        <v>334</v>
      </c>
      <c r="CH54" s="1" t="s">
        <v>528</v>
      </c>
      <c r="CI54" s="1" t="s">
        <v>103</v>
      </c>
      <c r="CJ54" s="1" t="s">
        <v>528</v>
      </c>
      <c r="CK54" s="1" t="s">
        <v>103</v>
      </c>
      <c r="CL54" s="1" t="s">
        <v>718</v>
      </c>
      <c r="CM54" s="1" t="s">
        <v>334</v>
      </c>
      <c r="CN54" s="1" t="s">
        <v>110</v>
      </c>
      <c r="CO54" s="1" t="s">
        <v>110</v>
      </c>
      <c r="CP54" s="1" t="s">
        <v>110</v>
      </c>
      <c r="CQ54" s="1" t="s">
        <v>110</v>
      </c>
      <c r="CR54" s="1" t="s">
        <v>110</v>
      </c>
      <c r="CS54" s="1" t="s">
        <v>110</v>
      </c>
      <c r="CT54" s="1" t="s">
        <v>110</v>
      </c>
      <c r="CU54" s="1" t="s">
        <v>110</v>
      </c>
      <c r="CV54" s="1" t="s">
        <v>110</v>
      </c>
      <c r="CW54" s="1" t="s">
        <v>110</v>
      </c>
    </row>
    <row r="55" spans="1:101" x14ac:dyDescent="0.2">
      <c r="A55" s="1" t="s">
        <v>909</v>
      </c>
      <c r="B55" s="1" t="s">
        <v>910</v>
      </c>
      <c r="C55" s="1" t="s">
        <v>103</v>
      </c>
      <c r="D55" s="1" t="s">
        <v>911</v>
      </c>
      <c r="E55" s="1" t="s">
        <v>105</v>
      </c>
      <c r="F55" s="1" t="s">
        <v>912</v>
      </c>
      <c r="G55" s="1" t="s">
        <v>107</v>
      </c>
      <c r="H55" s="1" t="s">
        <v>913</v>
      </c>
      <c r="I55" s="1" t="s">
        <v>914</v>
      </c>
      <c r="J55" s="1" t="s">
        <v>110</v>
      </c>
      <c r="K55" s="1" t="s">
        <v>110</v>
      </c>
      <c r="L55" s="1" t="s">
        <v>110</v>
      </c>
      <c r="M55" s="1" t="s">
        <v>110</v>
      </c>
      <c r="N55" s="1" t="s">
        <v>915</v>
      </c>
      <c r="O55" s="1" t="s">
        <v>916</v>
      </c>
      <c r="P55" s="1" t="s">
        <v>113</v>
      </c>
      <c r="Q55" s="1" t="s">
        <v>114</v>
      </c>
      <c r="R55" s="1" t="s">
        <v>917</v>
      </c>
      <c r="S55" s="1" t="s">
        <v>918</v>
      </c>
      <c r="T55" s="1" t="s">
        <v>919</v>
      </c>
      <c r="U55" s="1" t="s">
        <v>920</v>
      </c>
      <c r="V55" s="1" t="s">
        <v>921</v>
      </c>
      <c r="W55" s="1" t="s">
        <v>922</v>
      </c>
      <c r="X55" s="1" t="s">
        <v>107</v>
      </c>
      <c r="Y55" s="1" t="s">
        <v>107</v>
      </c>
      <c r="Z55" s="1" t="s">
        <v>110</v>
      </c>
      <c r="AA55" s="1" t="s">
        <v>107</v>
      </c>
      <c r="AB55" s="1" t="s">
        <v>107</v>
      </c>
      <c r="AC55" s="1" t="s">
        <v>110</v>
      </c>
      <c r="AD55" s="1" t="s">
        <v>107</v>
      </c>
      <c r="AE55" s="1" t="s">
        <v>110</v>
      </c>
      <c r="AF55" s="1" t="s">
        <v>110</v>
      </c>
      <c r="AG55" s="1" t="s">
        <v>110</v>
      </c>
      <c r="AH55" s="1" t="s">
        <v>122</v>
      </c>
      <c r="AI55" s="1" t="s">
        <v>107</v>
      </c>
      <c r="AJ55" s="1" t="s">
        <v>110</v>
      </c>
      <c r="AK55" s="1" t="s">
        <v>107</v>
      </c>
      <c r="AL55" s="1" t="s">
        <v>107</v>
      </c>
      <c r="AM55" s="1" t="s">
        <v>107</v>
      </c>
      <c r="AN55" s="1" t="s">
        <v>107</v>
      </c>
      <c r="AO55" s="1" t="s">
        <v>122</v>
      </c>
      <c r="AP55" s="1" t="s">
        <v>110</v>
      </c>
      <c r="AQ55" s="1" t="s">
        <v>107</v>
      </c>
      <c r="AR55" s="1" t="s">
        <v>124</v>
      </c>
      <c r="AS55" s="1" t="s">
        <v>125</v>
      </c>
      <c r="AT55" s="1" t="s">
        <v>300</v>
      </c>
      <c r="AU55" s="1" t="s">
        <v>923</v>
      </c>
      <c r="AV55" s="1" t="s">
        <v>128</v>
      </c>
      <c r="AW55" s="1" t="s">
        <v>110</v>
      </c>
      <c r="AX55" s="1" t="s">
        <v>110</v>
      </c>
      <c r="AY55" s="1" t="s">
        <v>110</v>
      </c>
      <c r="AZ55" s="1" t="s">
        <v>110</v>
      </c>
      <c r="BA55" s="1" t="s">
        <v>129</v>
      </c>
      <c r="BB55" s="1" t="s">
        <v>182</v>
      </c>
      <c r="BC55" s="1" t="s">
        <v>131</v>
      </c>
      <c r="BD55" s="1" t="s">
        <v>132</v>
      </c>
      <c r="BE55" s="1" t="s">
        <v>182</v>
      </c>
      <c r="BF55" s="1" t="s">
        <v>133</v>
      </c>
      <c r="BG55" s="1" t="s">
        <v>134</v>
      </c>
      <c r="BH55" s="1" t="s">
        <v>182</v>
      </c>
      <c r="BI55" s="1" t="s">
        <v>135</v>
      </c>
      <c r="BJ55" s="1" t="s">
        <v>136</v>
      </c>
      <c r="BK55" s="1" t="s">
        <v>130</v>
      </c>
      <c r="BL55" s="1" t="s">
        <v>110</v>
      </c>
      <c r="BM55" s="1" t="s">
        <v>138</v>
      </c>
      <c r="BN55" s="1" t="s">
        <v>184</v>
      </c>
      <c r="BO55" s="1" t="s">
        <v>302</v>
      </c>
      <c r="BP55" s="1" t="s">
        <v>186</v>
      </c>
      <c r="BQ55" s="1" t="s">
        <v>182</v>
      </c>
      <c r="BR55" s="1" t="s">
        <v>303</v>
      </c>
      <c r="BS55" s="1" t="s">
        <v>138</v>
      </c>
      <c r="BT55" s="1" t="s">
        <v>149</v>
      </c>
      <c r="BU55" s="1" t="s">
        <v>142</v>
      </c>
      <c r="BV55" s="1" t="s">
        <v>145</v>
      </c>
      <c r="BW55" s="1" t="s">
        <v>184</v>
      </c>
      <c r="BX55" s="1" t="s">
        <v>185</v>
      </c>
      <c r="BY55" s="1" t="s">
        <v>304</v>
      </c>
      <c r="BZ55" s="1" t="s">
        <v>184</v>
      </c>
      <c r="CA55" s="1" t="s">
        <v>305</v>
      </c>
      <c r="CB55" s="1" t="s">
        <v>306</v>
      </c>
      <c r="CC55" s="1" t="s">
        <v>149</v>
      </c>
      <c r="CD55" s="1" t="s">
        <v>135</v>
      </c>
      <c r="CE55" s="1" t="s">
        <v>132</v>
      </c>
      <c r="CF55" s="1" t="s">
        <v>110</v>
      </c>
      <c r="CG55" s="1" t="s">
        <v>110</v>
      </c>
      <c r="CH55" s="1" t="s">
        <v>110</v>
      </c>
      <c r="CI55" s="1" t="s">
        <v>110</v>
      </c>
      <c r="CJ55" s="1" t="s">
        <v>110</v>
      </c>
      <c r="CK55" s="1" t="s">
        <v>110</v>
      </c>
      <c r="CL55" s="1" t="s">
        <v>110</v>
      </c>
      <c r="CM55" s="1" t="s">
        <v>110</v>
      </c>
      <c r="CN55" s="1" t="s">
        <v>110</v>
      </c>
      <c r="CO55" s="1" t="s">
        <v>273</v>
      </c>
      <c r="CP55" s="1" t="s">
        <v>103</v>
      </c>
      <c r="CQ55" s="1" t="s">
        <v>110</v>
      </c>
      <c r="CR55" s="1" t="s">
        <v>273</v>
      </c>
      <c r="CS55" s="1" t="s">
        <v>121</v>
      </c>
      <c r="CT55" s="1" t="s">
        <v>121</v>
      </c>
      <c r="CU55" s="1" t="s">
        <v>121</v>
      </c>
      <c r="CV55" s="1" t="s">
        <v>110</v>
      </c>
      <c r="CW55" s="1" t="s">
        <v>110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B140-86A4-4F8B-B602-22B058B70549}">
  <sheetPr codeName="Sheet2"/>
  <dimension ref="A1:J400"/>
  <sheetViews>
    <sheetView tabSelected="1" zoomScale="70" zoomScaleNormal="7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4.25" x14ac:dyDescent="0.2"/>
  <cols>
    <col min="1" max="1" width="5" style="4" customWidth="1"/>
    <col min="2" max="2" width="21.33203125" style="4" bestFit="1" customWidth="1"/>
    <col min="3" max="3" width="22.33203125" style="4" bestFit="1" customWidth="1"/>
    <col min="4" max="4" width="14.88671875" bestFit="1" customWidth="1"/>
    <col min="5" max="5" width="13.109375" customWidth="1"/>
    <col min="6" max="6" width="6.77734375" bestFit="1" customWidth="1"/>
    <col min="7" max="7" width="14.88671875" bestFit="1" customWidth="1"/>
    <col min="8" max="8" width="18.21875" bestFit="1" customWidth="1"/>
    <col min="9" max="9" width="36.6640625" bestFit="1" customWidth="1"/>
    <col min="10" max="10" width="12.77734375" bestFit="1" customWidth="1"/>
  </cols>
  <sheetData>
    <row r="1" spans="1:10" s="4" customFormat="1" x14ac:dyDescent="0.2">
      <c r="A1" s="4" t="s">
        <v>880</v>
      </c>
      <c r="B1" s="4" t="s">
        <v>866</v>
      </c>
      <c r="C1" s="4" t="s">
        <v>867</v>
      </c>
      <c r="D1" s="4" t="s">
        <v>45</v>
      </c>
      <c r="E1" s="4" t="s">
        <v>868</v>
      </c>
      <c r="F1" s="4" t="s">
        <v>869</v>
      </c>
      <c r="G1" s="4" t="s">
        <v>47</v>
      </c>
      <c r="H1" s="4" t="s">
        <v>870</v>
      </c>
      <c r="I1" s="4" t="s">
        <v>871</v>
      </c>
      <c r="J1" s="4" t="s">
        <v>872</v>
      </c>
    </row>
    <row r="2" spans="1:10" x14ac:dyDescent="0.2">
      <c r="A2" s="4">
        <f>IF(B2="", "", 1)</f>
        <v>1</v>
      </c>
      <c r="B2" s="4" t="str">
        <f>IF(Raw!R2="", "", Raw!R2)</f>
        <v>Zhang</v>
      </c>
      <c r="C2" s="4" t="str">
        <f>IF(Raw!S2="", "", Raw!S2)</f>
        <v>Qian</v>
      </c>
      <c r="D2" t="str">
        <f>IF(Raw!AT2="", "", Raw!AT2)</f>
        <v>Graduate</v>
      </c>
      <c r="E2" t="str">
        <f>IF(Raw!V2="", "", Raw!V2)</f>
        <v>P100831368</v>
      </c>
      <c r="F2" t="str">
        <f>IF(Raw!BA2="", "", Raw!BA2)</f>
        <v>F-1</v>
      </c>
      <c r="G2" t="str">
        <f>IF(Raw!AV2="", "", Raw!AV2)</f>
        <v>On Time</v>
      </c>
      <c r="H2" t="str">
        <f>IF(Raw!T2="", "", Raw!T2)</f>
        <v>qz209516@ohio.edu</v>
      </c>
      <c r="I2" t="str">
        <f>IF(Raw!U2="", "", Raw!U2)</f>
        <v>qian.zhanghong@gmail.com</v>
      </c>
      <c r="J2" t="str">
        <f>IF(Raw!AZ2="Failed", "No", "")</f>
        <v/>
      </c>
    </row>
    <row r="3" spans="1:10" x14ac:dyDescent="0.2">
      <c r="A3" s="4">
        <f>IF(B3="", "", 2)</f>
        <v>2</v>
      </c>
      <c r="B3" s="4" t="str">
        <f>IF(Raw!R3="", "", Raw!R3)</f>
        <v>Tiwari</v>
      </c>
      <c r="C3" s="4" t="str">
        <f>IF(Raw!S3="", "", Raw!S3)</f>
        <v>Sunil</v>
      </c>
      <c r="D3" t="str">
        <f>IF(Raw!AT3="", "", Raw!AT3)</f>
        <v>Graduate</v>
      </c>
      <c r="E3" t="str">
        <f>IF(Raw!V3="", "", Raw!V3)</f>
        <v>P100918107</v>
      </c>
      <c r="F3" t="str">
        <f>IF(Raw!BA3="", "", Raw!BA3)</f>
        <v>F-1</v>
      </c>
      <c r="G3" t="str">
        <f>IF(Raw!AV3="", "", Raw!AV3)</f>
        <v>On Time</v>
      </c>
      <c r="H3" t="str">
        <f>IF(Raw!T3="", "", Raw!T3)</f>
        <v>st303118@ohio.edu</v>
      </c>
      <c r="I3" t="str">
        <f>IF(Raw!U3="", "", Raw!U3)</f>
        <v>suniltiwari9841@gmail.com</v>
      </c>
      <c r="J3" t="str">
        <f>IF(Raw!AZ3="Failed", "No", "")</f>
        <v/>
      </c>
    </row>
    <row r="4" spans="1:10" x14ac:dyDescent="0.2">
      <c r="A4" s="4">
        <f>IF(B4="", "", 3)</f>
        <v>3</v>
      </c>
      <c r="B4" s="4" t="str">
        <f>IF(Raw!R4="", "", Raw!R4)</f>
        <v>Baldissera Pacchetti</v>
      </c>
      <c r="C4" s="4" t="str">
        <f>IF(Raw!S4="", "", Raw!S4)</f>
        <v>Marina</v>
      </c>
      <c r="D4" t="str">
        <f>IF(Raw!AT4="", "", Raw!AT4)</f>
        <v>Graduate</v>
      </c>
      <c r="E4" t="str">
        <f>IF(Raw!V4="", "", Raw!V4)</f>
        <v>P100918551</v>
      </c>
      <c r="F4" t="str">
        <f>IF(Raw!BA4="", "", Raw!BA4)</f>
        <v>F-1</v>
      </c>
      <c r="G4" t="str">
        <f>IF(Raw!AV4="", "", Raw!AV4)</f>
        <v>2018-08-14</v>
      </c>
      <c r="H4" t="str">
        <f>IF(Raw!T4="", "", Raw!T4)</f>
        <v>mb311218@ohio.edu</v>
      </c>
      <c r="I4" t="str">
        <f>IF(Raw!U4="", "", Raw!U4)</f>
        <v>marinabaldisserapacchetti@gmail.com</v>
      </c>
      <c r="J4" t="str">
        <f>IF(Raw!AZ4="Failed", "No", "")</f>
        <v/>
      </c>
    </row>
    <row r="5" spans="1:10" x14ac:dyDescent="0.2">
      <c r="A5" s="4">
        <f>IF(B5="", "", 4)</f>
        <v>4</v>
      </c>
      <c r="B5" s="4" t="str">
        <f>IF(Raw!R5="", "", Raw!R5)</f>
        <v>Seghiri</v>
      </c>
      <c r="C5" s="4" t="str">
        <f>IF(Raw!S5="", "", Raw!S5)</f>
        <v>Mohamed</v>
      </c>
      <c r="D5" t="str">
        <f>IF(Raw!AT5="", "", Raw!AT5)</f>
        <v>Graduate</v>
      </c>
      <c r="E5" t="str">
        <f>IF(Raw!V5="", "", Raw!V5)</f>
        <v>P100904066</v>
      </c>
      <c r="F5" t="str">
        <f>IF(Raw!BA5="", "", Raw!BA5)</f>
        <v>F-1</v>
      </c>
      <c r="G5" t="str">
        <f>IF(Raw!AV5="", "", Raw!AV5)</f>
        <v>On Time</v>
      </c>
      <c r="H5" t="str">
        <f>IF(Raw!T5="", "", Raw!T5)</f>
        <v>ms013717@ohio.edu</v>
      </c>
      <c r="I5" t="str">
        <f>IF(Raw!U5="", "", Raw!U5)</f>
        <v>moh-saghar@hotmail.com</v>
      </c>
      <c r="J5" t="str">
        <f>IF(Raw!AZ5="Failed", "No", "")</f>
        <v/>
      </c>
    </row>
    <row r="6" spans="1:10" x14ac:dyDescent="0.2">
      <c r="A6" s="4">
        <f>IF(B6="", "", 5)</f>
        <v>5</v>
      </c>
      <c r="B6" s="4" t="str">
        <f>IF(Raw!R6="", "", Raw!R6)</f>
        <v>Bimpong</v>
      </c>
      <c r="C6" s="4" t="str">
        <f>IF(Raw!S6="", "", Raw!S6)</f>
        <v>William</v>
      </c>
      <c r="D6" t="str">
        <f>IF(Raw!AT6="", "", Raw!AT6)</f>
        <v>Graduate</v>
      </c>
      <c r="E6" t="str">
        <f>IF(Raw!V6="", "", Raw!V6)</f>
        <v>P100831137</v>
      </c>
      <c r="F6" t="str">
        <f>IF(Raw!BA6="", "", Raw!BA6)</f>
        <v>F-1</v>
      </c>
      <c r="G6" t="str">
        <f>IF(Raw!AV6="", "", Raw!AV6)</f>
        <v>On Time</v>
      </c>
      <c r="H6" t="str">
        <f>IF(Raw!T6="", "", Raw!T6)</f>
        <v>wb076516@ohio.edu</v>
      </c>
      <c r="I6" t="str">
        <f>IF(Raw!U6="", "", Raw!U6)</f>
        <v>willykay66@gmail.com</v>
      </c>
      <c r="J6" t="str">
        <f>IF(Raw!AZ6="Failed", "No", "")</f>
        <v/>
      </c>
    </row>
    <row r="7" spans="1:10" x14ac:dyDescent="0.2">
      <c r="A7" s="4">
        <f>IF(B7="", "", 6)</f>
        <v>6</v>
      </c>
      <c r="B7" s="4" t="str">
        <f>IF(Raw!R7="", "", Raw!R7)</f>
        <v>Bhuyan</v>
      </c>
      <c r="C7" s="4" t="str">
        <f>IF(Raw!S7="", "", Raw!S7)</f>
        <v>Md. Mahbub Or Rahman</v>
      </c>
      <c r="D7" t="str">
        <f>IF(Raw!AT7="", "", Raw!AT7)</f>
        <v>Graduate</v>
      </c>
      <c r="E7" t="str">
        <f>IF(Raw!V7="", "", Raw!V7)</f>
        <v>P100875851</v>
      </c>
      <c r="F7" t="str">
        <f>IF(Raw!BA7="", "", Raw!BA7)</f>
        <v>F-1</v>
      </c>
      <c r="G7" t="str">
        <f>IF(Raw!AV7="", "", Raw!AV7)</f>
        <v>On Time</v>
      </c>
      <c r="H7" t="str">
        <f>IF(Raw!T7="", "", Raw!T7)</f>
        <v>mb656717@ohio.edu</v>
      </c>
      <c r="I7" t="str">
        <f>IF(Raw!U7="", "", Raw!U7)</f>
        <v>mbhuyan522@gmail.com</v>
      </c>
      <c r="J7" t="str">
        <f>IF(Raw!AZ7="Failed", "No", "")</f>
        <v/>
      </c>
    </row>
    <row r="8" spans="1:10" x14ac:dyDescent="0.2">
      <c r="A8" s="4">
        <f>IF(B8="", "", 7)</f>
        <v>7</v>
      </c>
      <c r="B8" s="4" t="str">
        <f>IF(Raw!R8="", "", Raw!R8)</f>
        <v>Khambete</v>
      </c>
      <c r="C8" s="4" t="str">
        <f>IF(Raw!S8="", "", Raw!S8)</f>
        <v>Tanmayee</v>
      </c>
      <c r="D8" t="str">
        <f>IF(Raw!AT8="", "", Raw!AT8)</f>
        <v>Graduate</v>
      </c>
      <c r="E8" t="str">
        <f>IF(Raw!V8="", "", Raw!V8)</f>
        <v>P100917888</v>
      </c>
      <c r="F8" t="str">
        <f>IF(Raw!BA8="", "", Raw!BA8)</f>
        <v>F-1</v>
      </c>
      <c r="G8" t="str">
        <f>IF(Raw!AV8="", "", Raw!AV8)</f>
        <v>On Time</v>
      </c>
      <c r="H8" t="str">
        <f>IF(Raw!T8="", "", Raw!T8)</f>
        <v>tk537618@ohio.edu</v>
      </c>
      <c r="I8" t="str">
        <f>IF(Raw!U8="", "", Raw!U8)</f>
        <v>tkhambete@gmail.com</v>
      </c>
      <c r="J8" t="str">
        <f>IF(Raw!AZ8="Failed", "No", "")</f>
        <v/>
      </c>
    </row>
    <row r="9" spans="1:10" x14ac:dyDescent="0.2">
      <c r="A9" s="4">
        <f>IF(B9="", "", 8)</f>
        <v>8</v>
      </c>
      <c r="B9" s="4" t="str">
        <f>IF(Raw!R9="", "", Raw!R9)</f>
        <v>Otchere-Tawiah</v>
      </c>
      <c r="C9" s="4" t="str">
        <f>IF(Raw!S9="", "", Raw!S9)</f>
        <v>Kwame</v>
      </c>
      <c r="D9" t="str">
        <f>IF(Raw!AT9="", "", Raw!AT9)</f>
        <v>Graduate</v>
      </c>
      <c r="E9" t="str">
        <f>IF(Raw!V9="", "", Raw!V9)</f>
        <v>P100900224</v>
      </c>
      <c r="F9" t="str">
        <f>IF(Raw!BA9="", "", Raw!BA9)</f>
        <v>F-1</v>
      </c>
      <c r="G9" t="str">
        <f>IF(Raw!AV9="", "", Raw!AV9)</f>
        <v>On Time</v>
      </c>
      <c r="H9" t="str">
        <f>IF(Raw!T9="", "", Raw!T9)</f>
        <v>ko130917@ohio.edu</v>
      </c>
      <c r="I9" t="str">
        <f>IF(Raw!U9="", "", Raw!U9)</f>
        <v>kwame.otcheretawiah@gmail.com</v>
      </c>
      <c r="J9" t="str">
        <f>IF(Raw!AZ9="Failed", "No", "")</f>
        <v/>
      </c>
    </row>
    <row r="10" spans="1:10" x14ac:dyDescent="0.2">
      <c r="A10" s="4">
        <f>IF(B10="", "", 9)</f>
        <v>9</v>
      </c>
      <c r="B10" s="4" t="str">
        <f>IF(Raw!R10="", "", Raw!R10)</f>
        <v>ENYETORNYE</v>
      </c>
      <c r="C10" s="4" t="str">
        <f>IF(Raw!S10="", "", Raw!S10)</f>
        <v>JUSTICE</v>
      </c>
      <c r="D10" t="str">
        <f>IF(Raw!AT10="", "", Raw!AT10)</f>
        <v>Graduate</v>
      </c>
      <c r="E10" t="str">
        <f>IF(Raw!V10="", "", Raw!V10)</f>
        <v>P100909007</v>
      </c>
      <c r="F10" t="str">
        <f>IF(Raw!BA10="", "", Raw!BA10)</f>
        <v>F-1</v>
      </c>
      <c r="G10" t="str">
        <f>IF(Raw!AV10="", "", Raw!AV10)</f>
        <v>On Time</v>
      </c>
      <c r="H10" t="str">
        <f>IF(Raw!T10="", "", Raw!T10)</f>
        <v>je783817@ohio.edu</v>
      </c>
      <c r="I10" t="str">
        <f>IF(Raw!U10="", "", Raw!U10)</f>
        <v>justenye@gmail.com</v>
      </c>
      <c r="J10" t="str">
        <f>IF(Raw!AZ10="Failed", "No", "")</f>
        <v/>
      </c>
    </row>
    <row r="11" spans="1:10" x14ac:dyDescent="0.2">
      <c r="A11" s="4">
        <f>IF(B11="", "", 10)</f>
        <v>10</v>
      </c>
      <c r="B11" s="4" t="str">
        <f>IF(Raw!R11="", "", Raw!R11)</f>
        <v>Asabere</v>
      </c>
      <c r="C11" s="4" t="str">
        <f>IF(Raw!S11="", "", Raw!S11)</f>
        <v>Michael Domfeh</v>
      </c>
      <c r="D11" t="str">
        <f>IF(Raw!AT11="", "", Raw!AT11)</f>
        <v>Graduate</v>
      </c>
      <c r="E11" t="str">
        <f>IF(Raw!V11="", "", Raw!V11)</f>
        <v>P100908962</v>
      </c>
      <c r="F11" t="str">
        <f>IF(Raw!BA11="", "", Raw!BA11)</f>
        <v>F-1</v>
      </c>
      <c r="G11" t="str">
        <f>IF(Raw!AV11="", "", Raw!AV11)</f>
        <v>On Time</v>
      </c>
      <c r="H11" t="str">
        <f>IF(Raw!T11="", "", Raw!T11)</f>
        <v>ma959417@ohio.edu</v>
      </c>
      <c r="I11" t="str">
        <f>IF(Raw!U11="", "", Raw!U11)</f>
        <v>mdasabee@gmail.com</v>
      </c>
      <c r="J11" t="str">
        <f>IF(Raw!AZ11="Failed", "No", "")</f>
        <v/>
      </c>
    </row>
    <row r="12" spans="1:10" x14ac:dyDescent="0.2">
      <c r="A12" s="4">
        <f>IF(B12="", "", 11)</f>
        <v>11</v>
      </c>
      <c r="B12" s="4" t="str">
        <f>IF(Raw!R12="", "", Raw!R12)</f>
        <v>Olubakinde</v>
      </c>
      <c r="C12" s="4" t="str">
        <f>IF(Raw!S12="", "", Raw!S12)</f>
        <v>Temiloluwa Omorinsola</v>
      </c>
      <c r="D12" t="str">
        <f>IF(Raw!AT12="", "", Raw!AT12)</f>
        <v>Undergraduate</v>
      </c>
      <c r="E12" t="str">
        <f>IF(Raw!V12="", "", Raw!V12)</f>
        <v>P100892036</v>
      </c>
      <c r="F12" t="str">
        <f>IF(Raw!BA12="", "", Raw!BA12)</f>
        <v>F-1</v>
      </c>
      <c r="G12" t="str">
        <f>IF(Raw!AV12="", "", Raw!AV12)</f>
        <v>On Time</v>
      </c>
      <c r="H12" t="str">
        <f>IF(Raw!T12="", "", Raw!T12)</f>
        <v>Mo323917@ohio.edu</v>
      </c>
      <c r="I12" t="str">
        <f>IF(Raw!U12="", "", Raw!U12)</f>
        <v>Temolubakinde@gmail.com</v>
      </c>
      <c r="J12" t="str">
        <f>IF(Raw!AZ12="Failed", "No", "")</f>
        <v/>
      </c>
    </row>
    <row r="13" spans="1:10" x14ac:dyDescent="0.2">
      <c r="A13" s="4">
        <f>IF(B13="", "", 12)</f>
        <v>12</v>
      </c>
      <c r="B13" s="4" t="str">
        <f>IF(Raw!R13="", "", Raw!R13)</f>
        <v>Asare</v>
      </c>
      <c r="C13" s="4" t="str">
        <f>IF(Raw!S13="", "", Raw!S13)</f>
        <v>Felix</v>
      </c>
      <c r="D13" t="str">
        <f>IF(Raw!AT13="", "", Raw!AT13)</f>
        <v>Graduate</v>
      </c>
      <c r="E13" t="str">
        <f>IF(Raw!V13="", "", Raw!V13)</f>
        <v>P100897992</v>
      </c>
      <c r="F13" t="str">
        <f>IF(Raw!BA13="", "", Raw!BA13)</f>
        <v>F-1</v>
      </c>
      <c r="G13" t="str">
        <f>IF(Raw!AV13="", "", Raw!AV13)</f>
        <v>On Time</v>
      </c>
      <c r="H13" t="str">
        <f>IF(Raw!T13="", "", Raw!T13)</f>
        <v>fa393317@ohio.edu</v>
      </c>
      <c r="I13" t="str">
        <f>IF(Raw!U13="", "", Raw!U13)</f>
        <v>fasare5000@gmail.com</v>
      </c>
      <c r="J13" t="str">
        <f>IF(Raw!AZ13="Failed", "No", "")</f>
        <v/>
      </c>
    </row>
    <row r="14" spans="1:10" x14ac:dyDescent="0.2">
      <c r="A14" s="4">
        <f>IF(B14="", "", 13)</f>
        <v>13</v>
      </c>
      <c r="B14" s="4" t="str">
        <f>IF(Raw!R14="", "", Raw!R14)</f>
        <v>Ansah Peprah</v>
      </c>
      <c r="C14" s="4" t="str">
        <f>IF(Raw!S14="", "", Raw!S14)</f>
        <v>Charles</v>
      </c>
      <c r="D14" t="str">
        <f>IF(Raw!AT14="", "", Raw!AT14)</f>
        <v>Graduate</v>
      </c>
      <c r="E14" t="str">
        <f>IF(Raw!V14="", "", Raw!V14)</f>
        <v>P100910354</v>
      </c>
      <c r="F14" t="str">
        <f>IF(Raw!BA14="", "", Raw!BA14)</f>
        <v>F-1</v>
      </c>
      <c r="G14" t="str">
        <f>IF(Raw!AV14="", "", Raw!AV14)</f>
        <v>On Time</v>
      </c>
      <c r="H14" t="str">
        <f>IF(Raw!T14="", "", Raw!T14)</f>
        <v>ca977817@ohio.edu</v>
      </c>
      <c r="I14" t="str">
        <f>IF(Raw!U14="", "", Raw!U14)</f>
        <v>cansahpeprah@gmail.com</v>
      </c>
      <c r="J14" t="str">
        <f>IF(Raw!AZ14="Failed", "No", "")</f>
        <v/>
      </c>
    </row>
    <row r="15" spans="1:10" x14ac:dyDescent="0.2">
      <c r="A15" s="4">
        <f>IF(B15="", "", 14)</f>
        <v>14</v>
      </c>
      <c r="B15" s="4" t="str">
        <f>IF(Raw!R15="", "", Raw!R15)</f>
        <v>Gong</v>
      </c>
      <c r="C15" s="4" t="str">
        <f>IF(Raw!S15="", "", Raw!S15)</f>
        <v>Lingxi</v>
      </c>
      <c r="D15" t="str">
        <f>IF(Raw!AT15="", "", Raw!AT15)</f>
        <v>OPIE</v>
      </c>
      <c r="E15" t="str">
        <f>IF(Raw!V15="", "", Raw!V15)</f>
        <v>P100904056</v>
      </c>
      <c r="F15" t="str">
        <f>IF(Raw!BA15="", "", Raw!BA15)</f>
        <v>F-1</v>
      </c>
      <c r="G15" t="str">
        <f>IF(Raw!AV15="", "", Raw!AV15)</f>
        <v>On Time</v>
      </c>
      <c r="H15" t="str">
        <f>IF(Raw!T15="", "", Raw!T15)</f>
        <v>lg618917@ohio.edu</v>
      </c>
      <c r="I15" t="str">
        <f>IF(Raw!U15="", "", Raw!U15)</f>
        <v>gonglingxi@126.com</v>
      </c>
      <c r="J15" t="str">
        <f>IF(Raw!AZ15="Failed", "No", "")</f>
        <v/>
      </c>
    </row>
    <row r="16" spans="1:10" x14ac:dyDescent="0.2">
      <c r="A16" s="4">
        <f>IF(B16="", "", 15)</f>
        <v>15</v>
      </c>
      <c r="B16" s="4" t="str">
        <f>IF(Raw!R16="", "", Raw!R16)</f>
        <v>alamiri</v>
      </c>
      <c r="C16" s="4" t="str">
        <f>IF(Raw!S16="", "", Raw!S16)</f>
        <v>essa salem</v>
      </c>
      <c r="D16" t="str">
        <f>IF(Raw!AT16="", "", Raw!AT16)</f>
        <v>Undergraduate</v>
      </c>
      <c r="E16" t="str">
        <f>IF(Raw!V16="", "", Raw!V16)</f>
        <v xml:space="preserve">P100918646  </v>
      </c>
      <c r="F16" t="str">
        <f>IF(Raw!BA16="", "", Raw!BA16)</f>
        <v>F-1</v>
      </c>
      <c r="G16" t="str">
        <f>IF(Raw!AV16="", "", Raw!AV16)</f>
        <v>On Time</v>
      </c>
      <c r="H16" t="str">
        <f>IF(Raw!T16="", "", Raw!T16)</f>
        <v>ea265918@ohio.edu</v>
      </c>
      <c r="I16" t="str">
        <f>IF(Raw!U16="", "", Raw!U16)</f>
        <v>essa.alamiri@outlook.com</v>
      </c>
      <c r="J16" t="str">
        <f>IF(Raw!AZ16="Failed", "No", "")</f>
        <v/>
      </c>
    </row>
    <row r="17" spans="1:10" x14ac:dyDescent="0.2">
      <c r="A17" s="4">
        <f>IF(B17="", "", 16)</f>
        <v>16</v>
      </c>
      <c r="B17" s="4" t="str">
        <f>IF(Raw!R17="", "", Raw!R17)</f>
        <v>Withanage</v>
      </c>
      <c r="C17" s="4" t="str">
        <f>IF(Raw!S17="", "", Raw!S17)</f>
        <v>Yeshan</v>
      </c>
      <c r="D17" t="str">
        <f>IF(Raw!AT17="", "", Raw!AT17)</f>
        <v>Graduate</v>
      </c>
      <c r="E17" t="str">
        <f>IF(Raw!V17="", "", Raw!V17)</f>
        <v>P100827137</v>
      </c>
      <c r="F17" t="str">
        <f>IF(Raw!BA17="", "", Raw!BA17)</f>
        <v>F-1</v>
      </c>
      <c r="G17" t="str">
        <f>IF(Raw!AV17="", "", Raw!AV17)</f>
        <v>On Time</v>
      </c>
      <c r="H17" t="str">
        <f>IF(Raw!T17="", "", Raw!T17)</f>
        <v>yw940216@ohio.edu</v>
      </c>
      <c r="I17" t="str">
        <f>IF(Raw!U17="", "", Raw!U17)</f>
        <v>yeshanwithanage@gmail.com</v>
      </c>
      <c r="J17" t="str">
        <f>IF(Raw!AZ17="Failed", "No", "")</f>
        <v/>
      </c>
    </row>
    <row r="18" spans="1:10" x14ac:dyDescent="0.2">
      <c r="A18" s="4">
        <f>IF(B18="", "", 17)</f>
        <v>17</v>
      </c>
      <c r="B18" s="4" t="str">
        <f>IF(Raw!R18="", "", Raw!R18)</f>
        <v>Zhuo</v>
      </c>
      <c r="C18" s="4" t="str">
        <f>IF(Raw!S18="", "", Raw!S18)</f>
        <v>Yirong</v>
      </c>
      <c r="D18" t="str">
        <f>IF(Raw!AT18="", "", Raw!AT18)</f>
        <v>Graduate</v>
      </c>
      <c r="E18" t="str">
        <f>IF(Raw!V18="", "", Raw!V18)</f>
        <v>P100916350</v>
      </c>
      <c r="F18" t="str">
        <f>IF(Raw!BA18="", "", Raw!BA18)</f>
        <v>F-1</v>
      </c>
      <c r="G18" t="str">
        <f>IF(Raw!AV18="", "", Raw!AV18)</f>
        <v>On Time</v>
      </c>
      <c r="H18" t="str">
        <f>IF(Raw!T18="", "", Raw!T18)</f>
        <v>yz650318@ohio.edu</v>
      </c>
      <c r="I18" t="str">
        <f>IF(Raw!U18="", "", Raw!U18)</f>
        <v>zhuoyirongbinggo@outlook.com</v>
      </c>
      <c r="J18" t="str">
        <f>IF(Raw!AZ18="Failed", "No", "")</f>
        <v/>
      </c>
    </row>
    <row r="19" spans="1:10" x14ac:dyDescent="0.2">
      <c r="A19" s="4">
        <f>IF(B19="", "", 18)</f>
        <v>18</v>
      </c>
      <c r="B19" s="4" t="str">
        <f>IF(Raw!R19="", "", Raw!R19)</f>
        <v>Ray</v>
      </c>
      <c r="C19" s="4" t="str">
        <f>IF(Raw!S19="", "", Raw!S19)</f>
        <v>Sneha</v>
      </c>
      <c r="D19" t="str">
        <f>IF(Raw!AT19="", "", Raw!AT19)</f>
        <v>Graduate</v>
      </c>
      <c r="E19" t="str">
        <f>IF(Raw!V19="", "", Raw!V19)</f>
        <v>P100893895</v>
      </c>
      <c r="F19" t="str">
        <f>IF(Raw!BA19="", "", Raw!BA19)</f>
        <v>F-1</v>
      </c>
      <c r="G19" t="str">
        <f>IF(Raw!AV19="", "", Raw!AV19)</f>
        <v>On Time</v>
      </c>
      <c r="H19" t="str">
        <f>IF(Raw!T19="", "", Raw!T19)</f>
        <v>sr909617@ohio.edu</v>
      </c>
      <c r="I19" t="str">
        <f>IF(Raw!U19="", "", Raw!U19)</f>
        <v>snehaaray21@gmail.com</v>
      </c>
      <c r="J19" t="str">
        <f>IF(Raw!AZ19="Failed", "No", "")</f>
        <v/>
      </c>
    </row>
    <row r="20" spans="1:10" x14ac:dyDescent="0.2">
      <c r="A20" s="4">
        <f>IF(B20="", "", 19)</f>
        <v>19</v>
      </c>
      <c r="B20" s="4" t="str">
        <f>IF(Raw!R20="", "", Raw!R20)</f>
        <v>Popli</v>
      </c>
      <c r="C20" s="4" t="str">
        <f>IF(Raw!S20="", "", Raw!S20)</f>
        <v>Ritika</v>
      </c>
      <c r="D20" t="str">
        <f>IF(Raw!AT20="", "", Raw!AT20)</f>
        <v>Graduate</v>
      </c>
      <c r="E20" t="str">
        <f>IF(Raw!V20="", "", Raw!V20)</f>
        <v>P100910588</v>
      </c>
      <c r="F20" t="str">
        <f>IF(Raw!BA20="", "", Raw!BA20)</f>
        <v>F-1</v>
      </c>
      <c r="G20" t="str">
        <f>IF(Raw!AV20="", "", Raw!AV20)</f>
        <v>On Time</v>
      </c>
      <c r="H20" t="str">
        <f>IF(Raw!T20="", "", Raw!T20)</f>
        <v>rp427417@ohio.edu</v>
      </c>
      <c r="I20" t="str">
        <f>IF(Raw!U20="", "", Raw!U20)</f>
        <v>ritika.popli@gmail.com</v>
      </c>
      <c r="J20" t="str">
        <f>IF(Raw!AZ20="Failed", "No", "")</f>
        <v/>
      </c>
    </row>
    <row r="21" spans="1:10" x14ac:dyDescent="0.2">
      <c r="A21" s="4">
        <f>IF(B21="", "", 20)</f>
        <v>20</v>
      </c>
      <c r="B21" s="4" t="str">
        <f>IF(Raw!R21="", "", Raw!R21)</f>
        <v>Black</v>
      </c>
      <c r="C21" s="4" t="str">
        <f>IF(Raw!S21="", "", Raw!S21)</f>
        <v>Julia</v>
      </c>
      <c r="D21" t="str">
        <f>IF(Raw!AT21="", "", Raw!AT21)</f>
        <v>Undergraduate</v>
      </c>
      <c r="E21" t="str">
        <f>IF(Raw!V21="", "", Raw!V21)</f>
        <v>P100907741</v>
      </c>
      <c r="F21" t="str">
        <f>IF(Raw!BA21="", "", Raw!BA21)</f>
        <v>F-1</v>
      </c>
      <c r="G21" t="str">
        <f>IF(Raw!AV21="", "", Raw!AV21)</f>
        <v>On Time</v>
      </c>
      <c r="H21" t="str">
        <f>IF(Raw!T21="", "", Raw!T21)</f>
        <v>jb126817@ohio.edu</v>
      </c>
      <c r="I21" t="str">
        <f>IF(Raw!U21="", "", Raw!U21)</f>
        <v>juliablackjack@gmail.com</v>
      </c>
      <c r="J21" t="str">
        <f>IF(Raw!AZ21="Failed", "No", "")</f>
        <v/>
      </c>
    </row>
    <row r="22" spans="1:10" x14ac:dyDescent="0.2">
      <c r="A22" s="4">
        <f>IF(B22="", "", 21)</f>
        <v>21</v>
      </c>
      <c r="B22" s="4" t="str">
        <f>IF(Raw!R22="", "", Raw!R22)</f>
        <v>Chauhan</v>
      </c>
      <c r="C22" s="4" t="str">
        <f>IF(Raw!S22="", "", Raw!S22)</f>
        <v>Kanishk</v>
      </c>
      <c r="D22" t="str">
        <f>IF(Raw!AT22="", "", Raw!AT22)</f>
        <v>Graduate</v>
      </c>
      <c r="E22" t="str">
        <f>IF(Raw!V22="", "", Raw!V22)</f>
        <v>P100912086</v>
      </c>
      <c r="F22" t="str">
        <f>IF(Raw!BA22="", "", Raw!BA22)</f>
        <v>F-1</v>
      </c>
      <c r="G22" t="str">
        <f>IF(Raw!AV22="", "", Raw!AV22)</f>
        <v>On Time</v>
      </c>
      <c r="H22" t="str">
        <f>IF(Raw!T22="", "", Raw!T22)</f>
        <v>kc303218@ohio.edu</v>
      </c>
      <c r="I22" t="str">
        <f>IF(Raw!U22="", "", Raw!U22)</f>
        <v>kanishk.phd@gmail.com</v>
      </c>
      <c r="J22" t="str">
        <f>IF(Raw!AZ22="Failed", "No", "")</f>
        <v/>
      </c>
    </row>
    <row r="23" spans="1:10" x14ac:dyDescent="0.2">
      <c r="A23" s="4">
        <f>IF(B23="", "", 22)</f>
        <v>22</v>
      </c>
      <c r="B23" s="4" t="str">
        <f>IF(Raw!R23="", "", Raw!R23)</f>
        <v>Azzi</v>
      </c>
      <c r="C23" s="4" t="str">
        <f>IF(Raw!S23="", "", Raw!S23)</f>
        <v>Camellia</v>
      </c>
      <c r="D23" t="str">
        <f>IF(Raw!AT23="", "", Raw!AT23)</f>
        <v>Undergraduate</v>
      </c>
      <c r="E23" t="str">
        <f>IF(Raw!V23="", "", Raw!V23)</f>
        <v>P100887954</v>
      </c>
      <c r="F23" t="str">
        <f>IF(Raw!BA23="", "", Raw!BA23)</f>
        <v>F-1</v>
      </c>
      <c r="G23" t="str">
        <f>IF(Raw!AV23="", "", Raw!AV23)</f>
        <v>On Time</v>
      </c>
      <c r="H23" t="str">
        <f>IF(Raw!T23="", "", Raw!T23)</f>
        <v>ca574517@ohio.edu</v>
      </c>
      <c r="I23" t="str">
        <f>IF(Raw!U23="", "", Raw!U23)</f>
        <v>Cam.Azzi@yahoo.com</v>
      </c>
      <c r="J23" t="str">
        <f>IF(Raw!AZ23="Failed", "No", "")</f>
        <v/>
      </c>
    </row>
    <row r="24" spans="1:10" x14ac:dyDescent="0.2">
      <c r="A24" s="4">
        <f>IF(B24="", "", 23)</f>
        <v>23</v>
      </c>
      <c r="B24" s="4" t="str">
        <f>IF(Raw!R24="", "", Raw!R24)</f>
        <v>Abushamah</v>
      </c>
      <c r="C24" s="4" t="str">
        <f>IF(Raw!S24="", "", Raw!S24)</f>
        <v>Eman M K</v>
      </c>
      <c r="D24" t="str">
        <f>IF(Raw!AT24="", "", Raw!AT24)</f>
        <v>Graduate</v>
      </c>
      <c r="E24" t="str">
        <f>IF(Raw!V24="", "", Raw!V24)</f>
        <v>P100910023</v>
      </c>
      <c r="F24" t="str">
        <f>IF(Raw!BA24="", "", Raw!BA24)</f>
        <v>F-1</v>
      </c>
      <c r="G24" t="str">
        <f>IF(Raw!AV24="", "", Raw!AV24)</f>
        <v>On Time</v>
      </c>
      <c r="H24" t="str">
        <f>IF(Raw!T24="", "", Raw!T24)</f>
        <v>ea396717@ohio.edu</v>
      </c>
      <c r="I24" t="str">
        <f>IF(Raw!U24="", "", Raw!U24)</f>
        <v>eman.shamma@hotmail.com</v>
      </c>
      <c r="J24" t="str">
        <f>IF(Raw!AZ24="Failed", "No", "")</f>
        <v/>
      </c>
    </row>
    <row r="25" spans="1:10" x14ac:dyDescent="0.2">
      <c r="A25" s="4">
        <f>IF(B25="", "", 24)</f>
        <v>24</v>
      </c>
      <c r="B25" s="4" t="str">
        <f>IF(Raw!R25="", "", Raw!R25)</f>
        <v>Albulushi</v>
      </c>
      <c r="C25" s="4" t="str">
        <f>IF(Raw!S25="", "", Raw!S25)</f>
        <v>Abdoalhakim</v>
      </c>
      <c r="D25" t="str">
        <f>IF(Raw!AT25="", "", Raw!AT25)</f>
        <v>Undergraduate</v>
      </c>
      <c r="E25" t="str">
        <f>IF(Raw!V25="", "", Raw!V25)</f>
        <v>P100859167</v>
      </c>
      <c r="F25" t="str">
        <f>IF(Raw!BA25="", "", Raw!BA25)</f>
        <v/>
      </c>
      <c r="G25" t="str">
        <f>IF(Raw!AV25="", "", Raw!AV25)</f>
        <v/>
      </c>
      <c r="H25" t="str">
        <f>IF(Raw!T25="", "", Raw!T25)</f>
        <v>aa143016@ohio.edu</v>
      </c>
      <c r="I25" t="str">
        <f>IF(Raw!U25="", "", Raw!U25)</f>
        <v>abdoalhakim1998@gmail.com</v>
      </c>
      <c r="J25" t="str">
        <f>IF(Raw!AZ25="Failed", "No", "")</f>
        <v>No</v>
      </c>
    </row>
    <row r="26" spans="1:10" x14ac:dyDescent="0.2">
      <c r="A26" s="4">
        <f>IF(B26="", "", 25)</f>
        <v>25</v>
      </c>
      <c r="B26" s="4" t="str">
        <f>IF(Raw!R26="", "", Raw!R26)</f>
        <v>Alnasser</v>
      </c>
      <c r="C26" s="4" t="str">
        <f>IF(Raw!S26="", "", Raw!S26)</f>
        <v>Zainab</v>
      </c>
      <c r="D26" t="str">
        <f>IF(Raw!AT26="", "", Raw!AT26)</f>
        <v>Graduate</v>
      </c>
      <c r="E26" t="str">
        <f>IF(Raw!V26="", "", Raw!V26)</f>
        <v>P100895866</v>
      </c>
      <c r="F26" t="str">
        <f>IF(Raw!BA26="", "", Raw!BA26)</f>
        <v>F-1</v>
      </c>
      <c r="G26" t="str">
        <f>IF(Raw!AV26="", "", Raw!AV26)</f>
        <v>On Time</v>
      </c>
      <c r="H26" t="str">
        <f>IF(Raw!T26="", "", Raw!T26)</f>
        <v>za106117@ohio.edu</v>
      </c>
      <c r="I26" t="str">
        <f>IF(Raw!U26="", "", Raw!U26)</f>
        <v>zainab1411@hotmil.com</v>
      </c>
      <c r="J26" t="str">
        <f>IF(Raw!AZ26="Failed", "No", "")</f>
        <v/>
      </c>
    </row>
    <row r="27" spans="1:10" x14ac:dyDescent="0.2">
      <c r="A27" s="4">
        <f>IF(B27="", "", 26)</f>
        <v>26</v>
      </c>
      <c r="B27" s="4" t="str">
        <f>IF(Raw!R27="", "", Raw!R27)</f>
        <v>Nguyen</v>
      </c>
      <c r="C27" s="4" t="str">
        <f>IF(Raw!S27="", "", Raw!S27)</f>
        <v>Minh Son</v>
      </c>
      <c r="D27" t="str">
        <f>IF(Raw!AT27="", "", Raw!AT27)</f>
        <v>Graduate</v>
      </c>
      <c r="E27" t="str">
        <f>IF(Raw!V27="", "", Raw!V27)</f>
        <v>P100915706</v>
      </c>
      <c r="F27" t="str">
        <f>IF(Raw!BA27="", "", Raw!BA27)</f>
        <v>F-1</v>
      </c>
      <c r="G27" t="str">
        <f>IF(Raw!AV27="", "", Raw!AV27)</f>
        <v>On Time</v>
      </c>
      <c r="H27" t="str">
        <f>IF(Raw!T27="", "", Raw!T27)</f>
        <v>sn948818@ohio.edu</v>
      </c>
      <c r="I27" t="str">
        <f>IF(Raw!U27="", "", Raw!U27)</f>
        <v>minhsoneps@gmail.com</v>
      </c>
      <c r="J27" t="str">
        <f>IF(Raw!AZ27="Failed", "No", "")</f>
        <v/>
      </c>
    </row>
    <row r="28" spans="1:10" x14ac:dyDescent="0.2">
      <c r="A28" s="4">
        <f>IF(B28="", "", 27)</f>
        <v>27</v>
      </c>
      <c r="B28" s="4" t="str">
        <f>IF(Raw!R28="", "", Raw!R28)</f>
        <v>Gebre</v>
      </c>
      <c r="C28" s="4" t="str">
        <f>IF(Raw!S28="", "", Raw!S28)</f>
        <v>Henon</v>
      </c>
      <c r="D28" t="str">
        <f>IF(Raw!AT28="", "", Raw!AT28)</f>
        <v>Graduate</v>
      </c>
      <c r="E28" t="str">
        <f>IF(Raw!V28="", "", Raw!V28)</f>
        <v xml:space="preserve">P100914816 </v>
      </c>
      <c r="F28" t="str">
        <f>IF(Raw!BA28="", "", Raw!BA28)</f>
        <v>F-1</v>
      </c>
      <c r="G28" t="str">
        <f>IF(Raw!AV28="", "", Raw!AV28)</f>
        <v>On Time</v>
      </c>
      <c r="H28" t="str">
        <f>IF(Raw!T28="", "", Raw!T28)</f>
        <v>hg253518@ohio.edu</v>
      </c>
      <c r="I28" t="str">
        <f>IF(Raw!U28="", "", Raw!U28)</f>
        <v>henon.solomon@gmail.com</v>
      </c>
      <c r="J28" t="str">
        <f>IF(Raw!AZ28="Failed", "No", "")</f>
        <v/>
      </c>
    </row>
    <row r="29" spans="1:10" x14ac:dyDescent="0.2">
      <c r="A29" s="4">
        <f>IF(B29="", "", 28)</f>
        <v>28</v>
      </c>
      <c r="B29" s="4" t="str">
        <f>IF(Raw!R29="", "", Raw!R29)</f>
        <v>Xin</v>
      </c>
      <c r="C29" s="4" t="str">
        <f>IF(Raw!S29="", "", Raw!S29)</f>
        <v>Ling</v>
      </c>
      <c r="D29" t="str">
        <f>IF(Raw!AT29="", "", Raw!AT29)</f>
        <v>Graduate</v>
      </c>
      <c r="E29" t="str">
        <f>IF(Raw!V29="", "", Raw!V29)</f>
        <v>P100909860</v>
      </c>
      <c r="F29" t="str">
        <f>IF(Raw!BA29="", "", Raw!BA29)</f>
        <v>F-1</v>
      </c>
      <c r="G29" t="str">
        <f>IF(Raw!AV29="", "", Raw!AV29)</f>
        <v>On Time</v>
      </c>
      <c r="H29" t="str">
        <f>IF(Raw!T29="", "", Raw!T29)</f>
        <v>lx123456@ohio.com</v>
      </c>
      <c r="I29" t="str">
        <f>IF(Raw!U29="", "", Raw!U29)</f>
        <v>lxin2015@yahoo.com</v>
      </c>
      <c r="J29" t="str">
        <f>IF(Raw!AZ29="Failed", "No", "")</f>
        <v/>
      </c>
    </row>
    <row r="30" spans="1:10" x14ac:dyDescent="0.2">
      <c r="A30" s="4">
        <f>IF(B30="", "", 29)</f>
        <v>29</v>
      </c>
      <c r="B30" s="4" t="str">
        <f>IF(Raw!R30="", "", Raw!R30)</f>
        <v>Patel</v>
      </c>
      <c r="C30" s="4" t="str">
        <f>IF(Raw!S30="", "", Raw!S30)</f>
        <v>Ishan</v>
      </c>
      <c r="D30" t="str">
        <f>IF(Raw!AT30="", "", Raw!AT30)</f>
        <v>Graduate</v>
      </c>
      <c r="E30" t="str">
        <f>IF(Raw!V30="", "", Raw!V30)</f>
        <v>P100872929</v>
      </c>
      <c r="F30" t="str">
        <f>IF(Raw!BA30="", "", Raw!BA30)</f>
        <v>F-1</v>
      </c>
      <c r="G30" t="str">
        <f>IF(Raw!AV30="", "", Raw!AV30)</f>
        <v>On Time</v>
      </c>
      <c r="H30" t="str">
        <f>IF(Raw!T30="", "", Raw!T30)</f>
        <v>ip547117@ohio.edu</v>
      </c>
      <c r="I30" t="str">
        <f>IF(Raw!U30="", "", Raw!U30)</f>
        <v>ishaniitr@gmail.com</v>
      </c>
      <c r="J30" t="str">
        <f>IF(Raw!AZ30="Failed", "No", "")</f>
        <v/>
      </c>
    </row>
    <row r="31" spans="1:10" x14ac:dyDescent="0.2">
      <c r="A31" s="4">
        <f>IF(B31="", "", 30)</f>
        <v>30</v>
      </c>
      <c r="B31" s="4" t="str">
        <f>IF(Raw!R31="", "", Raw!R31)</f>
        <v>Nguyen</v>
      </c>
      <c r="C31" s="4" t="str">
        <f>IF(Raw!S31="", "", Raw!S31)</f>
        <v>Thi Huong Giang</v>
      </c>
      <c r="D31" t="str">
        <f>IF(Raw!AT31="", "", Raw!AT31)</f>
        <v>OPIE</v>
      </c>
      <c r="E31" t="str">
        <f>IF(Raw!V31="", "", Raw!V31)</f>
        <v>P100918325</v>
      </c>
      <c r="F31" t="str">
        <f>IF(Raw!BA31="", "", Raw!BA31)</f>
        <v>F-1</v>
      </c>
      <c r="G31" t="str">
        <f>IF(Raw!AV31="", "", Raw!AV31)</f>
        <v>On Time</v>
      </c>
      <c r="H31" t="str">
        <f>IF(Raw!T31="", "", Raw!T31)</f>
        <v>tn338818@ohio.edu</v>
      </c>
      <c r="I31" t="str">
        <f>IF(Raw!U31="", "", Raw!U31)</f>
        <v>huonggiangjp@gmail.com</v>
      </c>
      <c r="J31" t="str">
        <f>IF(Raw!AZ31="Failed", "No", "")</f>
        <v/>
      </c>
    </row>
    <row r="32" spans="1:10" x14ac:dyDescent="0.2">
      <c r="A32" s="4">
        <f>IF(B32="", "", 31)</f>
        <v>31</v>
      </c>
      <c r="B32" s="4" t="str">
        <f>IF(Raw!R32="", "", Raw!R32)</f>
        <v>Baah</v>
      </c>
      <c r="C32" s="4" t="str">
        <f>IF(Raw!S32="", "", Raw!S32)</f>
        <v>Abigail</v>
      </c>
      <c r="D32" t="str">
        <f>IF(Raw!AT32="", "", Raw!AT32)</f>
        <v>Graduate</v>
      </c>
      <c r="E32" t="str">
        <f>IF(Raw!V32="", "", Raw!V32)</f>
        <v>P100869955</v>
      </c>
      <c r="F32" t="str">
        <f>IF(Raw!BA32="", "", Raw!BA32)</f>
        <v>F-1</v>
      </c>
      <c r="G32" t="str">
        <f>IF(Raw!AV32="", "", Raw!AV32)</f>
        <v>On Time</v>
      </c>
      <c r="H32" t="str">
        <f>IF(Raw!T32="", "", Raw!T32)</f>
        <v>ab265117@ohio.edu</v>
      </c>
      <c r="I32" t="str">
        <f>IF(Raw!U32="", "", Raw!U32)</f>
        <v>abigailbaah08@gmail.com</v>
      </c>
      <c r="J32" t="str">
        <f>IF(Raw!AZ32="Failed", "No", "")</f>
        <v/>
      </c>
    </row>
    <row r="33" spans="1:10" x14ac:dyDescent="0.2">
      <c r="A33" s="4">
        <f>IF(B33="", "", 32)</f>
        <v>32</v>
      </c>
      <c r="B33" s="4" t="str">
        <f>IF(Raw!R33="", "", Raw!R33)</f>
        <v>Konney</v>
      </c>
      <c r="C33" s="4" t="str">
        <f>IF(Raw!S33="", "", Raw!S33)</f>
        <v>Ishmael Larea</v>
      </c>
      <c r="D33" t="str">
        <f>IF(Raw!AT33="", "", Raw!AT33)</f>
        <v>Graduate</v>
      </c>
      <c r="E33" t="str">
        <f>IF(Raw!V33="", "", Raw!V33)</f>
        <v>P100900198</v>
      </c>
      <c r="F33" t="str">
        <f>IF(Raw!BA33="", "", Raw!BA33)</f>
        <v>F-1</v>
      </c>
      <c r="G33" t="str">
        <f>IF(Raw!AV33="", "", Raw!AV33)</f>
        <v>On Time</v>
      </c>
      <c r="H33" t="str">
        <f>IF(Raw!T33="", "", Raw!T33)</f>
        <v>ik478617@ohio.edu</v>
      </c>
      <c r="I33" t="str">
        <f>IF(Raw!U33="", "", Raw!U33)</f>
        <v>ishmaelkole64@gmail.com</v>
      </c>
      <c r="J33" t="str">
        <f>IF(Raw!AZ33="Failed", "No", "")</f>
        <v/>
      </c>
    </row>
    <row r="34" spans="1:10" x14ac:dyDescent="0.2">
      <c r="A34" s="4">
        <f>IF(B34="", "", 33)</f>
        <v>33</v>
      </c>
      <c r="B34" s="4" t="str">
        <f>IF(Raw!R34="", "", Raw!R34)</f>
        <v>Khan</v>
      </c>
      <c r="C34" s="4" t="str">
        <f>IF(Raw!S34="", "", Raw!S34)</f>
        <v>Tanveer Ahmed</v>
      </c>
      <c r="D34" t="str">
        <f>IF(Raw!AT34="", "", Raw!AT34)</f>
        <v>Graduate</v>
      </c>
      <c r="E34" t="str">
        <f>IF(Raw!V34="", "", Raw!V34)</f>
        <v>P100870424</v>
      </c>
      <c r="F34" t="str">
        <f>IF(Raw!BA34="", "", Raw!BA34)</f>
        <v>F-1</v>
      </c>
      <c r="G34" t="str">
        <f>IF(Raw!AV34="", "", Raw!AV34)</f>
        <v>On Time</v>
      </c>
      <c r="H34" t="str">
        <f>IF(Raw!T34="", "", Raw!T34)</f>
        <v>tk732117@ohio.edu</v>
      </c>
      <c r="I34" t="str">
        <f>IF(Raw!U34="", "", Raw!U34)</f>
        <v>tahmed.khan1979@gmail.com</v>
      </c>
      <c r="J34" t="str">
        <f>IF(Raw!AZ34="Failed", "No", "")</f>
        <v/>
      </c>
    </row>
    <row r="35" spans="1:10" x14ac:dyDescent="0.2">
      <c r="A35" s="4">
        <f>IF(B35="", "", 34)</f>
        <v>34</v>
      </c>
      <c r="B35" s="4" t="str">
        <f>IF(Raw!R35="", "", Raw!R35)</f>
        <v>Yu</v>
      </c>
      <c r="C35" s="4" t="str">
        <f>IF(Raw!S35="", "", Raw!S35)</f>
        <v>Xuan</v>
      </c>
      <c r="D35" t="str">
        <f>IF(Raw!AT35="", "", Raw!AT35)</f>
        <v>Graduate</v>
      </c>
      <c r="E35" t="str">
        <f>IF(Raw!V35="", "", Raw!V35)</f>
        <v>P100909315</v>
      </c>
      <c r="F35" t="str">
        <f>IF(Raw!BA35="", "", Raw!BA35)</f>
        <v>F-1</v>
      </c>
      <c r="G35" t="str">
        <f>IF(Raw!AV35="", "", Raw!AV35)</f>
        <v>On Time</v>
      </c>
      <c r="H35" t="str">
        <f>IF(Raw!T35="", "", Raw!T35)</f>
        <v>xy232817@ohio.edu</v>
      </c>
      <c r="I35" t="str">
        <f>IF(Raw!U35="", "", Raw!U35)</f>
        <v>yuxuan18fall@yahoo.com</v>
      </c>
      <c r="J35" t="str">
        <f>IF(Raw!AZ35="Failed", "No", "")</f>
        <v/>
      </c>
    </row>
    <row r="36" spans="1:10" x14ac:dyDescent="0.2">
      <c r="A36" s="4">
        <f>IF(B36="", "", 35)</f>
        <v>35</v>
      </c>
      <c r="B36" s="4" t="str">
        <f>IF(Raw!R36="", "", Raw!R36)</f>
        <v>Kwarteng-Crooklynn</v>
      </c>
      <c r="C36" s="4" t="str">
        <f>IF(Raw!S36="", "", Raw!S36)</f>
        <v>Prince</v>
      </c>
      <c r="D36" t="str">
        <f>IF(Raw!AT36="", "", Raw!AT36)</f>
        <v>Graduate</v>
      </c>
      <c r="E36" t="str">
        <f>IF(Raw!V36="", "", Raw!V36)</f>
        <v>P100895879</v>
      </c>
      <c r="F36" t="str">
        <f>IF(Raw!BA36="", "", Raw!BA36)</f>
        <v>F-1</v>
      </c>
      <c r="G36" t="str">
        <f>IF(Raw!AV36="", "", Raw!AV36)</f>
        <v>On Time</v>
      </c>
      <c r="H36" t="str">
        <f>IF(Raw!T36="", "", Raw!T36)</f>
        <v>pk943517@ohio.edu</v>
      </c>
      <c r="I36" t="str">
        <f>IF(Raw!U36="", "", Raw!U36)</f>
        <v>princekwartengcrooklynn@gmail.com</v>
      </c>
      <c r="J36" t="str">
        <f>IF(Raw!AZ36="Failed", "No", "")</f>
        <v/>
      </c>
    </row>
    <row r="37" spans="1:10" x14ac:dyDescent="0.2">
      <c r="A37" s="4">
        <f>IF(B37="", "", 36)</f>
        <v>36</v>
      </c>
      <c r="B37" s="4" t="str">
        <f>IF(Raw!R37="", "", Raw!R37)</f>
        <v xml:space="preserve">Owusu Nkrumah </v>
      </c>
      <c r="C37" s="4" t="str">
        <f>IF(Raw!S37="", "", Raw!S37)</f>
        <v xml:space="preserve">Daniel </v>
      </c>
      <c r="D37" t="str">
        <f>IF(Raw!AT37="", "", Raw!AT37)</f>
        <v>Graduate</v>
      </c>
      <c r="E37" t="str">
        <f>IF(Raw!V37="", "", Raw!V37)</f>
        <v>P100915988</v>
      </c>
      <c r="F37" t="str">
        <f>IF(Raw!BA37="", "", Raw!BA37)</f>
        <v>F-1</v>
      </c>
      <c r="G37" t="str">
        <f>IF(Raw!AV37="", "", Raw!AV37)</f>
        <v>On Time</v>
      </c>
      <c r="H37" t="str">
        <f>IF(Raw!T37="", "", Raw!T37)</f>
        <v>do804118@ohio.edu</v>
      </c>
      <c r="I37" t="str">
        <f>IF(Raw!U37="", "", Raw!U37)</f>
        <v>owusudan1689@gmail.com</v>
      </c>
      <c r="J37" t="str">
        <f>IF(Raw!AZ37="Failed", "No", "")</f>
        <v/>
      </c>
    </row>
    <row r="38" spans="1:10" x14ac:dyDescent="0.2">
      <c r="A38" s="4">
        <f>IF(B38="", "", 37)</f>
        <v>37</v>
      </c>
      <c r="B38" s="4" t="str">
        <f>IF(Raw!R38="", "", Raw!R38)</f>
        <v>Edwards</v>
      </c>
      <c r="C38" s="4" t="str">
        <f>IF(Raw!S38="", "", Raw!S38)</f>
        <v>Luke</v>
      </c>
      <c r="D38" t="str">
        <f>IF(Raw!AT38="", "", Raw!AT38)</f>
        <v>Graduate</v>
      </c>
      <c r="E38" t="str">
        <f>IF(Raw!V38="", "", Raw!V38)</f>
        <v>P100837161</v>
      </c>
      <c r="F38" t="str">
        <f>IF(Raw!BA38="", "", Raw!BA38)</f>
        <v>F-1</v>
      </c>
      <c r="G38" t="str">
        <f>IF(Raw!AV38="", "", Raw!AV38)</f>
        <v>On Time</v>
      </c>
      <c r="H38" t="str">
        <f>IF(Raw!T38="", "", Raw!T38)</f>
        <v>Le412316@ohio.edu</v>
      </c>
      <c r="I38" t="str">
        <f>IF(Raw!U38="", "", Raw!U38)</f>
        <v>Luke_edwards64@hotmail.co.uk</v>
      </c>
      <c r="J38" t="str">
        <f>IF(Raw!AZ38="Failed", "No", "")</f>
        <v/>
      </c>
    </row>
    <row r="39" spans="1:10" x14ac:dyDescent="0.2">
      <c r="A39" s="4">
        <f>IF(B39="", "", 38)</f>
        <v>38</v>
      </c>
      <c r="B39" s="4" t="str">
        <f>IF(Raw!R39="", "", Raw!R39)</f>
        <v>Nil</v>
      </c>
      <c r="C39" s="4" t="str">
        <f>IF(Raw!S39="", "", Raw!S39)</f>
        <v>Spoogmay</v>
      </c>
      <c r="D39" t="str">
        <f>IF(Raw!AT39="", "", Raw!AT39)</f>
        <v>Graduate</v>
      </c>
      <c r="E39" t="str">
        <f>IF(Raw!V39="", "", Raw!V39)</f>
        <v>P100915050</v>
      </c>
      <c r="F39" t="str">
        <f>IF(Raw!BA39="", "", Raw!BA39)</f>
        <v>F-1</v>
      </c>
      <c r="G39" t="str">
        <f>IF(Raw!AV39="", "", Raw!AV39)</f>
        <v>On Time</v>
      </c>
      <c r="H39" t="str">
        <f>IF(Raw!T39="", "", Raw!T39)</f>
        <v>fs207118@ohio.edu</v>
      </c>
      <c r="I39" t="str">
        <f>IF(Raw!U39="", "", Raw!U39)</f>
        <v>spogmaykhan74@gmail.com</v>
      </c>
      <c r="J39" t="str">
        <f>IF(Raw!AZ39="Failed", "No", "")</f>
        <v/>
      </c>
    </row>
    <row r="40" spans="1:10" x14ac:dyDescent="0.2">
      <c r="A40" s="4">
        <f>IF(B40="", "", 39)</f>
        <v>39</v>
      </c>
      <c r="B40" s="4" t="str">
        <f>IF(Raw!R40="", "", Raw!R40)</f>
        <v xml:space="preserve">Gonzalez </v>
      </c>
      <c r="C40" s="4" t="str">
        <f>IF(Raw!S40="", "", Raw!S40)</f>
        <v>Juan Camilo</v>
      </c>
      <c r="D40" t="str">
        <f>IF(Raw!AT40="", "", Raw!AT40)</f>
        <v>Graduate</v>
      </c>
      <c r="E40" t="str">
        <f>IF(Raw!V40="", "", Raw!V40)</f>
        <v>P100907595</v>
      </c>
      <c r="F40" t="str">
        <f>IF(Raw!BA40="", "", Raw!BA40)</f>
        <v>F-1</v>
      </c>
      <c r="G40" t="str">
        <f>IF(Raw!AV40="", "", Raw!AV40)</f>
        <v>On Time</v>
      </c>
      <c r="H40" t="str">
        <f>IF(Raw!T40="", "", Raw!T40)</f>
        <v>jg041617@ohio.edu</v>
      </c>
      <c r="I40" t="str">
        <f>IF(Raw!U40="", "", Raw!U40)</f>
        <v>juangonzalezlongysm@gmail.com</v>
      </c>
      <c r="J40" t="str">
        <f>IF(Raw!AZ40="Failed", "No", "")</f>
        <v/>
      </c>
    </row>
    <row r="41" spans="1:10" x14ac:dyDescent="0.2">
      <c r="A41" s="4">
        <f>IF(B41="", "", 40)</f>
        <v>40</v>
      </c>
      <c r="B41" s="4" t="str">
        <f>IF(Raw!R41="", "", Raw!R41)</f>
        <v>Syahrial</v>
      </c>
      <c r="C41" s="4" t="str">
        <f>IF(Raw!S41="", "", Raw!S41)</f>
        <v>Agam</v>
      </c>
      <c r="D41" t="str">
        <f>IF(Raw!AT41="", "", Raw!AT41)</f>
        <v>Graduate</v>
      </c>
      <c r="E41" t="str">
        <f>IF(Raw!V41="", "", Raw!V41)</f>
        <v>P100917839</v>
      </c>
      <c r="F41" t="str">
        <f>IF(Raw!BA41="", "", Raw!BA41)</f>
        <v>F-1</v>
      </c>
      <c r="G41" t="str">
        <f>IF(Raw!AV41="", "", Raw!AV41)</f>
        <v>On Time</v>
      </c>
      <c r="H41" t="str">
        <f>IF(Raw!T41="", "", Raw!T41)</f>
        <v>as469018@ohio.edu</v>
      </c>
      <c r="I41" t="str">
        <f>IF(Raw!U41="", "", Raw!U41)</f>
        <v>agamsyahrial@gmail.com</v>
      </c>
      <c r="J41" t="str">
        <f>IF(Raw!AZ41="Failed", "No", "")</f>
        <v/>
      </c>
    </row>
    <row r="42" spans="1:10" x14ac:dyDescent="0.2">
      <c r="A42" s="4">
        <f>IF(B42="", "", 41)</f>
        <v>41</v>
      </c>
      <c r="B42" s="4" t="str">
        <f>IF(Raw!R42="", "", Raw!R42)</f>
        <v>Peng</v>
      </c>
      <c r="C42" s="4" t="str">
        <f>IF(Raw!S42="", "", Raw!S42)</f>
        <v>Yukai</v>
      </c>
      <c r="D42" t="str">
        <f>IF(Raw!AT42="", "", Raw!AT42)</f>
        <v>Graduate</v>
      </c>
      <c r="E42" t="str">
        <f>IF(Raw!V42="", "", Raw!V42)</f>
        <v>P100902324</v>
      </c>
      <c r="F42" t="str">
        <f>IF(Raw!BA42="", "", Raw!BA42)</f>
        <v>F-1</v>
      </c>
      <c r="G42" t="str">
        <f>IF(Raw!AV42="", "", Raw!AV42)</f>
        <v>On Time</v>
      </c>
      <c r="H42" t="str">
        <f>IF(Raw!T42="", "", Raw!T42)</f>
        <v>yp982317@ohio.edu</v>
      </c>
      <c r="I42" t="str">
        <f>IF(Raw!U42="", "", Raw!U42)</f>
        <v>pengyukai1996@gmail.com</v>
      </c>
      <c r="J42" t="str">
        <f>IF(Raw!AZ42="Failed", "No", "")</f>
        <v/>
      </c>
    </row>
    <row r="43" spans="1:10" x14ac:dyDescent="0.2">
      <c r="A43" s="4">
        <f>IF(B43="", "", 42)</f>
        <v>42</v>
      </c>
      <c r="B43" s="4" t="str">
        <f>IF(Raw!R43="", "", Raw!R43)</f>
        <v>Atre</v>
      </c>
      <c r="C43" s="4" t="str">
        <f>IF(Raw!S43="", "", Raw!S43)</f>
        <v>Sagar Rajendra</v>
      </c>
      <c r="D43" t="str">
        <f>IF(Raw!AT43="", "", Raw!AT43)</f>
        <v>Graduate</v>
      </c>
      <c r="E43" t="str">
        <f>IF(Raw!V43="", "", Raw!V43)</f>
        <v>P100096810</v>
      </c>
      <c r="F43" t="str">
        <f>IF(Raw!BA43="", "", Raw!BA43)</f>
        <v>F-1</v>
      </c>
      <c r="G43" t="str">
        <f>IF(Raw!AV43="", "", Raw!AV43)</f>
        <v>On Time</v>
      </c>
      <c r="H43" t="str">
        <f>IF(Raw!T43="", "", Raw!T43)</f>
        <v>sa649611@ohio.edu</v>
      </c>
      <c r="I43" t="str">
        <f>IF(Raw!U43="", "", Raw!U43)</f>
        <v>sratre@gmail.com</v>
      </c>
      <c r="J43" t="str">
        <f>IF(Raw!AZ43="Failed", "No", "")</f>
        <v/>
      </c>
    </row>
    <row r="44" spans="1:10" x14ac:dyDescent="0.2">
      <c r="A44" s="4">
        <f>IF(B44="", "", 43)</f>
        <v>43</v>
      </c>
      <c r="B44" s="4" t="str">
        <f>IF(Raw!R44="", "", Raw!R44)</f>
        <v>Hoang</v>
      </c>
      <c r="C44" s="4" t="str">
        <f>IF(Raw!S44="", "", Raw!S44)</f>
        <v>Thi Phuong Mai</v>
      </c>
      <c r="D44" t="str">
        <f>IF(Raw!AT44="", "", Raw!AT44)</f>
        <v>Graduate</v>
      </c>
      <c r="E44" t="str">
        <f>IF(Raw!V44="", "", Raw!V44)</f>
        <v>P100918317</v>
      </c>
      <c r="F44" t="str">
        <f>IF(Raw!BA44="", "", Raw!BA44)</f>
        <v>F-1</v>
      </c>
      <c r="G44" t="str">
        <f>IF(Raw!AV44="", "", Raw!AV44)</f>
        <v>On Time</v>
      </c>
      <c r="H44" t="str">
        <f>IF(Raw!T44="", "", Raw!T44)</f>
        <v>mh338418@ohio.edu</v>
      </c>
      <c r="I44" t="str">
        <f>IF(Raw!U44="", "", Raw!U44)</f>
        <v>maihtp.tfac@gmail.com</v>
      </c>
      <c r="J44" t="str">
        <f>IF(Raw!AZ44="Failed", "No", "")</f>
        <v/>
      </c>
    </row>
    <row r="45" spans="1:10" x14ac:dyDescent="0.2">
      <c r="A45" s="4">
        <f>IF(B45="", "", 44)</f>
        <v>44</v>
      </c>
      <c r="B45" s="4" t="str">
        <f>IF(Raw!R45="", "", Raw!R45)</f>
        <v>Monshad</v>
      </c>
      <c r="C45" s="4" t="str">
        <f>IF(Raw!S45="", "", Raw!S45)</f>
        <v>Zihan</v>
      </c>
      <c r="D45" t="str">
        <f>IF(Raw!AT45="", "", Raw!AT45)</f>
        <v>Undergraduate</v>
      </c>
      <c r="E45" t="str">
        <f>IF(Raw!V45="", "", Raw!V45)</f>
        <v>P100907079</v>
      </c>
      <c r="F45" t="str">
        <f>IF(Raw!BA45="", "", Raw!BA45)</f>
        <v/>
      </c>
      <c r="G45" t="str">
        <f>IF(Raw!AV45="", "", Raw!AV45)</f>
        <v/>
      </c>
      <c r="H45" t="str">
        <f>IF(Raw!T45="", "", Raw!T45)</f>
        <v>zm535917@ohio.edu</v>
      </c>
      <c r="I45" t="str">
        <f>IF(Raw!U45="", "", Raw!U45)</f>
        <v>munshadzihan@gmail.com</v>
      </c>
      <c r="J45" t="str">
        <f>IF(Raw!AZ45="Failed", "No", "")</f>
        <v>No</v>
      </c>
    </row>
    <row r="46" spans="1:10" x14ac:dyDescent="0.2">
      <c r="A46" s="4">
        <f>IF(B46="", "", 45)</f>
        <v>45</v>
      </c>
      <c r="B46" s="4" t="str">
        <f>IF(Raw!R46="", "", Raw!R46)</f>
        <v>Quansah</v>
      </c>
      <c r="C46" s="4" t="str">
        <f>IF(Raw!S46="", "", Raw!S46)</f>
        <v>Abigail</v>
      </c>
      <c r="D46" t="str">
        <f>IF(Raw!AT46="", "", Raw!AT46)</f>
        <v>Graduate</v>
      </c>
      <c r="E46" t="str">
        <f>IF(Raw!V46="", "", Raw!V46)</f>
        <v>P100914008</v>
      </c>
      <c r="F46" t="str">
        <f>IF(Raw!BA46="", "", Raw!BA46)</f>
        <v>F-1</v>
      </c>
      <c r="G46" t="str">
        <f>IF(Raw!AV46="", "", Raw!AV46)</f>
        <v>On Time</v>
      </c>
      <c r="H46" t="str">
        <f>IF(Raw!T46="", "", Raw!T46)</f>
        <v>aq782218@ohio.edu</v>
      </c>
      <c r="I46" t="str">
        <f>IF(Raw!U46="", "", Raw!U46)</f>
        <v>abiloq@gmail.com</v>
      </c>
      <c r="J46" t="str">
        <f>IF(Raw!AZ46="Failed", "No", "")</f>
        <v/>
      </c>
    </row>
    <row r="47" spans="1:10" x14ac:dyDescent="0.2">
      <c r="A47" s="4">
        <f>IF(B47="", "", 46)</f>
        <v>46</v>
      </c>
      <c r="B47" s="4" t="str">
        <f>IF(Raw!R47="", "", Raw!R47)</f>
        <v>Kawabe</v>
      </c>
      <c r="C47" s="4" t="str">
        <f>IF(Raw!S47="", "", Raw!S47)</f>
        <v>Anne</v>
      </c>
      <c r="D47" t="str">
        <f>IF(Raw!AT47="", "", Raw!AT47)</f>
        <v>Graduate</v>
      </c>
      <c r="E47" t="str">
        <f>IF(Raw!V47="", "", Raw!V47)</f>
        <v>P100910230</v>
      </c>
      <c r="F47" t="str">
        <f>IF(Raw!BA47="", "", Raw!BA47)</f>
        <v>F-1</v>
      </c>
      <c r="G47" t="str">
        <f>IF(Raw!AV47="", "", Raw!AV47)</f>
        <v>On Time</v>
      </c>
      <c r="H47" t="str">
        <f>IF(Raw!T47="", "", Raw!T47)</f>
        <v>ak119917@ohio.edu</v>
      </c>
      <c r="I47" t="str">
        <f>IF(Raw!U47="", "", Raw!U47)</f>
        <v>anne.kawabe@yahoo.com.br</v>
      </c>
      <c r="J47" t="str">
        <f>IF(Raw!AZ47="Failed", "No", "")</f>
        <v/>
      </c>
    </row>
    <row r="48" spans="1:10" x14ac:dyDescent="0.2">
      <c r="A48" s="4">
        <f>IF(B48="", "", 47)</f>
        <v>47</v>
      </c>
      <c r="B48" s="4" t="str">
        <f>IF(Raw!R48="", "", Raw!R48)</f>
        <v>Onumah</v>
      </c>
      <c r="C48" s="4" t="str">
        <f>IF(Raw!S48="", "", Raw!S48)</f>
        <v>John Mensah</v>
      </c>
      <c r="D48" t="str">
        <f>IF(Raw!AT48="", "", Raw!AT48)</f>
        <v>Graduate</v>
      </c>
      <c r="E48" t="str">
        <f>IF(Raw!V48="", "", Raw!V48)</f>
        <v>P100910382</v>
      </c>
      <c r="F48" t="str">
        <f>IF(Raw!BA48="", "", Raw!BA48)</f>
        <v>F-1</v>
      </c>
      <c r="G48" t="str">
        <f>IF(Raw!AV48="", "", Raw!AV48)</f>
        <v>On Time</v>
      </c>
      <c r="H48" t="str">
        <f>IF(Raw!T48="", "", Raw!T48)</f>
        <v>jo992217@ohio.edu</v>
      </c>
      <c r="I48" t="str">
        <f>IF(Raw!U48="", "", Raw!U48)</f>
        <v>hapimensa@gmail.com</v>
      </c>
      <c r="J48" t="str">
        <f>IF(Raw!AZ48="Failed", "No", "")</f>
        <v/>
      </c>
    </row>
    <row r="49" spans="1:10" x14ac:dyDescent="0.2">
      <c r="A49" s="4">
        <f>IF(B49="", "", 48)</f>
        <v>48</v>
      </c>
      <c r="B49" s="4" t="str">
        <f>IF(Raw!R49="", "", Raw!R49)</f>
        <v>WANG</v>
      </c>
      <c r="C49" s="4" t="str">
        <f>IF(Raw!S49="", "", Raw!S49)</f>
        <v>XIANHUI</v>
      </c>
      <c r="D49" t="str">
        <f>IF(Raw!AT49="", "", Raw!AT49)</f>
        <v>Graduate</v>
      </c>
      <c r="E49" t="str">
        <f>IF(Raw!V49="", "", Raw!V49)</f>
        <v>P100907684</v>
      </c>
      <c r="F49" t="str">
        <f>IF(Raw!BA49="", "", Raw!BA49)</f>
        <v>F-1</v>
      </c>
      <c r="G49" t="str">
        <f>IF(Raw!AV49="", "", Raw!AV49)</f>
        <v>On Time</v>
      </c>
      <c r="H49" t="str">
        <f>IF(Raw!T49="", "", Raw!T49)</f>
        <v>xw659217@ohio.edu</v>
      </c>
      <c r="I49" t="str">
        <f>IF(Raw!U49="", "", Raw!U49)</f>
        <v>rikubantai1125@126.com</v>
      </c>
      <c r="J49" t="str">
        <f>IF(Raw!AZ49="Failed", "No", "")</f>
        <v/>
      </c>
    </row>
    <row r="50" spans="1:10" x14ac:dyDescent="0.2">
      <c r="A50" s="4">
        <f>IF(B50="", "", 49)</f>
        <v>49</v>
      </c>
      <c r="B50" s="4" t="str">
        <f>IF(Raw!R50="", "", Raw!R50)</f>
        <v>Ojo</v>
      </c>
      <c r="C50" s="4" t="str">
        <f>IF(Raw!S50="", "", Raw!S50)</f>
        <v>Oluwatobi</v>
      </c>
      <c r="D50" t="str">
        <f>IF(Raw!AT50="", "", Raw!AT50)</f>
        <v>Graduate</v>
      </c>
      <c r="E50" t="str">
        <f>IF(Raw!V50="", "", Raw!V50)</f>
        <v>P100918195</v>
      </c>
      <c r="F50" t="str">
        <f>IF(Raw!BA50="", "", Raw!BA50)</f>
        <v>F-1</v>
      </c>
      <c r="G50" t="str">
        <f>IF(Raw!AV50="", "", Raw!AV50)</f>
        <v>On Time</v>
      </c>
      <c r="H50" t="str">
        <f>IF(Raw!T50="", "", Raw!T50)</f>
        <v>oo012418@ku.edu</v>
      </c>
      <c r="I50" t="str">
        <f>IF(Raw!U50="", "", Raw!U50)</f>
        <v>ojotobi64@gmail.com</v>
      </c>
      <c r="J50" t="str">
        <f>IF(Raw!AZ50="Failed", "No", "")</f>
        <v/>
      </c>
    </row>
    <row r="51" spans="1:10" x14ac:dyDescent="0.2">
      <c r="A51" s="4">
        <f>IF(B51="", "", 50)</f>
        <v>50</v>
      </c>
      <c r="B51" s="4" t="str">
        <f>IF(Raw!R51="", "", Raw!R51)</f>
        <v>BARTELS</v>
      </c>
      <c r="C51" s="4" t="str">
        <f>IF(Raw!S51="", "", Raw!S51)</f>
        <v>HOWARD EBENEZER</v>
      </c>
      <c r="D51" t="str">
        <f>IF(Raw!AT51="", "", Raw!AT51)</f>
        <v>Graduate</v>
      </c>
      <c r="E51" t="str">
        <f>IF(Raw!V51="", "", Raw!V51)</f>
        <v>P100915682</v>
      </c>
      <c r="F51" t="str">
        <f>IF(Raw!BA51="", "", Raw!BA51)</f>
        <v>F-1</v>
      </c>
      <c r="G51" t="str">
        <f>IF(Raw!AV51="", "", Raw!AV51)</f>
        <v>On Time</v>
      </c>
      <c r="H51" t="str">
        <f>IF(Raw!T51="", "", Raw!T51)</f>
        <v>hb134218@ohio.edu</v>
      </c>
      <c r="I51" t="str">
        <f>IF(Raw!U51="", "", Raw!U51)</f>
        <v>howardbartels@outlook.com</v>
      </c>
      <c r="J51" t="str">
        <f>IF(Raw!AZ51="Failed", "No", "")</f>
        <v/>
      </c>
    </row>
    <row r="52" spans="1:10" x14ac:dyDescent="0.2">
      <c r="A52" s="4">
        <f>IF(B52="", "", 51)</f>
        <v>51</v>
      </c>
      <c r="B52" s="4" t="str">
        <f>IF(Raw!R52="", "", Raw!R52)</f>
        <v>Olsson</v>
      </c>
      <c r="C52" s="4" t="str">
        <f>IF(Raw!S52="", "", Raw!S52)</f>
        <v>Carl Jonatan</v>
      </c>
      <c r="D52" t="str">
        <f>IF(Raw!AT52="", "", Raw!AT52)</f>
        <v>Undergraduate</v>
      </c>
      <c r="E52" t="str">
        <f>IF(Raw!V52="", "", Raw!V52)</f>
        <v>P100911421</v>
      </c>
      <c r="F52" t="str">
        <f>IF(Raw!BA52="", "", Raw!BA52)</f>
        <v>F-1</v>
      </c>
      <c r="G52" t="str">
        <f>IF(Raw!AV52="", "", Raw!AV52)</f>
        <v>On Time</v>
      </c>
      <c r="H52" t="str">
        <f>IF(Raw!T52="", "", Raw!T52)</f>
        <v>jo941518@ohio.edu</v>
      </c>
      <c r="I52" t="str">
        <f>IF(Raw!U52="", "", Raw!U52)</f>
        <v>jonatan.olsson1@gmail.com</v>
      </c>
      <c r="J52" t="str">
        <f>IF(Raw!AZ52="Failed", "No", "")</f>
        <v/>
      </c>
    </row>
    <row r="53" spans="1:10" x14ac:dyDescent="0.2">
      <c r="A53" s="4">
        <f>IF(B53="", "", 52)</f>
        <v>52</v>
      </c>
      <c r="B53" s="4" t="str">
        <f>IF(Raw!R53="", "", Raw!R53)</f>
        <v>Yuan</v>
      </c>
      <c r="C53" s="4" t="str">
        <f>IF(Raw!S53="", "", Raw!S53)</f>
        <v>Sijie</v>
      </c>
      <c r="D53" t="str">
        <f>IF(Raw!AT53="", "", Raw!AT53)</f>
        <v>Graduate</v>
      </c>
      <c r="E53" t="str">
        <f>IF(Raw!V53="", "", Raw!V53)</f>
        <v>P100909855</v>
      </c>
      <c r="F53" t="str">
        <f>IF(Raw!BA53="", "", Raw!BA53)</f>
        <v>F-1</v>
      </c>
      <c r="G53" t="str">
        <f>IF(Raw!AV53="", "", Raw!AV53)</f>
        <v>On Time</v>
      </c>
      <c r="H53" t="str">
        <f>IF(Raw!T53="", "", Raw!T53)</f>
        <v>sy983517@ohio.edu</v>
      </c>
      <c r="I53" t="str">
        <f>IF(Raw!U53="", "", Raw!U53)</f>
        <v>877164092@qq.com</v>
      </c>
      <c r="J53" t="str">
        <f>IF(Raw!AZ53="Failed", "No", "")</f>
        <v/>
      </c>
    </row>
    <row r="54" spans="1:10" x14ac:dyDescent="0.2">
      <c r="A54" s="4">
        <f>IF(B54="", "", 53)</f>
        <v>53</v>
      </c>
      <c r="B54" s="4" t="str">
        <f>IF(Raw!R54="", "", Raw!R54)</f>
        <v>Lee</v>
      </c>
      <c r="C54" s="4" t="str">
        <f>IF(Raw!S54="", "", Raw!S54)</f>
        <v>Hyunhwa</v>
      </c>
      <c r="D54" t="str">
        <f>IF(Raw!AT54="", "", Raw!AT54)</f>
        <v>Graduate</v>
      </c>
      <c r="E54" t="str">
        <f>IF(Raw!V54="", "", Raw!V54)</f>
        <v>P100871068</v>
      </c>
      <c r="F54" t="str">
        <f>IF(Raw!BA54="", "", Raw!BA54)</f>
        <v>F-1</v>
      </c>
      <c r="G54" t="str">
        <f>IF(Raw!AV54="", "", Raw!AV54)</f>
        <v>On Time</v>
      </c>
      <c r="H54" t="str">
        <f>IF(Raw!T54="", "", Raw!T54)</f>
        <v>hl296217@ohio.edu</v>
      </c>
      <c r="I54" t="str">
        <f>IF(Raw!U54="", "", Raw!U54)</f>
        <v>huhus99@hanmail.net</v>
      </c>
      <c r="J54" t="str">
        <f>IF(Raw!AZ54="Failed", "No", "")</f>
        <v/>
      </c>
    </row>
    <row r="55" spans="1:10" x14ac:dyDescent="0.2">
      <c r="A55" s="4">
        <f>IF(B55="", "", 54)</f>
        <v>54</v>
      </c>
      <c r="B55" s="4" t="str">
        <f>IF(Raw!R55="", "", Raw!R55)</f>
        <v>Aravantinou</v>
      </c>
      <c r="C55" s="4" t="str">
        <f>IF(Raw!S55="", "", Raw!S55)</f>
        <v>Athena</v>
      </c>
      <c r="D55" t="str">
        <f>IF(Raw!AT55="", "", Raw!AT55)</f>
        <v>Undergraduate</v>
      </c>
      <c r="E55" t="str">
        <f>IF(Raw!V55="", "", Raw!V55)</f>
        <v>P100894006</v>
      </c>
      <c r="F55" t="str">
        <f>IF(Raw!BA55="", "", Raw!BA55)</f>
        <v>F-1</v>
      </c>
      <c r="G55" t="str">
        <f>IF(Raw!AV55="", "", Raw!AV55)</f>
        <v>On Time</v>
      </c>
      <c r="H55" t="str">
        <f>IF(Raw!T55="", "", Raw!T55)</f>
        <v>aa602317@ohio.edu</v>
      </c>
      <c r="I55" t="str">
        <f>IF(Raw!U55="", "", Raw!U55)</f>
        <v>athenarav306@gmail.com</v>
      </c>
      <c r="J55" t="str">
        <f>IF(Raw!AZ55="Failed", "No", "")</f>
        <v/>
      </c>
    </row>
    <row r="56" spans="1:10" x14ac:dyDescent="0.2">
      <c r="A56" s="4" t="str">
        <f>IF(B56="", "", 55)</f>
        <v/>
      </c>
      <c r="B56" s="4" t="str">
        <f>IF(Raw!R56="", "", Raw!R56)</f>
        <v/>
      </c>
      <c r="C56" s="4" t="str">
        <f>IF(Raw!S56="", "", Raw!S56)</f>
        <v/>
      </c>
      <c r="D56" t="str">
        <f>IF(Raw!AT56="", "", Raw!AT56)</f>
        <v/>
      </c>
      <c r="E56" t="str">
        <f>IF(Raw!V56="", "", Raw!V56)</f>
        <v/>
      </c>
      <c r="F56" t="str">
        <f>IF(Raw!BA56="", "", Raw!BA56)</f>
        <v/>
      </c>
      <c r="G56" t="str">
        <f>IF(Raw!AV56="", "", Raw!AV56)</f>
        <v/>
      </c>
      <c r="H56" t="str">
        <f>IF(Raw!T56="", "", Raw!T56)</f>
        <v/>
      </c>
      <c r="I56" t="str">
        <f>IF(Raw!U56="", "", Raw!U56)</f>
        <v/>
      </c>
      <c r="J56" t="str">
        <f>IF(Raw!AZ56="Failed", "No", "")</f>
        <v/>
      </c>
    </row>
    <row r="57" spans="1:10" x14ac:dyDescent="0.2">
      <c r="A57" s="4" t="str">
        <f>IF(B57="", "", 56)</f>
        <v/>
      </c>
      <c r="B57" s="4" t="str">
        <f>IF(Raw!R57="", "", Raw!R57)</f>
        <v/>
      </c>
      <c r="C57" s="4" t="str">
        <f>IF(Raw!S57="", "", Raw!S57)</f>
        <v/>
      </c>
      <c r="D57" t="str">
        <f>IF(Raw!AT57="", "", Raw!AT57)</f>
        <v/>
      </c>
      <c r="E57" t="str">
        <f>IF(Raw!V57="", "", Raw!V57)</f>
        <v/>
      </c>
      <c r="F57" t="str">
        <f>IF(Raw!BA57="", "", Raw!BA57)</f>
        <v/>
      </c>
      <c r="G57" t="str">
        <f>IF(Raw!AV57="", "", Raw!AV57)</f>
        <v/>
      </c>
      <c r="H57" t="str">
        <f>IF(Raw!T57="", "", Raw!T57)</f>
        <v/>
      </c>
      <c r="I57" t="str">
        <f>IF(Raw!U57="", "", Raw!U57)</f>
        <v/>
      </c>
      <c r="J57" t="str">
        <f>IF(Raw!AZ57="Failed", "No", "")</f>
        <v/>
      </c>
    </row>
    <row r="58" spans="1:10" x14ac:dyDescent="0.2">
      <c r="A58" s="4" t="str">
        <f>IF(B58="", "", 57)</f>
        <v/>
      </c>
      <c r="B58" s="4" t="str">
        <f>IF(Raw!R58="", "", Raw!R58)</f>
        <v/>
      </c>
      <c r="C58" s="4" t="str">
        <f>IF(Raw!S58="", "", Raw!S58)</f>
        <v/>
      </c>
      <c r="D58" t="str">
        <f>IF(Raw!AT58="", "", Raw!AT58)</f>
        <v/>
      </c>
      <c r="E58" t="str">
        <f>IF(Raw!V58="", "", Raw!V58)</f>
        <v/>
      </c>
      <c r="F58" t="str">
        <f>IF(Raw!BA58="", "", Raw!BA58)</f>
        <v/>
      </c>
      <c r="G58" t="str">
        <f>IF(Raw!AV58="", "", Raw!AV58)</f>
        <v/>
      </c>
      <c r="H58" t="str">
        <f>IF(Raw!T58="", "", Raw!T58)</f>
        <v/>
      </c>
      <c r="I58" t="str">
        <f>IF(Raw!U58="", "", Raw!U58)</f>
        <v/>
      </c>
      <c r="J58" t="str">
        <f>IF(Raw!AZ58="Failed", "No", "")</f>
        <v/>
      </c>
    </row>
    <row r="59" spans="1:10" x14ac:dyDescent="0.2">
      <c r="A59" s="4" t="str">
        <f>IF(B59="", "", 58)</f>
        <v/>
      </c>
      <c r="B59" s="4" t="str">
        <f>IF(Raw!R59="", "", Raw!R59)</f>
        <v/>
      </c>
      <c r="C59" s="4" t="str">
        <f>IF(Raw!S59="", "", Raw!S59)</f>
        <v/>
      </c>
      <c r="D59" t="str">
        <f>IF(Raw!AT59="", "", Raw!AT59)</f>
        <v/>
      </c>
      <c r="E59" t="str">
        <f>IF(Raw!V59="", "", Raw!V59)</f>
        <v/>
      </c>
      <c r="F59" t="str">
        <f>IF(Raw!BA59="", "", Raw!BA59)</f>
        <v/>
      </c>
      <c r="G59" t="str">
        <f>IF(Raw!AV59="", "", Raw!AV59)</f>
        <v/>
      </c>
      <c r="H59" t="str">
        <f>IF(Raw!T59="", "", Raw!T59)</f>
        <v/>
      </c>
      <c r="I59" t="str">
        <f>IF(Raw!U59="", "", Raw!U59)</f>
        <v/>
      </c>
      <c r="J59" t="str">
        <f>IF(Raw!AZ59="Failed", "No", "")</f>
        <v/>
      </c>
    </row>
    <row r="60" spans="1:10" x14ac:dyDescent="0.2">
      <c r="A60" s="4" t="str">
        <f>IF(B60="", "", 59)</f>
        <v/>
      </c>
      <c r="B60" s="4" t="str">
        <f>IF(Raw!R60="", "", Raw!R60)</f>
        <v/>
      </c>
      <c r="C60" s="4" t="str">
        <f>IF(Raw!S60="", "", Raw!S60)</f>
        <v/>
      </c>
      <c r="D60" t="str">
        <f>IF(Raw!AT60="", "", Raw!AT60)</f>
        <v/>
      </c>
      <c r="E60" t="str">
        <f>IF(Raw!V60="", "", Raw!V60)</f>
        <v/>
      </c>
      <c r="F60" t="str">
        <f>IF(Raw!BA60="", "", Raw!BA60)</f>
        <v/>
      </c>
      <c r="G60" t="str">
        <f>IF(Raw!AV60="", "", Raw!AV60)</f>
        <v/>
      </c>
      <c r="H60" t="str">
        <f>IF(Raw!T60="", "", Raw!T60)</f>
        <v/>
      </c>
      <c r="I60" t="str">
        <f>IF(Raw!U60="", "", Raw!U60)</f>
        <v/>
      </c>
      <c r="J60" t="str">
        <f>IF(Raw!AZ60="Failed", "No", "")</f>
        <v/>
      </c>
    </row>
    <row r="61" spans="1:10" x14ac:dyDescent="0.2">
      <c r="A61" s="4" t="str">
        <f>IF(B61="", "", 60)</f>
        <v/>
      </c>
      <c r="B61" s="4" t="str">
        <f>IF(Raw!R61="", "", Raw!R61)</f>
        <v/>
      </c>
      <c r="C61" s="4" t="str">
        <f>IF(Raw!S61="", "", Raw!S61)</f>
        <v/>
      </c>
      <c r="D61" t="str">
        <f>IF(Raw!AT61="", "", Raw!AT61)</f>
        <v/>
      </c>
      <c r="E61" t="str">
        <f>IF(Raw!V61="", "", Raw!V61)</f>
        <v/>
      </c>
      <c r="F61" t="str">
        <f>IF(Raw!BA61="", "", Raw!BA61)</f>
        <v/>
      </c>
      <c r="G61" t="str">
        <f>IF(Raw!AV61="", "", Raw!AV61)</f>
        <v/>
      </c>
      <c r="H61" t="str">
        <f>IF(Raw!T61="", "", Raw!T61)</f>
        <v/>
      </c>
      <c r="I61" t="str">
        <f>IF(Raw!U61="", "", Raw!U61)</f>
        <v/>
      </c>
      <c r="J61" t="str">
        <f>IF(Raw!AZ61="Failed", "No", "")</f>
        <v/>
      </c>
    </row>
    <row r="62" spans="1:10" x14ac:dyDescent="0.2">
      <c r="A62" s="4" t="str">
        <f>IF(B62="", "", 61)</f>
        <v/>
      </c>
      <c r="B62" s="4" t="str">
        <f>IF(Raw!R62="", "", Raw!R62)</f>
        <v/>
      </c>
      <c r="C62" s="4" t="str">
        <f>IF(Raw!S62="", "", Raw!S62)</f>
        <v/>
      </c>
      <c r="D62" t="str">
        <f>IF(Raw!AT62="", "", Raw!AT62)</f>
        <v/>
      </c>
      <c r="E62" t="str">
        <f>IF(Raw!V62="", "", Raw!V62)</f>
        <v/>
      </c>
      <c r="F62" t="str">
        <f>IF(Raw!BA62="", "", Raw!BA62)</f>
        <v/>
      </c>
      <c r="G62" t="str">
        <f>IF(Raw!AV62="", "", Raw!AV62)</f>
        <v/>
      </c>
      <c r="H62" t="str">
        <f>IF(Raw!T62="", "", Raw!T62)</f>
        <v/>
      </c>
      <c r="I62" t="str">
        <f>IF(Raw!U62="", "", Raw!U62)</f>
        <v/>
      </c>
      <c r="J62" t="str">
        <f>IF(Raw!AZ62="Failed", "No", "")</f>
        <v/>
      </c>
    </row>
    <row r="63" spans="1:10" x14ac:dyDescent="0.2">
      <c r="A63" s="4" t="str">
        <f>IF(B63="", "", 62)</f>
        <v/>
      </c>
      <c r="B63" s="4" t="str">
        <f>IF(Raw!R63="", "", Raw!R63)</f>
        <v/>
      </c>
      <c r="C63" s="4" t="str">
        <f>IF(Raw!S63="", "", Raw!S63)</f>
        <v/>
      </c>
      <c r="D63" t="str">
        <f>IF(Raw!AT63="", "", Raw!AT63)</f>
        <v/>
      </c>
      <c r="E63" t="str">
        <f>IF(Raw!V63="", "", Raw!V63)</f>
        <v/>
      </c>
      <c r="F63" t="str">
        <f>IF(Raw!BA63="", "", Raw!BA63)</f>
        <v/>
      </c>
      <c r="G63" t="str">
        <f>IF(Raw!AV63="", "", Raw!AV63)</f>
        <v/>
      </c>
      <c r="H63" t="str">
        <f>IF(Raw!T63="", "", Raw!T63)</f>
        <v/>
      </c>
      <c r="I63" t="str">
        <f>IF(Raw!U63="", "", Raw!U63)</f>
        <v/>
      </c>
      <c r="J63" t="str">
        <f>IF(Raw!AZ63="Failed", "No", "")</f>
        <v/>
      </c>
    </row>
    <row r="64" spans="1:10" x14ac:dyDescent="0.2">
      <c r="A64" s="4" t="str">
        <f>IF(B64="", "", 63)</f>
        <v/>
      </c>
      <c r="B64" s="4" t="str">
        <f>IF(Raw!R64="", "", Raw!R64)</f>
        <v/>
      </c>
      <c r="C64" s="4" t="str">
        <f>IF(Raw!S64="", "", Raw!S64)</f>
        <v/>
      </c>
      <c r="D64" t="str">
        <f>IF(Raw!AT64="", "", Raw!AT64)</f>
        <v/>
      </c>
      <c r="E64" t="str">
        <f>IF(Raw!V64="", "", Raw!V64)</f>
        <v/>
      </c>
      <c r="F64" t="str">
        <f>IF(Raw!BA64="", "", Raw!BA64)</f>
        <v/>
      </c>
      <c r="G64" t="str">
        <f>IF(Raw!AV64="", "", Raw!AV64)</f>
        <v/>
      </c>
      <c r="H64" t="str">
        <f>IF(Raw!T64="", "", Raw!T64)</f>
        <v/>
      </c>
      <c r="I64" t="str">
        <f>IF(Raw!U64="", "", Raw!U64)</f>
        <v/>
      </c>
      <c r="J64" t="str">
        <f>IF(Raw!AZ64="Failed", "No", "")</f>
        <v/>
      </c>
    </row>
    <row r="65" spans="1:10" x14ac:dyDescent="0.2">
      <c r="A65" s="4" t="str">
        <f>IF(B65="", "", 64)</f>
        <v/>
      </c>
      <c r="B65" s="4" t="str">
        <f>IF(Raw!R65="", "", Raw!R65)</f>
        <v/>
      </c>
      <c r="C65" s="4" t="str">
        <f>IF(Raw!S65="", "", Raw!S65)</f>
        <v/>
      </c>
      <c r="D65" t="str">
        <f>IF(Raw!AT65="", "", Raw!AT65)</f>
        <v/>
      </c>
      <c r="E65" t="str">
        <f>IF(Raw!V65="", "", Raw!V65)</f>
        <v/>
      </c>
      <c r="F65" t="str">
        <f>IF(Raw!BA65="", "", Raw!BA65)</f>
        <v/>
      </c>
      <c r="G65" t="str">
        <f>IF(Raw!AV65="", "", Raw!AV65)</f>
        <v/>
      </c>
      <c r="H65" t="str">
        <f>IF(Raw!T65="", "", Raw!T65)</f>
        <v/>
      </c>
      <c r="I65" t="str">
        <f>IF(Raw!U65="", "", Raw!U65)</f>
        <v/>
      </c>
      <c r="J65" t="str">
        <f>IF(Raw!AZ65="Failed", "No", "")</f>
        <v/>
      </c>
    </row>
    <row r="66" spans="1:10" x14ac:dyDescent="0.2">
      <c r="A66" s="4" t="str">
        <f>IF(B66="", "", 65)</f>
        <v/>
      </c>
      <c r="B66" s="4" t="str">
        <f>IF(Raw!R66="", "", Raw!R66)</f>
        <v/>
      </c>
      <c r="C66" s="4" t="str">
        <f>IF(Raw!S66="", "", Raw!S66)</f>
        <v/>
      </c>
      <c r="D66" t="str">
        <f>IF(Raw!AT66="", "", Raw!AT66)</f>
        <v/>
      </c>
      <c r="E66" t="str">
        <f>IF(Raw!V66="", "", Raw!V66)</f>
        <v/>
      </c>
      <c r="F66" t="str">
        <f>IF(Raw!BA66="", "", Raw!BA66)</f>
        <v/>
      </c>
      <c r="G66" t="str">
        <f>IF(Raw!AV66="", "", Raw!AV66)</f>
        <v/>
      </c>
      <c r="H66" t="str">
        <f>IF(Raw!T66="", "", Raw!T66)</f>
        <v/>
      </c>
      <c r="I66" t="str">
        <f>IF(Raw!U66="", "", Raw!U66)</f>
        <v/>
      </c>
      <c r="J66" t="str">
        <f>IF(Raw!AZ66="Failed", "No", "")</f>
        <v/>
      </c>
    </row>
    <row r="67" spans="1:10" x14ac:dyDescent="0.2">
      <c r="A67" s="4" t="str">
        <f>IF(B67="", "", 66)</f>
        <v/>
      </c>
      <c r="B67" s="4" t="str">
        <f>IF(Raw!R67="", "", Raw!R67)</f>
        <v/>
      </c>
      <c r="C67" s="4" t="str">
        <f>IF(Raw!S67="", "", Raw!S67)</f>
        <v/>
      </c>
      <c r="D67" t="str">
        <f>IF(Raw!AT67="", "", Raw!AT67)</f>
        <v/>
      </c>
      <c r="E67" t="str">
        <f>IF(Raw!V67="", "", Raw!V67)</f>
        <v/>
      </c>
      <c r="F67" t="str">
        <f>IF(Raw!BA67="", "", Raw!BA67)</f>
        <v/>
      </c>
      <c r="G67" t="str">
        <f>IF(Raw!AV67="", "", Raw!AV67)</f>
        <v/>
      </c>
      <c r="H67" t="str">
        <f>IF(Raw!T67="", "", Raw!T67)</f>
        <v/>
      </c>
      <c r="I67" t="str">
        <f>IF(Raw!U67="", "", Raw!U67)</f>
        <v/>
      </c>
      <c r="J67" t="str">
        <f>IF(Raw!AZ67="Failed", "No", "")</f>
        <v/>
      </c>
    </row>
    <row r="68" spans="1:10" x14ac:dyDescent="0.2">
      <c r="A68" s="4" t="str">
        <f>IF(B68="", "", 67)</f>
        <v/>
      </c>
      <c r="B68" s="4" t="str">
        <f>IF(Raw!R68="", "", Raw!R68)</f>
        <v/>
      </c>
      <c r="C68" s="4" t="str">
        <f>IF(Raw!S68="", "", Raw!S68)</f>
        <v/>
      </c>
      <c r="D68" t="str">
        <f>IF(Raw!AT68="", "", Raw!AT68)</f>
        <v/>
      </c>
      <c r="E68" t="str">
        <f>IF(Raw!V68="", "", Raw!V68)</f>
        <v/>
      </c>
      <c r="F68" t="str">
        <f>IF(Raw!BA68="", "", Raw!BA68)</f>
        <v/>
      </c>
      <c r="G68" t="str">
        <f>IF(Raw!AV68="", "", Raw!AV68)</f>
        <v/>
      </c>
      <c r="H68" t="str">
        <f>IF(Raw!T68="", "", Raw!T68)</f>
        <v/>
      </c>
      <c r="I68" t="str">
        <f>IF(Raw!U68="", "", Raw!U68)</f>
        <v/>
      </c>
      <c r="J68" t="str">
        <f>IF(Raw!AZ68="Failed", "No", "")</f>
        <v/>
      </c>
    </row>
    <row r="69" spans="1:10" x14ac:dyDescent="0.2">
      <c r="A69" s="4" t="str">
        <f>IF(B69="", "", 68)</f>
        <v/>
      </c>
      <c r="B69" s="4" t="str">
        <f>IF(Raw!R69="", "", Raw!R69)</f>
        <v/>
      </c>
      <c r="C69" s="4" t="str">
        <f>IF(Raw!S69="", "", Raw!S69)</f>
        <v/>
      </c>
      <c r="D69" t="str">
        <f>IF(Raw!AT69="", "", Raw!AT69)</f>
        <v/>
      </c>
      <c r="E69" t="str">
        <f>IF(Raw!V69="", "", Raw!V69)</f>
        <v/>
      </c>
      <c r="F69" t="str">
        <f>IF(Raw!BA69="", "", Raw!BA69)</f>
        <v/>
      </c>
      <c r="G69" t="str">
        <f>IF(Raw!AV69="", "", Raw!AV69)</f>
        <v/>
      </c>
      <c r="H69" t="str">
        <f>IF(Raw!T69="", "", Raw!T69)</f>
        <v/>
      </c>
      <c r="I69" t="str">
        <f>IF(Raw!U69="", "", Raw!U69)</f>
        <v/>
      </c>
      <c r="J69" t="str">
        <f>IF(Raw!AZ69="Failed", "No", "")</f>
        <v/>
      </c>
    </row>
    <row r="70" spans="1:10" x14ac:dyDescent="0.2">
      <c r="A70" s="4" t="str">
        <f>IF(B70="", "", 69)</f>
        <v/>
      </c>
      <c r="B70" s="4" t="str">
        <f>IF(Raw!R70="", "", Raw!R70)</f>
        <v/>
      </c>
      <c r="C70" s="4" t="str">
        <f>IF(Raw!S70="", "", Raw!S70)</f>
        <v/>
      </c>
      <c r="D70" t="str">
        <f>IF(Raw!AT70="", "", Raw!AT70)</f>
        <v/>
      </c>
      <c r="E70" t="str">
        <f>IF(Raw!V70="", "", Raw!V70)</f>
        <v/>
      </c>
      <c r="F70" t="str">
        <f>IF(Raw!BA70="", "", Raw!BA70)</f>
        <v/>
      </c>
      <c r="G70" t="str">
        <f>IF(Raw!AV70="", "", Raw!AV70)</f>
        <v/>
      </c>
      <c r="H70" t="str">
        <f>IF(Raw!T70="", "", Raw!T70)</f>
        <v/>
      </c>
      <c r="I70" t="str">
        <f>IF(Raw!U70="", "", Raw!U70)</f>
        <v/>
      </c>
      <c r="J70" t="str">
        <f>IF(Raw!AZ70="Failed", "No", "")</f>
        <v/>
      </c>
    </row>
    <row r="71" spans="1:10" x14ac:dyDescent="0.2">
      <c r="A71" s="4" t="str">
        <f>IF(B71="", "", 70)</f>
        <v/>
      </c>
      <c r="B71" s="4" t="str">
        <f>IF(Raw!R71="", "", Raw!R71)</f>
        <v/>
      </c>
      <c r="C71" s="4" t="str">
        <f>IF(Raw!S71="", "", Raw!S71)</f>
        <v/>
      </c>
      <c r="D71" t="str">
        <f>IF(Raw!AT71="", "", Raw!AT71)</f>
        <v/>
      </c>
      <c r="E71" t="str">
        <f>IF(Raw!V71="", "", Raw!V71)</f>
        <v/>
      </c>
      <c r="F71" t="str">
        <f>IF(Raw!BA71="", "", Raw!BA71)</f>
        <v/>
      </c>
      <c r="G71" t="str">
        <f>IF(Raw!AV71="", "", Raw!AV71)</f>
        <v/>
      </c>
      <c r="H71" t="str">
        <f>IF(Raw!T71="", "", Raw!T71)</f>
        <v/>
      </c>
      <c r="I71" t="str">
        <f>IF(Raw!U71="", "", Raw!U71)</f>
        <v/>
      </c>
      <c r="J71" t="str">
        <f>IF(Raw!AZ71="Failed", "No", "")</f>
        <v/>
      </c>
    </row>
    <row r="72" spans="1:10" x14ac:dyDescent="0.2">
      <c r="A72" s="4" t="str">
        <f>IF(B72="", "", 71)</f>
        <v/>
      </c>
      <c r="B72" s="4" t="str">
        <f>IF(Raw!R72="", "", Raw!R72)</f>
        <v/>
      </c>
      <c r="C72" s="4" t="str">
        <f>IF(Raw!S72="", "", Raw!S72)</f>
        <v/>
      </c>
      <c r="D72" t="str">
        <f>IF(Raw!AT72="", "", Raw!AT72)</f>
        <v/>
      </c>
      <c r="E72" t="str">
        <f>IF(Raw!V72="", "", Raw!V72)</f>
        <v/>
      </c>
      <c r="F72" t="str">
        <f>IF(Raw!BA72="", "", Raw!BA72)</f>
        <v/>
      </c>
      <c r="G72" t="str">
        <f>IF(Raw!AV72="", "", Raw!AV72)</f>
        <v/>
      </c>
      <c r="H72" t="str">
        <f>IF(Raw!T72="", "", Raw!T72)</f>
        <v/>
      </c>
      <c r="I72" t="str">
        <f>IF(Raw!U72="", "", Raw!U72)</f>
        <v/>
      </c>
      <c r="J72" t="str">
        <f>IF(Raw!AZ72="Failed", "No", "")</f>
        <v/>
      </c>
    </row>
    <row r="73" spans="1:10" x14ac:dyDescent="0.2">
      <c r="A73" s="4" t="str">
        <f>IF(B73="", "", 72)</f>
        <v/>
      </c>
      <c r="B73" s="4" t="str">
        <f>IF(Raw!R73="", "", Raw!R73)</f>
        <v/>
      </c>
      <c r="C73" s="4" t="str">
        <f>IF(Raw!S73="", "", Raw!S73)</f>
        <v/>
      </c>
      <c r="D73" t="str">
        <f>IF(Raw!AT73="", "", Raw!AT73)</f>
        <v/>
      </c>
      <c r="E73" t="str">
        <f>IF(Raw!V73="", "", Raw!V73)</f>
        <v/>
      </c>
      <c r="F73" t="str">
        <f>IF(Raw!BA73="", "", Raw!BA73)</f>
        <v/>
      </c>
      <c r="G73" t="str">
        <f>IF(Raw!AV73="", "", Raw!AV73)</f>
        <v/>
      </c>
      <c r="H73" t="str">
        <f>IF(Raw!T73="", "", Raw!T73)</f>
        <v/>
      </c>
      <c r="I73" t="str">
        <f>IF(Raw!U73="", "", Raw!U73)</f>
        <v/>
      </c>
      <c r="J73" t="str">
        <f>IF(Raw!AZ73="Failed", "No", "")</f>
        <v/>
      </c>
    </row>
    <row r="74" spans="1:10" x14ac:dyDescent="0.2">
      <c r="A74" s="4" t="str">
        <f>IF(B74="", "", 73)</f>
        <v/>
      </c>
      <c r="B74" s="4" t="str">
        <f>IF(Raw!R74="", "", Raw!R74)</f>
        <v/>
      </c>
      <c r="C74" s="4" t="str">
        <f>IF(Raw!S74="", "", Raw!S74)</f>
        <v/>
      </c>
      <c r="D74" t="str">
        <f>IF(Raw!AT74="", "", Raw!AT74)</f>
        <v/>
      </c>
      <c r="E74" t="str">
        <f>IF(Raw!V74="", "", Raw!V74)</f>
        <v/>
      </c>
      <c r="F74" t="str">
        <f>IF(Raw!BA74="", "", Raw!BA74)</f>
        <v/>
      </c>
      <c r="G74" t="str">
        <f>IF(Raw!AV74="", "", Raw!AV74)</f>
        <v/>
      </c>
      <c r="H74" t="str">
        <f>IF(Raw!T74="", "", Raw!T74)</f>
        <v/>
      </c>
      <c r="I74" t="str">
        <f>IF(Raw!U74="", "", Raw!U74)</f>
        <v/>
      </c>
      <c r="J74" t="str">
        <f>IF(Raw!AZ74="Failed", "No", "")</f>
        <v/>
      </c>
    </row>
    <row r="75" spans="1:10" x14ac:dyDescent="0.2">
      <c r="A75" s="4" t="str">
        <f>IF(B75="", "", 74)</f>
        <v/>
      </c>
      <c r="B75" s="4" t="str">
        <f>IF(Raw!R75="", "", Raw!R75)</f>
        <v/>
      </c>
      <c r="C75" s="4" t="str">
        <f>IF(Raw!S75="", "", Raw!S75)</f>
        <v/>
      </c>
      <c r="D75" t="str">
        <f>IF(Raw!AT75="", "", Raw!AT75)</f>
        <v/>
      </c>
      <c r="E75" t="str">
        <f>IF(Raw!V75="", "", Raw!V75)</f>
        <v/>
      </c>
      <c r="F75" t="str">
        <f>IF(Raw!BA75="", "", Raw!BA75)</f>
        <v/>
      </c>
      <c r="G75" t="str">
        <f>IF(Raw!AV75="", "", Raw!AV75)</f>
        <v/>
      </c>
      <c r="H75" t="str">
        <f>IF(Raw!T75="", "", Raw!T75)</f>
        <v/>
      </c>
      <c r="I75" t="str">
        <f>IF(Raw!U75="", "", Raw!U75)</f>
        <v/>
      </c>
      <c r="J75" t="str">
        <f>IF(Raw!AZ75="Failed", "No", "")</f>
        <v/>
      </c>
    </row>
    <row r="76" spans="1:10" x14ac:dyDescent="0.2">
      <c r="A76" s="4" t="str">
        <f>IF(B76="", "", 75)</f>
        <v/>
      </c>
      <c r="B76" s="4" t="str">
        <f>IF(Raw!R76="", "", Raw!R76)</f>
        <v/>
      </c>
      <c r="C76" s="4" t="str">
        <f>IF(Raw!S76="", "", Raw!S76)</f>
        <v/>
      </c>
      <c r="D76" t="str">
        <f>IF(Raw!AT76="", "", Raw!AT76)</f>
        <v/>
      </c>
      <c r="E76" t="str">
        <f>IF(Raw!V76="", "", Raw!V76)</f>
        <v/>
      </c>
      <c r="F76" t="str">
        <f>IF(Raw!BA76="", "", Raw!BA76)</f>
        <v/>
      </c>
      <c r="G76" t="str">
        <f>IF(Raw!AV76="", "", Raw!AV76)</f>
        <v/>
      </c>
      <c r="H76" t="str">
        <f>IF(Raw!T76="", "", Raw!T76)</f>
        <v/>
      </c>
      <c r="I76" t="str">
        <f>IF(Raw!U76="", "", Raw!U76)</f>
        <v/>
      </c>
      <c r="J76" t="str">
        <f>IF(Raw!AZ76="Failed", "No", "")</f>
        <v/>
      </c>
    </row>
    <row r="77" spans="1:10" x14ac:dyDescent="0.2">
      <c r="A77" s="4" t="str">
        <f>IF(B77="", "", 76)</f>
        <v/>
      </c>
      <c r="B77" s="4" t="str">
        <f>IF(Raw!R77="", "", Raw!R77)</f>
        <v/>
      </c>
      <c r="C77" s="4" t="str">
        <f>IF(Raw!S77="", "", Raw!S77)</f>
        <v/>
      </c>
      <c r="D77" t="str">
        <f>IF(Raw!AT77="", "", Raw!AT77)</f>
        <v/>
      </c>
      <c r="E77" t="str">
        <f>IF(Raw!V77="", "", Raw!V77)</f>
        <v/>
      </c>
      <c r="F77" t="str">
        <f>IF(Raw!BA77="", "", Raw!BA77)</f>
        <v/>
      </c>
      <c r="G77" t="str">
        <f>IF(Raw!AV77="", "", Raw!AV77)</f>
        <v/>
      </c>
      <c r="H77" t="str">
        <f>IF(Raw!T77="", "", Raw!T77)</f>
        <v/>
      </c>
      <c r="I77" t="str">
        <f>IF(Raw!U77="", "", Raw!U77)</f>
        <v/>
      </c>
      <c r="J77" t="str">
        <f>IF(Raw!AZ77="Failed", "No", "")</f>
        <v/>
      </c>
    </row>
    <row r="78" spans="1:10" x14ac:dyDescent="0.2">
      <c r="A78" s="4" t="str">
        <f>IF(B78="", "", 77)</f>
        <v/>
      </c>
      <c r="B78" s="4" t="str">
        <f>IF(Raw!R78="", "", Raw!R78)</f>
        <v/>
      </c>
      <c r="C78" s="4" t="str">
        <f>IF(Raw!S78="", "", Raw!S78)</f>
        <v/>
      </c>
      <c r="D78" t="str">
        <f>IF(Raw!AT78="", "", Raw!AT78)</f>
        <v/>
      </c>
      <c r="E78" t="str">
        <f>IF(Raw!V78="", "", Raw!V78)</f>
        <v/>
      </c>
      <c r="F78" t="str">
        <f>IF(Raw!BA78="", "", Raw!BA78)</f>
        <v/>
      </c>
      <c r="G78" t="str">
        <f>IF(Raw!AV78="", "", Raw!AV78)</f>
        <v/>
      </c>
      <c r="H78" t="str">
        <f>IF(Raw!T78="", "", Raw!T78)</f>
        <v/>
      </c>
      <c r="I78" t="str">
        <f>IF(Raw!U78="", "", Raw!U78)</f>
        <v/>
      </c>
      <c r="J78" t="str">
        <f>IF(Raw!AZ78="Failed", "No", "")</f>
        <v/>
      </c>
    </row>
    <row r="79" spans="1:10" x14ac:dyDescent="0.2">
      <c r="A79" s="4" t="str">
        <f>IF(B79="", "", 78)</f>
        <v/>
      </c>
      <c r="B79" s="4" t="str">
        <f>IF(Raw!R79="", "", Raw!R79)</f>
        <v/>
      </c>
      <c r="C79" s="4" t="str">
        <f>IF(Raw!S79="", "", Raw!S79)</f>
        <v/>
      </c>
      <c r="D79" t="str">
        <f>IF(Raw!AT79="", "", Raw!AT79)</f>
        <v/>
      </c>
      <c r="E79" t="str">
        <f>IF(Raw!V79="", "", Raw!V79)</f>
        <v/>
      </c>
      <c r="F79" t="str">
        <f>IF(Raw!BA79="", "", Raw!BA79)</f>
        <v/>
      </c>
      <c r="G79" t="str">
        <f>IF(Raw!AV79="", "", Raw!AV79)</f>
        <v/>
      </c>
      <c r="H79" t="str">
        <f>IF(Raw!T79="", "", Raw!T79)</f>
        <v/>
      </c>
      <c r="I79" t="str">
        <f>IF(Raw!U79="", "", Raw!U79)</f>
        <v/>
      </c>
      <c r="J79" t="str">
        <f>IF(Raw!AZ79="Failed", "No", "")</f>
        <v/>
      </c>
    </row>
    <row r="80" spans="1:10" x14ac:dyDescent="0.2">
      <c r="A80" s="4" t="str">
        <f>IF(B80="", "", 79)</f>
        <v/>
      </c>
      <c r="B80" s="4" t="str">
        <f>IF(Raw!R80="", "", Raw!R80)</f>
        <v/>
      </c>
      <c r="C80" s="4" t="str">
        <f>IF(Raw!S80="", "", Raw!S80)</f>
        <v/>
      </c>
      <c r="D80" t="str">
        <f>IF(Raw!AT80="", "", Raw!AT80)</f>
        <v/>
      </c>
      <c r="E80" t="str">
        <f>IF(Raw!V80="", "", Raw!V80)</f>
        <v/>
      </c>
      <c r="F80" t="str">
        <f>IF(Raw!BA80="", "", Raw!BA80)</f>
        <v/>
      </c>
      <c r="G80" t="str">
        <f>IF(Raw!AV80="", "", Raw!AV80)</f>
        <v/>
      </c>
      <c r="H80" t="str">
        <f>IF(Raw!T80="", "", Raw!T80)</f>
        <v/>
      </c>
      <c r="I80" t="str">
        <f>IF(Raw!U80="", "", Raw!U80)</f>
        <v/>
      </c>
      <c r="J80" t="str">
        <f>IF(Raw!AZ80="Failed", "No", "")</f>
        <v/>
      </c>
    </row>
    <row r="81" spans="1:10" x14ac:dyDescent="0.2">
      <c r="A81" s="4" t="str">
        <f>IF(B81="", "", 80)</f>
        <v/>
      </c>
      <c r="B81" s="4" t="str">
        <f>IF(Raw!R81="", "", Raw!R81)</f>
        <v/>
      </c>
      <c r="C81" s="4" t="str">
        <f>IF(Raw!S81="", "", Raw!S81)</f>
        <v/>
      </c>
      <c r="D81" t="str">
        <f>IF(Raw!AT81="", "", Raw!AT81)</f>
        <v/>
      </c>
      <c r="E81" t="str">
        <f>IF(Raw!V81="", "", Raw!V81)</f>
        <v/>
      </c>
      <c r="F81" t="str">
        <f>IF(Raw!BA81="", "", Raw!BA81)</f>
        <v/>
      </c>
      <c r="G81" t="str">
        <f>IF(Raw!AV81="", "", Raw!AV81)</f>
        <v/>
      </c>
      <c r="H81" t="str">
        <f>IF(Raw!T81="", "", Raw!T81)</f>
        <v/>
      </c>
      <c r="I81" t="str">
        <f>IF(Raw!U81="", "", Raw!U81)</f>
        <v/>
      </c>
      <c r="J81" t="str">
        <f>IF(Raw!AZ81="Failed", "No", "")</f>
        <v/>
      </c>
    </row>
    <row r="82" spans="1:10" x14ac:dyDescent="0.2">
      <c r="A82" s="4" t="str">
        <f>IF(B82="", "", 81)</f>
        <v/>
      </c>
      <c r="B82" s="4" t="str">
        <f>IF(Raw!R82="", "", Raw!R82)</f>
        <v/>
      </c>
      <c r="C82" s="4" t="str">
        <f>IF(Raw!S82="", "", Raw!S82)</f>
        <v/>
      </c>
      <c r="D82" t="str">
        <f>IF(Raw!AT82="", "", Raw!AT82)</f>
        <v/>
      </c>
      <c r="E82" t="str">
        <f>IF(Raw!V82="", "", Raw!V82)</f>
        <v/>
      </c>
      <c r="F82" t="str">
        <f>IF(Raw!BA82="", "", Raw!BA82)</f>
        <v/>
      </c>
      <c r="G82" t="str">
        <f>IF(Raw!AV82="", "", Raw!AV82)</f>
        <v/>
      </c>
      <c r="H82" t="str">
        <f>IF(Raw!T82="", "", Raw!T82)</f>
        <v/>
      </c>
      <c r="I82" t="str">
        <f>IF(Raw!U82="", "", Raw!U82)</f>
        <v/>
      </c>
      <c r="J82" t="str">
        <f>IF(Raw!AZ82="Failed", "No", "")</f>
        <v/>
      </c>
    </row>
    <row r="83" spans="1:10" x14ac:dyDescent="0.2">
      <c r="A83" s="4" t="str">
        <f>IF(B83="", "", 82)</f>
        <v/>
      </c>
      <c r="B83" s="4" t="str">
        <f>IF(Raw!R83="", "", Raw!R83)</f>
        <v/>
      </c>
      <c r="C83" s="4" t="str">
        <f>IF(Raw!S83="", "", Raw!S83)</f>
        <v/>
      </c>
      <c r="D83" t="str">
        <f>IF(Raw!AT83="", "", Raw!AT83)</f>
        <v/>
      </c>
      <c r="E83" t="str">
        <f>IF(Raw!V83="", "", Raw!V83)</f>
        <v/>
      </c>
      <c r="F83" t="str">
        <f>IF(Raw!BA83="", "", Raw!BA83)</f>
        <v/>
      </c>
      <c r="G83" t="str">
        <f>IF(Raw!AV83="", "", Raw!AV83)</f>
        <v/>
      </c>
      <c r="H83" t="str">
        <f>IF(Raw!T83="", "", Raw!T83)</f>
        <v/>
      </c>
      <c r="I83" t="str">
        <f>IF(Raw!U83="", "", Raw!U83)</f>
        <v/>
      </c>
      <c r="J83" t="str">
        <f>IF(Raw!AZ83="Failed", "No", "")</f>
        <v/>
      </c>
    </row>
    <row r="84" spans="1:10" x14ac:dyDescent="0.2">
      <c r="A84" s="4" t="str">
        <f>IF(B84="", "", 83)</f>
        <v/>
      </c>
      <c r="B84" s="4" t="str">
        <f>IF(Raw!R84="", "", Raw!R84)</f>
        <v/>
      </c>
      <c r="C84" s="4" t="str">
        <f>IF(Raw!S84="", "", Raw!S84)</f>
        <v/>
      </c>
      <c r="D84" t="str">
        <f>IF(Raw!AT84="", "", Raw!AT84)</f>
        <v/>
      </c>
      <c r="E84" t="str">
        <f>IF(Raw!V84="", "", Raw!V84)</f>
        <v/>
      </c>
      <c r="F84" t="str">
        <f>IF(Raw!BA84="", "", Raw!BA84)</f>
        <v/>
      </c>
      <c r="G84" t="str">
        <f>IF(Raw!AV84="", "", Raw!AV84)</f>
        <v/>
      </c>
      <c r="H84" t="str">
        <f>IF(Raw!T84="", "", Raw!T84)</f>
        <v/>
      </c>
      <c r="I84" t="str">
        <f>IF(Raw!U84="", "", Raw!U84)</f>
        <v/>
      </c>
      <c r="J84" t="str">
        <f>IF(Raw!AZ84="Failed", "No", "")</f>
        <v/>
      </c>
    </row>
    <row r="85" spans="1:10" x14ac:dyDescent="0.2">
      <c r="A85" s="4" t="str">
        <f>IF(B85="", "", 84)</f>
        <v/>
      </c>
      <c r="B85" s="4" t="str">
        <f>IF(Raw!R85="", "", Raw!R85)</f>
        <v/>
      </c>
      <c r="C85" s="4" t="str">
        <f>IF(Raw!S85="", "", Raw!S85)</f>
        <v/>
      </c>
      <c r="D85" t="str">
        <f>IF(Raw!AT85="", "", Raw!AT85)</f>
        <v/>
      </c>
      <c r="E85" t="str">
        <f>IF(Raw!V85="", "", Raw!V85)</f>
        <v/>
      </c>
      <c r="F85" t="str">
        <f>IF(Raw!BA85="", "", Raw!BA85)</f>
        <v/>
      </c>
      <c r="G85" t="str">
        <f>IF(Raw!AV85="", "", Raw!AV85)</f>
        <v/>
      </c>
      <c r="H85" t="str">
        <f>IF(Raw!T85="", "", Raw!T85)</f>
        <v/>
      </c>
      <c r="I85" t="str">
        <f>IF(Raw!U85="", "", Raw!U85)</f>
        <v/>
      </c>
      <c r="J85" t="str">
        <f>IF(Raw!AZ85="Failed", "No", "")</f>
        <v/>
      </c>
    </row>
    <row r="86" spans="1:10" x14ac:dyDescent="0.2">
      <c r="A86" s="4" t="str">
        <f>IF(B86="", "", 85)</f>
        <v/>
      </c>
      <c r="B86" s="4" t="str">
        <f>IF(Raw!R86="", "", Raw!R86)</f>
        <v/>
      </c>
      <c r="C86" s="4" t="str">
        <f>IF(Raw!S86="", "", Raw!S86)</f>
        <v/>
      </c>
      <c r="D86" t="str">
        <f>IF(Raw!AT86="", "", Raw!AT86)</f>
        <v/>
      </c>
      <c r="E86" t="str">
        <f>IF(Raw!V86="", "", Raw!V86)</f>
        <v/>
      </c>
      <c r="F86" t="str">
        <f>IF(Raw!BA86="", "", Raw!BA86)</f>
        <v/>
      </c>
      <c r="G86" t="str">
        <f>IF(Raw!AV86="", "", Raw!AV86)</f>
        <v/>
      </c>
      <c r="H86" t="str">
        <f>IF(Raw!T86="", "", Raw!T86)</f>
        <v/>
      </c>
      <c r="I86" t="str">
        <f>IF(Raw!U86="", "", Raw!U86)</f>
        <v/>
      </c>
      <c r="J86" t="str">
        <f>IF(Raw!AZ86="Failed", "No", "")</f>
        <v/>
      </c>
    </row>
    <row r="87" spans="1:10" x14ac:dyDescent="0.2">
      <c r="A87" s="4" t="str">
        <f>IF(B87="", "", 86)</f>
        <v/>
      </c>
      <c r="B87" s="4" t="str">
        <f>IF(Raw!R87="", "", Raw!R87)</f>
        <v/>
      </c>
      <c r="C87" s="4" t="str">
        <f>IF(Raw!S87="", "", Raw!S87)</f>
        <v/>
      </c>
      <c r="D87" t="str">
        <f>IF(Raw!AT87="", "", Raw!AT87)</f>
        <v/>
      </c>
      <c r="E87" t="str">
        <f>IF(Raw!V87="", "", Raw!V87)</f>
        <v/>
      </c>
      <c r="F87" t="str">
        <f>IF(Raw!BA87="", "", Raw!BA87)</f>
        <v/>
      </c>
      <c r="G87" t="str">
        <f>IF(Raw!AV87="", "", Raw!AV87)</f>
        <v/>
      </c>
      <c r="H87" t="str">
        <f>IF(Raw!T87="", "", Raw!T87)</f>
        <v/>
      </c>
      <c r="I87" t="str">
        <f>IF(Raw!U87="", "", Raw!U87)</f>
        <v/>
      </c>
      <c r="J87" t="str">
        <f>IF(Raw!AZ87="Failed", "No", "")</f>
        <v/>
      </c>
    </row>
    <row r="88" spans="1:10" x14ac:dyDescent="0.2">
      <c r="A88" s="4" t="str">
        <f>IF(B88="", "", 87)</f>
        <v/>
      </c>
      <c r="B88" s="4" t="str">
        <f>IF(Raw!R88="", "", Raw!R88)</f>
        <v/>
      </c>
      <c r="C88" s="4" t="str">
        <f>IF(Raw!S88="", "", Raw!S88)</f>
        <v/>
      </c>
      <c r="D88" t="str">
        <f>IF(Raw!AT88="", "", Raw!AT88)</f>
        <v/>
      </c>
      <c r="E88" t="str">
        <f>IF(Raw!V88="", "", Raw!V88)</f>
        <v/>
      </c>
      <c r="F88" t="str">
        <f>IF(Raw!BA88="", "", Raw!BA88)</f>
        <v/>
      </c>
      <c r="G88" t="str">
        <f>IF(Raw!AV88="", "", Raw!AV88)</f>
        <v/>
      </c>
      <c r="H88" t="str">
        <f>IF(Raw!T88="", "", Raw!T88)</f>
        <v/>
      </c>
      <c r="I88" t="str">
        <f>IF(Raw!U88="", "", Raw!U88)</f>
        <v/>
      </c>
      <c r="J88" t="str">
        <f>IF(Raw!AZ88="Failed", "No", "")</f>
        <v/>
      </c>
    </row>
    <row r="89" spans="1:10" x14ac:dyDescent="0.2">
      <c r="A89" s="4" t="str">
        <f>IF(B89="", "", 88)</f>
        <v/>
      </c>
      <c r="B89" s="4" t="str">
        <f>IF(Raw!R89="", "", Raw!R89)</f>
        <v/>
      </c>
      <c r="C89" s="4" t="str">
        <f>IF(Raw!S89="", "", Raw!S89)</f>
        <v/>
      </c>
      <c r="D89" t="str">
        <f>IF(Raw!AT89="", "", Raw!AT89)</f>
        <v/>
      </c>
      <c r="E89" t="str">
        <f>IF(Raw!V89="", "", Raw!V89)</f>
        <v/>
      </c>
      <c r="F89" t="str">
        <f>IF(Raw!BA89="", "", Raw!BA89)</f>
        <v/>
      </c>
      <c r="G89" t="str">
        <f>IF(Raw!AV89="", "", Raw!AV89)</f>
        <v/>
      </c>
      <c r="H89" t="str">
        <f>IF(Raw!T89="", "", Raw!T89)</f>
        <v/>
      </c>
      <c r="I89" t="str">
        <f>IF(Raw!U89="", "", Raw!U89)</f>
        <v/>
      </c>
      <c r="J89" t="str">
        <f>IF(Raw!AZ89="Failed", "No", "")</f>
        <v/>
      </c>
    </row>
    <row r="90" spans="1:10" x14ac:dyDescent="0.2">
      <c r="A90" s="4" t="str">
        <f>IF(B90="", "", 89)</f>
        <v/>
      </c>
      <c r="B90" s="4" t="str">
        <f>IF(Raw!R90="", "", Raw!R90)</f>
        <v/>
      </c>
      <c r="C90" s="4" t="str">
        <f>IF(Raw!S90="", "", Raw!S90)</f>
        <v/>
      </c>
      <c r="D90" t="str">
        <f>IF(Raw!AT90="", "", Raw!AT90)</f>
        <v/>
      </c>
      <c r="E90" t="str">
        <f>IF(Raw!V90="", "", Raw!V90)</f>
        <v/>
      </c>
      <c r="F90" t="str">
        <f>IF(Raw!BA90="", "", Raw!BA90)</f>
        <v/>
      </c>
      <c r="G90" t="str">
        <f>IF(Raw!AV90="", "", Raw!AV90)</f>
        <v/>
      </c>
      <c r="H90" t="str">
        <f>IF(Raw!T90="", "", Raw!T90)</f>
        <v/>
      </c>
      <c r="I90" t="str">
        <f>IF(Raw!U90="", "", Raw!U90)</f>
        <v/>
      </c>
      <c r="J90" t="str">
        <f>IF(Raw!AZ90="Failed", "No", "")</f>
        <v/>
      </c>
    </row>
    <row r="91" spans="1:10" x14ac:dyDescent="0.2">
      <c r="A91" s="4" t="str">
        <f>IF(B91="", "", 90)</f>
        <v/>
      </c>
      <c r="B91" s="4" t="str">
        <f>IF(Raw!R91="", "", Raw!R91)</f>
        <v/>
      </c>
      <c r="C91" s="4" t="str">
        <f>IF(Raw!S91="", "", Raw!S91)</f>
        <v/>
      </c>
      <c r="D91" t="str">
        <f>IF(Raw!AT91="", "", Raw!AT91)</f>
        <v/>
      </c>
      <c r="E91" t="str">
        <f>IF(Raw!V91="", "", Raw!V91)</f>
        <v/>
      </c>
      <c r="F91" t="str">
        <f>IF(Raw!BA91="", "", Raw!BA91)</f>
        <v/>
      </c>
      <c r="G91" t="str">
        <f>IF(Raw!AV91="", "", Raw!AV91)</f>
        <v/>
      </c>
      <c r="H91" t="str">
        <f>IF(Raw!T91="", "", Raw!T91)</f>
        <v/>
      </c>
      <c r="I91" t="str">
        <f>IF(Raw!U91="", "", Raw!U91)</f>
        <v/>
      </c>
      <c r="J91" t="str">
        <f>IF(Raw!AZ91="Failed", "No", "")</f>
        <v/>
      </c>
    </row>
    <row r="92" spans="1:10" x14ac:dyDescent="0.2">
      <c r="A92" s="4" t="str">
        <f>IF(B92="", "", 91)</f>
        <v/>
      </c>
      <c r="B92" s="4" t="str">
        <f>IF(Raw!R92="", "", Raw!R92)</f>
        <v/>
      </c>
      <c r="C92" s="4" t="str">
        <f>IF(Raw!S92="", "", Raw!S92)</f>
        <v/>
      </c>
      <c r="D92" t="str">
        <f>IF(Raw!AT92="", "", Raw!AT92)</f>
        <v/>
      </c>
      <c r="E92" t="str">
        <f>IF(Raw!V92="", "", Raw!V92)</f>
        <v/>
      </c>
      <c r="F92" t="str">
        <f>IF(Raw!BA92="", "", Raw!BA92)</f>
        <v/>
      </c>
      <c r="G92" t="str">
        <f>IF(Raw!AV92="", "", Raw!AV92)</f>
        <v/>
      </c>
      <c r="H92" t="str">
        <f>IF(Raw!T92="", "", Raw!T92)</f>
        <v/>
      </c>
      <c r="I92" t="str">
        <f>IF(Raw!U92="", "", Raw!U92)</f>
        <v/>
      </c>
      <c r="J92" t="str">
        <f>IF(Raw!AZ92="Failed", "No", "")</f>
        <v/>
      </c>
    </row>
    <row r="93" spans="1:10" x14ac:dyDescent="0.2">
      <c r="A93" s="4" t="str">
        <f>IF(B93="", "", 92)</f>
        <v/>
      </c>
      <c r="B93" s="4" t="str">
        <f>IF(Raw!R93="", "", Raw!R93)</f>
        <v/>
      </c>
      <c r="C93" s="4" t="str">
        <f>IF(Raw!S93="", "", Raw!S93)</f>
        <v/>
      </c>
      <c r="D93" t="str">
        <f>IF(Raw!AT93="", "", Raw!AT93)</f>
        <v/>
      </c>
      <c r="E93" t="str">
        <f>IF(Raw!V93="", "", Raw!V93)</f>
        <v/>
      </c>
      <c r="F93" t="str">
        <f>IF(Raw!BA93="", "", Raw!BA93)</f>
        <v/>
      </c>
      <c r="G93" t="str">
        <f>IF(Raw!AV93="", "", Raw!AV93)</f>
        <v/>
      </c>
      <c r="H93" t="str">
        <f>IF(Raw!T93="", "", Raw!T93)</f>
        <v/>
      </c>
      <c r="I93" t="str">
        <f>IF(Raw!U93="", "", Raw!U93)</f>
        <v/>
      </c>
      <c r="J93" t="str">
        <f>IF(Raw!AZ93="Failed", "No", "")</f>
        <v/>
      </c>
    </row>
    <row r="94" spans="1:10" x14ac:dyDescent="0.2">
      <c r="A94" s="4" t="str">
        <f>IF(B94="", "", 93)</f>
        <v/>
      </c>
      <c r="B94" s="4" t="str">
        <f>IF(Raw!R94="", "", Raw!R94)</f>
        <v/>
      </c>
      <c r="C94" s="4" t="str">
        <f>IF(Raw!S94="", "", Raw!S94)</f>
        <v/>
      </c>
      <c r="D94" t="str">
        <f>IF(Raw!AT94="", "", Raw!AT94)</f>
        <v/>
      </c>
      <c r="E94" t="str">
        <f>IF(Raw!V94="", "", Raw!V94)</f>
        <v/>
      </c>
      <c r="F94" t="str">
        <f>IF(Raw!BA94="", "", Raw!BA94)</f>
        <v/>
      </c>
      <c r="G94" t="str">
        <f>IF(Raw!AV94="", "", Raw!AV94)</f>
        <v/>
      </c>
      <c r="H94" t="str">
        <f>IF(Raw!T94="", "", Raw!T94)</f>
        <v/>
      </c>
      <c r="I94" t="str">
        <f>IF(Raw!U94="", "", Raw!U94)</f>
        <v/>
      </c>
      <c r="J94" t="str">
        <f>IF(Raw!AZ94="Failed", "No", "")</f>
        <v/>
      </c>
    </row>
    <row r="95" spans="1:10" x14ac:dyDescent="0.2">
      <c r="A95" s="4" t="str">
        <f>IF(B95="", "", 94)</f>
        <v/>
      </c>
      <c r="B95" s="4" t="str">
        <f>IF(Raw!R95="", "", Raw!R95)</f>
        <v/>
      </c>
      <c r="C95" s="4" t="str">
        <f>IF(Raw!S95="", "", Raw!S95)</f>
        <v/>
      </c>
      <c r="D95" t="str">
        <f>IF(Raw!AT95="", "", Raw!AT95)</f>
        <v/>
      </c>
      <c r="E95" t="str">
        <f>IF(Raw!V95="", "", Raw!V95)</f>
        <v/>
      </c>
      <c r="F95" t="str">
        <f>IF(Raw!BA95="", "", Raw!BA95)</f>
        <v/>
      </c>
      <c r="G95" t="str">
        <f>IF(Raw!AV95="", "", Raw!AV95)</f>
        <v/>
      </c>
      <c r="H95" t="str">
        <f>IF(Raw!T95="", "", Raw!T95)</f>
        <v/>
      </c>
      <c r="I95" t="str">
        <f>IF(Raw!U95="", "", Raw!U95)</f>
        <v/>
      </c>
      <c r="J95" t="str">
        <f>IF(Raw!AZ95="Failed", "No", "")</f>
        <v/>
      </c>
    </row>
    <row r="96" spans="1:10" x14ac:dyDescent="0.2">
      <c r="A96" s="4" t="str">
        <f>IF(B96="", "", 95)</f>
        <v/>
      </c>
      <c r="B96" s="4" t="str">
        <f>IF(Raw!R96="", "", Raw!R96)</f>
        <v/>
      </c>
      <c r="C96" s="4" t="str">
        <f>IF(Raw!S96="", "", Raw!S96)</f>
        <v/>
      </c>
      <c r="D96" t="str">
        <f>IF(Raw!AT96="", "", Raw!AT96)</f>
        <v/>
      </c>
      <c r="E96" t="str">
        <f>IF(Raw!V96="", "", Raw!V96)</f>
        <v/>
      </c>
      <c r="F96" t="str">
        <f>IF(Raw!BA96="", "", Raw!BA96)</f>
        <v/>
      </c>
      <c r="G96" t="str">
        <f>IF(Raw!AV96="", "", Raw!AV96)</f>
        <v/>
      </c>
      <c r="H96" t="str">
        <f>IF(Raw!T96="", "", Raw!T96)</f>
        <v/>
      </c>
      <c r="I96" t="str">
        <f>IF(Raw!U96="", "", Raw!U96)</f>
        <v/>
      </c>
      <c r="J96" t="str">
        <f>IF(Raw!AZ96="Failed", "No", "")</f>
        <v/>
      </c>
    </row>
    <row r="97" spans="1:10" x14ac:dyDescent="0.2">
      <c r="A97" s="4" t="str">
        <f>IF(B97="", "", 96)</f>
        <v/>
      </c>
      <c r="B97" s="4" t="str">
        <f>IF(Raw!R97="", "", Raw!R97)</f>
        <v/>
      </c>
      <c r="C97" s="4" t="str">
        <f>IF(Raw!S97="", "", Raw!S97)</f>
        <v/>
      </c>
      <c r="D97" t="str">
        <f>IF(Raw!AT97="", "", Raw!AT97)</f>
        <v/>
      </c>
      <c r="E97" t="str">
        <f>IF(Raw!V97="", "", Raw!V97)</f>
        <v/>
      </c>
      <c r="F97" t="str">
        <f>IF(Raw!BA97="", "", Raw!BA97)</f>
        <v/>
      </c>
      <c r="G97" t="str">
        <f>IF(Raw!AV97="", "", Raw!AV97)</f>
        <v/>
      </c>
      <c r="H97" t="str">
        <f>IF(Raw!T97="", "", Raw!T97)</f>
        <v/>
      </c>
      <c r="I97" t="str">
        <f>IF(Raw!U97="", "", Raw!U97)</f>
        <v/>
      </c>
      <c r="J97" t="str">
        <f>IF(Raw!AZ97="Failed", "No", "")</f>
        <v/>
      </c>
    </row>
    <row r="98" spans="1:10" x14ac:dyDescent="0.2">
      <c r="A98" s="4" t="str">
        <f>IF(B98="", "", 97)</f>
        <v/>
      </c>
      <c r="B98" s="4" t="str">
        <f>IF(Raw!R98="", "", Raw!R98)</f>
        <v/>
      </c>
      <c r="C98" s="4" t="str">
        <f>IF(Raw!S98="", "", Raw!S98)</f>
        <v/>
      </c>
      <c r="D98" t="str">
        <f>IF(Raw!AT98="", "", Raw!AT98)</f>
        <v/>
      </c>
      <c r="E98" t="str">
        <f>IF(Raw!V98="", "", Raw!V98)</f>
        <v/>
      </c>
      <c r="F98" t="str">
        <f>IF(Raw!BA98="", "", Raw!BA98)</f>
        <v/>
      </c>
      <c r="G98" t="str">
        <f>IF(Raw!AV98="", "", Raw!AV98)</f>
        <v/>
      </c>
      <c r="H98" t="str">
        <f>IF(Raw!T98="", "", Raw!T98)</f>
        <v/>
      </c>
      <c r="I98" t="str">
        <f>IF(Raw!U98="", "", Raw!U98)</f>
        <v/>
      </c>
      <c r="J98" t="str">
        <f>IF(Raw!AZ98="Failed", "No", "")</f>
        <v/>
      </c>
    </row>
    <row r="99" spans="1:10" x14ac:dyDescent="0.2">
      <c r="A99" s="4" t="str">
        <f>IF(B99="", "", 98)</f>
        <v/>
      </c>
      <c r="B99" s="4" t="str">
        <f>IF(Raw!R99="", "", Raw!R99)</f>
        <v/>
      </c>
      <c r="C99" s="4" t="str">
        <f>IF(Raw!S99="", "", Raw!S99)</f>
        <v/>
      </c>
      <c r="D99" t="str">
        <f>IF(Raw!AT99="", "", Raw!AT99)</f>
        <v/>
      </c>
      <c r="E99" t="str">
        <f>IF(Raw!V99="", "", Raw!V99)</f>
        <v/>
      </c>
      <c r="F99" t="str">
        <f>IF(Raw!BA99="", "", Raw!BA99)</f>
        <v/>
      </c>
      <c r="G99" t="str">
        <f>IF(Raw!AV99="", "", Raw!AV99)</f>
        <v/>
      </c>
      <c r="H99" t="str">
        <f>IF(Raw!T99="", "", Raw!T99)</f>
        <v/>
      </c>
      <c r="I99" t="str">
        <f>IF(Raw!U99="", "", Raw!U99)</f>
        <v/>
      </c>
      <c r="J99" t="str">
        <f>IF(Raw!AZ99="Failed", "No", "")</f>
        <v/>
      </c>
    </row>
    <row r="100" spans="1:10" x14ac:dyDescent="0.2">
      <c r="A100" s="4" t="str">
        <f>IF(B100="", "", 99)</f>
        <v/>
      </c>
      <c r="B100" s="4" t="str">
        <f>IF(Raw!R100="", "", Raw!R100)</f>
        <v/>
      </c>
      <c r="C100" s="4" t="str">
        <f>IF(Raw!S100="", "", Raw!S100)</f>
        <v/>
      </c>
      <c r="D100" t="str">
        <f>IF(Raw!AT100="", "", Raw!AT100)</f>
        <v/>
      </c>
      <c r="E100" t="str">
        <f>IF(Raw!V100="", "", Raw!V100)</f>
        <v/>
      </c>
      <c r="F100" t="str">
        <f>IF(Raw!BA100="", "", Raw!BA100)</f>
        <v/>
      </c>
      <c r="G100" t="str">
        <f>IF(Raw!AV100="", "", Raw!AV100)</f>
        <v/>
      </c>
      <c r="H100" t="str">
        <f>IF(Raw!T100="", "", Raw!T100)</f>
        <v/>
      </c>
      <c r="I100" t="str">
        <f>IF(Raw!U100="", "", Raw!U100)</f>
        <v/>
      </c>
      <c r="J100" t="str">
        <f>IF(Raw!AZ100="Failed", "No", "")</f>
        <v/>
      </c>
    </row>
    <row r="101" spans="1:10" x14ac:dyDescent="0.2">
      <c r="A101" s="4" t="str">
        <f>IF(B101="", "", 100)</f>
        <v/>
      </c>
      <c r="B101" s="4" t="str">
        <f>IF(Raw!R101="", "", Raw!R101)</f>
        <v/>
      </c>
      <c r="C101" s="4" t="str">
        <f>IF(Raw!S101="", "", Raw!S101)</f>
        <v/>
      </c>
      <c r="D101" t="str">
        <f>IF(Raw!AT101="", "", Raw!AT101)</f>
        <v/>
      </c>
      <c r="E101" t="str">
        <f>IF(Raw!V101="", "", Raw!V101)</f>
        <v/>
      </c>
      <c r="F101" t="str">
        <f>IF(Raw!BA101="", "", Raw!BA101)</f>
        <v/>
      </c>
      <c r="G101" t="str">
        <f>IF(Raw!AV101="", "", Raw!AV101)</f>
        <v/>
      </c>
      <c r="H101" t="str">
        <f>IF(Raw!T101="", "", Raw!T101)</f>
        <v/>
      </c>
      <c r="I101" t="str">
        <f>IF(Raw!U101="", "", Raw!U101)</f>
        <v/>
      </c>
      <c r="J101" t="str">
        <f>IF(Raw!AZ101="Failed", "No", "")</f>
        <v/>
      </c>
    </row>
    <row r="102" spans="1:10" x14ac:dyDescent="0.2">
      <c r="A102" s="4" t="str">
        <f>IF(B102="", "", 101)</f>
        <v/>
      </c>
      <c r="B102" s="4" t="str">
        <f>IF(Raw!R102="", "", Raw!R102)</f>
        <v/>
      </c>
      <c r="C102" s="4" t="str">
        <f>IF(Raw!S102="", "", Raw!S102)</f>
        <v/>
      </c>
      <c r="D102" t="str">
        <f>IF(Raw!AT102="", "", Raw!AT102)</f>
        <v/>
      </c>
      <c r="E102" t="str">
        <f>IF(Raw!V102="", "", Raw!V102)</f>
        <v/>
      </c>
      <c r="F102" t="str">
        <f>IF(Raw!BA102="", "", Raw!BA102)</f>
        <v/>
      </c>
      <c r="G102" t="str">
        <f>IF(Raw!AV102="", "", Raw!AV102)</f>
        <v/>
      </c>
      <c r="H102" t="str">
        <f>IF(Raw!T102="", "", Raw!T102)</f>
        <v/>
      </c>
      <c r="I102" t="str">
        <f>IF(Raw!U102="", "", Raw!U102)</f>
        <v/>
      </c>
      <c r="J102" t="str">
        <f>IF(Raw!AZ102="Failed", "No", "")</f>
        <v/>
      </c>
    </row>
    <row r="103" spans="1:10" x14ac:dyDescent="0.2">
      <c r="A103" s="4" t="str">
        <f>IF(B103="", "", 102)</f>
        <v/>
      </c>
      <c r="B103" s="4" t="str">
        <f>IF(Raw!R103="", "", Raw!R103)</f>
        <v/>
      </c>
      <c r="C103" s="4" t="str">
        <f>IF(Raw!S103="", "", Raw!S103)</f>
        <v/>
      </c>
      <c r="D103" t="str">
        <f>IF(Raw!AT103="", "", Raw!AT103)</f>
        <v/>
      </c>
      <c r="E103" t="str">
        <f>IF(Raw!V103="", "", Raw!V103)</f>
        <v/>
      </c>
      <c r="F103" t="str">
        <f>IF(Raw!BA103="", "", Raw!BA103)</f>
        <v/>
      </c>
      <c r="G103" t="str">
        <f>IF(Raw!AV103="", "", Raw!AV103)</f>
        <v/>
      </c>
      <c r="H103" t="str">
        <f>IF(Raw!T103="", "", Raw!T103)</f>
        <v/>
      </c>
      <c r="I103" t="str">
        <f>IF(Raw!U103="", "", Raw!U103)</f>
        <v/>
      </c>
      <c r="J103" t="str">
        <f>IF(Raw!AZ103="Failed", "No", "")</f>
        <v/>
      </c>
    </row>
    <row r="104" spans="1:10" x14ac:dyDescent="0.2">
      <c r="A104" s="4" t="str">
        <f>IF(B104="", "", 103)</f>
        <v/>
      </c>
      <c r="B104" s="4" t="str">
        <f>IF(Raw!R104="", "", Raw!R104)</f>
        <v/>
      </c>
      <c r="C104" s="4" t="str">
        <f>IF(Raw!S104="", "", Raw!S104)</f>
        <v/>
      </c>
      <c r="D104" t="str">
        <f>IF(Raw!AT104="", "", Raw!AT104)</f>
        <v/>
      </c>
      <c r="E104" t="str">
        <f>IF(Raw!V104="", "", Raw!V104)</f>
        <v/>
      </c>
      <c r="F104" t="str">
        <f>IF(Raw!BA104="", "", Raw!BA104)</f>
        <v/>
      </c>
      <c r="G104" t="str">
        <f>IF(Raw!AV104="", "", Raw!AV104)</f>
        <v/>
      </c>
      <c r="H104" t="str">
        <f>IF(Raw!T104="", "", Raw!T104)</f>
        <v/>
      </c>
      <c r="I104" t="str">
        <f>IF(Raw!U104="", "", Raw!U104)</f>
        <v/>
      </c>
      <c r="J104" t="str">
        <f>IF(Raw!AZ104="Failed", "No", "")</f>
        <v/>
      </c>
    </row>
    <row r="105" spans="1:10" x14ac:dyDescent="0.2">
      <c r="A105" s="4" t="str">
        <f>IF(B105="", "", 104)</f>
        <v/>
      </c>
      <c r="B105" s="4" t="str">
        <f>IF(Raw!R105="", "", Raw!R105)</f>
        <v/>
      </c>
      <c r="C105" s="4" t="str">
        <f>IF(Raw!S105="", "", Raw!S105)</f>
        <v/>
      </c>
      <c r="D105" t="str">
        <f>IF(Raw!AT105="", "", Raw!AT105)</f>
        <v/>
      </c>
      <c r="E105" t="str">
        <f>IF(Raw!V105="", "", Raw!V105)</f>
        <v/>
      </c>
      <c r="F105" t="str">
        <f>IF(Raw!BA105="", "", Raw!BA105)</f>
        <v/>
      </c>
      <c r="G105" t="str">
        <f>IF(Raw!AV105="", "", Raw!AV105)</f>
        <v/>
      </c>
      <c r="H105" t="str">
        <f>IF(Raw!T105="", "", Raw!T105)</f>
        <v/>
      </c>
      <c r="I105" t="str">
        <f>IF(Raw!U105="", "", Raw!U105)</f>
        <v/>
      </c>
      <c r="J105" t="str">
        <f>IF(Raw!AZ105="Failed", "No", "")</f>
        <v/>
      </c>
    </row>
    <row r="106" spans="1:10" x14ac:dyDescent="0.2">
      <c r="A106" s="4" t="str">
        <f>IF(B106="", "", 105)</f>
        <v/>
      </c>
      <c r="B106" s="4" t="str">
        <f>IF(Raw!R106="", "", Raw!R106)</f>
        <v/>
      </c>
      <c r="C106" s="4" t="str">
        <f>IF(Raw!S106="", "", Raw!S106)</f>
        <v/>
      </c>
      <c r="D106" t="str">
        <f>IF(Raw!AT106="", "", Raw!AT106)</f>
        <v/>
      </c>
      <c r="E106" t="str">
        <f>IF(Raw!V106="", "", Raw!V106)</f>
        <v/>
      </c>
      <c r="F106" t="str">
        <f>IF(Raw!BA106="", "", Raw!BA106)</f>
        <v/>
      </c>
      <c r="G106" t="str">
        <f>IF(Raw!AV106="", "", Raw!AV106)</f>
        <v/>
      </c>
      <c r="H106" t="str">
        <f>IF(Raw!T106="", "", Raw!T106)</f>
        <v/>
      </c>
      <c r="I106" t="str">
        <f>IF(Raw!U106="", "", Raw!U106)</f>
        <v/>
      </c>
      <c r="J106" t="str">
        <f>IF(Raw!AZ106="Failed", "No", "")</f>
        <v/>
      </c>
    </row>
    <row r="107" spans="1:10" x14ac:dyDescent="0.2">
      <c r="A107" s="4" t="str">
        <f>IF(B107="", "", 106)</f>
        <v/>
      </c>
      <c r="B107" s="4" t="str">
        <f>IF(Raw!R107="", "", Raw!R107)</f>
        <v/>
      </c>
      <c r="C107" s="4" t="str">
        <f>IF(Raw!S107="", "", Raw!S107)</f>
        <v/>
      </c>
      <c r="D107" t="str">
        <f>IF(Raw!AT107="", "", Raw!AT107)</f>
        <v/>
      </c>
      <c r="E107" t="str">
        <f>IF(Raw!V107="", "", Raw!V107)</f>
        <v/>
      </c>
      <c r="F107" t="str">
        <f>IF(Raw!BA107="", "", Raw!BA107)</f>
        <v/>
      </c>
      <c r="G107" t="str">
        <f>IF(Raw!AV107="", "", Raw!AV107)</f>
        <v/>
      </c>
      <c r="H107" t="str">
        <f>IF(Raw!T107="", "", Raw!T107)</f>
        <v/>
      </c>
      <c r="I107" t="str">
        <f>IF(Raw!U107="", "", Raw!U107)</f>
        <v/>
      </c>
      <c r="J107" t="str">
        <f>IF(Raw!AZ107="Failed", "No", "")</f>
        <v/>
      </c>
    </row>
    <row r="108" spans="1:10" x14ac:dyDescent="0.2">
      <c r="A108" s="4" t="str">
        <f>IF(B108="", "", 107)</f>
        <v/>
      </c>
      <c r="B108" s="4" t="str">
        <f>IF(Raw!R108="", "", Raw!R108)</f>
        <v/>
      </c>
      <c r="C108" s="4" t="str">
        <f>IF(Raw!S108="", "", Raw!S108)</f>
        <v/>
      </c>
      <c r="D108" t="str">
        <f>IF(Raw!AT108="", "", Raw!AT108)</f>
        <v/>
      </c>
      <c r="E108" t="str">
        <f>IF(Raw!V108="", "", Raw!V108)</f>
        <v/>
      </c>
      <c r="F108" t="str">
        <f>IF(Raw!BA108="", "", Raw!BA108)</f>
        <v/>
      </c>
      <c r="G108" t="str">
        <f>IF(Raw!AV108="", "", Raw!AV108)</f>
        <v/>
      </c>
      <c r="H108" t="str">
        <f>IF(Raw!T108="", "", Raw!T108)</f>
        <v/>
      </c>
      <c r="I108" t="str">
        <f>IF(Raw!U108="", "", Raw!U108)</f>
        <v/>
      </c>
      <c r="J108" t="str">
        <f>IF(Raw!AZ108="Failed", "No", "")</f>
        <v/>
      </c>
    </row>
    <row r="109" spans="1:10" x14ac:dyDescent="0.2">
      <c r="A109" s="4" t="str">
        <f>IF(B109="", "", 108)</f>
        <v/>
      </c>
      <c r="B109" s="4" t="str">
        <f>IF(Raw!R109="", "", Raw!R109)</f>
        <v/>
      </c>
      <c r="C109" s="4" t="str">
        <f>IF(Raw!S109="", "", Raw!S109)</f>
        <v/>
      </c>
      <c r="D109" t="str">
        <f>IF(Raw!AT109="", "", Raw!AT109)</f>
        <v/>
      </c>
      <c r="E109" t="str">
        <f>IF(Raw!V109="", "", Raw!V109)</f>
        <v/>
      </c>
      <c r="F109" t="str">
        <f>IF(Raw!BA109="", "", Raw!BA109)</f>
        <v/>
      </c>
      <c r="G109" t="str">
        <f>IF(Raw!AV109="", "", Raw!AV109)</f>
        <v/>
      </c>
      <c r="H109" t="str">
        <f>IF(Raw!T109="", "", Raw!T109)</f>
        <v/>
      </c>
      <c r="I109" t="str">
        <f>IF(Raw!U109="", "", Raw!U109)</f>
        <v/>
      </c>
      <c r="J109" t="str">
        <f>IF(Raw!AZ109="Failed", "No", "")</f>
        <v/>
      </c>
    </row>
    <row r="110" spans="1:10" x14ac:dyDescent="0.2">
      <c r="A110" s="4" t="str">
        <f>IF(B110="", "", 109)</f>
        <v/>
      </c>
      <c r="B110" s="4" t="str">
        <f>IF(Raw!R110="", "", Raw!R110)</f>
        <v/>
      </c>
      <c r="C110" s="4" t="str">
        <f>IF(Raw!S110="", "", Raw!S110)</f>
        <v/>
      </c>
      <c r="D110" t="str">
        <f>IF(Raw!AT110="", "", Raw!AT110)</f>
        <v/>
      </c>
      <c r="E110" t="str">
        <f>IF(Raw!V110="", "", Raw!V110)</f>
        <v/>
      </c>
      <c r="F110" t="str">
        <f>IF(Raw!BA110="", "", Raw!BA110)</f>
        <v/>
      </c>
      <c r="G110" t="str">
        <f>IF(Raw!AV110="", "", Raw!AV110)</f>
        <v/>
      </c>
      <c r="H110" t="str">
        <f>IF(Raw!T110="", "", Raw!T110)</f>
        <v/>
      </c>
      <c r="I110" t="str">
        <f>IF(Raw!U110="", "", Raw!U110)</f>
        <v/>
      </c>
      <c r="J110" t="str">
        <f>IF(Raw!AZ110="Failed", "No", "")</f>
        <v/>
      </c>
    </row>
    <row r="111" spans="1:10" x14ac:dyDescent="0.2">
      <c r="A111" s="4" t="str">
        <f>IF(B111="", "", 110)</f>
        <v/>
      </c>
      <c r="B111" s="4" t="str">
        <f>IF(Raw!R111="", "", Raw!R111)</f>
        <v/>
      </c>
      <c r="C111" s="4" t="str">
        <f>IF(Raw!S111="", "", Raw!S111)</f>
        <v/>
      </c>
      <c r="D111" t="str">
        <f>IF(Raw!AT111="", "", Raw!AT111)</f>
        <v/>
      </c>
      <c r="E111" t="str">
        <f>IF(Raw!V111="", "", Raw!V111)</f>
        <v/>
      </c>
      <c r="F111" t="str">
        <f>IF(Raw!BA111="", "", Raw!BA111)</f>
        <v/>
      </c>
      <c r="G111" t="str">
        <f>IF(Raw!AV111="", "", Raw!AV111)</f>
        <v/>
      </c>
      <c r="H111" t="str">
        <f>IF(Raw!T111="", "", Raw!T111)</f>
        <v/>
      </c>
      <c r="I111" t="str">
        <f>IF(Raw!U111="", "", Raw!U111)</f>
        <v/>
      </c>
      <c r="J111" t="str">
        <f>IF(Raw!AZ111="Failed", "No", "")</f>
        <v/>
      </c>
    </row>
    <row r="112" spans="1:10" x14ac:dyDescent="0.2">
      <c r="A112" s="4" t="str">
        <f>IF(B112="", "", 111)</f>
        <v/>
      </c>
      <c r="B112" s="4" t="str">
        <f>IF(Raw!R112="", "", Raw!R112)</f>
        <v/>
      </c>
      <c r="C112" s="4" t="str">
        <f>IF(Raw!S112="", "", Raw!S112)</f>
        <v/>
      </c>
      <c r="D112" t="str">
        <f>IF(Raw!AT112="", "", Raw!AT112)</f>
        <v/>
      </c>
      <c r="E112" t="str">
        <f>IF(Raw!V112="", "", Raw!V112)</f>
        <v/>
      </c>
      <c r="F112" t="str">
        <f>IF(Raw!BA112="", "", Raw!BA112)</f>
        <v/>
      </c>
      <c r="G112" t="str">
        <f>IF(Raw!AV112="", "", Raw!AV112)</f>
        <v/>
      </c>
      <c r="H112" t="str">
        <f>IF(Raw!T112="", "", Raw!T112)</f>
        <v/>
      </c>
      <c r="I112" t="str">
        <f>IF(Raw!U112="", "", Raw!U112)</f>
        <v/>
      </c>
      <c r="J112" t="str">
        <f>IF(Raw!AZ112="Failed", "No", "")</f>
        <v/>
      </c>
    </row>
    <row r="113" spans="1:10" x14ac:dyDescent="0.2">
      <c r="A113" s="4" t="str">
        <f>IF(B113="", "", 112)</f>
        <v/>
      </c>
      <c r="B113" s="4" t="str">
        <f>IF(Raw!R113="", "", Raw!R113)</f>
        <v/>
      </c>
      <c r="C113" s="4" t="str">
        <f>IF(Raw!S113="", "", Raw!S113)</f>
        <v/>
      </c>
      <c r="D113" t="str">
        <f>IF(Raw!AT113="", "", Raw!AT113)</f>
        <v/>
      </c>
      <c r="E113" t="str">
        <f>IF(Raw!V113="", "", Raw!V113)</f>
        <v/>
      </c>
      <c r="F113" t="str">
        <f>IF(Raw!BA113="", "", Raw!BA113)</f>
        <v/>
      </c>
      <c r="G113" t="str">
        <f>IF(Raw!AV113="", "", Raw!AV113)</f>
        <v/>
      </c>
      <c r="H113" t="str">
        <f>IF(Raw!T113="", "", Raw!T113)</f>
        <v/>
      </c>
      <c r="I113" t="str">
        <f>IF(Raw!U113="", "", Raw!U113)</f>
        <v/>
      </c>
      <c r="J113" t="str">
        <f>IF(Raw!AZ113="Failed", "No", "")</f>
        <v/>
      </c>
    </row>
    <row r="114" spans="1:10" x14ac:dyDescent="0.2">
      <c r="A114" s="4" t="str">
        <f>IF(B114="", "", 113)</f>
        <v/>
      </c>
      <c r="B114" s="4" t="str">
        <f>IF(Raw!R114="", "", Raw!R114)</f>
        <v/>
      </c>
      <c r="C114" s="4" t="str">
        <f>IF(Raw!S114="", "", Raw!S114)</f>
        <v/>
      </c>
      <c r="D114" t="str">
        <f>IF(Raw!AT114="", "", Raw!AT114)</f>
        <v/>
      </c>
      <c r="E114" t="str">
        <f>IF(Raw!V114="", "", Raw!V114)</f>
        <v/>
      </c>
      <c r="F114" t="str">
        <f>IF(Raw!BA114="", "", Raw!BA114)</f>
        <v/>
      </c>
      <c r="G114" t="str">
        <f>IF(Raw!AV114="", "", Raw!AV114)</f>
        <v/>
      </c>
      <c r="H114" t="str">
        <f>IF(Raw!T114="", "", Raw!T114)</f>
        <v/>
      </c>
      <c r="I114" t="str">
        <f>IF(Raw!U114="", "", Raw!U114)</f>
        <v/>
      </c>
      <c r="J114" t="str">
        <f>IF(Raw!AZ114="Failed", "No", "")</f>
        <v/>
      </c>
    </row>
    <row r="115" spans="1:10" x14ac:dyDescent="0.2">
      <c r="A115" s="4" t="str">
        <f>IF(B115="", "", 114)</f>
        <v/>
      </c>
      <c r="B115" s="4" t="str">
        <f>IF(Raw!R115="", "", Raw!R115)</f>
        <v/>
      </c>
      <c r="C115" s="4" t="str">
        <f>IF(Raw!S115="", "", Raw!S115)</f>
        <v/>
      </c>
      <c r="D115" t="str">
        <f>IF(Raw!AT115="", "", Raw!AT115)</f>
        <v/>
      </c>
      <c r="E115" t="str">
        <f>IF(Raw!V115="", "", Raw!V115)</f>
        <v/>
      </c>
      <c r="F115" t="str">
        <f>IF(Raw!BA115="", "", Raw!BA115)</f>
        <v/>
      </c>
      <c r="G115" t="str">
        <f>IF(Raw!AV115="", "", Raw!AV115)</f>
        <v/>
      </c>
      <c r="H115" t="str">
        <f>IF(Raw!T115="", "", Raw!T115)</f>
        <v/>
      </c>
      <c r="I115" t="str">
        <f>IF(Raw!U115="", "", Raw!U115)</f>
        <v/>
      </c>
      <c r="J115" t="str">
        <f>IF(Raw!AZ115="Failed", "No", "")</f>
        <v/>
      </c>
    </row>
    <row r="116" spans="1:10" x14ac:dyDescent="0.2">
      <c r="A116" s="4" t="str">
        <f>IF(B116="", "", 115)</f>
        <v/>
      </c>
      <c r="B116" s="4" t="str">
        <f>IF(Raw!R116="", "", Raw!R116)</f>
        <v/>
      </c>
      <c r="C116" s="4" t="str">
        <f>IF(Raw!S116="", "", Raw!S116)</f>
        <v/>
      </c>
      <c r="D116" t="str">
        <f>IF(Raw!AT116="", "", Raw!AT116)</f>
        <v/>
      </c>
      <c r="E116" t="str">
        <f>IF(Raw!V116="", "", Raw!V116)</f>
        <v/>
      </c>
      <c r="F116" t="str">
        <f>IF(Raw!BA116="", "", Raw!BA116)</f>
        <v/>
      </c>
      <c r="G116" t="str">
        <f>IF(Raw!AV116="", "", Raw!AV116)</f>
        <v/>
      </c>
      <c r="H116" t="str">
        <f>IF(Raw!T116="", "", Raw!T116)</f>
        <v/>
      </c>
      <c r="I116" t="str">
        <f>IF(Raw!U116="", "", Raw!U116)</f>
        <v/>
      </c>
      <c r="J116" t="str">
        <f>IF(Raw!AZ116="Failed", "No", "")</f>
        <v/>
      </c>
    </row>
    <row r="117" spans="1:10" x14ac:dyDescent="0.2">
      <c r="A117" s="4" t="str">
        <f>IF(B117="", "", 116)</f>
        <v/>
      </c>
      <c r="B117" s="4" t="str">
        <f>IF(Raw!R117="", "", Raw!R117)</f>
        <v/>
      </c>
      <c r="C117" s="4" t="str">
        <f>IF(Raw!S117="", "", Raw!S117)</f>
        <v/>
      </c>
      <c r="D117" t="str">
        <f>IF(Raw!AT117="", "", Raw!AT117)</f>
        <v/>
      </c>
      <c r="E117" t="str">
        <f>IF(Raw!V117="", "", Raw!V117)</f>
        <v/>
      </c>
      <c r="F117" t="str">
        <f>IF(Raw!BA117="", "", Raw!BA117)</f>
        <v/>
      </c>
      <c r="G117" t="str">
        <f>IF(Raw!AV117="", "", Raw!AV117)</f>
        <v/>
      </c>
      <c r="H117" t="str">
        <f>IF(Raw!T117="", "", Raw!T117)</f>
        <v/>
      </c>
      <c r="I117" t="str">
        <f>IF(Raw!U117="", "", Raw!U117)</f>
        <v/>
      </c>
      <c r="J117" t="str">
        <f>IF(Raw!AZ117="Failed", "No", "")</f>
        <v/>
      </c>
    </row>
    <row r="118" spans="1:10" x14ac:dyDescent="0.2">
      <c r="A118" s="4" t="str">
        <f>IF(B118="", "", 117)</f>
        <v/>
      </c>
      <c r="B118" s="4" t="str">
        <f>IF(Raw!R118="", "", Raw!R118)</f>
        <v/>
      </c>
      <c r="C118" s="4" t="str">
        <f>IF(Raw!S118="", "", Raw!S118)</f>
        <v/>
      </c>
      <c r="D118" t="str">
        <f>IF(Raw!AT118="", "", Raw!AT118)</f>
        <v/>
      </c>
      <c r="E118" t="str">
        <f>IF(Raw!V118="", "", Raw!V118)</f>
        <v/>
      </c>
      <c r="F118" t="str">
        <f>IF(Raw!BA118="", "", Raw!BA118)</f>
        <v/>
      </c>
      <c r="G118" t="str">
        <f>IF(Raw!AV118="", "", Raw!AV118)</f>
        <v/>
      </c>
      <c r="H118" t="str">
        <f>IF(Raw!T118="", "", Raw!T118)</f>
        <v/>
      </c>
      <c r="I118" t="str">
        <f>IF(Raw!U118="", "", Raw!U118)</f>
        <v/>
      </c>
      <c r="J118" t="str">
        <f>IF(Raw!AZ118="Failed", "No", "")</f>
        <v/>
      </c>
    </row>
    <row r="119" spans="1:10" x14ac:dyDescent="0.2">
      <c r="A119" s="4" t="str">
        <f>IF(B119="", "", 118)</f>
        <v/>
      </c>
      <c r="B119" s="4" t="str">
        <f>IF(Raw!R119="", "", Raw!R119)</f>
        <v/>
      </c>
      <c r="C119" s="4" t="str">
        <f>IF(Raw!S119="", "", Raw!S119)</f>
        <v/>
      </c>
      <c r="D119" t="str">
        <f>IF(Raw!AT119="", "", Raw!AT119)</f>
        <v/>
      </c>
      <c r="E119" t="str">
        <f>IF(Raw!V119="", "", Raw!V119)</f>
        <v/>
      </c>
      <c r="F119" t="str">
        <f>IF(Raw!BA119="", "", Raw!BA119)</f>
        <v/>
      </c>
      <c r="G119" t="str">
        <f>IF(Raw!AV119="", "", Raw!AV119)</f>
        <v/>
      </c>
      <c r="H119" t="str">
        <f>IF(Raw!T119="", "", Raw!T119)</f>
        <v/>
      </c>
      <c r="I119" t="str">
        <f>IF(Raw!U119="", "", Raw!U119)</f>
        <v/>
      </c>
      <c r="J119" t="str">
        <f>IF(Raw!AZ119="Failed", "No", "")</f>
        <v/>
      </c>
    </row>
    <row r="120" spans="1:10" x14ac:dyDescent="0.2">
      <c r="A120" s="4" t="str">
        <f>IF(B120="", "", 119)</f>
        <v/>
      </c>
      <c r="B120" s="4" t="str">
        <f>IF(Raw!R120="", "", Raw!R120)</f>
        <v/>
      </c>
      <c r="C120" s="4" t="str">
        <f>IF(Raw!S120="", "", Raw!S120)</f>
        <v/>
      </c>
      <c r="D120" t="str">
        <f>IF(Raw!AT120="", "", Raw!AT120)</f>
        <v/>
      </c>
      <c r="E120" t="str">
        <f>IF(Raw!V120="", "", Raw!V120)</f>
        <v/>
      </c>
      <c r="F120" t="str">
        <f>IF(Raw!BA120="", "", Raw!BA120)</f>
        <v/>
      </c>
      <c r="G120" t="str">
        <f>IF(Raw!AV120="", "", Raw!AV120)</f>
        <v/>
      </c>
      <c r="H120" t="str">
        <f>IF(Raw!T120="", "", Raw!T120)</f>
        <v/>
      </c>
      <c r="I120" t="str">
        <f>IF(Raw!U120="", "", Raw!U120)</f>
        <v/>
      </c>
      <c r="J120" t="str">
        <f>IF(Raw!AZ120="Failed", "No", "")</f>
        <v/>
      </c>
    </row>
    <row r="121" spans="1:10" x14ac:dyDescent="0.2">
      <c r="A121" s="4" t="str">
        <f>IF(B121="", "", 120)</f>
        <v/>
      </c>
      <c r="B121" s="4" t="str">
        <f>IF(Raw!R121="", "", Raw!R121)</f>
        <v/>
      </c>
      <c r="C121" s="4" t="str">
        <f>IF(Raw!S121="", "", Raw!S121)</f>
        <v/>
      </c>
      <c r="D121" t="str">
        <f>IF(Raw!AT121="", "", Raw!AT121)</f>
        <v/>
      </c>
      <c r="E121" t="str">
        <f>IF(Raw!V121="", "", Raw!V121)</f>
        <v/>
      </c>
      <c r="F121" t="str">
        <f>IF(Raw!BA121="", "", Raw!BA121)</f>
        <v/>
      </c>
      <c r="G121" t="str">
        <f>IF(Raw!AV121="", "", Raw!AV121)</f>
        <v/>
      </c>
      <c r="H121" t="str">
        <f>IF(Raw!T121="", "", Raw!T121)</f>
        <v/>
      </c>
      <c r="I121" t="str">
        <f>IF(Raw!U121="", "", Raw!U121)</f>
        <v/>
      </c>
      <c r="J121" t="str">
        <f>IF(Raw!AZ121="Failed", "No", "")</f>
        <v/>
      </c>
    </row>
    <row r="122" spans="1:10" x14ac:dyDescent="0.2">
      <c r="A122" s="4" t="str">
        <f>IF(B122="", "", 121)</f>
        <v/>
      </c>
      <c r="B122" s="4" t="str">
        <f>IF(Raw!R122="", "", Raw!R122)</f>
        <v/>
      </c>
      <c r="C122" s="4" t="str">
        <f>IF(Raw!S122="", "", Raw!S122)</f>
        <v/>
      </c>
      <c r="D122" t="str">
        <f>IF(Raw!AT122="", "", Raw!AT122)</f>
        <v/>
      </c>
      <c r="E122" t="str">
        <f>IF(Raw!V122="", "", Raw!V122)</f>
        <v/>
      </c>
      <c r="F122" t="str">
        <f>IF(Raw!BA122="", "", Raw!BA122)</f>
        <v/>
      </c>
      <c r="G122" t="str">
        <f>IF(Raw!AV122="", "", Raw!AV122)</f>
        <v/>
      </c>
      <c r="H122" t="str">
        <f>IF(Raw!T122="", "", Raw!T122)</f>
        <v/>
      </c>
      <c r="I122" t="str">
        <f>IF(Raw!U122="", "", Raw!U122)</f>
        <v/>
      </c>
      <c r="J122" t="str">
        <f>IF(Raw!AZ122="Failed", "No", "")</f>
        <v/>
      </c>
    </row>
    <row r="123" spans="1:10" x14ac:dyDescent="0.2">
      <c r="A123" s="4" t="str">
        <f>IF(B123="", "", 122)</f>
        <v/>
      </c>
      <c r="B123" s="4" t="str">
        <f>IF(Raw!R123="", "", Raw!R123)</f>
        <v/>
      </c>
      <c r="C123" s="4" t="str">
        <f>IF(Raw!S123="", "", Raw!S123)</f>
        <v/>
      </c>
      <c r="D123" t="str">
        <f>IF(Raw!AT123="", "", Raw!AT123)</f>
        <v/>
      </c>
      <c r="E123" t="str">
        <f>IF(Raw!V123="", "", Raw!V123)</f>
        <v/>
      </c>
      <c r="F123" t="str">
        <f>IF(Raw!BA123="", "", Raw!BA123)</f>
        <v/>
      </c>
      <c r="G123" t="str">
        <f>IF(Raw!AV123="", "", Raw!AV123)</f>
        <v/>
      </c>
      <c r="H123" t="str">
        <f>IF(Raw!T123="", "", Raw!T123)</f>
        <v/>
      </c>
      <c r="I123" t="str">
        <f>IF(Raw!U123="", "", Raw!U123)</f>
        <v/>
      </c>
      <c r="J123" t="str">
        <f>IF(Raw!AZ123="Failed", "No", "")</f>
        <v/>
      </c>
    </row>
    <row r="124" spans="1:10" x14ac:dyDescent="0.2">
      <c r="A124" s="4" t="str">
        <f>IF(B124="", "", 123)</f>
        <v/>
      </c>
      <c r="B124" s="4" t="str">
        <f>IF(Raw!R124="", "", Raw!R124)</f>
        <v/>
      </c>
      <c r="C124" s="4" t="str">
        <f>IF(Raw!S124="", "", Raw!S124)</f>
        <v/>
      </c>
      <c r="D124" t="str">
        <f>IF(Raw!AT124="", "", Raw!AT124)</f>
        <v/>
      </c>
      <c r="E124" t="str">
        <f>IF(Raw!V124="", "", Raw!V124)</f>
        <v/>
      </c>
      <c r="F124" t="str">
        <f>IF(Raw!BA124="", "", Raw!BA124)</f>
        <v/>
      </c>
      <c r="G124" t="str">
        <f>IF(Raw!AV124="", "", Raw!AV124)</f>
        <v/>
      </c>
      <c r="H124" t="str">
        <f>IF(Raw!T124="", "", Raw!T124)</f>
        <v/>
      </c>
      <c r="I124" t="str">
        <f>IF(Raw!U124="", "", Raw!U124)</f>
        <v/>
      </c>
      <c r="J124" t="str">
        <f>IF(Raw!AZ124="Failed", "No", "")</f>
        <v/>
      </c>
    </row>
    <row r="125" spans="1:10" x14ac:dyDescent="0.2">
      <c r="A125" s="4" t="str">
        <f>IF(B125="", "", 124)</f>
        <v/>
      </c>
      <c r="B125" s="4" t="str">
        <f>IF(Raw!R125="", "", Raw!R125)</f>
        <v/>
      </c>
      <c r="C125" s="4" t="str">
        <f>IF(Raw!S125="", "", Raw!S125)</f>
        <v/>
      </c>
      <c r="D125" t="str">
        <f>IF(Raw!AT125="", "", Raw!AT125)</f>
        <v/>
      </c>
      <c r="E125" t="str">
        <f>IF(Raw!V125="", "", Raw!V125)</f>
        <v/>
      </c>
      <c r="F125" t="str">
        <f>IF(Raw!BA125="", "", Raw!BA125)</f>
        <v/>
      </c>
      <c r="G125" t="str">
        <f>IF(Raw!AV125="", "", Raw!AV125)</f>
        <v/>
      </c>
      <c r="H125" t="str">
        <f>IF(Raw!T125="", "", Raw!T125)</f>
        <v/>
      </c>
      <c r="I125" t="str">
        <f>IF(Raw!U125="", "", Raw!U125)</f>
        <v/>
      </c>
      <c r="J125" t="str">
        <f>IF(Raw!AZ125="Failed", "No", "")</f>
        <v/>
      </c>
    </row>
    <row r="126" spans="1:10" x14ac:dyDescent="0.2">
      <c r="A126" s="4" t="str">
        <f>IF(B126="", "", 125)</f>
        <v/>
      </c>
      <c r="B126" s="4" t="str">
        <f>IF(Raw!R126="", "", Raw!R126)</f>
        <v/>
      </c>
      <c r="C126" s="4" t="str">
        <f>IF(Raw!S126="", "", Raw!S126)</f>
        <v/>
      </c>
      <c r="D126" t="str">
        <f>IF(Raw!AT126="", "", Raw!AT126)</f>
        <v/>
      </c>
      <c r="E126" t="str">
        <f>IF(Raw!V126="", "", Raw!V126)</f>
        <v/>
      </c>
      <c r="F126" t="str">
        <f>IF(Raw!BA126="", "", Raw!BA126)</f>
        <v/>
      </c>
      <c r="G126" t="str">
        <f>IF(Raw!AV126="", "", Raw!AV126)</f>
        <v/>
      </c>
      <c r="H126" t="str">
        <f>IF(Raw!T126="", "", Raw!T126)</f>
        <v/>
      </c>
      <c r="I126" t="str">
        <f>IF(Raw!U126="", "", Raw!U126)</f>
        <v/>
      </c>
      <c r="J126" t="str">
        <f>IF(Raw!AZ126="Failed", "No", "")</f>
        <v/>
      </c>
    </row>
    <row r="127" spans="1:10" x14ac:dyDescent="0.2">
      <c r="A127" s="4" t="str">
        <f>IF(B127="", "", 126)</f>
        <v/>
      </c>
      <c r="B127" s="4" t="str">
        <f>IF(Raw!R127="", "", Raw!R127)</f>
        <v/>
      </c>
      <c r="C127" s="4" t="str">
        <f>IF(Raw!S127="", "", Raw!S127)</f>
        <v/>
      </c>
      <c r="D127" t="str">
        <f>IF(Raw!AT127="", "", Raw!AT127)</f>
        <v/>
      </c>
      <c r="E127" t="str">
        <f>IF(Raw!V127="", "", Raw!V127)</f>
        <v/>
      </c>
      <c r="F127" t="str">
        <f>IF(Raw!BA127="", "", Raw!BA127)</f>
        <v/>
      </c>
      <c r="G127" t="str">
        <f>IF(Raw!AV127="", "", Raw!AV127)</f>
        <v/>
      </c>
      <c r="H127" t="str">
        <f>IF(Raw!T127="", "", Raw!T127)</f>
        <v/>
      </c>
      <c r="I127" t="str">
        <f>IF(Raw!U127="", "", Raw!U127)</f>
        <v/>
      </c>
      <c r="J127" t="str">
        <f>IF(Raw!AZ127="Failed", "No", "")</f>
        <v/>
      </c>
    </row>
    <row r="128" spans="1:10" x14ac:dyDescent="0.2">
      <c r="A128" s="4" t="str">
        <f>IF(B128="", "", 127)</f>
        <v/>
      </c>
      <c r="B128" s="4" t="str">
        <f>IF(Raw!R128="", "", Raw!R128)</f>
        <v/>
      </c>
      <c r="C128" s="4" t="str">
        <f>IF(Raw!S128="", "", Raw!S128)</f>
        <v/>
      </c>
      <c r="D128" t="str">
        <f>IF(Raw!AT128="", "", Raw!AT128)</f>
        <v/>
      </c>
      <c r="E128" t="str">
        <f>IF(Raw!V128="", "", Raw!V128)</f>
        <v/>
      </c>
      <c r="F128" t="str">
        <f>IF(Raw!BA128="", "", Raw!BA128)</f>
        <v/>
      </c>
      <c r="G128" t="str">
        <f>IF(Raw!AV128="", "", Raw!AV128)</f>
        <v/>
      </c>
      <c r="H128" t="str">
        <f>IF(Raw!T128="", "", Raw!T128)</f>
        <v/>
      </c>
      <c r="I128" t="str">
        <f>IF(Raw!U128="", "", Raw!U128)</f>
        <v/>
      </c>
      <c r="J128" t="str">
        <f>IF(Raw!AZ128="Failed", "No", "")</f>
        <v/>
      </c>
    </row>
    <row r="129" spans="1:10" x14ac:dyDescent="0.2">
      <c r="A129" s="4" t="str">
        <f>IF(B129="", "", 128)</f>
        <v/>
      </c>
      <c r="B129" s="4" t="str">
        <f>IF(Raw!R129="", "", Raw!R129)</f>
        <v/>
      </c>
      <c r="C129" s="4" t="str">
        <f>IF(Raw!S129="", "", Raw!S129)</f>
        <v/>
      </c>
      <c r="D129" t="str">
        <f>IF(Raw!AT129="", "", Raw!AT129)</f>
        <v/>
      </c>
      <c r="E129" t="str">
        <f>IF(Raw!V129="", "", Raw!V129)</f>
        <v/>
      </c>
      <c r="F129" t="str">
        <f>IF(Raw!BA129="", "", Raw!BA129)</f>
        <v/>
      </c>
      <c r="G129" t="str">
        <f>IF(Raw!AV129="", "", Raw!AV129)</f>
        <v/>
      </c>
      <c r="H129" t="str">
        <f>IF(Raw!T129="", "", Raw!T129)</f>
        <v/>
      </c>
      <c r="I129" t="str">
        <f>IF(Raw!U129="", "", Raw!U129)</f>
        <v/>
      </c>
      <c r="J129" t="str">
        <f>IF(Raw!AZ129="Failed", "No", "")</f>
        <v/>
      </c>
    </row>
    <row r="130" spans="1:10" x14ac:dyDescent="0.2">
      <c r="A130" s="4" t="str">
        <f>IF(B130="", "", 129)</f>
        <v/>
      </c>
      <c r="B130" s="4" t="str">
        <f>IF(Raw!R130="", "", Raw!R130)</f>
        <v/>
      </c>
      <c r="C130" s="4" t="str">
        <f>IF(Raw!S130="", "", Raw!S130)</f>
        <v/>
      </c>
      <c r="D130" t="str">
        <f>IF(Raw!AT130="", "", Raw!AT130)</f>
        <v/>
      </c>
      <c r="E130" t="str">
        <f>IF(Raw!V130="", "", Raw!V130)</f>
        <v/>
      </c>
      <c r="F130" t="str">
        <f>IF(Raw!BA130="", "", Raw!BA130)</f>
        <v/>
      </c>
      <c r="G130" t="str">
        <f>IF(Raw!AV130="", "", Raw!AV130)</f>
        <v/>
      </c>
      <c r="H130" t="str">
        <f>IF(Raw!T130="", "", Raw!T130)</f>
        <v/>
      </c>
      <c r="I130" t="str">
        <f>IF(Raw!U130="", "", Raw!U130)</f>
        <v/>
      </c>
      <c r="J130" t="str">
        <f>IF(Raw!AZ130="Failed", "No", "")</f>
        <v/>
      </c>
    </row>
    <row r="131" spans="1:10" x14ac:dyDescent="0.2">
      <c r="A131" s="4" t="str">
        <f>IF(B131="", "", 130)</f>
        <v/>
      </c>
      <c r="B131" s="4" t="str">
        <f>IF(Raw!R131="", "", Raw!R131)</f>
        <v/>
      </c>
      <c r="C131" s="4" t="str">
        <f>IF(Raw!S131="", "", Raw!S131)</f>
        <v/>
      </c>
      <c r="D131" t="str">
        <f>IF(Raw!AT131="", "", Raw!AT131)</f>
        <v/>
      </c>
      <c r="E131" t="str">
        <f>IF(Raw!V131="", "", Raw!V131)</f>
        <v/>
      </c>
      <c r="F131" t="str">
        <f>IF(Raw!BA131="", "", Raw!BA131)</f>
        <v/>
      </c>
      <c r="G131" t="str">
        <f>IF(Raw!AV131="", "", Raw!AV131)</f>
        <v/>
      </c>
      <c r="H131" t="str">
        <f>IF(Raw!T131="", "", Raw!T131)</f>
        <v/>
      </c>
      <c r="I131" t="str">
        <f>IF(Raw!U131="", "", Raw!U131)</f>
        <v/>
      </c>
      <c r="J131" t="str">
        <f>IF(Raw!AZ131="Failed", "No", "")</f>
        <v/>
      </c>
    </row>
    <row r="132" spans="1:10" x14ac:dyDescent="0.2">
      <c r="A132" s="4" t="str">
        <f>IF(B132="", "", 131)</f>
        <v/>
      </c>
      <c r="B132" s="4" t="str">
        <f>IF(Raw!R132="", "", Raw!R132)</f>
        <v/>
      </c>
      <c r="C132" s="4" t="str">
        <f>IF(Raw!S132="", "", Raw!S132)</f>
        <v/>
      </c>
      <c r="D132" t="str">
        <f>IF(Raw!AT132="", "", Raw!AT132)</f>
        <v/>
      </c>
      <c r="E132" t="str">
        <f>IF(Raw!V132="", "", Raw!V132)</f>
        <v/>
      </c>
      <c r="F132" t="str">
        <f>IF(Raw!BA132="", "", Raw!BA132)</f>
        <v/>
      </c>
      <c r="G132" t="str">
        <f>IF(Raw!AV132="", "", Raw!AV132)</f>
        <v/>
      </c>
      <c r="H132" t="str">
        <f>IF(Raw!T132="", "", Raw!T132)</f>
        <v/>
      </c>
      <c r="I132" t="str">
        <f>IF(Raw!U132="", "", Raw!U132)</f>
        <v/>
      </c>
      <c r="J132" t="str">
        <f>IF(Raw!AZ132="Failed", "No", "")</f>
        <v/>
      </c>
    </row>
    <row r="133" spans="1:10" x14ac:dyDescent="0.2">
      <c r="A133" s="4" t="str">
        <f>IF(B133="", "", 132)</f>
        <v/>
      </c>
      <c r="B133" s="4" t="str">
        <f>IF(Raw!R133="", "", Raw!R133)</f>
        <v/>
      </c>
      <c r="C133" s="4" t="str">
        <f>IF(Raw!S133="", "", Raw!S133)</f>
        <v/>
      </c>
      <c r="D133" t="str">
        <f>IF(Raw!AT133="", "", Raw!AT133)</f>
        <v/>
      </c>
      <c r="E133" t="str">
        <f>IF(Raw!V133="", "", Raw!V133)</f>
        <v/>
      </c>
      <c r="F133" t="str">
        <f>IF(Raw!BA133="", "", Raw!BA133)</f>
        <v/>
      </c>
      <c r="G133" t="str">
        <f>IF(Raw!AV133="", "", Raw!AV133)</f>
        <v/>
      </c>
      <c r="H133" t="str">
        <f>IF(Raw!T133="", "", Raw!T133)</f>
        <v/>
      </c>
      <c r="I133" t="str">
        <f>IF(Raw!U133="", "", Raw!U133)</f>
        <v/>
      </c>
      <c r="J133" t="str">
        <f>IF(Raw!AZ133="Failed", "No", "")</f>
        <v/>
      </c>
    </row>
    <row r="134" spans="1:10" x14ac:dyDescent="0.2">
      <c r="A134" s="4" t="str">
        <f>IF(B134="", "", 133)</f>
        <v/>
      </c>
      <c r="B134" s="4" t="str">
        <f>IF(Raw!R134="", "", Raw!R134)</f>
        <v/>
      </c>
      <c r="C134" s="4" t="str">
        <f>IF(Raw!S134="", "", Raw!S134)</f>
        <v/>
      </c>
      <c r="D134" t="str">
        <f>IF(Raw!AT134="", "", Raw!AT134)</f>
        <v/>
      </c>
      <c r="E134" t="str">
        <f>IF(Raw!V134="", "", Raw!V134)</f>
        <v/>
      </c>
      <c r="F134" t="str">
        <f>IF(Raw!BA134="", "", Raw!BA134)</f>
        <v/>
      </c>
      <c r="G134" t="str">
        <f>IF(Raw!AV134="", "", Raw!AV134)</f>
        <v/>
      </c>
      <c r="H134" t="str">
        <f>IF(Raw!T134="", "", Raw!T134)</f>
        <v/>
      </c>
      <c r="I134" t="str">
        <f>IF(Raw!U134="", "", Raw!U134)</f>
        <v/>
      </c>
      <c r="J134" t="str">
        <f>IF(Raw!AZ134="Failed", "No", "")</f>
        <v/>
      </c>
    </row>
    <row r="135" spans="1:10" x14ac:dyDescent="0.2">
      <c r="A135" s="4" t="str">
        <f>IF(B135="", "", 134)</f>
        <v/>
      </c>
      <c r="B135" s="4" t="str">
        <f>IF(Raw!R135="", "", Raw!R135)</f>
        <v/>
      </c>
      <c r="C135" s="4" t="str">
        <f>IF(Raw!S135="", "", Raw!S135)</f>
        <v/>
      </c>
      <c r="D135" t="str">
        <f>IF(Raw!AT135="", "", Raw!AT135)</f>
        <v/>
      </c>
      <c r="E135" t="str">
        <f>IF(Raw!V135="", "", Raw!V135)</f>
        <v/>
      </c>
      <c r="F135" t="str">
        <f>IF(Raw!BA135="", "", Raw!BA135)</f>
        <v/>
      </c>
      <c r="G135" t="str">
        <f>IF(Raw!AV135="", "", Raw!AV135)</f>
        <v/>
      </c>
      <c r="H135" t="str">
        <f>IF(Raw!T135="", "", Raw!T135)</f>
        <v/>
      </c>
      <c r="I135" t="str">
        <f>IF(Raw!U135="", "", Raw!U135)</f>
        <v/>
      </c>
      <c r="J135" t="str">
        <f>IF(Raw!AZ135="Failed", "No", "")</f>
        <v/>
      </c>
    </row>
    <row r="136" spans="1:10" x14ac:dyDescent="0.2">
      <c r="A136" s="4" t="str">
        <f>IF(B136="", "", 135)</f>
        <v/>
      </c>
      <c r="B136" s="4" t="str">
        <f>IF(Raw!R136="", "", Raw!R136)</f>
        <v/>
      </c>
      <c r="C136" s="4" t="str">
        <f>IF(Raw!S136="", "", Raw!S136)</f>
        <v/>
      </c>
      <c r="D136" t="str">
        <f>IF(Raw!AT136="", "", Raw!AT136)</f>
        <v/>
      </c>
      <c r="E136" t="str">
        <f>IF(Raw!V136="", "", Raw!V136)</f>
        <v/>
      </c>
      <c r="F136" t="str">
        <f>IF(Raw!BA136="", "", Raw!BA136)</f>
        <v/>
      </c>
      <c r="G136" t="str">
        <f>IF(Raw!AV136="", "", Raw!AV136)</f>
        <v/>
      </c>
      <c r="H136" t="str">
        <f>IF(Raw!T136="", "", Raw!T136)</f>
        <v/>
      </c>
      <c r="I136" t="str">
        <f>IF(Raw!U136="", "", Raw!U136)</f>
        <v/>
      </c>
      <c r="J136" t="str">
        <f>IF(Raw!AZ136="Failed", "No", "")</f>
        <v/>
      </c>
    </row>
    <row r="137" spans="1:10" x14ac:dyDescent="0.2">
      <c r="A137" s="4" t="str">
        <f>IF(B137="", "", 136)</f>
        <v/>
      </c>
      <c r="B137" s="4" t="str">
        <f>IF(Raw!R137="", "", Raw!R137)</f>
        <v/>
      </c>
      <c r="C137" s="4" t="str">
        <f>IF(Raw!S137="", "", Raw!S137)</f>
        <v/>
      </c>
      <c r="D137" t="str">
        <f>IF(Raw!AT137="", "", Raw!AT137)</f>
        <v/>
      </c>
      <c r="E137" t="str">
        <f>IF(Raw!V137="", "", Raw!V137)</f>
        <v/>
      </c>
      <c r="F137" t="str">
        <f>IF(Raw!BA137="", "", Raw!BA137)</f>
        <v/>
      </c>
      <c r="G137" t="str">
        <f>IF(Raw!AV137="", "", Raw!AV137)</f>
        <v/>
      </c>
      <c r="H137" t="str">
        <f>IF(Raw!T137="", "", Raw!T137)</f>
        <v/>
      </c>
      <c r="I137" t="str">
        <f>IF(Raw!U137="", "", Raw!U137)</f>
        <v/>
      </c>
      <c r="J137" t="str">
        <f>IF(Raw!AZ137="Failed", "No", "")</f>
        <v/>
      </c>
    </row>
    <row r="138" spans="1:10" x14ac:dyDescent="0.2">
      <c r="A138" s="4" t="str">
        <f>IF(B138="", "", 137)</f>
        <v/>
      </c>
      <c r="B138" s="4" t="str">
        <f>IF(Raw!R138="", "", Raw!R138)</f>
        <v/>
      </c>
      <c r="C138" s="4" t="str">
        <f>IF(Raw!S138="", "", Raw!S138)</f>
        <v/>
      </c>
      <c r="D138" t="str">
        <f>IF(Raw!AT138="", "", Raw!AT138)</f>
        <v/>
      </c>
      <c r="E138" t="str">
        <f>IF(Raw!V138="", "", Raw!V138)</f>
        <v/>
      </c>
      <c r="F138" t="str">
        <f>IF(Raw!BA138="", "", Raw!BA138)</f>
        <v/>
      </c>
      <c r="G138" t="str">
        <f>IF(Raw!AV138="", "", Raw!AV138)</f>
        <v/>
      </c>
      <c r="H138" t="str">
        <f>IF(Raw!T138="", "", Raw!T138)</f>
        <v/>
      </c>
      <c r="I138" t="str">
        <f>IF(Raw!U138="", "", Raw!U138)</f>
        <v/>
      </c>
      <c r="J138" t="str">
        <f>IF(Raw!AZ138="Failed", "No", "")</f>
        <v/>
      </c>
    </row>
    <row r="139" spans="1:10" x14ac:dyDescent="0.2">
      <c r="A139" s="4" t="str">
        <f>IF(B139="", "", 138)</f>
        <v/>
      </c>
      <c r="B139" s="4" t="str">
        <f>IF(Raw!R139="", "", Raw!R139)</f>
        <v/>
      </c>
      <c r="C139" s="4" t="str">
        <f>IF(Raw!S139="", "", Raw!S139)</f>
        <v/>
      </c>
      <c r="D139" t="str">
        <f>IF(Raw!AT139="", "", Raw!AT139)</f>
        <v/>
      </c>
      <c r="E139" t="str">
        <f>IF(Raw!V139="", "", Raw!V139)</f>
        <v/>
      </c>
      <c r="F139" t="str">
        <f>IF(Raw!BA139="", "", Raw!BA139)</f>
        <v/>
      </c>
      <c r="G139" t="str">
        <f>IF(Raw!AV139="", "", Raw!AV139)</f>
        <v/>
      </c>
      <c r="H139" t="str">
        <f>IF(Raw!T139="", "", Raw!T139)</f>
        <v/>
      </c>
      <c r="I139" t="str">
        <f>IF(Raw!U139="", "", Raw!U139)</f>
        <v/>
      </c>
      <c r="J139" t="str">
        <f>IF(Raw!AZ139="Failed", "No", "")</f>
        <v/>
      </c>
    </row>
    <row r="140" spans="1:10" x14ac:dyDescent="0.2">
      <c r="A140" s="4" t="str">
        <f>IF(B140="", "", 139)</f>
        <v/>
      </c>
      <c r="B140" s="4" t="str">
        <f>IF(Raw!R140="", "", Raw!R140)</f>
        <v/>
      </c>
      <c r="C140" s="4" t="str">
        <f>IF(Raw!S140="", "", Raw!S140)</f>
        <v/>
      </c>
      <c r="D140" t="str">
        <f>IF(Raw!AT140="", "", Raw!AT140)</f>
        <v/>
      </c>
      <c r="E140" t="str">
        <f>IF(Raw!V140="", "", Raw!V140)</f>
        <v/>
      </c>
      <c r="F140" t="str">
        <f>IF(Raw!BA140="", "", Raw!BA140)</f>
        <v/>
      </c>
      <c r="G140" t="str">
        <f>IF(Raw!AV140="", "", Raw!AV140)</f>
        <v/>
      </c>
      <c r="H140" t="str">
        <f>IF(Raw!T140="", "", Raw!T140)</f>
        <v/>
      </c>
      <c r="I140" t="str">
        <f>IF(Raw!U140="", "", Raw!U140)</f>
        <v/>
      </c>
      <c r="J140" t="str">
        <f>IF(Raw!AZ140="Failed", "No", "")</f>
        <v/>
      </c>
    </row>
    <row r="141" spans="1:10" x14ac:dyDescent="0.2">
      <c r="A141" s="4" t="str">
        <f>IF(B141="", "", 140)</f>
        <v/>
      </c>
      <c r="B141" s="4" t="str">
        <f>IF(Raw!R141="", "", Raw!R141)</f>
        <v/>
      </c>
      <c r="C141" s="4" t="str">
        <f>IF(Raw!S141="", "", Raw!S141)</f>
        <v/>
      </c>
      <c r="D141" t="str">
        <f>IF(Raw!AT141="", "", Raw!AT141)</f>
        <v/>
      </c>
      <c r="E141" t="str">
        <f>IF(Raw!V141="", "", Raw!V141)</f>
        <v/>
      </c>
      <c r="F141" t="str">
        <f>IF(Raw!BA141="", "", Raw!BA141)</f>
        <v/>
      </c>
      <c r="G141" t="str">
        <f>IF(Raw!AV141="", "", Raw!AV141)</f>
        <v/>
      </c>
      <c r="H141" t="str">
        <f>IF(Raw!T141="", "", Raw!T141)</f>
        <v/>
      </c>
      <c r="I141" t="str">
        <f>IF(Raw!U141="", "", Raw!U141)</f>
        <v/>
      </c>
      <c r="J141" t="str">
        <f>IF(Raw!AZ141="Failed", "No", "")</f>
        <v/>
      </c>
    </row>
    <row r="142" spans="1:10" x14ac:dyDescent="0.2">
      <c r="A142" s="4" t="str">
        <f>IF(B142="", "", 141)</f>
        <v/>
      </c>
      <c r="B142" s="4" t="str">
        <f>IF(Raw!R142="", "", Raw!R142)</f>
        <v/>
      </c>
      <c r="C142" s="4" t="str">
        <f>IF(Raw!S142="", "", Raw!S142)</f>
        <v/>
      </c>
      <c r="D142" t="str">
        <f>IF(Raw!AT142="", "", Raw!AT142)</f>
        <v/>
      </c>
      <c r="E142" t="str">
        <f>IF(Raw!V142="", "", Raw!V142)</f>
        <v/>
      </c>
      <c r="F142" t="str">
        <f>IF(Raw!BA142="", "", Raw!BA142)</f>
        <v/>
      </c>
      <c r="G142" t="str">
        <f>IF(Raw!AV142="", "", Raw!AV142)</f>
        <v/>
      </c>
      <c r="H142" t="str">
        <f>IF(Raw!T142="", "", Raw!T142)</f>
        <v/>
      </c>
      <c r="I142" t="str">
        <f>IF(Raw!U142="", "", Raw!U142)</f>
        <v/>
      </c>
      <c r="J142" t="str">
        <f>IF(Raw!AZ142="Failed", "No", "")</f>
        <v/>
      </c>
    </row>
    <row r="143" spans="1:10" x14ac:dyDescent="0.2">
      <c r="A143" s="4" t="str">
        <f>IF(B143="", "", 142)</f>
        <v/>
      </c>
      <c r="B143" s="4" t="str">
        <f>IF(Raw!R143="", "", Raw!R143)</f>
        <v/>
      </c>
      <c r="C143" s="4" t="str">
        <f>IF(Raw!S143="", "", Raw!S143)</f>
        <v/>
      </c>
      <c r="D143" t="str">
        <f>IF(Raw!AT143="", "", Raw!AT143)</f>
        <v/>
      </c>
      <c r="E143" t="str">
        <f>IF(Raw!V143="", "", Raw!V143)</f>
        <v/>
      </c>
      <c r="F143" t="str">
        <f>IF(Raw!BA143="", "", Raw!BA143)</f>
        <v/>
      </c>
      <c r="G143" t="str">
        <f>IF(Raw!AV143="", "", Raw!AV143)</f>
        <v/>
      </c>
      <c r="H143" t="str">
        <f>IF(Raw!T143="", "", Raw!T143)</f>
        <v/>
      </c>
      <c r="I143" t="str">
        <f>IF(Raw!U143="", "", Raw!U143)</f>
        <v/>
      </c>
      <c r="J143" t="str">
        <f>IF(Raw!AZ143="Failed", "No", "")</f>
        <v/>
      </c>
    </row>
    <row r="144" spans="1:10" x14ac:dyDescent="0.2">
      <c r="A144" s="4" t="str">
        <f>IF(B144="", "", 143)</f>
        <v/>
      </c>
      <c r="B144" s="4" t="str">
        <f>IF(Raw!R144="", "", Raw!R144)</f>
        <v/>
      </c>
      <c r="C144" s="4" t="str">
        <f>IF(Raw!S144="", "", Raw!S144)</f>
        <v/>
      </c>
      <c r="D144" t="str">
        <f>IF(Raw!AT144="", "", Raw!AT144)</f>
        <v/>
      </c>
      <c r="E144" t="str">
        <f>IF(Raw!V144="", "", Raw!V144)</f>
        <v/>
      </c>
      <c r="F144" t="str">
        <f>IF(Raw!BA144="", "", Raw!BA144)</f>
        <v/>
      </c>
      <c r="G144" t="str">
        <f>IF(Raw!AV144="", "", Raw!AV144)</f>
        <v/>
      </c>
      <c r="H144" t="str">
        <f>IF(Raw!T144="", "", Raw!T144)</f>
        <v/>
      </c>
      <c r="I144" t="str">
        <f>IF(Raw!U144="", "", Raw!U144)</f>
        <v/>
      </c>
      <c r="J144" t="str">
        <f>IF(Raw!AZ144="Failed", "No", "")</f>
        <v/>
      </c>
    </row>
    <row r="145" spans="1:10" x14ac:dyDescent="0.2">
      <c r="A145" s="4" t="str">
        <f>IF(B145="", "", 144)</f>
        <v/>
      </c>
      <c r="B145" s="4" t="str">
        <f>IF(Raw!R145="", "", Raw!R145)</f>
        <v/>
      </c>
      <c r="C145" s="4" t="str">
        <f>IF(Raw!S145="", "", Raw!S145)</f>
        <v/>
      </c>
      <c r="D145" t="str">
        <f>IF(Raw!AT145="", "", Raw!AT145)</f>
        <v/>
      </c>
      <c r="E145" t="str">
        <f>IF(Raw!V145="", "", Raw!V145)</f>
        <v/>
      </c>
      <c r="F145" t="str">
        <f>IF(Raw!BA145="", "", Raw!BA145)</f>
        <v/>
      </c>
      <c r="G145" t="str">
        <f>IF(Raw!AV145="", "", Raw!AV145)</f>
        <v/>
      </c>
      <c r="H145" t="str">
        <f>IF(Raw!T145="", "", Raw!T145)</f>
        <v/>
      </c>
      <c r="I145" t="str">
        <f>IF(Raw!U145="", "", Raw!U145)</f>
        <v/>
      </c>
      <c r="J145" t="str">
        <f>IF(Raw!AZ145="Failed", "No", "")</f>
        <v/>
      </c>
    </row>
    <row r="146" spans="1:10" x14ac:dyDescent="0.2">
      <c r="A146" s="4" t="str">
        <f>IF(B146="", "", 145)</f>
        <v/>
      </c>
      <c r="B146" s="4" t="str">
        <f>IF(Raw!R146="", "", Raw!R146)</f>
        <v/>
      </c>
      <c r="C146" s="4" t="str">
        <f>IF(Raw!S146="", "", Raw!S146)</f>
        <v/>
      </c>
      <c r="D146" t="str">
        <f>IF(Raw!AT146="", "", Raw!AT146)</f>
        <v/>
      </c>
      <c r="E146" t="str">
        <f>IF(Raw!V146="", "", Raw!V146)</f>
        <v/>
      </c>
      <c r="F146" t="str">
        <f>IF(Raw!BA146="", "", Raw!BA146)</f>
        <v/>
      </c>
      <c r="G146" t="str">
        <f>IF(Raw!AV146="", "", Raw!AV146)</f>
        <v/>
      </c>
      <c r="H146" t="str">
        <f>IF(Raw!T146="", "", Raw!T146)</f>
        <v/>
      </c>
      <c r="I146" t="str">
        <f>IF(Raw!U146="", "", Raw!U146)</f>
        <v/>
      </c>
      <c r="J146" t="str">
        <f>IF(Raw!AZ146="Failed", "No", "")</f>
        <v/>
      </c>
    </row>
    <row r="147" spans="1:10" x14ac:dyDescent="0.2">
      <c r="A147" s="4" t="str">
        <f>IF(B147="", "", 146)</f>
        <v/>
      </c>
      <c r="B147" s="4" t="str">
        <f>IF(Raw!R147="", "", Raw!R147)</f>
        <v/>
      </c>
      <c r="C147" s="4" t="str">
        <f>IF(Raw!S147="", "", Raw!S147)</f>
        <v/>
      </c>
      <c r="D147" t="str">
        <f>IF(Raw!AT147="", "", Raw!AT147)</f>
        <v/>
      </c>
      <c r="E147" t="str">
        <f>IF(Raw!V147="", "", Raw!V147)</f>
        <v/>
      </c>
      <c r="F147" t="str">
        <f>IF(Raw!BA147="", "", Raw!BA147)</f>
        <v/>
      </c>
      <c r="G147" t="str">
        <f>IF(Raw!AV147="", "", Raw!AV147)</f>
        <v/>
      </c>
      <c r="H147" t="str">
        <f>IF(Raw!T147="", "", Raw!T147)</f>
        <v/>
      </c>
      <c r="I147" t="str">
        <f>IF(Raw!U147="", "", Raw!U147)</f>
        <v/>
      </c>
      <c r="J147" t="str">
        <f>IF(Raw!AZ147="Failed", "No", "")</f>
        <v/>
      </c>
    </row>
    <row r="148" spans="1:10" x14ac:dyDescent="0.2">
      <c r="A148" s="4" t="str">
        <f>IF(B148="", "", 147)</f>
        <v/>
      </c>
      <c r="B148" s="4" t="str">
        <f>IF(Raw!R148="", "", Raw!R148)</f>
        <v/>
      </c>
      <c r="C148" s="4" t="str">
        <f>IF(Raw!S148="", "", Raw!S148)</f>
        <v/>
      </c>
      <c r="D148" t="str">
        <f>IF(Raw!AT148="", "", Raw!AT148)</f>
        <v/>
      </c>
      <c r="E148" t="str">
        <f>IF(Raw!V148="", "", Raw!V148)</f>
        <v/>
      </c>
      <c r="F148" t="str">
        <f>IF(Raw!BA148="", "", Raw!BA148)</f>
        <v/>
      </c>
      <c r="G148" t="str">
        <f>IF(Raw!AV148="", "", Raw!AV148)</f>
        <v/>
      </c>
      <c r="H148" t="str">
        <f>IF(Raw!T148="", "", Raw!T148)</f>
        <v/>
      </c>
      <c r="I148" t="str">
        <f>IF(Raw!U148="", "", Raw!U148)</f>
        <v/>
      </c>
      <c r="J148" t="str">
        <f>IF(Raw!AZ148="Failed", "No", "")</f>
        <v/>
      </c>
    </row>
    <row r="149" spans="1:10" x14ac:dyDescent="0.2">
      <c r="A149" s="4" t="str">
        <f>IF(B149="", "", 148)</f>
        <v/>
      </c>
      <c r="B149" s="4" t="str">
        <f>IF(Raw!R149="", "", Raw!R149)</f>
        <v/>
      </c>
      <c r="C149" s="4" t="str">
        <f>IF(Raw!S149="", "", Raw!S149)</f>
        <v/>
      </c>
      <c r="D149" t="str">
        <f>IF(Raw!AT149="", "", Raw!AT149)</f>
        <v/>
      </c>
      <c r="E149" t="str">
        <f>IF(Raw!V149="", "", Raw!V149)</f>
        <v/>
      </c>
      <c r="F149" t="str">
        <f>IF(Raw!BA149="", "", Raw!BA149)</f>
        <v/>
      </c>
      <c r="G149" t="str">
        <f>IF(Raw!AV149="", "", Raw!AV149)</f>
        <v/>
      </c>
      <c r="H149" t="str">
        <f>IF(Raw!T149="", "", Raw!T149)</f>
        <v/>
      </c>
      <c r="I149" t="str">
        <f>IF(Raw!U149="", "", Raw!U149)</f>
        <v/>
      </c>
      <c r="J149" t="str">
        <f>IF(Raw!AZ149="Failed", "No", "")</f>
        <v/>
      </c>
    </row>
    <row r="150" spans="1:10" x14ac:dyDescent="0.2">
      <c r="A150" s="4" t="str">
        <f>IF(B150="", "", 149)</f>
        <v/>
      </c>
      <c r="B150" s="4" t="str">
        <f>IF(Raw!R150="", "", Raw!R150)</f>
        <v/>
      </c>
      <c r="C150" s="4" t="str">
        <f>IF(Raw!S150="", "", Raw!S150)</f>
        <v/>
      </c>
      <c r="D150" t="str">
        <f>IF(Raw!AT150="", "", Raw!AT150)</f>
        <v/>
      </c>
      <c r="E150" t="str">
        <f>IF(Raw!V150="", "", Raw!V150)</f>
        <v/>
      </c>
      <c r="F150" t="str">
        <f>IF(Raw!BA150="", "", Raw!BA150)</f>
        <v/>
      </c>
      <c r="G150" t="str">
        <f>IF(Raw!AV150="", "", Raw!AV150)</f>
        <v/>
      </c>
      <c r="H150" t="str">
        <f>IF(Raw!T150="", "", Raw!T150)</f>
        <v/>
      </c>
      <c r="I150" t="str">
        <f>IF(Raw!U150="", "", Raw!U150)</f>
        <v/>
      </c>
      <c r="J150" t="str">
        <f>IF(Raw!AZ150="Failed", "No", "")</f>
        <v/>
      </c>
    </row>
    <row r="151" spans="1:10" x14ac:dyDescent="0.2">
      <c r="A151" s="4" t="str">
        <f>IF(B151="", "", 150)</f>
        <v/>
      </c>
      <c r="B151" s="4" t="str">
        <f>IF(Raw!R151="", "", Raw!R151)</f>
        <v/>
      </c>
      <c r="C151" s="4" t="str">
        <f>IF(Raw!S151="", "", Raw!S151)</f>
        <v/>
      </c>
      <c r="D151" t="str">
        <f>IF(Raw!AT151="", "", Raw!AT151)</f>
        <v/>
      </c>
      <c r="E151" t="str">
        <f>IF(Raw!V151="", "", Raw!V151)</f>
        <v/>
      </c>
      <c r="F151" t="str">
        <f>IF(Raw!BA151="", "", Raw!BA151)</f>
        <v/>
      </c>
      <c r="G151" t="str">
        <f>IF(Raw!AV151="", "", Raw!AV151)</f>
        <v/>
      </c>
      <c r="H151" t="str">
        <f>IF(Raw!T151="", "", Raw!T151)</f>
        <v/>
      </c>
      <c r="I151" t="str">
        <f>IF(Raw!U151="", "", Raw!U151)</f>
        <v/>
      </c>
      <c r="J151" t="str">
        <f>IF(Raw!AZ151="Failed", "No", "")</f>
        <v/>
      </c>
    </row>
    <row r="152" spans="1:10" x14ac:dyDescent="0.2">
      <c r="A152" s="4" t="str">
        <f>IF(B152="", "", 151)</f>
        <v/>
      </c>
      <c r="B152" s="4" t="str">
        <f>IF(Raw!R152="", "", Raw!R152)</f>
        <v/>
      </c>
      <c r="C152" s="4" t="str">
        <f>IF(Raw!S152="", "", Raw!S152)</f>
        <v/>
      </c>
      <c r="D152" t="str">
        <f>IF(Raw!AT152="", "", Raw!AT152)</f>
        <v/>
      </c>
      <c r="E152" t="str">
        <f>IF(Raw!V152="", "", Raw!V152)</f>
        <v/>
      </c>
      <c r="F152" t="str">
        <f>IF(Raw!BA152="", "", Raw!BA152)</f>
        <v/>
      </c>
      <c r="G152" t="str">
        <f>IF(Raw!AV152="", "", Raw!AV152)</f>
        <v/>
      </c>
      <c r="H152" t="str">
        <f>IF(Raw!T152="", "", Raw!T152)</f>
        <v/>
      </c>
      <c r="I152" t="str">
        <f>IF(Raw!U152="", "", Raw!U152)</f>
        <v/>
      </c>
      <c r="J152" t="str">
        <f>IF(Raw!AZ152="Failed", "No", "")</f>
        <v/>
      </c>
    </row>
    <row r="153" spans="1:10" x14ac:dyDescent="0.2">
      <c r="A153" s="4" t="str">
        <f>IF(B153="", "", 152)</f>
        <v/>
      </c>
      <c r="B153" s="4" t="str">
        <f>IF(Raw!R153="", "", Raw!R153)</f>
        <v/>
      </c>
      <c r="C153" s="4" t="str">
        <f>IF(Raw!S153="", "", Raw!S153)</f>
        <v/>
      </c>
      <c r="D153" t="str">
        <f>IF(Raw!AT153="", "", Raw!AT153)</f>
        <v/>
      </c>
      <c r="E153" t="str">
        <f>IF(Raw!V153="", "", Raw!V153)</f>
        <v/>
      </c>
      <c r="F153" t="str">
        <f>IF(Raw!BA153="", "", Raw!BA153)</f>
        <v/>
      </c>
      <c r="G153" t="str">
        <f>IF(Raw!AV153="", "", Raw!AV153)</f>
        <v/>
      </c>
      <c r="H153" t="str">
        <f>IF(Raw!T153="", "", Raw!T153)</f>
        <v/>
      </c>
      <c r="I153" t="str">
        <f>IF(Raw!U153="", "", Raw!U153)</f>
        <v/>
      </c>
      <c r="J153" t="str">
        <f>IF(Raw!AZ153="Failed", "No", "")</f>
        <v/>
      </c>
    </row>
    <row r="154" spans="1:10" x14ac:dyDescent="0.2">
      <c r="A154" s="4" t="str">
        <f>IF(B154="", "", 153)</f>
        <v/>
      </c>
      <c r="B154" s="4" t="str">
        <f>IF(Raw!R154="", "", Raw!R154)</f>
        <v/>
      </c>
      <c r="C154" s="4" t="str">
        <f>IF(Raw!S154="", "", Raw!S154)</f>
        <v/>
      </c>
      <c r="D154" t="str">
        <f>IF(Raw!AT154="", "", Raw!AT154)</f>
        <v/>
      </c>
      <c r="E154" t="str">
        <f>IF(Raw!V154="", "", Raw!V154)</f>
        <v/>
      </c>
      <c r="F154" t="str">
        <f>IF(Raw!BA154="", "", Raw!BA154)</f>
        <v/>
      </c>
      <c r="G154" t="str">
        <f>IF(Raw!AV154="", "", Raw!AV154)</f>
        <v/>
      </c>
      <c r="H154" t="str">
        <f>IF(Raw!T154="", "", Raw!T154)</f>
        <v/>
      </c>
      <c r="I154" t="str">
        <f>IF(Raw!U154="", "", Raw!U154)</f>
        <v/>
      </c>
      <c r="J154" t="str">
        <f>IF(Raw!AZ154="Failed", "No", "")</f>
        <v/>
      </c>
    </row>
    <row r="155" spans="1:10" x14ac:dyDescent="0.2">
      <c r="A155" s="4" t="str">
        <f>IF(B155="", "", 154)</f>
        <v/>
      </c>
      <c r="B155" s="4" t="str">
        <f>IF(Raw!R155="", "", Raw!R155)</f>
        <v/>
      </c>
      <c r="C155" s="4" t="str">
        <f>IF(Raw!S155="", "", Raw!S155)</f>
        <v/>
      </c>
      <c r="D155" t="str">
        <f>IF(Raw!AT155="", "", Raw!AT155)</f>
        <v/>
      </c>
      <c r="E155" t="str">
        <f>IF(Raw!V155="", "", Raw!V155)</f>
        <v/>
      </c>
      <c r="F155" t="str">
        <f>IF(Raw!BA155="", "", Raw!BA155)</f>
        <v/>
      </c>
      <c r="G155" t="str">
        <f>IF(Raw!AV155="", "", Raw!AV155)</f>
        <v/>
      </c>
      <c r="H155" t="str">
        <f>IF(Raw!T155="", "", Raw!T155)</f>
        <v/>
      </c>
      <c r="I155" t="str">
        <f>IF(Raw!U155="", "", Raw!U155)</f>
        <v/>
      </c>
      <c r="J155" t="str">
        <f>IF(Raw!AZ155="Failed", "No", "")</f>
        <v/>
      </c>
    </row>
    <row r="156" spans="1:10" x14ac:dyDescent="0.2">
      <c r="A156" s="4" t="str">
        <f>IF(B156="", "", 155)</f>
        <v/>
      </c>
      <c r="B156" s="4" t="str">
        <f>IF(Raw!R156="", "", Raw!R156)</f>
        <v/>
      </c>
      <c r="C156" s="4" t="str">
        <f>IF(Raw!S156="", "", Raw!S156)</f>
        <v/>
      </c>
      <c r="D156" t="str">
        <f>IF(Raw!AT156="", "", Raw!AT156)</f>
        <v/>
      </c>
      <c r="E156" t="str">
        <f>IF(Raw!V156="", "", Raw!V156)</f>
        <v/>
      </c>
      <c r="F156" t="str">
        <f>IF(Raw!BA156="", "", Raw!BA156)</f>
        <v/>
      </c>
      <c r="G156" t="str">
        <f>IF(Raw!AV156="", "", Raw!AV156)</f>
        <v/>
      </c>
      <c r="H156" t="str">
        <f>IF(Raw!T156="", "", Raw!T156)</f>
        <v/>
      </c>
      <c r="I156" t="str">
        <f>IF(Raw!U156="", "", Raw!U156)</f>
        <v/>
      </c>
      <c r="J156" t="str">
        <f>IF(Raw!AZ156="Failed", "No", "")</f>
        <v/>
      </c>
    </row>
    <row r="157" spans="1:10" x14ac:dyDescent="0.2">
      <c r="A157" s="4" t="str">
        <f>IF(B157="", "", 156)</f>
        <v/>
      </c>
      <c r="B157" s="4" t="str">
        <f>IF(Raw!R157="", "", Raw!R157)</f>
        <v/>
      </c>
      <c r="C157" s="4" t="str">
        <f>IF(Raw!S157="", "", Raw!S157)</f>
        <v/>
      </c>
      <c r="D157" t="str">
        <f>IF(Raw!AT157="", "", Raw!AT157)</f>
        <v/>
      </c>
      <c r="E157" t="str">
        <f>IF(Raw!V157="", "", Raw!V157)</f>
        <v/>
      </c>
      <c r="F157" t="str">
        <f>IF(Raw!BA157="", "", Raw!BA157)</f>
        <v/>
      </c>
      <c r="G157" t="str">
        <f>IF(Raw!AV157="", "", Raw!AV157)</f>
        <v/>
      </c>
      <c r="H157" t="str">
        <f>IF(Raw!T157="", "", Raw!T157)</f>
        <v/>
      </c>
      <c r="I157" t="str">
        <f>IF(Raw!U157="", "", Raw!U157)</f>
        <v/>
      </c>
      <c r="J157" t="str">
        <f>IF(Raw!AZ157="Failed", "No", "")</f>
        <v/>
      </c>
    </row>
    <row r="158" spans="1:10" x14ac:dyDescent="0.2">
      <c r="A158" s="4" t="str">
        <f>IF(B158="", "", 157)</f>
        <v/>
      </c>
      <c r="B158" s="4" t="str">
        <f>IF(Raw!R158="", "", Raw!R158)</f>
        <v/>
      </c>
      <c r="C158" s="4" t="str">
        <f>IF(Raw!S158="", "", Raw!S158)</f>
        <v/>
      </c>
      <c r="D158" t="str">
        <f>IF(Raw!AT158="", "", Raw!AT158)</f>
        <v/>
      </c>
      <c r="E158" t="str">
        <f>IF(Raw!V158="", "", Raw!V158)</f>
        <v/>
      </c>
      <c r="F158" t="str">
        <f>IF(Raw!BA158="", "", Raw!BA158)</f>
        <v/>
      </c>
      <c r="G158" t="str">
        <f>IF(Raw!AV158="", "", Raw!AV158)</f>
        <v/>
      </c>
      <c r="H158" t="str">
        <f>IF(Raw!T158="", "", Raw!T158)</f>
        <v/>
      </c>
      <c r="I158" t="str">
        <f>IF(Raw!U158="", "", Raw!U158)</f>
        <v/>
      </c>
      <c r="J158" t="str">
        <f>IF(Raw!AZ158="Failed", "No", "")</f>
        <v/>
      </c>
    </row>
    <row r="159" spans="1:10" x14ac:dyDescent="0.2">
      <c r="A159" s="4" t="str">
        <f>IF(B159="", "", 158)</f>
        <v/>
      </c>
      <c r="B159" s="4" t="str">
        <f>IF(Raw!R159="", "", Raw!R159)</f>
        <v/>
      </c>
      <c r="C159" s="4" t="str">
        <f>IF(Raw!S159="", "", Raw!S159)</f>
        <v/>
      </c>
      <c r="D159" t="str">
        <f>IF(Raw!AT159="", "", Raw!AT159)</f>
        <v/>
      </c>
      <c r="E159" t="str">
        <f>IF(Raw!V159="", "", Raw!V159)</f>
        <v/>
      </c>
      <c r="F159" t="str">
        <f>IF(Raw!BA159="", "", Raw!BA159)</f>
        <v/>
      </c>
      <c r="G159" t="str">
        <f>IF(Raw!AV159="", "", Raw!AV159)</f>
        <v/>
      </c>
      <c r="H159" t="str">
        <f>IF(Raw!T159="", "", Raw!T159)</f>
        <v/>
      </c>
      <c r="I159" t="str">
        <f>IF(Raw!U159="", "", Raw!U159)</f>
        <v/>
      </c>
      <c r="J159" t="str">
        <f>IF(Raw!AZ159="Failed", "No", "")</f>
        <v/>
      </c>
    </row>
    <row r="160" spans="1:10" x14ac:dyDescent="0.2">
      <c r="A160" s="4" t="str">
        <f>IF(B160="", "", 159)</f>
        <v/>
      </c>
      <c r="B160" s="4" t="str">
        <f>IF(Raw!R160="", "", Raw!R160)</f>
        <v/>
      </c>
      <c r="C160" s="4" t="str">
        <f>IF(Raw!S160="", "", Raw!S160)</f>
        <v/>
      </c>
      <c r="D160" t="str">
        <f>IF(Raw!AT160="", "", Raw!AT160)</f>
        <v/>
      </c>
      <c r="E160" t="str">
        <f>IF(Raw!V160="", "", Raw!V160)</f>
        <v/>
      </c>
      <c r="F160" t="str">
        <f>IF(Raw!BA160="", "", Raw!BA160)</f>
        <v/>
      </c>
      <c r="G160" t="str">
        <f>IF(Raw!AV160="", "", Raw!AV160)</f>
        <v/>
      </c>
      <c r="H160" t="str">
        <f>IF(Raw!T160="", "", Raw!T160)</f>
        <v/>
      </c>
      <c r="I160" t="str">
        <f>IF(Raw!U160="", "", Raw!U160)</f>
        <v/>
      </c>
      <c r="J160" t="str">
        <f>IF(Raw!AZ160="Failed", "No", "")</f>
        <v/>
      </c>
    </row>
    <row r="161" spans="1:10" x14ac:dyDescent="0.2">
      <c r="A161" s="4" t="str">
        <f>IF(B161="", "", 160)</f>
        <v/>
      </c>
      <c r="B161" s="4" t="str">
        <f>IF(Raw!R161="", "", Raw!R161)</f>
        <v/>
      </c>
      <c r="C161" s="4" t="str">
        <f>IF(Raw!S161="", "", Raw!S161)</f>
        <v/>
      </c>
      <c r="D161" t="str">
        <f>IF(Raw!AT161="", "", Raw!AT161)</f>
        <v/>
      </c>
      <c r="E161" t="str">
        <f>IF(Raw!V161="", "", Raw!V161)</f>
        <v/>
      </c>
      <c r="F161" t="str">
        <f>IF(Raw!BA161="", "", Raw!BA161)</f>
        <v/>
      </c>
      <c r="G161" t="str">
        <f>IF(Raw!AV161="", "", Raw!AV161)</f>
        <v/>
      </c>
      <c r="H161" t="str">
        <f>IF(Raw!T161="", "", Raw!T161)</f>
        <v/>
      </c>
      <c r="I161" t="str">
        <f>IF(Raw!U161="", "", Raw!U161)</f>
        <v/>
      </c>
      <c r="J161" t="str">
        <f>IF(Raw!AZ161="Failed", "No", "")</f>
        <v/>
      </c>
    </row>
    <row r="162" spans="1:10" x14ac:dyDescent="0.2">
      <c r="A162" s="4" t="str">
        <f>IF(B162="", "", 161)</f>
        <v/>
      </c>
      <c r="B162" s="4" t="str">
        <f>IF(Raw!R162="", "", Raw!R162)</f>
        <v/>
      </c>
      <c r="C162" s="4" t="str">
        <f>IF(Raw!S162="", "", Raw!S162)</f>
        <v/>
      </c>
      <c r="D162" t="str">
        <f>IF(Raw!AT162="", "", Raw!AT162)</f>
        <v/>
      </c>
      <c r="E162" t="str">
        <f>IF(Raw!V162="", "", Raw!V162)</f>
        <v/>
      </c>
      <c r="F162" t="str">
        <f>IF(Raw!BA162="", "", Raw!BA162)</f>
        <v/>
      </c>
      <c r="G162" t="str">
        <f>IF(Raw!AV162="", "", Raw!AV162)</f>
        <v/>
      </c>
      <c r="H162" t="str">
        <f>IF(Raw!T162="", "", Raw!T162)</f>
        <v/>
      </c>
      <c r="I162" t="str">
        <f>IF(Raw!U162="", "", Raw!U162)</f>
        <v/>
      </c>
      <c r="J162" t="str">
        <f>IF(Raw!AZ162="Failed", "No", "")</f>
        <v/>
      </c>
    </row>
    <row r="163" spans="1:10" x14ac:dyDescent="0.2">
      <c r="A163" s="4" t="str">
        <f>IF(B163="", "", 162)</f>
        <v/>
      </c>
      <c r="B163" s="4" t="str">
        <f>IF(Raw!R163="", "", Raw!R163)</f>
        <v/>
      </c>
      <c r="C163" s="4" t="str">
        <f>IF(Raw!S163="", "", Raw!S163)</f>
        <v/>
      </c>
      <c r="D163" t="str">
        <f>IF(Raw!AT163="", "", Raw!AT163)</f>
        <v/>
      </c>
      <c r="E163" t="str">
        <f>IF(Raw!V163="", "", Raw!V163)</f>
        <v/>
      </c>
      <c r="F163" t="str">
        <f>IF(Raw!BA163="", "", Raw!BA163)</f>
        <v/>
      </c>
      <c r="G163" t="str">
        <f>IF(Raw!AV163="", "", Raw!AV163)</f>
        <v/>
      </c>
      <c r="H163" t="str">
        <f>IF(Raw!T163="", "", Raw!T163)</f>
        <v/>
      </c>
      <c r="I163" t="str">
        <f>IF(Raw!U163="", "", Raw!U163)</f>
        <v/>
      </c>
      <c r="J163" t="str">
        <f>IF(Raw!AZ163="Failed", "No", "")</f>
        <v/>
      </c>
    </row>
    <row r="164" spans="1:10" x14ac:dyDescent="0.2">
      <c r="A164" s="4" t="str">
        <f>IF(B164="", "", 163)</f>
        <v/>
      </c>
      <c r="B164" s="4" t="str">
        <f>IF(Raw!R164="", "", Raw!R164)</f>
        <v/>
      </c>
      <c r="C164" s="4" t="str">
        <f>IF(Raw!S164="", "", Raw!S164)</f>
        <v/>
      </c>
      <c r="D164" t="str">
        <f>IF(Raw!AT164="", "", Raw!AT164)</f>
        <v/>
      </c>
      <c r="E164" t="str">
        <f>IF(Raw!V164="", "", Raw!V164)</f>
        <v/>
      </c>
      <c r="F164" t="str">
        <f>IF(Raw!BA164="", "", Raw!BA164)</f>
        <v/>
      </c>
      <c r="G164" t="str">
        <f>IF(Raw!AV164="", "", Raw!AV164)</f>
        <v/>
      </c>
      <c r="H164" t="str">
        <f>IF(Raw!T164="", "", Raw!T164)</f>
        <v/>
      </c>
      <c r="I164" t="str">
        <f>IF(Raw!U164="", "", Raw!U164)</f>
        <v/>
      </c>
      <c r="J164" t="str">
        <f>IF(Raw!AZ164="Failed", "No", "")</f>
        <v/>
      </c>
    </row>
    <row r="165" spans="1:10" x14ac:dyDescent="0.2">
      <c r="A165" s="4" t="str">
        <f>IF(B165="", "", 164)</f>
        <v/>
      </c>
      <c r="B165" s="4" t="str">
        <f>IF(Raw!R165="", "", Raw!R165)</f>
        <v/>
      </c>
      <c r="C165" s="4" t="str">
        <f>IF(Raw!S165="", "", Raw!S165)</f>
        <v/>
      </c>
      <c r="D165" t="str">
        <f>IF(Raw!AT165="", "", Raw!AT165)</f>
        <v/>
      </c>
      <c r="E165" t="str">
        <f>IF(Raw!V165="", "", Raw!V165)</f>
        <v/>
      </c>
      <c r="F165" t="str">
        <f>IF(Raw!BA165="", "", Raw!BA165)</f>
        <v/>
      </c>
      <c r="G165" t="str">
        <f>IF(Raw!AV165="", "", Raw!AV165)</f>
        <v/>
      </c>
      <c r="H165" t="str">
        <f>IF(Raw!T165="", "", Raw!T165)</f>
        <v/>
      </c>
      <c r="I165" t="str">
        <f>IF(Raw!U165="", "", Raw!U165)</f>
        <v/>
      </c>
      <c r="J165" t="str">
        <f>IF(Raw!AZ165="Failed", "No", "")</f>
        <v/>
      </c>
    </row>
    <row r="166" spans="1:10" x14ac:dyDescent="0.2">
      <c r="A166" s="4" t="str">
        <f>IF(B166="", "", 165)</f>
        <v/>
      </c>
      <c r="B166" s="4" t="str">
        <f>IF(Raw!R166="", "", Raw!R166)</f>
        <v/>
      </c>
      <c r="C166" s="4" t="str">
        <f>IF(Raw!S166="", "", Raw!S166)</f>
        <v/>
      </c>
      <c r="D166" t="str">
        <f>IF(Raw!AT166="", "", Raw!AT166)</f>
        <v/>
      </c>
      <c r="E166" t="str">
        <f>IF(Raw!V166="", "", Raw!V166)</f>
        <v/>
      </c>
      <c r="F166" t="str">
        <f>IF(Raw!BA166="", "", Raw!BA166)</f>
        <v/>
      </c>
      <c r="G166" t="str">
        <f>IF(Raw!AV166="", "", Raw!AV166)</f>
        <v/>
      </c>
      <c r="H166" t="str">
        <f>IF(Raw!T166="", "", Raw!T166)</f>
        <v/>
      </c>
      <c r="I166" t="str">
        <f>IF(Raw!U166="", "", Raw!U166)</f>
        <v/>
      </c>
      <c r="J166" t="str">
        <f>IF(Raw!AZ166="Failed", "No", "")</f>
        <v/>
      </c>
    </row>
    <row r="167" spans="1:10" x14ac:dyDescent="0.2">
      <c r="A167" s="4" t="str">
        <f>IF(B167="", "", 166)</f>
        <v/>
      </c>
      <c r="B167" s="4" t="str">
        <f>IF(Raw!R167="", "", Raw!R167)</f>
        <v/>
      </c>
      <c r="C167" s="4" t="str">
        <f>IF(Raw!S167="", "", Raw!S167)</f>
        <v/>
      </c>
      <c r="D167" t="str">
        <f>IF(Raw!AT167="", "", Raw!AT167)</f>
        <v/>
      </c>
      <c r="E167" t="str">
        <f>IF(Raw!V167="", "", Raw!V167)</f>
        <v/>
      </c>
      <c r="F167" t="str">
        <f>IF(Raw!BA167="", "", Raw!BA167)</f>
        <v/>
      </c>
      <c r="G167" t="str">
        <f>IF(Raw!AV167="", "", Raw!AV167)</f>
        <v/>
      </c>
      <c r="H167" t="str">
        <f>IF(Raw!T167="", "", Raw!T167)</f>
        <v/>
      </c>
      <c r="I167" t="str">
        <f>IF(Raw!U167="", "", Raw!U167)</f>
        <v/>
      </c>
      <c r="J167" t="str">
        <f>IF(Raw!AZ167="Failed", "No", "")</f>
        <v/>
      </c>
    </row>
    <row r="168" spans="1:10" x14ac:dyDescent="0.2">
      <c r="A168" s="4" t="str">
        <f>IF(B168="", "", 167)</f>
        <v/>
      </c>
      <c r="B168" s="4" t="str">
        <f>IF(Raw!R168="", "", Raw!R168)</f>
        <v/>
      </c>
      <c r="C168" s="4" t="str">
        <f>IF(Raw!S168="", "", Raw!S168)</f>
        <v/>
      </c>
      <c r="D168" t="str">
        <f>IF(Raw!AT168="", "", Raw!AT168)</f>
        <v/>
      </c>
      <c r="E168" t="str">
        <f>IF(Raw!V168="", "", Raw!V168)</f>
        <v/>
      </c>
      <c r="F168" t="str">
        <f>IF(Raw!BA168="", "", Raw!BA168)</f>
        <v/>
      </c>
      <c r="G168" t="str">
        <f>IF(Raw!AV168="", "", Raw!AV168)</f>
        <v/>
      </c>
      <c r="H168" t="str">
        <f>IF(Raw!T168="", "", Raw!T168)</f>
        <v/>
      </c>
      <c r="I168" t="str">
        <f>IF(Raw!U168="", "", Raw!U168)</f>
        <v/>
      </c>
      <c r="J168" t="str">
        <f>IF(Raw!AZ168="Failed", "No", "")</f>
        <v/>
      </c>
    </row>
    <row r="169" spans="1:10" x14ac:dyDescent="0.2">
      <c r="A169" s="4" t="str">
        <f>IF(B169="", "", 168)</f>
        <v/>
      </c>
      <c r="B169" s="4" t="str">
        <f>IF(Raw!R169="", "", Raw!R169)</f>
        <v/>
      </c>
      <c r="C169" s="4" t="str">
        <f>IF(Raw!S169="", "", Raw!S169)</f>
        <v/>
      </c>
      <c r="D169" t="str">
        <f>IF(Raw!AT169="", "", Raw!AT169)</f>
        <v/>
      </c>
      <c r="E169" t="str">
        <f>IF(Raw!V169="", "", Raw!V169)</f>
        <v/>
      </c>
      <c r="F169" t="str">
        <f>IF(Raw!BA169="", "", Raw!BA169)</f>
        <v/>
      </c>
      <c r="G169" t="str">
        <f>IF(Raw!AV169="", "", Raw!AV169)</f>
        <v/>
      </c>
      <c r="H169" t="str">
        <f>IF(Raw!T169="", "", Raw!T169)</f>
        <v/>
      </c>
      <c r="I169" t="str">
        <f>IF(Raw!U169="", "", Raw!U169)</f>
        <v/>
      </c>
      <c r="J169" t="str">
        <f>IF(Raw!AZ169="Failed", "No", "")</f>
        <v/>
      </c>
    </row>
    <row r="170" spans="1:10" x14ac:dyDescent="0.2">
      <c r="A170" s="4" t="str">
        <f>IF(B170="", "", 169)</f>
        <v/>
      </c>
      <c r="B170" s="4" t="str">
        <f>IF(Raw!R170="", "", Raw!R170)</f>
        <v/>
      </c>
      <c r="C170" s="4" t="str">
        <f>IF(Raw!S170="", "", Raw!S170)</f>
        <v/>
      </c>
      <c r="D170" t="str">
        <f>IF(Raw!AT170="", "", Raw!AT170)</f>
        <v/>
      </c>
      <c r="E170" t="str">
        <f>IF(Raw!V170="", "", Raw!V170)</f>
        <v/>
      </c>
      <c r="F170" t="str">
        <f>IF(Raw!BA170="", "", Raw!BA170)</f>
        <v/>
      </c>
      <c r="G170" t="str">
        <f>IF(Raw!AV170="", "", Raw!AV170)</f>
        <v/>
      </c>
      <c r="H170" t="str">
        <f>IF(Raw!T170="", "", Raw!T170)</f>
        <v/>
      </c>
      <c r="I170" t="str">
        <f>IF(Raw!U170="", "", Raw!U170)</f>
        <v/>
      </c>
      <c r="J170" t="str">
        <f>IF(Raw!AZ170="Failed", "No", "")</f>
        <v/>
      </c>
    </row>
    <row r="171" spans="1:10" x14ac:dyDescent="0.2">
      <c r="A171" s="4" t="str">
        <f>IF(B171="", "", 170)</f>
        <v/>
      </c>
      <c r="B171" s="4" t="str">
        <f>IF(Raw!R171="", "", Raw!R171)</f>
        <v/>
      </c>
      <c r="C171" s="4" t="str">
        <f>IF(Raw!S171="", "", Raw!S171)</f>
        <v/>
      </c>
      <c r="D171" t="str">
        <f>IF(Raw!AT171="", "", Raw!AT171)</f>
        <v/>
      </c>
      <c r="E171" t="str">
        <f>IF(Raw!V171="", "", Raw!V171)</f>
        <v/>
      </c>
      <c r="F171" t="str">
        <f>IF(Raw!BA171="", "", Raw!BA171)</f>
        <v/>
      </c>
      <c r="G171" t="str">
        <f>IF(Raw!AV171="", "", Raw!AV171)</f>
        <v/>
      </c>
      <c r="H171" t="str">
        <f>IF(Raw!T171="", "", Raw!T171)</f>
        <v/>
      </c>
      <c r="I171" t="str">
        <f>IF(Raw!U171="", "", Raw!U171)</f>
        <v/>
      </c>
      <c r="J171" t="str">
        <f>IF(Raw!AZ171="Failed", "No", "")</f>
        <v/>
      </c>
    </row>
    <row r="172" spans="1:10" x14ac:dyDescent="0.2">
      <c r="A172" s="4" t="str">
        <f>IF(B172="", "", 171)</f>
        <v/>
      </c>
      <c r="B172" s="4" t="str">
        <f>IF(Raw!R172="", "", Raw!R172)</f>
        <v/>
      </c>
      <c r="C172" s="4" t="str">
        <f>IF(Raw!S172="", "", Raw!S172)</f>
        <v/>
      </c>
      <c r="D172" t="str">
        <f>IF(Raw!AT172="", "", Raw!AT172)</f>
        <v/>
      </c>
      <c r="E172" t="str">
        <f>IF(Raw!V172="", "", Raw!V172)</f>
        <v/>
      </c>
      <c r="F172" t="str">
        <f>IF(Raw!BA172="", "", Raw!BA172)</f>
        <v/>
      </c>
      <c r="G172" t="str">
        <f>IF(Raw!AV172="", "", Raw!AV172)</f>
        <v/>
      </c>
      <c r="H172" t="str">
        <f>IF(Raw!T172="", "", Raw!T172)</f>
        <v/>
      </c>
      <c r="I172" t="str">
        <f>IF(Raw!U172="", "", Raw!U172)</f>
        <v/>
      </c>
      <c r="J172" t="str">
        <f>IF(Raw!AZ172="Failed", "No", "")</f>
        <v/>
      </c>
    </row>
    <row r="173" spans="1:10" x14ac:dyDescent="0.2">
      <c r="A173" s="4" t="str">
        <f>IF(B173="", "", 172)</f>
        <v/>
      </c>
      <c r="B173" s="4" t="str">
        <f>IF(Raw!R173="", "", Raw!R173)</f>
        <v/>
      </c>
      <c r="C173" s="4" t="str">
        <f>IF(Raw!S173="", "", Raw!S173)</f>
        <v/>
      </c>
      <c r="D173" t="str">
        <f>IF(Raw!AT173="", "", Raw!AT173)</f>
        <v/>
      </c>
      <c r="E173" t="str">
        <f>IF(Raw!V173="", "", Raw!V173)</f>
        <v/>
      </c>
      <c r="F173" t="str">
        <f>IF(Raw!BA173="", "", Raw!BA173)</f>
        <v/>
      </c>
      <c r="G173" t="str">
        <f>IF(Raw!AV173="", "", Raw!AV173)</f>
        <v/>
      </c>
      <c r="H173" t="str">
        <f>IF(Raw!T173="", "", Raw!T173)</f>
        <v/>
      </c>
      <c r="I173" t="str">
        <f>IF(Raw!U173="", "", Raw!U173)</f>
        <v/>
      </c>
      <c r="J173" t="str">
        <f>IF(Raw!AZ173="Failed", "No", "")</f>
        <v/>
      </c>
    </row>
    <row r="174" spans="1:10" x14ac:dyDescent="0.2">
      <c r="A174" s="4" t="str">
        <f>IF(B174="", "", 173)</f>
        <v/>
      </c>
      <c r="B174" s="4" t="str">
        <f>IF(Raw!R174="", "", Raw!R174)</f>
        <v/>
      </c>
      <c r="C174" s="4" t="str">
        <f>IF(Raw!S174="", "", Raw!S174)</f>
        <v/>
      </c>
      <c r="D174" t="str">
        <f>IF(Raw!AT174="", "", Raw!AT174)</f>
        <v/>
      </c>
      <c r="E174" t="str">
        <f>IF(Raw!V174="", "", Raw!V174)</f>
        <v/>
      </c>
      <c r="F174" t="str">
        <f>IF(Raw!BA174="", "", Raw!BA174)</f>
        <v/>
      </c>
      <c r="G174" t="str">
        <f>IF(Raw!AV174="", "", Raw!AV174)</f>
        <v/>
      </c>
      <c r="H174" t="str">
        <f>IF(Raw!T174="", "", Raw!T174)</f>
        <v/>
      </c>
      <c r="I174" t="str">
        <f>IF(Raw!U174="", "", Raw!U174)</f>
        <v/>
      </c>
      <c r="J174" t="str">
        <f>IF(Raw!AZ174="Failed", "No", "")</f>
        <v/>
      </c>
    </row>
    <row r="175" spans="1:10" x14ac:dyDescent="0.2">
      <c r="A175" s="4" t="str">
        <f>IF(B175="", "", 174)</f>
        <v/>
      </c>
      <c r="B175" s="4" t="str">
        <f>IF(Raw!R175="", "", Raw!R175)</f>
        <v/>
      </c>
      <c r="C175" s="4" t="str">
        <f>IF(Raw!S175="", "", Raw!S175)</f>
        <v/>
      </c>
      <c r="D175" t="str">
        <f>IF(Raw!AT175="", "", Raw!AT175)</f>
        <v/>
      </c>
      <c r="E175" t="str">
        <f>IF(Raw!V175="", "", Raw!V175)</f>
        <v/>
      </c>
      <c r="F175" t="str">
        <f>IF(Raw!BA175="", "", Raw!BA175)</f>
        <v/>
      </c>
      <c r="G175" t="str">
        <f>IF(Raw!AV175="", "", Raw!AV175)</f>
        <v/>
      </c>
      <c r="H175" t="str">
        <f>IF(Raw!T175="", "", Raw!T175)</f>
        <v/>
      </c>
      <c r="I175" t="str">
        <f>IF(Raw!U175="", "", Raw!U175)</f>
        <v/>
      </c>
      <c r="J175" t="str">
        <f>IF(Raw!AZ175="Failed", "No", "")</f>
        <v/>
      </c>
    </row>
    <row r="176" spans="1:10" x14ac:dyDescent="0.2">
      <c r="A176" s="4" t="str">
        <f>IF(B176="", "", 175)</f>
        <v/>
      </c>
      <c r="B176" s="4" t="str">
        <f>IF(Raw!R176="", "", Raw!R176)</f>
        <v/>
      </c>
      <c r="C176" s="4" t="str">
        <f>IF(Raw!S176="", "", Raw!S176)</f>
        <v/>
      </c>
      <c r="D176" t="str">
        <f>IF(Raw!AT176="", "", Raw!AT176)</f>
        <v/>
      </c>
      <c r="E176" t="str">
        <f>IF(Raw!V176="", "", Raw!V176)</f>
        <v/>
      </c>
      <c r="F176" t="str">
        <f>IF(Raw!BA176="", "", Raw!BA176)</f>
        <v/>
      </c>
      <c r="G176" t="str">
        <f>IF(Raw!AV176="", "", Raw!AV176)</f>
        <v/>
      </c>
      <c r="H176" t="str">
        <f>IF(Raw!T176="", "", Raw!T176)</f>
        <v/>
      </c>
      <c r="I176" t="str">
        <f>IF(Raw!U176="", "", Raw!U176)</f>
        <v/>
      </c>
      <c r="J176" t="str">
        <f>IF(Raw!AZ176="Failed", "No", "")</f>
        <v/>
      </c>
    </row>
    <row r="177" spans="1:10" x14ac:dyDescent="0.2">
      <c r="A177" s="4" t="str">
        <f>IF(B177="", "", 176)</f>
        <v/>
      </c>
      <c r="B177" s="4" t="str">
        <f>IF(Raw!R177="", "", Raw!R177)</f>
        <v/>
      </c>
      <c r="C177" s="4" t="str">
        <f>IF(Raw!S177="", "", Raw!S177)</f>
        <v/>
      </c>
      <c r="D177" t="str">
        <f>IF(Raw!AT177="", "", Raw!AT177)</f>
        <v/>
      </c>
      <c r="E177" t="str">
        <f>IF(Raw!V177="", "", Raw!V177)</f>
        <v/>
      </c>
      <c r="F177" t="str">
        <f>IF(Raw!BA177="", "", Raw!BA177)</f>
        <v/>
      </c>
      <c r="G177" t="str">
        <f>IF(Raw!AV177="", "", Raw!AV177)</f>
        <v/>
      </c>
      <c r="H177" t="str">
        <f>IF(Raw!T177="", "", Raw!T177)</f>
        <v/>
      </c>
      <c r="I177" t="str">
        <f>IF(Raw!U177="", "", Raw!U177)</f>
        <v/>
      </c>
      <c r="J177" t="str">
        <f>IF(Raw!AZ177="Failed", "No", "")</f>
        <v/>
      </c>
    </row>
    <row r="178" spans="1:10" x14ac:dyDescent="0.2">
      <c r="A178" s="4" t="str">
        <f>IF(B178="", "", 177)</f>
        <v/>
      </c>
      <c r="B178" s="4" t="str">
        <f>IF(Raw!R178="", "", Raw!R178)</f>
        <v/>
      </c>
      <c r="C178" s="4" t="str">
        <f>IF(Raw!S178="", "", Raw!S178)</f>
        <v/>
      </c>
      <c r="D178" t="str">
        <f>IF(Raw!AT178="", "", Raw!AT178)</f>
        <v/>
      </c>
      <c r="E178" t="str">
        <f>IF(Raw!V178="", "", Raw!V178)</f>
        <v/>
      </c>
      <c r="F178" t="str">
        <f>IF(Raw!BA178="", "", Raw!BA178)</f>
        <v/>
      </c>
      <c r="G178" t="str">
        <f>IF(Raw!AV178="", "", Raw!AV178)</f>
        <v/>
      </c>
      <c r="H178" t="str">
        <f>IF(Raw!T178="", "", Raw!T178)</f>
        <v/>
      </c>
      <c r="I178" t="str">
        <f>IF(Raw!U178="", "", Raw!U178)</f>
        <v/>
      </c>
      <c r="J178" t="str">
        <f>IF(Raw!AZ178="Failed", "No", "")</f>
        <v/>
      </c>
    </row>
    <row r="179" spans="1:10" x14ac:dyDescent="0.2">
      <c r="A179" s="4" t="str">
        <f>IF(B179="", "", 178)</f>
        <v/>
      </c>
      <c r="B179" s="4" t="str">
        <f>IF(Raw!R179="", "", Raw!R179)</f>
        <v/>
      </c>
      <c r="C179" s="4" t="str">
        <f>IF(Raw!S179="", "", Raw!S179)</f>
        <v/>
      </c>
      <c r="D179" t="str">
        <f>IF(Raw!AT179="", "", Raw!AT179)</f>
        <v/>
      </c>
      <c r="E179" t="str">
        <f>IF(Raw!V179="", "", Raw!V179)</f>
        <v/>
      </c>
      <c r="F179" t="str">
        <f>IF(Raw!BA179="", "", Raw!BA179)</f>
        <v/>
      </c>
      <c r="G179" t="str">
        <f>IF(Raw!AV179="", "", Raw!AV179)</f>
        <v/>
      </c>
      <c r="H179" t="str">
        <f>IF(Raw!T179="", "", Raw!T179)</f>
        <v/>
      </c>
      <c r="I179" t="str">
        <f>IF(Raw!U179="", "", Raw!U179)</f>
        <v/>
      </c>
      <c r="J179" t="str">
        <f>IF(Raw!AZ179="Failed", "No", "")</f>
        <v/>
      </c>
    </row>
    <row r="180" spans="1:10" x14ac:dyDescent="0.2">
      <c r="A180" s="4" t="str">
        <f>IF(B180="", "", 179)</f>
        <v/>
      </c>
      <c r="B180" s="4" t="str">
        <f>IF(Raw!R180="", "", Raw!R180)</f>
        <v/>
      </c>
      <c r="C180" s="4" t="str">
        <f>IF(Raw!S180="", "", Raw!S180)</f>
        <v/>
      </c>
      <c r="D180" t="str">
        <f>IF(Raw!AT180="", "", Raw!AT180)</f>
        <v/>
      </c>
      <c r="E180" t="str">
        <f>IF(Raw!V180="", "", Raw!V180)</f>
        <v/>
      </c>
      <c r="F180" t="str">
        <f>IF(Raw!BA180="", "", Raw!BA180)</f>
        <v/>
      </c>
      <c r="G180" t="str">
        <f>IF(Raw!AV180="", "", Raw!AV180)</f>
        <v/>
      </c>
      <c r="H180" t="str">
        <f>IF(Raw!T180="", "", Raw!T180)</f>
        <v/>
      </c>
      <c r="I180" t="str">
        <f>IF(Raw!U180="", "", Raw!U180)</f>
        <v/>
      </c>
      <c r="J180" t="str">
        <f>IF(Raw!AZ180="Failed", "No", "")</f>
        <v/>
      </c>
    </row>
    <row r="181" spans="1:10" x14ac:dyDescent="0.2">
      <c r="A181" s="4" t="str">
        <f>IF(B181="", "", 180)</f>
        <v/>
      </c>
      <c r="B181" s="4" t="str">
        <f>IF(Raw!R181="", "", Raw!R181)</f>
        <v/>
      </c>
      <c r="C181" s="4" t="str">
        <f>IF(Raw!S181="", "", Raw!S181)</f>
        <v/>
      </c>
      <c r="D181" t="str">
        <f>IF(Raw!AT181="", "", Raw!AT181)</f>
        <v/>
      </c>
      <c r="E181" t="str">
        <f>IF(Raw!V181="", "", Raw!V181)</f>
        <v/>
      </c>
      <c r="F181" t="str">
        <f>IF(Raw!BA181="", "", Raw!BA181)</f>
        <v/>
      </c>
      <c r="G181" t="str">
        <f>IF(Raw!AV181="", "", Raw!AV181)</f>
        <v/>
      </c>
      <c r="H181" t="str">
        <f>IF(Raw!T181="", "", Raw!T181)</f>
        <v/>
      </c>
      <c r="I181" t="str">
        <f>IF(Raw!U181="", "", Raw!U181)</f>
        <v/>
      </c>
      <c r="J181" t="str">
        <f>IF(Raw!AZ181="Failed", "No", "")</f>
        <v/>
      </c>
    </row>
    <row r="182" spans="1:10" x14ac:dyDescent="0.2">
      <c r="A182" s="4" t="str">
        <f>IF(B182="", "", 181)</f>
        <v/>
      </c>
      <c r="B182" s="4" t="str">
        <f>IF(Raw!R182="", "", Raw!R182)</f>
        <v/>
      </c>
      <c r="C182" s="4" t="str">
        <f>IF(Raw!S182="", "", Raw!S182)</f>
        <v/>
      </c>
      <c r="D182" t="str">
        <f>IF(Raw!AT182="", "", Raw!AT182)</f>
        <v/>
      </c>
      <c r="E182" t="str">
        <f>IF(Raw!V182="", "", Raw!V182)</f>
        <v/>
      </c>
      <c r="F182" t="str">
        <f>IF(Raw!BA182="", "", Raw!BA182)</f>
        <v/>
      </c>
      <c r="G182" t="str">
        <f>IF(Raw!AV182="", "", Raw!AV182)</f>
        <v/>
      </c>
      <c r="H182" t="str">
        <f>IF(Raw!T182="", "", Raw!T182)</f>
        <v/>
      </c>
      <c r="I182" t="str">
        <f>IF(Raw!U182="", "", Raw!U182)</f>
        <v/>
      </c>
      <c r="J182" t="str">
        <f>IF(Raw!AZ182="Failed", "No", "")</f>
        <v/>
      </c>
    </row>
    <row r="183" spans="1:10" x14ac:dyDescent="0.2">
      <c r="A183" s="4" t="str">
        <f>IF(B183="", "", 182)</f>
        <v/>
      </c>
      <c r="B183" s="4" t="str">
        <f>IF(Raw!R183="", "", Raw!R183)</f>
        <v/>
      </c>
      <c r="C183" s="4" t="str">
        <f>IF(Raw!S183="", "", Raw!S183)</f>
        <v/>
      </c>
      <c r="D183" t="str">
        <f>IF(Raw!AT183="", "", Raw!AT183)</f>
        <v/>
      </c>
      <c r="E183" t="str">
        <f>IF(Raw!V183="", "", Raw!V183)</f>
        <v/>
      </c>
      <c r="F183" t="str">
        <f>IF(Raw!BA183="", "", Raw!BA183)</f>
        <v/>
      </c>
      <c r="G183" t="str">
        <f>IF(Raw!AV183="", "", Raw!AV183)</f>
        <v/>
      </c>
      <c r="H183" t="str">
        <f>IF(Raw!T183="", "", Raw!T183)</f>
        <v/>
      </c>
      <c r="I183" t="str">
        <f>IF(Raw!U183="", "", Raw!U183)</f>
        <v/>
      </c>
      <c r="J183" t="str">
        <f>IF(Raw!AZ183="Failed", "No", "")</f>
        <v/>
      </c>
    </row>
    <row r="184" spans="1:10" x14ac:dyDescent="0.2">
      <c r="A184" s="4" t="str">
        <f>IF(B184="", "", 183)</f>
        <v/>
      </c>
      <c r="B184" s="4" t="str">
        <f>IF(Raw!R184="", "", Raw!R184)</f>
        <v/>
      </c>
      <c r="C184" s="4" t="str">
        <f>IF(Raw!S184="", "", Raw!S184)</f>
        <v/>
      </c>
      <c r="D184" t="str">
        <f>IF(Raw!AT184="", "", Raw!AT184)</f>
        <v/>
      </c>
      <c r="E184" t="str">
        <f>IF(Raw!V184="", "", Raw!V184)</f>
        <v/>
      </c>
      <c r="F184" t="str">
        <f>IF(Raw!BA184="", "", Raw!BA184)</f>
        <v/>
      </c>
      <c r="G184" t="str">
        <f>IF(Raw!AV184="", "", Raw!AV184)</f>
        <v/>
      </c>
      <c r="H184" t="str">
        <f>IF(Raw!T184="", "", Raw!T184)</f>
        <v/>
      </c>
      <c r="I184" t="str">
        <f>IF(Raw!U184="", "", Raw!U184)</f>
        <v/>
      </c>
      <c r="J184" t="str">
        <f>IF(Raw!AZ184="Failed", "No", "")</f>
        <v/>
      </c>
    </row>
    <row r="185" spans="1:10" x14ac:dyDescent="0.2">
      <c r="A185" s="4" t="str">
        <f>IF(B185="", "", 184)</f>
        <v/>
      </c>
      <c r="B185" s="4" t="str">
        <f>IF(Raw!R185="", "", Raw!R185)</f>
        <v/>
      </c>
      <c r="C185" s="4" t="str">
        <f>IF(Raw!S185="", "", Raw!S185)</f>
        <v/>
      </c>
      <c r="D185" t="str">
        <f>IF(Raw!AT185="", "", Raw!AT185)</f>
        <v/>
      </c>
      <c r="E185" t="str">
        <f>IF(Raw!V185="", "", Raw!V185)</f>
        <v/>
      </c>
      <c r="F185" t="str">
        <f>IF(Raw!BA185="", "", Raw!BA185)</f>
        <v/>
      </c>
      <c r="G185" t="str">
        <f>IF(Raw!AV185="", "", Raw!AV185)</f>
        <v/>
      </c>
      <c r="H185" t="str">
        <f>IF(Raw!T185="", "", Raw!T185)</f>
        <v/>
      </c>
      <c r="I185" t="str">
        <f>IF(Raw!U185="", "", Raw!U185)</f>
        <v/>
      </c>
      <c r="J185" t="str">
        <f>IF(Raw!AZ185="Failed", "No", "")</f>
        <v/>
      </c>
    </row>
    <row r="186" spans="1:10" x14ac:dyDescent="0.2">
      <c r="A186" s="4" t="str">
        <f>IF(B186="", "", 185)</f>
        <v/>
      </c>
      <c r="B186" s="4" t="str">
        <f>IF(Raw!R186="", "", Raw!R186)</f>
        <v/>
      </c>
      <c r="C186" s="4" t="str">
        <f>IF(Raw!S186="", "", Raw!S186)</f>
        <v/>
      </c>
      <c r="D186" t="str">
        <f>IF(Raw!AT186="", "", Raw!AT186)</f>
        <v/>
      </c>
      <c r="E186" t="str">
        <f>IF(Raw!V186="", "", Raw!V186)</f>
        <v/>
      </c>
      <c r="F186" t="str">
        <f>IF(Raw!BA186="", "", Raw!BA186)</f>
        <v/>
      </c>
      <c r="G186" t="str">
        <f>IF(Raw!AV186="", "", Raw!AV186)</f>
        <v/>
      </c>
      <c r="H186" t="str">
        <f>IF(Raw!T186="", "", Raw!T186)</f>
        <v/>
      </c>
      <c r="I186" t="str">
        <f>IF(Raw!U186="", "", Raw!U186)</f>
        <v/>
      </c>
      <c r="J186" t="str">
        <f>IF(Raw!AZ186="Failed", "No", "")</f>
        <v/>
      </c>
    </row>
    <row r="187" spans="1:10" x14ac:dyDescent="0.2">
      <c r="A187" s="4" t="str">
        <f>IF(B187="", "", 186)</f>
        <v/>
      </c>
      <c r="B187" s="4" t="str">
        <f>IF(Raw!R187="", "", Raw!R187)</f>
        <v/>
      </c>
      <c r="C187" s="4" t="str">
        <f>IF(Raw!S187="", "", Raw!S187)</f>
        <v/>
      </c>
      <c r="D187" t="str">
        <f>IF(Raw!AT187="", "", Raw!AT187)</f>
        <v/>
      </c>
      <c r="E187" t="str">
        <f>IF(Raw!V187="", "", Raw!V187)</f>
        <v/>
      </c>
      <c r="F187" t="str">
        <f>IF(Raw!BA187="", "", Raw!BA187)</f>
        <v/>
      </c>
      <c r="G187" t="str">
        <f>IF(Raw!AV187="", "", Raw!AV187)</f>
        <v/>
      </c>
      <c r="H187" t="str">
        <f>IF(Raw!T187="", "", Raw!T187)</f>
        <v/>
      </c>
      <c r="I187" t="str">
        <f>IF(Raw!U187="", "", Raw!U187)</f>
        <v/>
      </c>
      <c r="J187" t="str">
        <f>IF(Raw!AZ187="Failed", "No", "")</f>
        <v/>
      </c>
    </row>
    <row r="188" spans="1:10" x14ac:dyDescent="0.2">
      <c r="A188" s="4" t="str">
        <f>IF(B188="", "", 187)</f>
        <v/>
      </c>
      <c r="B188" s="4" t="str">
        <f>IF(Raw!R188="", "", Raw!R188)</f>
        <v/>
      </c>
      <c r="C188" s="4" t="str">
        <f>IF(Raw!S188="", "", Raw!S188)</f>
        <v/>
      </c>
      <c r="D188" t="str">
        <f>IF(Raw!AT188="", "", Raw!AT188)</f>
        <v/>
      </c>
      <c r="E188" t="str">
        <f>IF(Raw!V188="", "", Raw!V188)</f>
        <v/>
      </c>
      <c r="F188" t="str">
        <f>IF(Raw!BA188="", "", Raw!BA188)</f>
        <v/>
      </c>
      <c r="G188" t="str">
        <f>IF(Raw!AV188="", "", Raw!AV188)</f>
        <v/>
      </c>
      <c r="H188" t="str">
        <f>IF(Raw!T188="", "", Raw!T188)</f>
        <v/>
      </c>
      <c r="I188" t="str">
        <f>IF(Raw!U188="", "", Raw!U188)</f>
        <v/>
      </c>
      <c r="J188" t="str">
        <f>IF(Raw!AZ188="Failed", "No", "")</f>
        <v/>
      </c>
    </row>
    <row r="189" spans="1:10" x14ac:dyDescent="0.2">
      <c r="A189" s="4" t="str">
        <f>IF(B189="", "", 188)</f>
        <v/>
      </c>
      <c r="B189" s="4" t="str">
        <f>IF(Raw!R189="", "", Raw!R189)</f>
        <v/>
      </c>
      <c r="C189" s="4" t="str">
        <f>IF(Raw!S189="", "", Raw!S189)</f>
        <v/>
      </c>
      <c r="D189" t="str">
        <f>IF(Raw!AT189="", "", Raw!AT189)</f>
        <v/>
      </c>
      <c r="E189" t="str">
        <f>IF(Raw!V189="", "", Raw!V189)</f>
        <v/>
      </c>
      <c r="F189" t="str">
        <f>IF(Raw!BA189="", "", Raw!BA189)</f>
        <v/>
      </c>
      <c r="G189" t="str">
        <f>IF(Raw!AV189="", "", Raw!AV189)</f>
        <v/>
      </c>
      <c r="H189" t="str">
        <f>IF(Raw!T189="", "", Raw!T189)</f>
        <v/>
      </c>
      <c r="I189" t="str">
        <f>IF(Raw!U189="", "", Raw!U189)</f>
        <v/>
      </c>
      <c r="J189" t="str">
        <f>IF(Raw!AZ189="Failed", "No", "")</f>
        <v/>
      </c>
    </row>
    <row r="190" spans="1:10" x14ac:dyDescent="0.2">
      <c r="A190" s="4" t="str">
        <f>IF(B190="", "", 189)</f>
        <v/>
      </c>
      <c r="B190" s="4" t="str">
        <f>IF(Raw!R190="", "", Raw!R190)</f>
        <v/>
      </c>
      <c r="C190" s="4" t="str">
        <f>IF(Raw!S190="", "", Raw!S190)</f>
        <v/>
      </c>
      <c r="D190" t="str">
        <f>IF(Raw!AT190="", "", Raw!AT190)</f>
        <v/>
      </c>
      <c r="E190" t="str">
        <f>IF(Raw!V190="", "", Raw!V190)</f>
        <v/>
      </c>
      <c r="F190" t="str">
        <f>IF(Raw!BA190="", "", Raw!BA190)</f>
        <v/>
      </c>
      <c r="G190" t="str">
        <f>IF(Raw!AV190="", "", Raw!AV190)</f>
        <v/>
      </c>
      <c r="H190" t="str">
        <f>IF(Raw!T190="", "", Raw!T190)</f>
        <v/>
      </c>
      <c r="I190" t="str">
        <f>IF(Raw!U190="", "", Raw!U190)</f>
        <v/>
      </c>
      <c r="J190" t="str">
        <f>IF(Raw!AZ190="Failed", "No", "")</f>
        <v/>
      </c>
    </row>
    <row r="191" spans="1:10" x14ac:dyDescent="0.2">
      <c r="A191" s="4" t="str">
        <f>IF(B191="", "", 190)</f>
        <v/>
      </c>
      <c r="B191" s="4" t="str">
        <f>IF(Raw!R191="", "", Raw!R191)</f>
        <v/>
      </c>
      <c r="C191" s="4" t="str">
        <f>IF(Raw!S191="", "", Raw!S191)</f>
        <v/>
      </c>
      <c r="D191" t="str">
        <f>IF(Raw!AT191="", "", Raw!AT191)</f>
        <v/>
      </c>
      <c r="E191" t="str">
        <f>IF(Raw!V191="", "", Raw!V191)</f>
        <v/>
      </c>
      <c r="F191" t="str">
        <f>IF(Raw!BA191="", "", Raw!BA191)</f>
        <v/>
      </c>
      <c r="G191" t="str">
        <f>IF(Raw!AV191="", "", Raw!AV191)</f>
        <v/>
      </c>
      <c r="H191" t="str">
        <f>IF(Raw!T191="", "", Raw!T191)</f>
        <v/>
      </c>
      <c r="I191" t="str">
        <f>IF(Raw!U191="", "", Raw!U191)</f>
        <v/>
      </c>
      <c r="J191" t="str">
        <f>IF(Raw!AZ191="Failed", "No", "")</f>
        <v/>
      </c>
    </row>
    <row r="192" spans="1:10" x14ac:dyDescent="0.2">
      <c r="A192" s="4" t="str">
        <f>IF(B192="", "", 191)</f>
        <v/>
      </c>
      <c r="B192" s="4" t="str">
        <f>IF(Raw!R192="", "", Raw!R192)</f>
        <v/>
      </c>
      <c r="C192" s="4" t="str">
        <f>IF(Raw!S192="", "", Raw!S192)</f>
        <v/>
      </c>
      <c r="D192" t="str">
        <f>IF(Raw!AT192="", "", Raw!AT192)</f>
        <v/>
      </c>
      <c r="E192" t="str">
        <f>IF(Raw!V192="", "", Raw!V192)</f>
        <v/>
      </c>
      <c r="F192" t="str">
        <f>IF(Raw!BA192="", "", Raw!BA192)</f>
        <v/>
      </c>
      <c r="G192" t="str">
        <f>IF(Raw!AV192="", "", Raw!AV192)</f>
        <v/>
      </c>
      <c r="H192" t="str">
        <f>IF(Raw!T192="", "", Raw!T192)</f>
        <v/>
      </c>
      <c r="I192" t="str">
        <f>IF(Raw!U192="", "", Raw!U192)</f>
        <v/>
      </c>
      <c r="J192" t="str">
        <f>IF(Raw!AZ192="Failed", "No", "")</f>
        <v/>
      </c>
    </row>
    <row r="193" spans="1:10" x14ac:dyDescent="0.2">
      <c r="A193" s="4" t="str">
        <f>IF(B193="", "", 192)</f>
        <v/>
      </c>
      <c r="B193" s="4" t="str">
        <f>IF(Raw!R193="", "", Raw!R193)</f>
        <v/>
      </c>
      <c r="C193" s="4" t="str">
        <f>IF(Raw!S193="", "", Raw!S193)</f>
        <v/>
      </c>
      <c r="D193" t="str">
        <f>IF(Raw!AT193="", "", Raw!AT193)</f>
        <v/>
      </c>
      <c r="E193" t="str">
        <f>IF(Raw!V193="", "", Raw!V193)</f>
        <v/>
      </c>
      <c r="F193" t="str">
        <f>IF(Raw!BA193="", "", Raw!BA193)</f>
        <v/>
      </c>
      <c r="G193" t="str">
        <f>IF(Raw!AV193="", "", Raw!AV193)</f>
        <v/>
      </c>
      <c r="H193" t="str">
        <f>IF(Raw!T193="", "", Raw!T193)</f>
        <v/>
      </c>
      <c r="I193" t="str">
        <f>IF(Raw!U193="", "", Raw!U193)</f>
        <v/>
      </c>
      <c r="J193" t="str">
        <f>IF(Raw!AZ193="Failed", "No", "")</f>
        <v/>
      </c>
    </row>
    <row r="194" spans="1:10" x14ac:dyDescent="0.2">
      <c r="A194" s="4" t="str">
        <f>IF(B194="", "", 193)</f>
        <v/>
      </c>
      <c r="B194" s="4" t="str">
        <f>IF(Raw!R194="", "", Raw!R194)</f>
        <v/>
      </c>
      <c r="C194" s="4" t="str">
        <f>IF(Raw!S194="", "", Raw!S194)</f>
        <v/>
      </c>
      <c r="D194" t="str">
        <f>IF(Raw!AT194="", "", Raw!AT194)</f>
        <v/>
      </c>
      <c r="E194" t="str">
        <f>IF(Raw!V194="", "", Raw!V194)</f>
        <v/>
      </c>
      <c r="F194" t="str">
        <f>IF(Raw!BA194="", "", Raw!BA194)</f>
        <v/>
      </c>
      <c r="G194" t="str">
        <f>IF(Raw!AV194="", "", Raw!AV194)</f>
        <v/>
      </c>
      <c r="H194" t="str">
        <f>IF(Raw!T194="", "", Raw!T194)</f>
        <v/>
      </c>
      <c r="I194" t="str">
        <f>IF(Raw!U194="", "", Raw!U194)</f>
        <v/>
      </c>
      <c r="J194" t="str">
        <f>IF(Raw!AZ194="Failed", "No", "")</f>
        <v/>
      </c>
    </row>
    <row r="195" spans="1:10" x14ac:dyDescent="0.2">
      <c r="A195" s="4" t="str">
        <f>IF(B195="", "", 194)</f>
        <v/>
      </c>
      <c r="B195" s="4" t="str">
        <f>IF(Raw!R195="", "", Raw!R195)</f>
        <v/>
      </c>
      <c r="C195" s="4" t="str">
        <f>IF(Raw!S195="", "", Raw!S195)</f>
        <v/>
      </c>
      <c r="D195" t="str">
        <f>IF(Raw!AT195="", "", Raw!AT195)</f>
        <v/>
      </c>
      <c r="E195" t="str">
        <f>IF(Raw!V195="", "", Raw!V195)</f>
        <v/>
      </c>
      <c r="F195" t="str">
        <f>IF(Raw!BA195="", "", Raw!BA195)</f>
        <v/>
      </c>
      <c r="G195" t="str">
        <f>IF(Raw!AV195="", "", Raw!AV195)</f>
        <v/>
      </c>
      <c r="H195" t="str">
        <f>IF(Raw!T195="", "", Raw!T195)</f>
        <v/>
      </c>
      <c r="I195" t="str">
        <f>IF(Raw!U195="", "", Raw!U195)</f>
        <v/>
      </c>
      <c r="J195" t="str">
        <f>IF(Raw!AZ195="Failed", "No", "")</f>
        <v/>
      </c>
    </row>
    <row r="196" spans="1:10" x14ac:dyDescent="0.2">
      <c r="A196" s="4" t="str">
        <f>IF(B196="", "", 195)</f>
        <v/>
      </c>
      <c r="B196" s="4" t="str">
        <f>IF(Raw!R196="", "", Raw!R196)</f>
        <v/>
      </c>
      <c r="C196" s="4" t="str">
        <f>IF(Raw!S196="", "", Raw!S196)</f>
        <v/>
      </c>
      <c r="D196" t="str">
        <f>IF(Raw!AT196="", "", Raw!AT196)</f>
        <v/>
      </c>
      <c r="E196" t="str">
        <f>IF(Raw!V196="", "", Raw!V196)</f>
        <v/>
      </c>
      <c r="F196" t="str">
        <f>IF(Raw!BA196="", "", Raw!BA196)</f>
        <v/>
      </c>
      <c r="G196" t="str">
        <f>IF(Raw!AV196="", "", Raw!AV196)</f>
        <v/>
      </c>
      <c r="H196" t="str">
        <f>IF(Raw!T196="", "", Raw!T196)</f>
        <v/>
      </c>
      <c r="I196" t="str">
        <f>IF(Raw!U196="", "", Raw!U196)</f>
        <v/>
      </c>
      <c r="J196" t="str">
        <f>IF(Raw!AZ196="Failed", "No", "")</f>
        <v/>
      </c>
    </row>
    <row r="197" spans="1:10" x14ac:dyDescent="0.2">
      <c r="A197" s="4" t="str">
        <f>IF(B197="", "", 196)</f>
        <v/>
      </c>
      <c r="B197" s="4" t="str">
        <f>IF(Raw!R197="", "", Raw!R197)</f>
        <v/>
      </c>
      <c r="C197" s="4" t="str">
        <f>IF(Raw!S197="", "", Raw!S197)</f>
        <v/>
      </c>
      <c r="D197" t="str">
        <f>IF(Raw!AT197="", "", Raw!AT197)</f>
        <v/>
      </c>
      <c r="E197" t="str">
        <f>IF(Raw!V197="", "", Raw!V197)</f>
        <v/>
      </c>
      <c r="F197" t="str">
        <f>IF(Raw!BA197="", "", Raw!BA197)</f>
        <v/>
      </c>
      <c r="G197" t="str">
        <f>IF(Raw!AV197="", "", Raw!AV197)</f>
        <v/>
      </c>
      <c r="H197" t="str">
        <f>IF(Raw!T197="", "", Raw!T197)</f>
        <v/>
      </c>
      <c r="I197" t="str">
        <f>IF(Raw!U197="", "", Raw!U197)</f>
        <v/>
      </c>
      <c r="J197" t="str">
        <f>IF(Raw!AZ197="Failed", "No", "")</f>
        <v/>
      </c>
    </row>
    <row r="198" spans="1:10" x14ac:dyDescent="0.2">
      <c r="A198" s="4" t="str">
        <f>IF(B198="", "", 197)</f>
        <v/>
      </c>
      <c r="B198" s="4" t="str">
        <f>IF(Raw!R198="", "", Raw!R198)</f>
        <v/>
      </c>
      <c r="C198" s="4" t="str">
        <f>IF(Raw!S198="", "", Raw!S198)</f>
        <v/>
      </c>
      <c r="D198" t="str">
        <f>IF(Raw!AT198="", "", Raw!AT198)</f>
        <v/>
      </c>
      <c r="E198" t="str">
        <f>IF(Raw!V198="", "", Raw!V198)</f>
        <v/>
      </c>
      <c r="F198" t="str">
        <f>IF(Raw!BA198="", "", Raw!BA198)</f>
        <v/>
      </c>
      <c r="G198" t="str">
        <f>IF(Raw!AV198="", "", Raw!AV198)</f>
        <v/>
      </c>
      <c r="H198" t="str">
        <f>IF(Raw!T198="", "", Raw!T198)</f>
        <v/>
      </c>
      <c r="I198" t="str">
        <f>IF(Raw!U198="", "", Raw!U198)</f>
        <v/>
      </c>
      <c r="J198" t="str">
        <f>IF(Raw!AZ198="Failed", "No", "")</f>
        <v/>
      </c>
    </row>
    <row r="199" spans="1:10" x14ac:dyDescent="0.2">
      <c r="A199" s="4" t="str">
        <f>IF(B199="", "", 198)</f>
        <v/>
      </c>
      <c r="B199" s="4" t="str">
        <f>IF(Raw!R199="", "", Raw!R199)</f>
        <v/>
      </c>
      <c r="C199" s="4" t="str">
        <f>IF(Raw!S199="", "", Raw!S199)</f>
        <v/>
      </c>
      <c r="D199" t="str">
        <f>IF(Raw!AT199="", "", Raw!AT199)</f>
        <v/>
      </c>
      <c r="E199" t="str">
        <f>IF(Raw!V199="", "", Raw!V199)</f>
        <v/>
      </c>
      <c r="F199" t="str">
        <f>IF(Raw!BA199="", "", Raw!BA199)</f>
        <v/>
      </c>
      <c r="G199" t="str">
        <f>IF(Raw!AV199="", "", Raw!AV199)</f>
        <v/>
      </c>
      <c r="H199" t="str">
        <f>IF(Raw!T199="", "", Raw!T199)</f>
        <v/>
      </c>
      <c r="I199" t="str">
        <f>IF(Raw!U199="", "", Raw!U199)</f>
        <v/>
      </c>
      <c r="J199" t="str">
        <f>IF(Raw!AZ199="Failed", "No", "")</f>
        <v/>
      </c>
    </row>
    <row r="200" spans="1:10" x14ac:dyDescent="0.2">
      <c r="A200" s="4" t="str">
        <f>IF(B200="", "", 199)</f>
        <v/>
      </c>
      <c r="B200" s="4" t="str">
        <f>IF(Raw!R200="", "", Raw!R200)</f>
        <v/>
      </c>
      <c r="C200" s="4" t="str">
        <f>IF(Raw!S200="", "", Raw!S200)</f>
        <v/>
      </c>
      <c r="D200" t="str">
        <f>IF(Raw!AT200="", "", Raw!AT200)</f>
        <v/>
      </c>
      <c r="E200" t="str">
        <f>IF(Raw!V200="", "", Raw!V200)</f>
        <v/>
      </c>
      <c r="F200" t="str">
        <f>IF(Raw!BA200="", "", Raw!BA200)</f>
        <v/>
      </c>
      <c r="G200" t="str">
        <f>IF(Raw!AV200="", "", Raw!AV200)</f>
        <v/>
      </c>
      <c r="H200" t="str">
        <f>IF(Raw!T200="", "", Raw!T200)</f>
        <v/>
      </c>
      <c r="I200" t="str">
        <f>IF(Raw!U200="", "", Raw!U200)</f>
        <v/>
      </c>
      <c r="J200" t="str">
        <f>IF(Raw!AZ200="Failed", "No", "")</f>
        <v/>
      </c>
    </row>
    <row r="201" spans="1:10" x14ac:dyDescent="0.2">
      <c r="A201" s="4" t="str">
        <f>IF(B201="", "", 200)</f>
        <v/>
      </c>
      <c r="B201" s="4" t="str">
        <f>IF(Raw!R201="", "", Raw!R201)</f>
        <v/>
      </c>
      <c r="C201" s="4" t="str">
        <f>IF(Raw!S201="", "", Raw!S201)</f>
        <v/>
      </c>
      <c r="D201" t="str">
        <f>IF(Raw!AT201="", "", Raw!AT201)</f>
        <v/>
      </c>
      <c r="E201" t="str">
        <f>IF(Raw!V201="", "", Raw!V201)</f>
        <v/>
      </c>
      <c r="F201" t="str">
        <f>IF(Raw!BA201="", "", Raw!BA201)</f>
        <v/>
      </c>
      <c r="G201" t="str">
        <f>IF(Raw!AV201="", "", Raw!AV201)</f>
        <v/>
      </c>
      <c r="H201" t="str">
        <f>IF(Raw!T201="", "", Raw!T201)</f>
        <v/>
      </c>
      <c r="I201" t="str">
        <f>IF(Raw!U201="", "", Raw!U201)</f>
        <v/>
      </c>
      <c r="J201" t="str">
        <f>IF(Raw!AZ201="Failed", "No", "")</f>
        <v/>
      </c>
    </row>
    <row r="202" spans="1:10" x14ac:dyDescent="0.2">
      <c r="A202" s="4" t="str">
        <f>IF(B202="", "", 201)</f>
        <v/>
      </c>
      <c r="B202" s="4" t="str">
        <f>IF(Raw!R202="", "", Raw!R202)</f>
        <v/>
      </c>
      <c r="C202" s="4" t="str">
        <f>IF(Raw!S202="", "", Raw!S202)</f>
        <v/>
      </c>
      <c r="D202" t="str">
        <f>IF(Raw!AT202="", "", Raw!AT202)</f>
        <v/>
      </c>
      <c r="E202" t="str">
        <f>IF(Raw!V202="", "", Raw!V202)</f>
        <v/>
      </c>
      <c r="F202" t="str">
        <f>IF(Raw!BA202="", "", Raw!BA202)</f>
        <v/>
      </c>
      <c r="G202" t="str">
        <f>IF(Raw!AV202="", "", Raw!AV202)</f>
        <v/>
      </c>
      <c r="H202" t="str">
        <f>IF(Raw!T202="", "", Raw!T202)</f>
        <v/>
      </c>
      <c r="I202" t="str">
        <f>IF(Raw!U202="", "", Raw!U202)</f>
        <v/>
      </c>
      <c r="J202" t="str">
        <f>IF(Raw!AZ202="Failed", "No", "")</f>
        <v/>
      </c>
    </row>
    <row r="203" spans="1:10" x14ac:dyDescent="0.2">
      <c r="A203" s="4" t="str">
        <f>IF(B203="", "", 202)</f>
        <v/>
      </c>
      <c r="B203" s="4" t="str">
        <f>IF(Raw!R203="", "", Raw!R203)</f>
        <v/>
      </c>
      <c r="C203" s="4" t="str">
        <f>IF(Raw!S203="", "", Raw!S203)</f>
        <v/>
      </c>
      <c r="D203" t="str">
        <f>IF(Raw!AT203="", "", Raw!AT203)</f>
        <v/>
      </c>
      <c r="E203" t="str">
        <f>IF(Raw!V203="", "", Raw!V203)</f>
        <v/>
      </c>
      <c r="F203" t="str">
        <f>IF(Raw!BA203="", "", Raw!BA203)</f>
        <v/>
      </c>
      <c r="G203" t="str">
        <f>IF(Raw!AV203="", "", Raw!AV203)</f>
        <v/>
      </c>
      <c r="H203" t="str">
        <f>IF(Raw!T203="", "", Raw!T203)</f>
        <v/>
      </c>
      <c r="I203" t="str">
        <f>IF(Raw!U203="", "", Raw!U203)</f>
        <v/>
      </c>
      <c r="J203" t="str">
        <f>IF(Raw!AZ203="Failed", "No", "")</f>
        <v/>
      </c>
    </row>
    <row r="204" spans="1:10" x14ac:dyDescent="0.2">
      <c r="A204" s="4" t="str">
        <f>IF(B204="", "", 203)</f>
        <v/>
      </c>
      <c r="B204" s="4" t="str">
        <f>IF(Raw!R204="", "", Raw!R204)</f>
        <v/>
      </c>
      <c r="C204" s="4" t="str">
        <f>IF(Raw!S204="", "", Raw!S204)</f>
        <v/>
      </c>
      <c r="D204" t="str">
        <f>IF(Raw!AT204="", "", Raw!AT204)</f>
        <v/>
      </c>
      <c r="E204" t="str">
        <f>IF(Raw!V204="", "", Raw!V204)</f>
        <v/>
      </c>
      <c r="F204" t="str">
        <f>IF(Raw!BA204="", "", Raw!BA204)</f>
        <v/>
      </c>
      <c r="G204" t="str">
        <f>IF(Raw!AV204="", "", Raw!AV204)</f>
        <v/>
      </c>
      <c r="H204" t="str">
        <f>IF(Raw!T204="", "", Raw!T204)</f>
        <v/>
      </c>
      <c r="I204" t="str">
        <f>IF(Raw!U204="", "", Raw!U204)</f>
        <v/>
      </c>
      <c r="J204" t="str">
        <f>IF(Raw!AZ204="Failed", "No", "")</f>
        <v/>
      </c>
    </row>
    <row r="205" spans="1:10" x14ac:dyDescent="0.2">
      <c r="A205" s="4" t="str">
        <f>IF(B205="", "", 204)</f>
        <v/>
      </c>
      <c r="B205" s="4" t="str">
        <f>IF(Raw!R205="", "", Raw!R205)</f>
        <v/>
      </c>
      <c r="C205" s="4" t="str">
        <f>IF(Raw!S205="", "", Raw!S205)</f>
        <v/>
      </c>
      <c r="D205" t="str">
        <f>IF(Raw!AT205="", "", Raw!AT205)</f>
        <v/>
      </c>
      <c r="E205" t="str">
        <f>IF(Raw!V205="", "", Raw!V205)</f>
        <v/>
      </c>
      <c r="F205" t="str">
        <f>IF(Raw!BA205="", "", Raw!BA205)</f>
        <v/>
      </c>
      <c r="G205" t="str">
        <f>IF(Raw!AV205="", "", Raw!AV205)</f>
        <v/>
      </c>
      <c r="H205" t="str">
        <f>IF(Raw!T205="", "", Raw!T205)</f>
        <v/>
      </c>
      <c r="I205" t="str">
        <f>IF(Raw!U205="", "", Raw!U205)</f>
        <v/>
      </c>
      <c r="J205" t="str">
        <f>IF(Raw!AZ205="Failed", "No", "")</f>
        <v/>
      </c>
    </row>
    <row r="206" spans="1:10" x14ac:dyDescent="0.2">
      <c r="A206" s="4" t="str">
        <f>IF(B206="", "", 205)</f>
        <v/>
      </c>
      <c r="B206" s="4" t="str">
        <f>IF(Raw!R206="", "", Raw!R206)</f>
        <v/>
      </c>
      <c r="C206" s="4" t="str">
        <f>IF(Raw!S206="", "", Raw!S206)</f>
        <v/>
      </c>
      <c r="D206" t="str">
        <f>IF(Raw!AT206="", "", Raw!AT206)</f>
        <v/>
      </c>
      <c r="E206" t="str">
        <f>IF(Raw!V206="", "", Raw!V206)</f>
        <v/>
      </c>
      <c r="F206" t="str">
        <f>IF(Raw!BA206="", "", Raw!BA206)</f>
        <v/>
      </c>
      <c r="G206" t="str">
        <f>IF(Raw!AV206="", "", Raw!AV206)</f>
        <v/>
      </c>
      <c r="H206" t="str">
        <f>IF(Raw!T206="", "", Raw!T206)</f>
        <v/>
      </c>
      <c r="I206" t="str">
        <f>IF(Raw!U206="", "", Raw!U206)</f>
        <v/>
      </c>
      <c r="J206" t="str">
        <f>IF(Raw!AZ206="Failed", "No", "")</f>
        <v/>
      </c>
    </row>
    <row r="207" spans="1:10" x14ac:dyDescent="0.2">
      <c r="A207" s="4" t="str">
        <f>IF(B207="", "", 206)</f>
        <v/>
      </c>
      <c r="B207" s="4" t="str">
        <f>IF(Raw!R207="", "", Raw!R207)</f>
        <v/>
      </c>
      <c r="C207" s="4" t="str">
        <f>IF(Raw!S207="", "", Raw!S207)</f>
        <v/>
      </c>
      <c r="D207" t="str">
        <f>IF(Raw!AT207="", "", Raw!AT207)</f>
        <v/>
      </c>
      <c r="E207" t="str">
        <f>IF(Raw!V207="", "", Raw!V207)</f>
        <v/>
      </c>
      <c r="F207" t="str">
        <f>IF(Raw!BA207="", "", Raw!BA207)</f>
        <v/>
      </c>
      <c r="G207" t="str">
        <f>IF(Raw!AV207="", "", Raw!AV207)</f>
        <v/>
      </c>
      <c r="H207" t="str">
        <f>IF(Raw!T207="", "", Raw!T207)</f>
        <v/>
      </c>
      <c r="I207" t="str">
        <f>IF(Raw!U207="", "", Raw!U207)</f>
        <v/>
      </c>
      <c r="J207" t="str">
        <f>IF(Raw!AZ207="Failed", "No", "")</f>
        <v/>
      </c>
    </row>
    <row r="208" spans="1:10" x14ac:dyDescent="0.2">
      <c r="A208" s="4" t="str">
        <f>IF(B208="", "", 207)</f>
        <v/>
      </c>
      <c r="B208" s="4" t="str">
        <f>IF(Raw!R208="", "", Raw!R208)</f>
        <v/>
      </c>
      <c r="C208" s="4" t="str">
        <f>IF(Raw!S208="", "", Raw!S208)</f>
        <v/>
      </c>
      <c r="D208" t="str">
        <f>IF(Raw!AT208="", "", Raw!AT208)</f>
        <v/>
      </c>
      <c r="E208" t="str">
        <f>IF(Raw!V208="", "", Raw!V208)</f>
        <v/>
      </c>
      <c r="F208" t="str">
        <f>IF(Raw!BA208="", "", Raw!BA208)</f>
        <v/>
      </c>
      <c r="G208" t="str">
        <f>IF(Raw!AV208="", "", Raw!AV208)</f>
        <v/>
      </c>
      <c r="H208" t="str">
        <f>IF(Raw!T208="", "", Raw!T208)</f>
        <v/>
      </c>
      <c r="I208" t="str">
        <f>IF(Raw!U208="", "", Raw!U208)</f>
        <v/>
      </c>
      <c r="J208" t="str">
        <f>IF(Raw!AZ208="Failed", "No", "")</f>
        <v/>
      </c>
    </row>
    <row r="209" spans="1:10" x14ac:dyDescent="0.2">
      <c r="A209" s="4" t="str">
        <f>IF(B209="", "", 208)</f>
        <v/>
      </c>
      <c r="B209" s="4" t="str">
        <f>IF(Raw!R209="", "", Raw!R209)</f>
        <v/>
      </c>
      <c r="C209" s="4" t="str">
        <f>IF(Raw!S209="", "", Raw!S209)</f>
        <v/>
      </c>
      <c r="D209" t="str">
        <f>IF(Raw!AT209="", "", Raw!AT209)</f>
        <v/>
      </c>
      <c r="E209" t="str">
        <f>IF(Raw!V209="", "", Raw!V209)</f>
        <v/>
      </c>
      <c r="F209" t="str">
        <f>IF(Raw!BA209="", "", Raw!BA209)</f>
        <v/>
      </c>
      <c r="G209" t="str">
        <f>IF(Raw!AV209="", "", Raw!AV209)</f>
        <v/>
      </c>
      <c r="H209" t="str">
        <f>IF(Raw!T209="", "", Raw!T209)</f>
        <v/>
      </c>
      <c r="I209" t="str">
        <f>IF(Raw!U209="", "", Raw!U209)</f>
        <v/>
      </c>
      <c r="J209" t="str">
        <f>IF(Raw!AZ209="Failed", "No", "")</f>
        <v/>
      </c>
    </row>
    <row r="210" spans="1:10" x14ac:dyDescent="0.2">
      <c r="A210" s="4" t="str">
        <f>IF(B210="", "", 209)</f>
        <v/>
      </c>
      <c r="B210" s="4" t="str">
        <f>IF(Raw!R210="", "", Raw!R210)</f>
        <v/>
      </c>
      <c r="C210" s="4" t="str">
        <f>IF(Raw!S210="", "", Raw!S210)</f>
        <v/>
      </c>
      <c r="D210" t="str">
        <f>IF(Raw!AT210="", "", Raw!AT210)</f>
        <v/>
      </c>
      <c r="E210" t="str">
        <f>IF(Raw!V210="", "", Raw!V210)</f>
        <v/>
      </c>
      <c r="F210" t="str">
        <f>IF(Raw!BA210="", "", Raw!BA210)</f>
        <v/>
      </c>
      <c r="G210" t="str">
        <f>IF(Raw!AV210="", "", Raw!AV210)</f>
        <v/>
      </c>
      <c r="H210" t="str">
        <f>IF(Raw!T210="", "", Raw!T210)</f>
        <v/>
      </c>
      <c r="I210" t="str">
        <f>IF(Raw!U210="", "", Raw!U210)</f>
        <v/>
      </c>
      <c r="J210" t="str">
        <f>IF(Raw!AZ210="Failed", "No", "")</f>
        <v/>
      </c>
    </row>
    <row r="211" spans="1:10" x14ac:dyDescent="0.2">
      <c r="A211" s="4" t="str">
        <f>IF(B211="", "", 210)</f>
        <v/>
      </c>
      <c r="B211" s="4" t="str">
        <f>IF(Raw!R211="", "", Raw!R211)</f>
        <v/>
      </c>
      <c r="C211" s="4" t="str">
        <f>IF(Raw!S211="", "", Raw!S211)</f>
        <v/>
      </c>
      <c r="D211" t="str">
        <f>IF(Raw!AT211="", "", Raw!AT211)</f>
        <v/>
      </c>
      <c r="E211" t="str">
        <f>IF(Raw!V211="", "", Raw!V211)</f>
        <v/>
      </c>
      <c r="F211" t="str">
        <f>IF(Raw!BA211="", "", Raw!BA211)</f>
        <v/>
      </c>
      <c r="G211" t="str">
        <f>IF(Raw!AV211="", "", Raw!AV211)</f>
        <v/>
      </c>
      <c r="H211" t="str">
        <f>IF(Raw!T211="", "", Raw!T211)</f>
        <v/>
      </c>
      <c r="I211" t="str">
        <f>IF(Raw!U211="", "", Raw!U211)</f>
        <v/>
      </c>
      <c r="J211" t="str">
        <f>IF(Raw!AZ211="Failed", "No", "")</f>
        <v/>
      </c>
    </row>
    <row r="212" spans="1:10" x14ac:dyDescent="0.2">
      <c r="A212" s="4" t="str">
        <f>IF(B212="", "", 211)</f>
        <v/>
      </c>
      <c r="B212" s="4" t="str">
        <f>IF(Raw!R212="", "", Raw!R212)</f>
        <v/>
      </c>
      <c r="C212" s="4" t="str">
        <f>IF(Raw!S212="", "", Raw!S212)</f>
        <v/>
      </c>
      <c r="D212" t="str">
        <f>IF(Raw!AT212="", "", Raw!AT212)</f>
        <v/>
      </c>
      <c r="E212" t="str">
        <f>IF(Raw!V212="", "", Raw!V212)</f>
        <v/>
      </c>
      <c r="F212" t="str">
        <f>IF(Raw!BA212="", "", Raw!BA212)</f>
        <v/>
      </c>
      <c r="G212" t="str">
        <f>IF(Raw!AV212="", "", Raw!AV212)</f>
        <v/>
      </c>
      <c r="H212" t="str">
        <f>IF(Raw!T212="", "", Raw!T212)</f>
        <v/>
      </c>
      <c r="I212" t="str">
        <f>IF(Raw!U212="", "", Raw!U212)</f>
        <v/>
      </c>
      <c r="J212" t="str">
        <f>IF(Raw!AZ212="Failed", "No", "")</f>
        <v/>
      </c>
    </row>
    <row r="213" spans="1:10" x14ac:dyDescent="0.2">
      <c r="A213" s="4" t="str">
        <f>IF(B213="", "", 212)</f>
        <v/>
      </c>
      <c r="B213" s="4" t="str">
        <f>IF(Raw!R213="", "", Raw!R213)</f>
        <v/>
      </c>
      <c r="C213" s="4" t="str">
        <f>IF(Raw!S213="", "", Raw!S213)</f>
        <v/>
      </c>
      <c r="D213" t="str">
        <f>IF(Raw!AT213="", "", Raw!AT213)</f>
        <v/>
      </c>
      <c r="E213" t="str">
        <f>IF(Raw!V213="", "", Raw!V213)</f>
        <v/>
      </c>
      <c r="F213" t="str">
        <f>IF(Raw!BA213="", "", Raw!BA213)</f>
        <v/>
      </c>
      <c r="G213" t="str">
        <f>IF(Raw!AV213="", "", Raw!AV213)</f>
        <v/>
      </c>
      <c r="H213" t="str">
        <f>IF(Raw!T213="", "", Raw!T213)</f>
        <v/>
      </c>
      <c r="I213" t="str">
        <f>IF(Raw!U213="", "", Raw!U213)</f>
        <v/>
      </c>
      <c r="J213" t="str">
        <f>IF(Raw!AZ213="Failed", "No", "")</f>
        <v/>
      </c>
    </row>
    <row r="214" spans="1:10" x14ac:dyDescent="0.2">
      <c r="A214" s="4" t="str">
        <f>IF(B214="", "", 213)</f>
        <v/>
      </c>
      <c r="B214" s="4" t="str">
        <f>IF(Raw!R214="", "", Raw!R214)</f>
        <v/>
      </c>
      <c r="C214" s="4" t="str">
        <f>IF(Raw!S214="", "", Raw!S214)</f>
        <v/>
      </c>
      <c r="D214" t="str">
        <f>IF(Raw!AT214="", "", Raw!AT214)</f>
        <v/>
      </c>
      <c r="E214" t="str">
        <f>IF(Raw!V214="", "", Raw!V214)</f>
        <v/>
      </c>
      <c r="F214" t="str">
        <f>IF(Raw!BA214="", "", Raw!BA214)</f>
        <v/>
      </c>
      <c r="G214" t="str">
        <f>IF(Raw!AV214="", "", Raw!AV214)</f>
        <v/>
      </c>
      <c r="H214" t="str">
        <f>IF(Raw!T214="", "", Raw!T214)</f>
        <v/>
      </c>
      <c r="I214" t="str">
        <f>IF(Raw!U214="", "", Raw!U214)</f>
        <v/>
      </c>
      <c r="J214" t="str">
        <f>IF(Raw!AZ214="Failed", "No", "")</f>
        <v/>
      </c>
    </row>
    <row r="215" spans="1:10" x14ac:dyDescent="0.2">
      <c r="A215" s="4" t="str">
        <f>IF(B215="", "", 214)</f>
        <v/>
      </c>
      <c r="B215" s="4" t="str">
        <f>IF(Raw!R215="", "", Raw!R215)</f>
        <v/>
      </c>
      <c r="C215" s="4" t="str">
        <f>IF(Raw!S215="", "", Raw!S215)</f>
        <v/>
      </c>
      <c r="D215" t="str">
        <f>IF(Raw!AT215="", "", Raw!AT215)</f>
        <v/>
      </c>
      <c r="E215" t="str">
        <f>IF(Raw!V215="", "", Raw!V215)</f>
        <v/>
      </c>
      <c r="F215" t="str">
        <f>IF(Raw!BA215="", "", Raw!BA215)</f>
        <v/>
      </c>
      <c r="G215" t="str">
        <f>IF(Raw!AV215="", "", Raw!AV215)</f>
        <v/>
      </c>
      <c r="H215" t="str">
        <f>IF(Raw!T215="", "", Raw!T215)</f>
        <v/>
      </c>
      <c r="I215" t="str">
        <f>IF(Raw!U215="", "", Raw!U215)</f>
        <v/>
      </c>
      <c r="J215" t="str">
        <f>IF(Raw!AZ215="Failed", "No", "")</f>
        <v/>
      </c>
    </row>
    <row r="216" spans="1:10" x14ac:dyDescent="0.2">
      <c r="A216" s="4" t="str">
        <f>IF(B216="", "", 215)</f>
        <v/>
      </c>
      <c r="B216" s="4" t="str">
        <f>IF(Raw!R216="", "", Raw!R216)</f>
        <v/>
      </c>
      <c r="C216" s="4" t="str">
        <f>IF(Raw!S216="", "", Raw!S216)</f>
        <v/>
      </c>
      <c r="D216" t="str">
        <f>IF(Raw!AT216="", "", Raw!AT216)</f>
        <v/>
      </c>
      <c r="E216" t="str">
        <f>IF(Raw!V216="", "", Raw!V216)</f>
        <v/>
      </c>
      <c r="F216" t="str">
        <f>IF(Raw!BA216="", "", Raw!BA216)</f>
        <v/>
      </c>
      <c r="G216" t="str">
        <f>IF(Raw!AV216="", "", Raw!AV216)</f>
        <v/>
      </c>
      <c r="H216" t="str">
        <f>IF(Raw!T216="", "", Raw!T216)</f>
        <v/>
      </c>
      <c r="I216" t="str">
        <f>IF(Raw!U216="", "", Raw!U216)</f>
        <v/>
      </c>
      <c r="J216" t="str">
        <f>IF(Raw!AZ216="Failed", "No", "")</f>
        <v/>
      </c>
    </row>
    <row r="217" spans="1:10" x14ac:dyDescent="0.2">
      <c r="A217" s="4" t="str">
        <f>IF(B217="", "", 216)</f>
        <v/>
      </c>
      <c r="B217" s="4" t="str">
        <f>IF(Raw!R217="", "", Raw!R217)</f>
        <v/>
      </c>
      <c r="C217" s="4" t="str">
        <f>IF(Raw!S217="", "", Raw!S217)</f>
        <v/>
      </c>
      <c r="D217" t="str">
        <f>IF(Raw!AT217="", "", Raw!AT217)</f>
        <v/>
      </c>
      <c r="E217" t="str">
        <f>IF(Raw!V217="", "", Raw!V217)</f>
        <v/>
      </c>
      <c r="F217" t="str">
        <f>IF(Raw!BA217="", "", Raw!BA217)</f>
        <v/>
      </c>
      <c r="G217" t="str">
        <f>IF(Raw!AV217="", "", Raw!AV217)</f>
        <v/>
      </c>
      <c r="H217" t="str">
        <f>IF(Raw!T217="", "", Raw!T217)</f>
        <v/>
      </c>
      <c r="I217" t="str">
        <f>IF(Raw!U217="", "", Raw!U217)</f>
        <v/>
      </c>
      <c r="J217" t="str">
        <f>IF(Raw!AZ217="Failed", "No", "")</f>
        <v/>
      </c>
    </row>
    <row r="218" spans="1:10" x14ac:dyDescent="0.2">
      <c r="A218" s="4" t="str">
        <f>IF(B218="", "", 217)</f>
        <v/>
      </c>
      <c r="B218" s="4" t="str">
        <f>IF(Raw!R218="", "", Raw!R218)</f>
        <v/>
      </c>
      <c r="C218" s="4" t="str">
        <f>IF(Raw!S218="", "", Raw!S218)</f>
        <v/>
      </c>
      <c r="D218" t="str">
        <f>IF(Raw!AT218="", "", Raw!AT218)</f>
        <v/>
      </c>
      <c r="E218" t="str">
        <f>IF(Raw!V218="", "", Raw!V218)</f>
        <v/>
      </c>
      <c r="F218" t="str">
        <f>IF(Raw!BA218="", "", Raw!BA218)</f>
        <v/>
      </c>
      <c r="G218" t="str">
        <f>IF(Raw!AV218="", "", Raw!AV218)</f>
        <v/>
      </c>
      <c r="H218" t="str">
        <f>IF(Raw!T218="", "", Raw!T218)</f>
        <v/>
      </c>
      <c r="I218" t="str">
        <f>IF(Raw!U218="", "", Raw!U218)</f>
        <v/>
      </c>
      <c r="J218" t="str">
        <f>IF(Raw!AZ218="Failed", "No", "")</f>
        <v/>
      </c>
    </row>
    <row r="219" spans="1:10" x14ac:dyDescent="0.2">
      <c r="A219" s="4" t="str">
        <f>IF(B219="", "", 218)</f>
        <v/>
      </c>
      <c r="B219" s="4" t="str">
        <f>IF(Raw!R219="", "", Raw!R219)</f>
        <v/>
      </c>
      <c r="C219" s="4" t="str">
        <f>IF(Raw!S219="", "", Raw!S219)</f>
        <v/>
      </c>
      <c r="D219" t="str">
        <f>IF(Raw!AT219="", "", Raw!AT219)</f>
        <v/>
      </c>
      <c r="E219" t="str">
        <f>IF(Raw!V219="", "", Raw!V219)</f>
        <v/>
      </c>
      <c r="F219" t="str">
        <f>IF(Raw!BA219="", "", Raw!BA219)</f>
        <v/>
      </c>
      <c r="G219" t="str">
        <f>IF(Raw!AV219="", "", Raw!AV219)</f>
        <v/>
      </c>
      <c r="H219" t="str">
        <f>IF(Raw!T219="", "", Raw!T219)</f>
        <v/>
      </c>
      <c r="I219" t="str">
        <f>IF(Raw!U219="", "", Raw!U219)</f>
        <v/>
      </c>
      <c r="J219" t="str">
        <f>IF(Raw!AZ219="Failed", "No", "")</f>
        <v/>
      </c>
    </row>
    <row r="220" spans="1:10" x14ac:dyDescent="0.2">
      <c r="A220" s="4" t="str">
        <f>IF(B220="", "", 219)</f>
        <v/>
      </c>
      <c r="B220" s="4" t="str">
        <f>IF(Raw!R220="", "", Raw!R220)</f>
        <v/>
      </c>
      <c r="C220" s="4" t="str">
        <f>IF(Raw!S220="", "", Raw!S220)</f>
        <v/>
      </c>
      <c r="D220" t="str">
        <f>IF(Raw!AT220="", "", Raw!AT220)</f>
        <v/>
      </c>
      <c r="E220" t="str">
        <f>IF(Raw!V220="", "", Raw!V220)</f>
        <v/>
      </c>
      <c r="F220" t="str">
        <f>IF(Raw!BA220="", "", Raw!BA220)</f>
        <v/>
      </c>
      <c r="G220" t="str">
        <f>IF(Raw!AV220="", "", Raw!AV220)</f>
        <v/>
      </c>
      <c r="H220" t="str">
        <f>IF(Raw!T220="", "", Raw!T220)</f>
        <v/>
      </c>
      <c r="I220" t="str">
        <f>IF(Raw!U220="", "", Raw!U220)</f>
        <v/>
      </c>
      <c r="J220" t="str">
        <f>IF(Raw!AZ220="Failed", "No", "")</f>
        <v/>
      </c>
    </row>
    <row r="221" spans="1:10" x14ac:dyDescent="0.2">
      <c r="A221" s="4" t="str">
        <f>IF(B221="", "", 220)</f>
        <v/>
      </c>
      <c r="B221" s="4" t="str">
        <f>IF(Raw!R221="", "", Raw!R221)</f>
        <v/>
      </c>
      <c r="C221" s="4" t="str">
        <f>IF(Raw!S221="", "", Raw!S221)</f>
        <v/>
      </c>
      <c r="D221" t="str">
        <f>IF(Raw!AT221="", "", Raw!AT221)</f>
        <v/>
      </c>
      <c r="E221" t="str">
        <f>IF(Raw!V221="", "", Raw!V221)</f>
        <v/>
      </c>
      <c r="F221" t="str">
        <f>IF(Raw!BA221="", "", Raw!BA221)</f>
        <v/>
      </c>
      <c r="G221" t="str">
        <f>IF(Raw!AV221="", "", Raw!AV221)</f>
        <v/>
      </c>
      <c r="H221" t="str">
        <f>IF(Raw!T221="", "", Raw!T221)</f>
        <v/>
      </c>
      <c r="I221" t="str">
        <f>IF(Raw!U221="", "", Raw!U221)</f>
        <v/>
      </c>
      <c r="J221" t="str">
        <f>IF(Raw!AZ221="Failed", "No", "")</f>
        <v/>
      </c>
    </row>
    <row r="222" spans="1:10" x14ac:dyDescent="0.2">
      <c r="A222" s="4" t="str">
        <f>IF(B222="", "", 221)</f>
        <v/>
      </c>
      <c r="B222" s="4" t="str">
        <f>IF(Raw!R222="", "", Raw!R222)</f>
        <v/>
      </c>
      <c r="C222" s="4" t="str">
        <f>IF(Raw!S222="", "", Raw!S222)</f>
        <v/>
      </c>
      <c r="D222" t="str">
        <f>IF(Raw!AT222="", "", Raw!AT222)</f>
        <v/>
      </c>
      <c r="E222" t="str">
        <f>IF(Raw!V222="", "", Raw!V222)</f>
        <v/>
      </c>
      <c r="F222" t="str">
        <f>IF(Raw!BA222="", "", Raw!BA222)</f>
        <v/>
      </c>
      <c r="G222" t="str">
        <f>IF(Raw!AV222="", "", Raw!AV222)</f>
        <v/>
      </c>
      <c r="H222" t="str">
        <f>IF(Raw!T222="", "", Raw!T222)</f>
        <v/>
      </c>
      <c r="I222" t="str">
        <f>IF(Raw!U222="", "", Raw!U222)</f>
        <v/>
      </c>
      <c r="J222" t="str">
        <f>IF(Raw!AZ222="Failed", "No", "")</f>
        <v/>
      </c>
    </row>
    <row r="223" spans="1:10" x14ac:dyDescent="0.2">
      <c r="A223" s="4" t="str">
        <f>IF(B223="", "", 222)</f>
        <v/>
      </c>
      <c r="B223" s="4" t="str">
        <f>IF(Raw!R223="", "", Raw!R223)</f>
        <v/>
      </c>
      <c r="C223" s="4" t="str">
        <f>IF(Raw!S223="", "", Raw!S223)</f>
        <v/>
      </c>
      <c r="D223" t="str">
        <f>IF(Raw!AT223="", "", Raw!AT223)</f>
        <v/>
      </c>
      <c r="E223" t="str">
        <f>IF(Raw!V223="", "", Raw!V223)</f>
        <v/>
      </c>
      <c r="F223" t="str">
        <f>IF(Raw!BA223="", "", Raw!BA223)</f>
        <v/>
      </c>
      <c r="G223" t="str">
        <f>IF(Raw!AV223="", "", Raw!AV223)</f>
        <v/>
      </c>
      <c r="H223" t="str">
        <f>IF(Raw!T223="", "", Raw!T223)</f>
        <v/>
      </c>
      <c r="I223" t="str">
        <f>IF(Raw!U223="", "", Raw!U223)</f>
        <v/>
      </c>
      <c r="J223" t="str">
        <f>IF(Raw!AZ223="Failed", "No", "")</f>
        <v/>
      </c>
    </row>
    <row r="224" spans="1:10" x14ac:dyDescent="0.2">
      <c r="A224" s="4" t="str">
        <f>IF(B224="", "", 223)</f>
        <v/>
      </c>
      <c r="B224" s="4" t="str">
        <f>IF(Raw!R224="", "", Raw!R224)</f>
        <v/>
      </c>
      <c r="C224" s="4" t="str">
        <f>IF(Raw!S224="", "", Raw!S224)</f>
        <v/>
      </c>
      <c r="D224" t="str">
        <f>IF(Raw!AT224="", "", Raw!AT224)</f>
        <v/>
      </c>
      <c r="E224" t="str">
        <f>IF(Raw!V224="", "", Raw!V224)</f>
        <v/>
      </c>
      <c r="F224" t="str">
        <f>IF(Raw!BA224="", "", Raw!BA224)</f>
        <v/>
      </c>
      <c r="G224" t="str">
        <f>IF(Raw!AV224="", "", Raw!AV224)</f>
        <v/>
      </c>
      <c r="H224" t="str">
        <f>IF(Raw!T224="", "", Raw!T224)</f>
        <v/>
      </c>
      <c r="I224" t="str">
        <f>IF(Raw!U224="", "", Raw!U224)</f>
        <v/>
      </c>
      <c r="J224" t="str">
        <f>IF(Raw!AZ224="Failed", "No", "")</f>
        <v/>
      </c>
    </row>
    <row r="225" spans="1:10" x14ac:dyDescent="0.2">
      <c r="A225" s="4" t="str">
        <f>IF(B225="", "", 224)</f>
        <v/>
      </c>
      <c r="B225" s="4" t="str">
        <f>IF(Raw!R225="", "", Raw!R225)</f>
        <v/>
      </c>
      <c r="C225" s="4" t="str">
        <f>IF(Raw!S225="", "", Raw!S225)</f>
        <v/>
      </c>
      <c r="D225" t="str">
        <f>IF(Raw!AT225="", "", Raw!AT225)</f>
        <v/>
      </c>
      <c r="E225" t="str">
        <f>IF(Raw!V225="", "", Raw!V225)</f>
        <v/>
      </c>
      <c r="F225" t="str">
        <f>IF(Raw!BA225="", "", Raw!BA225)</f>
        <v/>
      </c>
      <c r="G225" t="str">
        <f>IF(Raw!AV225="", "", Raw!AV225)</f>
        <v/>
      </c>
      <c r="H225" t="str">
        <f>IF(Raw!T225="", "", Raw!T225)</f>
        <v/>
      </c>
      <c r="I225" t="str">
        <f>IF(Raw!U225="", "", Raw!U225)</f>
        <v/>
      </c>
      <c r="J225" t="str">
        <f>IF(Raw!AZ225="Failed", "No", "")</f>
        <v/>
      </c>
    </row>
    <row r="226" spans="1:10" x14ac:dyDescent="0.2">
      <c r="A226" s="4" t="str">
        <f>IF(B226="", "", 225)</f>
        <v/>
      </c>
      <c r="B226" s="4" t="str">
        <f>IF(Raw!R226="", "", Raw!R226)</f>
        <v/>
      </c>
      <c r="C226" s="4" t="str">
        <f>IF(Raw!S226="", "", Raw!S226)</f>
        <v/>
      </c>
      <c r="D226" t="str">
        <f>IF(Raw!AT226="", "", Raw!AT226)</f>
        <v/>
      </c>
      <c r="E226" t="str">
        <f>IF(Raw!V226="", "", Raw!V226)</f>
        <v/>
      </c>
      <c r="F226" t="str">
        <f>IF(Raw!BA226="", "", Raw!BA226)</f>
        <v/>
      </c>
      <c r="G226" t="str">
        <f>IF(Raw!AV226="", "", Raw!AV226)</f>
        <v/>
      </c>
      <c r="H226" t="str">
        <f>IF(Raw!T226="", "", Raw!T226)</f>
        <v/>
      </c>
      <c r="I226" t="str">
        <f>IF(Raw!U226="", "", Raw!U226)</f>
        <v/>
      </c>
      <c r="J226" t="str">
        <f>IF(Raw!AZ226="Failed", "No", "")</f>
        <v/>
      </c>
    </row>
    <row r="227" spans="1:10" x14ac:dyDescent="0.2">
      <c r="A227" s="4" t="str">
        <f>IF(B227="", "", 226)</f>
        <v/>
      </c>
      <c r="B227" s="4" t="str">
        <f>IF(Raw!R227="", "", Raw!R227)</f>
        <v/>
      </c>
      <c r="C227" s="4" t="str">
        <f>IF(Raw!S227="", "", Raw!S227)</f>
        <v/>
      </c>
      <c r="D227" t="str">
        <f>IF(Raw!AT227="", "", Raw!AT227)</f>
        <v/>
      </c>
      <c r="E227" t="str">
        <f>IF(Raw!V227="", "", Raw!V227)</f>
        <v/>
      </c>
      <c r="F227" t="str">
        <f>IF(Raw!BA227="", "", Raw!BA227)</f>
        <v/>
      </c>
      <c r="G227" t="str">
        <f>IF(Raw!AV227="", "", Raw!AV227)</f>
        <v/>
      </c>
      <c r="H227" t="str">
        <f>IF(Raw!T227="", "", Raw!T227)</f>
        <v/>
      </c>
      <c r="I227" t="str">
        <f>IF(Raw!U227="", "", Raw!U227)</f>
        <v/>
      </c>
      <c r="J227" t="str">
        <f>IF(Raw!AZ227="Failed", "No", "")</f>
        <v/>
      </c>
    </row>
    <row r="228" spans="1:10" x14ac:dyDescent="0.2">
      <c r="A228" s="4" t="str">
        <f>IF(B228="", "", 227)</f>
        <v/>
      </c>
      <c r="B228" s="4" t="str">
        <f>IF(Raw!R228="", "", Raw!R228)</f>
        <v/>
      </c>
      <c r="C228" s="4" t="str">
        <f>IF(Raw!S228="", "", Raw!S228)</f>
        <v/>
      </c>
      <c r="D228" t="str">
        <f>IF(Raw!AT228="", "", Raw!AT228)</f>
        <v/>
      </c>
      <c r="E228" t="str">
        <f>IF(Raw!V228="", "", Raw!V228)</f>
        <v/>
      </c>
      <c r="F228" t="str">
        <f>IF(Raw!BA228="", "", Raw!BA228)</f>
        <v/>
      </c>
      <c r="G228" t="str">
        <f>IF(Raw!AV228="", "", Raw!AV228)</f>
        <v/>
      </c>
      <c r="H228" t="str">
        <f>IF(Raw!T228="", "", Raw!T228)</f>
        <v/>
      </c>
      <c r="I228" t="str">
        <f>IF(Raw!U228="", "", Raw!U228)</f>
        <v/>
      </c>
      <c r="J228" t="str">
        <f>IF(Raw!AZ228="Failed", "No", "")</f>
        <v/>
      </c>
    </row>
    <row r="229" spans="1:10" x14ac:dyDescent="0.2">
      <c r="A229" s="4" t="str">
        <f>IF(B229="", "", 228)</f>
        <v/>
      </c>
      <c r="B229" s="4" t="str">
        <f>IF(Raw!R229="", "", Raw!R229)</f>
        <v/>
      </c>
      <c r="C229" s="4" t="str">
        <f>IF(Raw!S229="", "", Raw!S229)</f>
        <v/>
      </c>
      <c r="D229" t="str">
        <f>IF(Raw!AT229="", "", Raw!AT229)</f>
        <v/>
      </c>
      <c r="E229" t="str">
        <f>IF(Raw!V229="", "", Raw!V229)</f>
        <v/>
      </c>
      <c r="F229" t="str">
        <f>IF(Raw!BA229="", "", Raw!BA229)</f>
        <v/>
      </c>
      <c r="G229" t="str">
        <f>IF(Raw!AV229="", "", Raw!AV229)</f>
        <v/>
      </c>
      <c r="H229" t="str">
        <f>IF(Raw!T229="", "", Raw!T229)</f>
        <v/>
      </c>
      <c r="I229" t="str">
        <f>IF(Raw!U229="", "", Raw!U229)</f>
        <v/>
      </c>
      <c r="J229" t="str">
        <f>IF(Raw!AZ229="Failed", "No", "")</f>
        <v/>
      </c>
    </row>
    <row r="230" spans="1:10" x14ac:dyDescent="0.2">
      <c r="A230" s="4" t="str">
        <f>IF(B230="", "", 229)</f>
        <v/>
      </c>
      <c r="B230" s="4" t="str">
        <f>IF(Raw!R230="", "", Raw!R230)</f>
        <v/>
      </c>
      <c r="C230" s="4" t="str">
        <f>IF(Raw!S230="", "", Raw!S230)</f>
        <v/>
      </c>
      <c r="D230" t="str">
        <f>IF(Raw!AT230="", "", Raw!AT230)</f>
        <v/>
      </c>
      <c r="E230" t="str">
        <f>IF(Raw!V230="", "", Raw!V230)</f>
        <v/>
      </c>
      <c r="F230" t="str">
        <f>IF(Raw!BA230="", "", Raw!BA230)</f>
        <v/>
      </c>
      <c r="G230" t="str">
        <f>IF(Raw!AV230="", "", Raw!AV230)</f>
        <v/>
      </c>
      <c r="H230" t="str">
        <f>IF(Raw!T230="", "", Raw!T230)</f>
        <v/>
      </c>
      <c r="I230" t="str">
        <f>IF(Raw!U230="", "", Raw!U230)</f>
        <v/>
      </c>
      <c r="J230" t="str">
        <f>IF(Raw!AZ230="Failed", "No", "")</f>
        <v/>
      </c>
    </row>
    <row r="231" spans="1:10" x14ac:dyDescent="0.2">
      <c r="A231" s="4" t="str">
        <f>IF(B231="", "", 230)</f>
        <v/>
      </c>
      <c r="B231" s="4" t="str">
        <f>IF(Raw!R231="", "", Raw!R231)</f>
        <v/>
      </c>
      <c r="C231" s="4" t="str">
        <f>IF(Raw!S231="", "", Raw!S231)</f>
        <v/>
      </c>
      <c r="D231" t="str">
        <f>IF(Raw!AT231="", "", Raw!AT231)</f>
        <v/>
      </c>
      <c r="E231" t="str">
        <f>IF(Raw!V231="", "", Raw!V231)</f>
        <v/>
      </c>
      <c r="F231" t="str">
        <f>IF(Raw!BA231="", "", Raw!BA231)</f>
        <v/>
      </c>
      <c r="G231" t="str">
        <f>IF(Raw!AV231="", "", Raw!AV231)</f>
        <v/>
      </c>
      <c r="H231" t="str">
        <f>IF(Raw!T231="", "", Raw!T231)</f>
        <v/>
      </c>
      <c r="I231" t="str">
        <f>IF(Raw!U231="", "", Raw!U231)</f>
        <v/>
      </c>
      <c r="J231" t="str">
        <f>IF(Raw!AZ231="Failed", "No", "")</f>
        <v/>
      </c>
    </row>
    <row r="232" spans="1:10" x14ac:dyDescent="0.2">
      <c r="A232" s="4" t="str">
        <f>IF(B232="", "", 231)</f>
        <v/>
      </c>
      <c r="B232" s="4" t="str">
        <f>IF(Raw!R232="", "", Raw!R232)</f>
        <v/>
      </c>
      <c r="C232" s="4" t="str">
        <f>IF(Raw!S232="", "", Raw!S232)</f>
        <v/>
      </c>
      <c r="D232" t="str">
        <f>IF(Raw!AT232="", "", Raw!AT232)</f>
        <v/>
      </c>
      <c r="E232" t="str">
        <f>IF(Raw!V232="", "", Raw!V232)</f>
        <v/>
      </c>
      <c r="F232" t="str">
        <f>IF(Raw!BA232="", "", Raw!BA232)</f>
        <v/>
      </c>
      <c r="G232" t="str">
        <f>IF(Raw!AV232="", "", Raw!AV232)</f>
        <v/>
      </c>
      <c r="H232" t="str">
        <f>IF(Raw!T232="", "", Raw!T232)</f>
        <v/>
      </c>
      <c r="I232" t="str">
        <f>IF(Raw!U232="", "", Raw!U232)</f>
        <v/>
      </c>
      <c r="J232" t="str">
        <f>IF(Raw!AZ232="Failed", "No", "")</f>
        <v/>
      </c>
    </row>
    <row r="233" spans="1:10" x14ac:dyDescent="0.2">
      <c r="A233" s="4" t="str">
        <f>IF(B233="", "", 232)</f>
        <v/>
      </c>
      <c r="B233" s="4" t="str">
        <f>IF(Raw!R233="", "", Raw!R233)</f>
        <v/>
      </c>
      <c r="C233" s="4" t="str">
        <f>IF(Raw!S233="", "", Raw!S233)</f>
        <v/>
      </c>
      <c r="D233" t="str">
        <f>IF(Raw!AT233="", "", Raw!AT233)</f>
        <v/>
      </c>
      <c r="E233" t="str">
        <f>IF(Raw!V233="", "", Raw!V233)</f>
        <v/>
      </c>
      <c r="F233" t="str">
        <f>IF(Raw!BA233="", "", Raw!BA233)</f>
        <v/>
      </c>
      <c r="G233" t="str">
        <f>IF(Raw!AV233="", "", Raw!AV233)</f>
        <v/>
      </c>
      <c r="H233" t="str">
        <f>IF(Raw!T233="", "", Raw!T233)</f>
        <v/>
      </c>
      <c r="I233" t="str">
        <f>IF(Raw!U233="", "", Raw!U233)</f>
        <v/>
      </c>
      <c r="J233" t="str">
        <f>IF(Raw!AZ233="Failed", "No", "")</f>
        <v/>
      </c>
    </row>
    <row r="234" spans="1:10" x14ac:dyDescent="0.2">
      <c r="A234" s="4" t="str">
        <f>IF(B234="", "", 233)</f>
        <v/>
      </c>
      <c r="B234" s="4" t="str">
        <f>IF(Raw!R234="", "", Raw!R234)</f>
        <v/>
      </c>
      <c r="C234" s="4" t="str">
        <f>IF(Raw!S234="", "", Raw!S234)</f>
        <v/>
      </c>
      <c r="D234" t="str">
        <f>IF(Raw!AT234="", "", Raw!AT234)</f>
        <v/>
      </c>
      <c r="E234" t="str">
        <f>IF(Raw!V234="", "", Raw!V234)</f>
        <v/>
      </c>
      <c r="F234" t="str">
        <f>IF(Raw!BA234="", "", Raw!BA234)</f>
        <v/>
      </c>
      <c r="G234" t="str">
        <f>IF(Raw!AV234="", "", Raw!AV234)</f>
        <v/>
      </c>
      <c r="H234" t="str">
        <f>IF(Raw!T234="", "", Raw!T234)</f>
        <v/>
      </c>
      <c r="I234" t="str">
        <f>IF(Raw!U234="", "", Raw!U234)</f>
        <v/>
      </c>
      <c r="J234" t="str">
        <f>IF(Raw!AZ234="Failed", "No", "")</f>
        <v/>
      </c>
    </row>
    <row r="235" spans="1:10" x14ac:dyDescent="0.2">
      <c r="A235" s="4" t="str">
        <f>IF(B235="", "", 234)</f>
        <v/>
      </c>
      <c r="B235" s="4" t="str">
        <f>IF(Raw!R235="", "", Raw!R235)</f>
        <v/>
      </c>
      <c r="C235" s="4" t="str">
        <f>IF(Raw!S235="", "", Raw!S235)</f>
        <v/>
      </c>
      <c r="D235" t="str">
        <f>IF(Raw!AT235="", "", Raw!AT235)</f>
        <v/>
      </c>
      <c r="E235" t="str">
        <f>IF(Raw!V235="", "", Raw!V235)</f>
        <v/>
      </c>
      <c r="F235" t="str">
        <f>IF(Raw!BA235="", "", Raw!BA235)</f>
        <v/>
      </c>
      <c r="G235" t="str">
        <f>IF(Raw!AV235="", "", Raw!AV235)</f>
        <v/>
      </c>
      <c r="H235" t="str">
        <f>IF(Raw!T235="", "", Raw!T235)</f>
        <v/>
      </c>
      <c r="I235" t="str">
        <f>IF(Raw!U235="", "", Raw!U235)</f>
        <v/>
      </c>
      <c r="J235" t="str">
        <f>IF(Raw!AZ235="Failed", "No", "")</f>
        <v/>
      </c>
    </row>
    <row r="236" spans="1:10" x14ac:dyDescent="0.2">
      <c r="A236" s="4" t="str">
        <f>IF(B236="", "", 235)</f>
        <v/>
      </c>
      <c r="B236" s="4" t="str">
        <f>IF(Raw!R236="", "", Raw!R236)</f>
        <v/>
      </c>
      <c r="C236" s="4" t="str">
        <f>IF(Raw!S236="", "", Raw!S236)</f>
        <v/>
      </c>
      <c r="D236" t="str">
        <f>IF(Raw!AT236="", "", Raw!AT236)</f>
        <v/>
      </c>
      <c r="E236" t="str">
        <f>IF(Raw!V236="", "", Raw!V236)</f>
        <v/>
      </c>
      <c r="F236" t="str">
        <f>IF(Raw!BA236="", "", Raw!BA236)</f>
        <v/>
      </c>
      <c r="G236" t="str">
        <f>IF(Raw!AV236="", "", Raw!AV236)</f>
        <v/>
      </c>
      <c r="H236" t="str">
        <f>IF(Raw!T236="", "", Raw!T236)</f>
        <v/>
      </c>
      <c r="I236" t="str">
        <f>IF(Raw!U236="", "", Raw!U236)</f>
        <v/>
      </c>
      <c r="J236" t="str">
        <f>IF(Raw!AZ236="Failed", "No", "")</f>
        <v/>
      </c>
    </row>
    <row r="237" spans="1:10" x14ac:dyDescent="0.2">
      <c r="A237" s="4" t="str">
        <f>IF(B237="", "", 236)</f>
        <v/>
      </c>
      <c r="B237" s="4" t="str">
        <f>IF(Raw!R237="", "", Raw!R237)</f>
        <v/>
      </c>
      <c r="C237" s="4" t="str">
        <f>IF(Raw!S237="", "", Raw!S237)</f>
        <v/>
      </c>
      <c r="D237" t="str">
        <f>IF(Raw!AT237="", "", Raw!AT237)</f>
        <v/>
      </c>
      <c r="E237" t="str">
        <f>IF(Raw!V237="", "", Raw!V237)</f>
        <v/>
      </c>
      <c r="F237" t="str">
        <f>IF(Raw!BA237="", "", Raw!BA237)</f>
        <v/>
      </c>
      <c r="G237" t="str">
        <f>IF(Raw!AV237="", "", Raw!AV237)</f>
        <v/>
      </c>
      <c r="H237" t="str">
        <f>IF(Raw!T237="", "", Raw!T237)</f>
        <v/>
      </c>
      <c r="I237" t="str">
        <f>IF(Raw!U237="", "", Raw!U237)</f>
        <v/>
      </c>
      <c r="J237" t="str">
        <f>IF(Raw!AZ237="Failed", "No", "")</f>
        <v/>
      </c>
    </row>
    <row r="238" spans="1:10" x14ac:dyDescent="0.2">
      <c r="A238" s="4" t="str">
        <f>IF(B238="", "", 237)</f>
        <v/>
      </c>
      <c r="B238" s="4" t="str">
        <f>IF(Raw!R238="", "", Raw!R238)</f>
        <v/>
      </c>
      <c r="C238" s="4" t="str">
        <f>IF(Raw!S238="", "", Raw!S238)</f>
        <v/>
      </c>
      <c r="D238" t="str">
        <f>IF(Raw!AT238="", "", Raw!AT238)</f>
        <v/>
      </c>
      <c r="E238" t="str">
        <f>IF(Raw!V238="", "", Raw!V238)</f>
        <v/>
      </c>
      <c r="F238" t="str">
        <f>IF(Raw!BA238="", "", Raw!BA238)</f>
        <v/>
      </c>
      <c r="G238" t="str">
        <f>IF(Raw!AV238="", "", Raw!AV238)</f>
        <v/>
      </c>
      <c r="H238" t="str">
        <f>IF(Raw!T238="", "", Raw!T238)</f>
        <v/>
      </c>
      <c r="I238" t="str">
        <f>IF(Raw!U238="", "", Raw!U238)</f>
        <v/>
      </c>
      <c r="J238" t="str">
        <f>IF(Raw!AZ238="Failed", "No", "")</f>
        <v/>
      </c>
    </row>
    <row r="239" spans="1:10" x14ac:dyDescent="0.2">
      <c r="A239" s="4" t="str">
        <f>IF(B239="", "", 238)</f>
        <v/>
      </c>
      <c r="B239" s="4" t="str">
        <f>IF(Raw!R239="", "", Raw!R239)</f>
        <v/>
      </c>
      <c r="C239" s="4" t="str">
        <f>IF(Raw!S239="", "", Raw!S239)</f>
        <v/>
      </c>
      <c r="D239" t="str">
        <f>IF(Raw!AT239="", "", Raw!AT239)</f>
        <v/>
      </c>
      <c r="E239" t="str">
        <f>IF(Raw!V239="", "", Raw!V239)</f>
        <v/>
      </c>
      <c r="F239" t="str">
        <f>IF(Raw!BA239="", "", Raw!BA239)</f>
        <v/>
      </c>
      <c r="G239" t="str">
        <f>IF(Raw!AV239="", "", Raw!AV239)</f>
        <v/>
      </c>
      <c r="H239" t="str">
        <f>IF(Raw!T239="", "", Raw!T239)</f>
        <v/>
      </c>
      <c r="I239" t="str">
        <f>IF(Raw!U239="", "", Raw!U239)</f>
        <v/>
      </c>
      <c r="J239" t="str">
        <f>IF(Raw!AZ239="Failed", "No", "")</f>
        <v/>
      </c>
    </row>
    <row r="240" spans="1:10" x14ac:dyDescent="0.2">
      <c r="A240" s="4" t="str">
        <f>IF(B240="", "", 239)</f>
        <v/>
      </c>
      <c r="B240" s="4" t="str">
        <f>IF(Raw!R240="", "", Raw!R240)</f>
        <v/>
      </c>
      <c r="C240" s="4" t="str">
        <f>IF(Raw!S240="", "", Raw!S240)</f>
        <v/>
      </c>
      <c r="D240" t="str">
        <f>IF(Raw!AT240="", "", Raw!AT240)</f>
        <v/>
      </c>
      <c r="E240" t="str">
        <f>IF(Raw!V240="", "", Raw!V240)</f>
        <v/>
      </c>
      <c r="F240" t="str">
        <f>IF(Raw!BA240="", "", Raw!BA240)</f>
        <v/>
      </c>
      <c r="G240" t="str">
        <f>IF(Raw!AV240="", "", Raw!AV240)</f>
        <v/>
      </c>
      <c r="H240" t="str">
        <f>IF(Raw!T240="", "", Raw!T240)</f>
        <v/>
      </c>
      <c r="I240" t="str">
        <f>IF(Raw!U240="", "", Raw!U240)</f>
        <v/>
      </c>
      <c r="J240" t="str">
        <f>IF(Raw!AZ240="Failed", "No", "")</f>
        <v/>
      </c>
    </row>
    <row r="241" spans="1:10" x14ac:dyDescent="0.2">
      <c r="A241" s="4" t="str">
        <f>IF(B241="", "", 240)</f>
        <v/>
      </c>
      <c r="B241" s="4" t="str">
        <f>IF(Raw!R241="", "", Raw!R241)</f>
        <v/>
      </c>
      <c r="C241" s="4" t="str">
        <f>IF(Raw!S241="", "", Raw!S241)</f>
        <v/>
      </c>
      <c r="D241" t="str">
        <f>IF(Raw!AT241="", "", Raw!AT241)</f>
        <v/>
      </c>
      <c r="E241" t="str">
        <f>IF(Raw!V241="", "", Raw!V241)</f>
        <v/>
      </c>
      <c r="F241" t="str">
        <f>IF(Raw!BA241="", "", Raw!BA241)</f>
        <v/>
      </c>
      <c r="G241" t="str">
        <f>IF(Raw!AV241="", "", Raw!AV241)</f>
        <v/>
      </c>
      <c r="H241" t="str">
        <f>IF(Raw!T241="", "", Raw!T241)</f>
        <v/>
      </c>
      <c r="I241" t="str">
        <f>IF(Raw!U241="", "", Raw!U241)</f>
        <v/>
      </c>
      <c r="J241" t="str">
        <f>IF(Raw!AZ241="Failed", "No", "")</f>
        <v/>
      </c>
    </row>
    <row r="242" spans="1:10" x14ac:dyDescent="0.2">
      <c r="A242" s="4" t="str">
        <f>IF(B242="", "", 241)</f>
        <v/>
      </c>
      <c r="B242" s="4" t="str">
        <f>IF(Raw!R242="", "", Raw!R242)</f>
        <v/>
      </c>
      <c r="C242" s="4" t="str">
        <f>IF(Raw!S242="", "", Raw!S242)</f>
        <v/>
      </c>
      <c r="D242" t="str">
        <f>IF(Raw!AT242="", "", Raw!AT242)</f>
        <v/>
      </c>
      <c r="E242" t="str">
        <f>IF(Raw!V242="", "", Raw!V242)</f>
        <v/>
      </c>
      <c r="F242" t="str">
        <f>IF(Raw!BA242="", "", Raw!BA242)</f>
        <v/>
      </c>
      <c r="G242" t="str">
        <f>IF(Raw!AV242="", "", Raw!AV242)</f>
        <v/>
      </c>
      <c r="H242" t="str">
        <f>IF(Raw!T242="", "", Raw!T242)</f>
        <v/>
      </c>
      <c r="I242" t="str">
        <f>IF(Raw!U242="", "", Raw!U242)</f>
        <v/>
      </c>
      <c r="J242" t="str">
        <f>IF(Raw!AZ242="Failed", "No", "")</f>
        <v/>
      </c>
    </row>
    <row r="243" spans="1:10" x14ac:dyDescent="0.2">
      <c r="A243" s="4" t="str">
        <f>IF(B243="", "", 242)</f>
        <v/>
      </c>
      <c r="B243" s="4" t="str">
        <f>IF(Raw!R243="", "", Raw!R243)</f>
        <v/>
      </c>
      <c r="C243" s="4" t="str">
        <f>IF(Raw!S243="", "", Raw!S243)</f>
        <v/>
      </c>
      <c r="D243" t="str">
        <f>IF(Raw!AT243="", "", Raw!AT243)</f>
        <v/>
      </c>
      <c r="E243" t="str">
        <f>IF(Raw!V243="", "", Raw!V243)</f>
        <v/>
      </c>
      <c r="F243" t="str">
        <f>IF(Raw!BA243="", "", Raw!BA243)</f>
        <v/>
      </c>
      <c r="G243" t="str">
        <f>IF(Raw!AV243="", "", Raw!AV243)</f>
        <v/>
      </c>
      <c r="H243" t="str">
        <f>IF(Raw!T243="", "", Raw!T243)</f>
        <v/>
      </c>
      <c r="I243" t="str">
        <f>IF(Raw!U243="", "", Raw!U243)</f>
        <v/>
      </c>
      <c r="J243" t="str">
        <f>IF(Raw!AZ243="Failed", "No", "")</f>
        <v/>
      </c>
    </row>
    <row r="244" spans="1:10" x14ac:dyDescent="0.2">
      <c r="A244" s="4" t="str">
        <f>IF(B244="", "", 243)</f>
        <v/>
      </c>
      <c r="B244" s="4" t="str">
        <f>IF(Raw!R244="", "", Raw!R244)</f>
        <v/>
      </c>
      <c r="C244" s="4" t="str">
        <f>IF(Raw!S244="", "", Raw!S244)</f>
        <v/>
      </c>
      <c r="D244" t="str">
        <f>IF(Raw!AT244="", "", Raw!AT244)</f>
        <v/>
      </c>
      <c r="E244" t="str">
        <f>IF(Raw!V244="", "", Raw!V244)</f>
        <v/>
      </c>
      <c r="F244" t="str">
        <f>IF(Raw!BA244="", "", Raw!BA244)</f>
        <v/>
      </c>
      <c r="G244" t="str">
        <f>IF(Raw!AV244="", "", Raw!AV244)</f>
        <v/>
      </c>
      <c r="H244" t="str">
        <f>IF(Raw!T244="", "", Raw!T244)</f>
        <v/>
      </c>
      <c r="I244" t="str">
        <f>IF(Raw!U244="", "", Raw!U244)</f>
        <v/>
      </c>
      <c r="J244" t="str">
        <f>IF(Raw!AZ244="Failed", "No", "")</f>
        <v/>
      </c>
    </row>
    <row r="245" spans="1:10" x14ac:dyDescent="0.2">
      <c r="A245" s="4" t="str">
        <f>IF(B245="", "", 244)</f>
        <v/>
      </c>
      <c r="B245" s="4" t="str">
        <f>IF(Raw!R245="", "", Raw!R245)</f>
        <v/>
      </c>
      <c r="C245" s="4" t="str">
        <f>IF(Raw!S245="", "", Raw!S245)</f>
        <v/>
      </c>
      <c r="D245" t="str">
        <f>IF(Raw!AT245="", "", Raw!AT245)</f>
        <v/>
      </c>
      <c r="E245" t="str">
        <f>IF(Raw!V245="", "", Raw!V245)</f>
        <v/>
      </c>
      <c r="F245" t="str">
        <f>IF(Raw!BA245="", "", Raw!BA245)</f>
        <v/>
      </c>
      <c r="G245" t="str">
        <f>IF(Raw!AV245="", "", Raw!AV245)</f>
        <v/>
      </c>
      <c r="H245" t="str">
        <f>IF(Raw!T245="", "", Raw!T245)</f>
        <v/>
      </c>
      <c r="I245" t="str">
        <f>IF(Raw!U245="", "", Raw!U245)</f>
        <v/>
      </c>
      <c r="J245" t="str">
        <f>IF(Raw!AZ245="Failed", "No", "")</f>
        <v/>
      </c>
    </row>
    <row r="246" spans="1:10" x14ac:dyDescent="0.2">
      <c r="A246" s="4" t="str">
        <f>IF(B246="", "", 245)</f>
        <v/>
      </c>
      <c r="B246" s="4" t="str">
        <f>IF(Raw!R246="", "", Raw!R246)</f>
        <v/>
      </c>
      <c r="C246" s="4" t="str">
        <f>IF(Raw!S246="", "", Raw!S246)</f>
        <v/>
      </c>
      <c r="D246" t="str">
        <f>IF(Raw!AT246="", "", Raw!AT246)</f>
        <v/>
      </c>
      <c r="E246" t="str">
        <f>IF(Raw!V246="", "", Raw!V246)</f>
        <v/>
      </c>
      <c r="F246" t="str">
        <f>IF(Raw!BA246="", "", Raw!BA246)</f>
        <v/>
      </c>
      <c r="G246" t="str">
        <f>IF(Raw!AV246="", "", Raw!AV246)</f>
        <v/>
      </c>
      <c r="H246" t="str">
        <f>IF(Raw!T246="", "", Raw!T246)</f>
        <v/>
      </c>
      <c r="I246" t="str">
        <f>IF(Raw!U246="", "", Raw!U246)</f>
        <v/>
      </c>
      <c r="J246" t="str">
        <f>IF(Raw!AZ246="Failed", "No", "")</f>
        <v/>
      </c>
    </row>
    <row r="247" spans="1:10" x14ac:dyDescent="0.2">
      <c r="A247" s="4" t="str">
        <f>IF(B247="", "", 246)</f>
        <v/>
      </c>
      <c r="B247" s="4" t="str">
        <f>IF(Raw!R247="", "", Raw!R247)</f>
        <v/>
      </c>
      <c r="C247" s="4" t="str">
        <f>IF(Raw!S247="", "", Raw!S247)</f>
        <v/>
      </c>
      <c r="D247" t="str">
        <f>IF(Raw!AT247="", "", Raw!AT247)</f>
        <v/>
      </c>
      <c r="E247" t="str">
        <f>IF(Raw!V247="", "", Raw!V247)</f>
        <v/>
      </c>
      <c r="F247" t="str">
        <f>IF(Raw!BA247="", "", Raw!BA247)</f>
        <v/>
      </c>
      <c r="G247" t="str">
        <f>IF(Raw!AV247="", "", Raw!AV247)</f>
        <v/>
      </c>
      <c r="H247" t="str">
        <f>IF(Raw!T247="", "", Raw!T247)</f>
        <v/>
      </c>
      <c r="I247" t="str">
        <f>IF(Raw!U247="", "", Raw!U247)</f>
        <v/>
      </c>
      <c r="J247" t="str">
        <f>IF(Raw!AZ247="Failed", "No", "")</f>
        <v/>
      </c>
    </row>
    <row r="248" spans="1:10" x14ac:dyDescent="0.2">
      <c r="A248" s="4" t="str">
        <f>IF(B248="", "", 247)</f>
        <v/>
      </c>
      <c r="B248" s="4" t="str">
        <f>IF(Raw!R248="", "", Raw!R248)</f>
        <v/>
      </c>
      <c r="C248" s="4" t="str">
        <f>IF(Raw!S248="", "", Raw!S248)</f>
        <v/>
      </c>
      <c r="D248" t="str">
        <f>IF(Raw!AT248="", "", Raw!AT248)</f>
        <v/>
      </c>
      <c r="E248" t="str">
        <f>IF(Raw!V248="", "", Raw!V248)</f>
        <v/>
      </c>
      <c r="F248" t="str">
        <f>IF(Raw!BA248="", "", Raw!BA248)</f>
        <v/>
      </c>
      <c r="G248" t="str">
        <f>IF(Raw!AV248="", "", Raw!AV248)</f>
        <v/>
      </c>
      <c r="H248" t="str">
        <f>IF(Raw!T248="", "", Raw!T248)</f>
        <v/>
      </c>
      <c r="I248" t="str">
        <f>IF(Raw!U248="", "", Raw!U248)</f>
        <v/>
      </c>
      <c r="J248" t="str">
        <f>IF(Raw!AZ248="Failed", "No", "")</f>
        <v/>
      </c>
    </row>
    <row r="249" spans="1:10" x14ac:dyDescent="0.2">
      <c r="A249" s="4" t="str">
        <f>IF(B249="", "", 248)</f>
        <v/>
      </c>
      <c r="B249" s="4" t="str">
        <f>IF(Raw!R249="", "", Raw!R249)</f>
        <v/>
      </c>
      <c r="C249" s="4" t="str">
        <f>IF(Raw!S249="", "", Raw!S249)</f>
        <v/>
      </c>
      <c r="D249" t="str">
        <f>IF(Raw!AT249="", "", Raw!AT249)</f>
        <v/>
      </c>
      <c r="E249" t="str">
        <f>IF(Raw!V249="", "", Raw!V249)</f>
        <v/>
      </c>
      <c r="F249" t="str">
        <f>IF(Raw!BA249="", "", Raw!BA249)</f>
        <v/>
      </c>
      <c r="G249" t="str">
        <f>IF(Raw!AV249="", "", Raw!AV249)</f>
        <v/>
      </c>
      <c r="H249" t="str">
        <f>IF(Raw!T249="", "", Raw!T249)</f>
        <v/>
      </c>
      <c r="I249" t="str">
        <f>IF(Raw!U249="", "", Raw!U249)</f>
        <v/>
      </c>
      <c r="J249" t="str">
        <f>IF(Raw!AZ249="Failed", "No", "")</f>
        <v/>
      </c>
    </row>
    <row r="250" spans="1:10" x14ac:dyDescent="0.2">
      <c r="A250" s="4" t="str">
        <f>IF(B250="", "", 249)</f>
        <v/>
      </c>
      <c r="B250" s="4" t="str">
        <f>IF(Raw!R250="", "", Raw!R250)</f>
        <v/>
      </c>
      <c r="C250" s="4" t="str">
        <f>IF(Raw!S250="", "", Raw!S250)</f>
        <v/>
      </c>
      <c r="D250" t="str">
        <f>IF(Raw!AT250="", "", Raw!AT250)</f>
        <v/>
      </c>
      <c r="E250" t="str">
        <f>IF(Raw!V250="", "", Raw!V250)</f>
        <v/>
      </c>
      <c r="F250" t="str">
        <f>IF(Raw!BA250="", "", Raw!BA250)</f>
        <v/>
      </c>
      <c r="G250" t="str">
        <f>IF(Raw!AV250="", "", Raw!AV250)</f>
        <v/>
      </c>
      <c r="H250" t="str">
        <f>IF(Raw!T250="", "", Raw!T250)</f>
        <v/>
      </c>
      <c r="I250" t="str">
        <f>IF(Raw!U250="", "", Raw!U250)</f>
        <v/>
      </c>
      <c r="J250" t="str">
        <f>IF(Raw!AZ250="Failed", "No", "")</f>
        <v/>
      </c>
    </row>
    <row r="251" spans="1:10" x14ac:dyDescent="0.2">
      <c r="A251" s="4" t="str">
        <f>IF(B251="", "", 250)</f>
        <v/>
      </c>
      <c r="B251" s="4" t="str">
        <f>IF(Raw!R251="", "", Raw!R251)</f>
        <v/>
      </c>
      <c r="C251" s="4" t="str">
        <f>IF(Raw!S251="", "", Raw!S251)</f>
        <v/>
      </c>
      <c r="D251" t="str">
        <f>IF(Raw!AT251="", "", Raw!AT251)</f>
        <v/>
      </c>
      <c r="E251" t="str">
        <f>IF(Raw!V251="", "", Raw!V251)</f>
        <v/>
      </c>
      <c r="F251" t="str">
        <f>IF(Raw!BA251="", "", Raw!BA251)</f>
        <v/>
      </c>
      <c r="G251" t="str">
        <f>IF(Raw!AV251="", "", Raw!AV251)</f>
        <v/>
      </c>
      <c r="H251" t="str">
        <f>IF(Raw!T251="", "", Raw!T251)</f>
        <v/>
      </c>
      <c r="I251" t="str">
        <f>IF(Raw!U251="", "", Raw!U251)</f>
        <v/>
      </c>
      <c r="J251" t="str">
        <f>IF(Raw!AZ251="Failed", "No", "")</f>
        <v/>
      </c>
    </row>
    <row r="252" spans="1:10" x14ac:dyDescent="0.2">
      <c r="A252" s="4" t="str">
        <f>IF(B252="", "", 251)</f>
        <v/>
      </c>
      <c r="B252" s="4" t="str">
        <f>IF(Raw!R252="", "", Raw!R252)</f>
        <v/>
      </c>
      <c r="C252" s="4" t="str">
        <f>IF(Raw!S252="", "", Raw!S252)</f>
        <v/>
      </c>
      <c r="D252" t="str">
        <f>IF(Raw!AT252="", "", Raw!AT252)</f>
        <v/>
      </c>
      <c r="E252" t="str">
        <f>IF(Raw!V252="", "", Raw!V252)</f>
        <v/>
      </c>
      <c r="F252" t="str">
        <f>IF(Raw!BA252="", "", Raw!BA252)</f>
        <v/>
      </c>
      <c r="G252" t="str">
        <f>IF(Raw!AV252="", "", Raw!AV252)</f>
        <v/>
      </c>
      <c r="H252" t="str">
        <f>IF(Raw!T252="", "", Raw!T252)</f>
        <v/>
      </c>
      <c r="I252" t="str">
        <f>IF(Raw!U252="", "", Raw!U252)</f>
        <v/>
      </c>
      <c r="J252" t="str">
        <f>IF(Raw!AZ252="Failed", "No", "")</f>
        <v/>
      </c>
    </row>
    <row r="253" spans="1:10" x14ac:dyDescent="0.2">
      <c r="A253" s="4" t="str">
        <f>IF(B253="", "", 252)</f>
        <v/>
      </c>
      <c r="B253" s="4" t="str">
        <f>IF(Raw!R253="", "", Raw!R253)</f>
        <v/>
      </c>
      <c r="C253" s="4" t="str">
        <f>IF(Raw!S253="", "", Raw!S253)</f>
        <v/>
      </c>
      <c r="D253" t="str">
        <f>IF(Raw!AT253="", "", Raw!AT253)</f>
        <v/>
      </c>
      <c r="E253" t="str">
        <f>IF(Raw!V253="", "", Raw!V253)</f>
        <v/>
      </c>
      <c r="F253" t="str">
        <f>IF(Raw!BA253="", "", Raw!BA253)</f>
        <v/>
      </c>
      <c r="G253" t="str">
        <f>IF(Raw!AV253="", "", Raw!AV253)</f>
        <v/>
      </c>
      <c r="H253" t="str">
        <f>IF(Raw!T253="", "", Raw!T253)</f>
        <v/>
      </c>
      <c r="I253" t="str">
        <f>IF(Raw!U253="", "", Raw!U253)</f>
        <v/>
      </c>
      <c r="J253" t="str">
        <f>IF(Raw!AZ253="Failed", "No", "")</f>
        <v/>
      </c>
    </row>
    <row r="254" spans="1:10" x14ac:dyDescent="0.2">
      <c r="A254" s="4" t="str">
        <f>IF(B254="", "", 253)</f>
        <v/>
      </c>
      <c r="B254" s="4" t="str">
        <f>IF(Raw!R254="", "", Raw!R254)</f>
        <v/>
      </c>
      <c r="C254" s="4" t="str">
        <f>IF(Raw!S254="", "", Raw!S254)</f>
        <v/>
      </c>
      <c r="D254" t="str">
        <f>IF(Raw!AT254="", "", Raw!AT254)</f>
        <v/>
      </c>
      <c r="E254" t="str">
        <f>IF(Raw!V254="", "", Raw!V254)</f>
        <v/>
      </c>
      <c r="F254" t="str">
        <f>IF(Raw!BA254="", "", Raw!BA254)</f>
        <v/>
      </c>
      <c r="G254" t="str">
        <f>IF(Raw!AV254="", "", Raw!AV254)</f>
        <v/>
      </c>
      <c r="H254" t="str">
        <f>IF(Raw!T254="", "", Raw!T254)</f>
        <v/>
      </c>
      <c r="I254" t="str">
        <f>IF(Raw!U254="", "", Raw!U254)</f>
        <v/>
      </c>
      <c r="J254" t="str">
        <f>IF(Raw!AZ254="Failed", "No", "")</f>
        <v/>
      </c>
    </row>
    <row r="255" spans="1:10" x14ac:dyDescent="0.2">
      <c r="A255" s="4" t="str">
        <f>IF(B255="", "", 254)</f>
        <v/>
      </c>
      <c r="B255" s="4" t="str">
        <f>IF(Raw!R255="", "", Raw!R255)</f>
        <v/>
      </c>
      <c r="C255" s="4" t="str">
        <f>IF(Raw!S255="", "", Raw!S255)</f>
        <v/>
      </c>
      <c r="D255" t="str">
        <f>IF(Raw!AT255="", "", Raw!AT255)</f>
        <v/>
      </c>
      <c r="E255" t="str">
        <f>IF(Raw!V255="", "", Raw!V255)</f>
        <v/>
      </c>
      <c r="F255" t="str">
        <f>IF(Raw!BA255="", "", Raw!BA255)</f>
        <v/>
      </c>
      <c r="G255" t="str">
        <f>IF(Raw!AV255="", "", Raw!AV255)</f>
        <v/>
      </c>
      <c r="H255" t="str">
        <f>IF(Raw!T255="", "", Raw!T255)</f>
        <v/>
      </c>
      <c r="I255" t="str">
        <f>IF(Raw!U255="", "", Raw!U255)</f>
        <v/>
      </c>
      <c r="J255" t="str">
        <f>IF(Raw!AZ255="Failed", "No", "")</f>
        <v/>
      </c>
    </row>
    <row r="256" spans="1:10" x14ac:dyDescent="0.2">
      <c r="A256" s="4" t="str">
        <f>IF(B256="", "", 255)</f>
        <v/>
      </c>
      <c r="B256" s="4" t="str">
        <f>IF(Raw!R256="", "", Raw!R256)</f>
        <v/>
      </c>
      <c r="C256" s="4" t="str">
        <f>IF(Raw!S256="", "", Raw!S256)</f>
        <v/>
      </c>
      <c r="D256" t="str">
        <f>IF(Raw!AT256="", "", Raw!AT256)</f>
        <v/>
      </c>
      <c r="E256" t="str">
        <f>IF(Raw!V256="", "", Raw!V256)</f>
        <v/>
      </c>
      <c r="F256" t="str">
        <f>IF(Raw!BA256="", "", Raw!BA256)</f>
        <v/>
      </c>
      <c r="G256" t="str">
        <f>IF(Raw!AV256="", "", Raw!AV256)</f>
        <v/>
      </c>
      <c r="H256" t="str">
        <f>IF(Raw!T256="", "", Raw!T256)</f>
        <v/>
      </c>
      <c r="I256" t="str">
        <f>IF(Raw!U256="", "", Raw!U256)</f>
        <v/>
      </c>
      <c r="J256" t="str">
        <f>IF(Raw!AZ256="Failed", "No", "")</f>
        <v/>
      </c>
    </row>
    <row r="257" spans="1:10" x14ac:dyDescent="0.2">
      <c r="A257" s="4" t="str">
        <f>IF(B257="", "", 256)</f>
        <v/>
      </c>
      <c r="B257" s="4" t="str">
        <f>IF(Raw!R257="", "", Raw!R257)</f>
        <v/>
      </c>
      <c r="C257" s="4" t="str">
        <f>IF(Raw!S257="", "", Raw!S257)</f>
        <v/>
      </c>
      <c r="D257" t="str">
        <f>IF(Raw!AT257="", "", Raw!AT257)</f>
        <v/>
      </c>
      <c r="E257" t="str">
        <f>IF(Raw!V257="", "", Raw!V257)</f>
        <v/>
      </c>
      <c r="F257" t="str">
        <f>IF(Raw!BA257="", "", Raw!BA257)</f>
        <v/>
      </c>
      <c r="G257" t="str">
        <f>IF(Raw!AV257="", "", Raw!AV257)</f>
        <v/>
      </c>
      <c r="H257" t="str">
        <f>IF(Raw!T257="", "", Raw!T257)</f>
        <v/>
      </c>
      <c r="I257" t="str">
        <f>IF(Raw!U257="", "", Raw!U257)</f>
        <v/>
      </c>
      <c r="J257" t="str">
        <f>IF(Raw!AZ257="Failed", "No", "")</f>
        <v/>
      </c>
    </row>
    <row r="258" spans="1:10" x14ac:dyDescent="0.2">
      <c r="A258" s="4" t="str">
        <f>IF(B258="", "", 257)</f>
        <v/>
      </c>
      <c r="B258" s="4" t="str">
        <f>IF(Raw!R258="", "", Raw!R258)</f>
        <v/>
      </c>
      <c r="C258" s="4" t="str">
        <f>IF(Raw!S258="", "", Raw!S258)</f>
        <v/>
      </c>
      <c r="D258" t="str">
        <f>IF(Raw!AT258="", "", Raw!AT258)</f>
        <v/>
      </c>
      <c r="E258" t="str">
        <f>IF(Raw!V258="", "", Raw!V258)</f>
        <v/>
      </c>
      <c r="F258" t="str">
        <f>IF(Raw!BA258="", "", Raw!BA258)</f>
        <v/>
      </c>
      <c r="G258" t="str">
        <f>IF(Raw!AV258="", "", Raw!AV258)</f>
        <v/>
      </c>
      <c r="H258" t="str">
        <f>IF(Raw!T258="", "", Raw!T258)</f>
        <v/>
      </c>
      <c r="I258" t="str">
        <f>IF(Raw!U258="", "", Raw!U258)</f>
        <v/>
      </c>
      <c r="J258" t="str">
        <f>IF(Raw!AZ258="Failed", "No", "")</f>
        <v/>
      </c>
    </row>
    <row r="259" spans="1:10" x14ac:dyDescent="0.2">
      <c r="A259" s="4" t="str">
        <f>IF(B259="", "", 258)</f>
        <v/>
      </c>
      <c r="B259" s="4" t="str">
        <f>IF(Raw!R259="", "", Raw!R259)</f>
        <v/>
      </c>
      <c r="C259" s="4" t="str">
        <f>IF(Raw!S259="", "", Raw!S259)</f>
        <v/>
      </c>
      <c r="D259" t="str">
        <f>IF(Raw!AT259="", "", Raw!AT259)</f>
        <v/>
      </c>
      <c r="E259" t="str">
        <f>IF(Raw!V259="", "", Raw!V259)</f>
        <v/>
      </c>
      <c r="F259" t="str">
        <f>IF(Raw!BA259="", "", Raw!BA259)</f>
        <v/>
      </c>
      <c r="G259" t="str">
        <f>IF(Raw!AV259="", "", Raw!AV259)</f>
        <v/>
      </c>
      <c r="H259" t="str">
        <f>IF(Raw!T259="", "", Raw!T259)</f>
        <v/>
      </c>
      <c r="I259" t="str">
        <f>IF(Raw!U259="", "", Raw!U259)</f>
        <v/>
      </c>
      <c r="J259" t="str">
        <f>IF(Raw!AZ259="Failed", "No", "")</f>
        <v/>
      </c>
    </row>
    <row r="260" spans="1:10" x14ac:dyDescent="0.2">
      <c r="A260" s="4" t="str">
        <f>IF(B260="", "", 259)</f>
        <v/>
      </c>
      <c r="B260" s="4" t="str">
        <f>IF(Raw!R260="", "", Raw!R260)</f>
        <v/>
      </c>
      <c r="C260" s="4" t="str">
        <f>IF(Raw!S260="", "", Raw!S260)</f>
        <v/>
      </c>
      <c r="D260" t="str">
        <f>IF(Raw!AT260="", "", Raw!AT260)</f>
        <v/>
      </c>
      <c r="E260" t="str">
        <f>IF(Raw!V260="", "", Raw!V260)</f>
        <v/>
      </c>
      <c r="F260" t="str">
        <f>IF(Raw!BA260="", "", Raw!BA260)</f>
        <v/>
      </c>
      <c r="G260" t="str">
        <f>IF(Raw!AV260="", "", Raw!AV260)</f>
        <v/>
      </c>
      <c r="H260" t="str">
        <f>IF(Raw!T260="", "", Raw!T260)</f>
        <v/>
      </c>
      <c r="I260" t="str">
        <f>IF(Raw!U260="", "", Raw!U260)</f>
        <v/>
      </c>
      <c r="J260" t="str">
        <f>IF(Raw!AZ260="Failed", "No", "")</f>
        <v/>
      </c>
    </row>
    <row r="261" spans="1:10" x14ac:dyDescent="0.2">
      <c r="A261" s="4" t="str">
        <f>IF(B261="", "", 260)</f>
        <v/>
      </c>
      <c r="B261" s="4" t="str">
        <f>IF(Raw!R261="", "", Raw!R261)</f>
        <v/>
      </c>
      <c r="C261" s="4" t="str">
        <f>IF(Raw!S261="", "", Raw!S261)</f>
        <v/>
      </c>
      <c r="D261" t="str">
        <f>IF(Raw!AT261="", "", Raw!AT261)</f>
        <v/>
      </c>
      <c r="E261" t="str">
        <f>IF(Raw!V261="", "", Raw!V261)</f>
        <v/>
      </c>
      <c r="F261" t="str">
        <f>IF(Raw!BA261="", "", Raw!BA261)</f>
        <v/>
      </c>
      <c r="G261" t="str">
        <f>IF(Raw!AV261="", "", Raw!AV261)</f>
        <v/>
      </c>
      <c r="H261" t="str">
        <f>IF(Raw!T261="", "", Raw!T261)</f>
        <v/>
      </c>
      <c r="I261" t="str">
        <f>IF(Raw!U261="", "", Raw!U261)</f>
        <v/>
      </c>
      <c r="J261" t="str">
        <f>IF(Raw!AZ261="Failed", "No", "")</f>
        <v/>
      </c>
    </row>
    <row r="262" spans="1:10" x14ac:dyDescent="0.2">
      <c r="A262" s="4" t="str">
        <f>IF(B262="", "", 261)</f>
        <v/>
      </c>
      <c r="B262" s="4" t="str">
        <f>IF(Raw!R262="", "", Raw!R262)</f>
        <v/>
      </c>
      <c r="C262" s="4" t="str">
        <f>IF(Raw!S262="", "", Raw!S262)</f>
        <v/>
      </c>
      <c r="D262" t="str">
        <f>IF(Raw!AT262="", "", Raw!AT262)</f>
        <v/>
      </c>
      <c r="E262" t="str">
        <f>IF(Raw!V262="", "", Raw!V262)</f>
        <v/>
      </c>
      <c r="F262" t="str">
        <f>IF(Raw!BA262="", "", Raw!BA262)</f>
        <v/>
      </c>
      <c r="G262" t="str">
        <f>IF(Raw!AV262="", "", Raw!AV262)</f>
        <v/>
      </c>
      <c r="H262" t="str">
        <f>IF(Raw!T262="", "", Raw!T262)</f>
        <v/>
      </c>
      <c r="I262" t="str">
        <f>IF(Raw!U262="", "", Raw!U262)</f>
        <v/>
      </c>
      <c r="J262" t="str">
        <f>IF(Raw!AZ262="Failed", "No", "")</f>
        <v/>
      </c>
    </row>
    <row r="263" spans="1:10" x14ac:dyDescent="0.2">
      <c r="A263" s="4" t="str">
        <f>IF(B263="", "", 262)</f>
        <v/>
      </c>
      <c r="B263" s="4" t="str">
        <f>IF(Raw!R263="", "", Raw!R263)</f>
        <v/>
      </c>
      <c r="C263" s="4" t="str">
        <f>IF(Raw!S263="", "", Raw!S263)</f>
        <v/>
      </c>
      <c r="D263" t="str">
        <f>IF(Raw!AT263="", "", Raw!AT263)</f>
        <v/>
      </c>
      <c r="E263" t="str">
        <f>IF(Raw!V263="", "", Raw!V263)</f>
        <v/>
      </c>
      <c r="F263" t="str">
        <f>IF(Raw!BA263="", "", Raw!BA263)</f>
        <v/>
      </c>
      <c r="G263" t="str">
        <f>IF(Raw!AV263="", "", Raw!AV263)</f>
        <v/>
      </c>
      <c r="H263" t="str">
        <f>IF(Raw!T263="", "", Raw!T263)</f>
        <v/>
      </c>
      <c r="I263" t="str">
        <f>IF(Raw!U263="", "", Raw!U263)</f>
        <v/>
      </c>
      <c r="J263" t="str">
        <f>IF(Raw!AZ263="Failed", "No", "")</f>
        <v/>
      </c>
    </row>
    <row r="264" spans="1:10" x14ac:dyDescent="0.2">
      <c r="A264" s="4" t="str">
        <f>IF(B264="", "", 263)</f>
        <v/>
      </c>
      <c r="B264" s="4" t="str">
        <f>IF(Raw!R264="", "", Raw!R264)</f>
        <v/>
      </c>
      <c r="C264" s="4" t="str">
        <f>IF(Raw!S264="", "", Raw!S264)</f>
        <v/>
      </c>
      <c r="D264" t="str">
        <f>IF(Raw!AT264="", "", Raw!AT264)</f>
        <v/>
      </c>
      <c r="E264" t="str">
        <f>IF(Raw!V264="", "", Raw!V264)</f>
        <v/>
      </c>
      <c r="F264" t="str">
        <f>IF(Raw!BA264="", "", Raw!BA264)</f>
        <v/>
      </c>
      <c r="G264" t="str">
        <f>IF(Raw!AV264="", "", Raw!AV264)</f>
        <v/>
      </c>
      <c r="H264" t="str">
        <f>IF(Raw!T264="", "", Raw!T264)</f>
        <v/>
      </c>
      <c r="I264" t="str">
        <f>IF(Raw!U264="", "", Raw!U264)</f>
        <v/>
      </c>
      <c r="J264" t="str">
        <f>IF(Raw!AZ264="Failed", "No", "")</f>
        <v/>
      </c>
    </row>
    <row r="265" spans="1:10" x14ac:dyDescent="0.2">
      <c r="A265" s="4" t="str">
        <f>IF(B265="", "", 264)</f>
        <v/>
      </c>
      <c r="B265" s="4" t="str">
        <f>IF(Raw!R265="", "", Raw!R265)</f>
        <v/>
      </c>
      <c r="C265" s="4" t="str">
        <f>IF(Raw!S265="", "", Raw!S265)</f>
        <v/>
      </c>
      <c r="D265" t="str">
        <f>IF(Raw!AT265="", "", Raw!AT265)</f>
        <v/>
      </c>
      <c r="E265" t="str">
        <f>IF(Raw!V265="", "", Raw!V265)</f>
        <v/>
      </c>
      <c r="F265" t="str">
        <f>IF(Raw!BA265="", "", Raw!BA265)</f>
        <v/>
      </c>
      <c r="G265" t="str">
        <f>IF(Raw!AV265="", "", Raw!AV265)</f>
        <v/>
      </c>
      <c r="H265" t="str">
        <f>IF(Raw!T265="", "", Raw!T265)</f>
        <v/>
      </c>
      <c r="I265" t="str">
        <f>IF(Raw!U265="", "", Raw!U265)</f>
        <v/>
      </c>
      <c r="J265" t="str">
        <f>IF(Raw!AZ265="Failed", "No", "")</f>
        <v/>
      </c>
    </row>
    <row r="266" spans="1:10" x14ac:dyDescent="0.2">
      <c r="A266" s="4" t="str">
        <f>IF(B266="", "", 265)</f>
        <v/>
      </c>
      <c r="B266" s="4" t="str">
        <f>IF(Raw!R266="", "", Raw!R266)</f>
        <v/>
      </c>
      <c r="C266" s="4" t="str">
        <f>IF(Raw!S266="", "", Raw!S266)</f>
        <v/>
      </c>
      <c r="D266" t="str">
        <f>IF(Raw!AT266="", "", Raw!AT266)</f>
        <v/>
      </c>
      <c r="E266" t="str">
        <f>IF(Raw!V266="", "", Raw!V266)</f>
        <v/>
      </c>
      <c r="F266" t="str">
        <f>IF(Raw!BA266="", "", Raw!BA266)</f>
        <v/>
      </c>
      <c r="G266" t="str">
        <f>IF(Raw!AV266="", "", Raw!AV266)</f>
        <v/>
      </c>
      <c r="H266" t="str">
        <f>IF(Raw!T266="", "", Raw!T266)</f>
        <v/>
      </c>
      <c r="I266" t="str">
        <f>IF(Raw!U266="", "", Raw!U266)</f>
        <v/>
      </c>
      <c r="J266" t="str">
        <f>IF(Raw!AZ266="Failed", "No", "")</f>
        <v/>
      </c>
    </row>
    <row r="267" spans="1:10" x14ac:dyDescent="0.2">
      <c r="A267" s="4" t="str">
        <f>IF(B267="", "", 266)</f>
        <v/>
      </c>
      <c r="B267" s="4" t="str">
        <f>IF(Raw!R267="", "", Raw!R267)</f>
        <v/>
      </c>
      <c r="C267" s="4" t="str">
        <f>IF(Raw!S267="", "", Raw!S267)</f>
        <v/>
      </c>
      <c r="D267" t="str">
        <f>IF(Raw!AT267="", "", Raw!AT267)</f>
        <v/>
      </c>
      <c r="E267" t="str">
        <f>IF(Raw!V267="", "", Raw!V267)</f>
        <v/>
      </c>
      <c r="F267" t="str">
        <f>IF(Raw!BA267="", "", Raw!BA267)</f>
        <v/>
      </c>
      <c r="G267" t="str">
        <f>IF(Raw!AV267="", "", Raw!AV267)</f>
        <v/>
      </c>
      <c r="H267" t="str">
        <f>IF(Raw!T267="", "", Raw!T267)</f>
        <v/>
      </c>
      <c r="I267" t="str">
        <f>IF(Raw!U267="", "", Raw!U267)</f>
        <v/>
      </c>
      <c r="J267" t="str">
        <f>IF(Raw!AZ267="Failed", "No", "")</f>
        <v/>
      </c>
    </row>
    <row r="268" spans="1:10" x14ac:dyDescent="0.2">
      <c r="A268" s="4" t="str">
        <f>IF(B268="", "", 267)</f>
        <v/>
      </c>
      <c r="B268" s="4" t="str">
        <f>IF(Raw!R268="", "", Raw!R268)</f>
        <v/>
      </c>
      <c r="C268" s="4" t="str">
        <f>IF(Raw!S268="", "", Raw!S268)</f>
        <v/>
      </c>
      <c r="D268" t="str">
        <f>IF(Raw!AT268="", "", Raw!AT268)</f>
        <v/>
      </c>
      <c r="E268" t="str">
        <f>IF(Raw!V268="", "", Raw!V268)</f>
        <v/>
      </c>
      <c r="F268" t="str">
        <f>IF(Raw!BA268="", "", Raw!BA268)</f>
        <v/>
      </c>
      <c r="G268" t="str">
        <f>IF(Raw!AV268="", "", Raw!AV268)</f>
        <v/>
      </c>
      <c r="H268" t="str">
        <f>IF(Raw!T268="", "", Raw!T268)</f>
        <v/>
      </c>
      <c r="I268" t="str">
        <f>IF(Raw!U268="", "", Raw!U268)</f>
        <v/>
      </c>
      <c r="J268" t="str">
        <f>IF(Raw!AZ268="Failed", "No", "")</f>
        <v/>
      </c>
    </row>
    <row r="269" spans="1:10" x14ac:dyDescent="0.2">
      <c r="A269" s="4" t="str">
        <f>IF(B269="", "", 268)</f>
        <v/>
      </c>
      <c r="B269" s="4" t="str">
        <f>IF(Raw!R269="", "", Raw!R269)</f>
        <v/>
      </c>
      <c r="C269" s="4" t="str">
        <f>IF(Raw!S269="", "", Raw!S269)</f>
        <v/>
      </c>
      <c r="D269" t="str">
        <f>IF(Raw!AT269="", "", Raw!AT269)</f>
        <v/>
      </c>
      <c r="E269" t="str">
        <f>IF(Raw!V269="", "", Raw!V269)</f>
        <v/>
      </c>
      <c r="F269" t="str">
        <f>IF(Raw!BA269="", "", Raw!BA269)</f>
        <v/>
      </c>
      <c r="G269" t="str">
        <f>IF(Raw!AV269="", "", Raw!AV269)</f>
        <v/>
      </c>
      <c r="H269" t="str">
        <f>IF(Raw!T269="", "", Raw!T269)</f>
        <v/>
      </c>
      <c r="I269" t="str">
        <f>IF(Raw!U269="", "", Raw!U269)</f>
        <v/>
      </c>
      <c r="J269" t="str">
        <f>IF(Raw!AZ269="Failed", "No", "")</f>
        <v/>
      </c>
    </row>
    <row r="270" spans="1:10" x14ac:dyDescent="0.2">
      <c r="A270" s="4" t="str">
        <f>IF(B270="", "", 269)</f>
        <v/>
      </c>
      <c r="B270" s="4" t="str">
        <f>IF(Raw!R270="", "", Raw!R270)</f>
        <v/>
      </c>
      <c r="C270" s="4" t="str">
        <f>IF(Raw!S270="", "", Raw!S270)</f>
        <v/>
      </c>
      <c r="D270" t="str">
        <f>IF(Raw!AT270="", "", Raw!AT270)</f>
        <v/>
      </c>
      <c r="E270" t="str">
        <f>IF(Raw!V270="", "", Raw!V270)</f>
        <v/>
      </c>
      <c r="F270" t="str">
        <f>IF(Raw!BA270="", "", Raw!BA270)</f>
        <v/>
      </c>
      <c r="G270" t="str">
        <f>IF(Raw!AV270="", "", Raw!AV270)</f>
        <v/>
      </c>
      <c r="H270" t="str">
        <f>IF(Raw!T270="", "", Raw!T270)</f>
        <v/>
      </c>
      <c r="I270" t="str">
        <f>IF(Raw!U270="", "", Raw!U270)</f>
        <v/>
      </c>
      <c r="J270" t="str">
        <f>IF(Raw!AZ270="Failed", "No", "")</f>
        <v/>
      </c>
    </row>
    <row r="271" spans="1:10" x14ac:dyDescent="0.2">
      <c r="A271" s="4" t="str">
        <f>IF(B271="", "", 270)</f>
        <v/>
      </c>
      <c r="B271" s="4" t="str">
        <f>IF(Raw!R271="", "", Raw!R271)</f>
        <v/>
      </c>
      <c r="C271" s="4" t="str">
        <f>IF(Raw!S271="", "", Raw!S271)</f>
        <v/>
      </c>
      <c r="D271" t="str">
        <f>IF(Raw!AT271="", "", Raw!AT271)</f>
        <v/>
      </c>
      <c r="E271" t="str">
        <f>IF(Raw!V271="", "", Raw!V271)</f>
        <v/>
      </c>
      <c r="F271" t="str">
        <f>IF(Raw!BA271="", "", Raw!BA271)</f>
        <v/>
      </c>
      <c r="G271" t="str">
        <f>IF(Raw!AV271="", "", Raw!AV271)</f>
        <v/>
      </c>
      <c r="H271" t="str">
        <f>IF(Raw!T271="", "", Raw!T271)</f>
        <v/>
      </c>
      <c r="I271" t="str">
        <f>IF(Raw!U271="", "", Raw!U271)</f>
        <v/>
      </c>
      <c r="J271" t="str">
        <f>IF(Raw!AZ271="Failed", "No", "")</f>
        <v/>
      </c>
    </row>
    <row r="272" spans="1:10" x14ac:dyDescent="0.2">
      <c r="A272" s="4" t="str">
        <f>IF(B272="", "", 271)</f>
        <v/>
      </c>
      <c r="B272" s="4" t="str">
        <f>IF(Raw!R272="", "", Raw!R272)</f>
        <v/>
      </c>
      <c r="C272" s="4" t="str">
        <f>IF(Raw!S272="", "", Raw!S272)</f>
        <v/>
      </c>
      <c r="D272" t="str">
        <f>IF(Raw!AT272="", "", Raw!AT272)</f>
        <v/>
      </c>
      <c r="E272" t="str">
        <f>IF(Raw!V272="", "", Raw!V272)</f>
        <v/>
      </c>
      <c r="F272" t="str">
        <f>IF(Raw!BA272="", "", Raw!BA272)</f>
        <v/>
      </c>
      <c r="G272" t="str">
        <f>IF(Raw!AV272="", "", Raw!AV272)</f>
        <v/>
      </c>
      <c r="H272" t="str">
        <f>IF(Raw!T272="", "", Raw!T272)</f>
        <v/>
      </c>
      <c r="I272" t="str">
        <f>IF(Raw!U272="", "", Raw!U272)</f>
        <v/>
      </c>
      <c r="J272" t="str">
        <f>IF(Raw!AZ272="Failed", "No", "")</f>
        <v/>
      </c>
    </row>
    <row r="273" spans="1:10" x14ac:dyDescent="0.2">
      <c r="A273" s="4" t="str">
        <f>IF(B273="", "", 272)</f>
        <v/>
      </c>
      <c r="B273" s="4" t="str">
        <f>IF(Raw!R273="", "", Raw!R273)</f>
        <v/>
      </c>
      <c r="C273" s="4" t="str">
        <f>IF(Raw!S273="", "", Raw!S273)</f>
        <v/>
      </c>
      <c r="D273" t="str">
        <f>IF(Raw!AT273="", "", Raw!AT273)</f>
        <v/>
      </c>
      <c r="E273" t="str">
        <f>IF(Raw!V273="", "", Raw!V273)</f>
        <v/>
      </c>
      <c r="F273" t="str">
        <f>IF(Raw!BA273="", "", Raw!BA273)</f>
        <v/>
      </c>
      <c r="G273" t="str">
        <f>IF(Raw!AV273="", "", Raw!AV273)</f>
        <v/>
      </c>
      <c r="H273" t="str">
        <f>IF(Raw!T273="", "", Raw!T273)</f>
        <v/>
      </c>
      <c r="I273" t="str">
        <f>IF(Raw!U273="", "", Raw!U273)</f>
        <v/>
      </c>
      <c r="J273" t="str">
        <f>IF(Raw!AZ273="Failed", "No", "")</f>
        <v/>
      </c>
    </row>
    <row r="274" spans="1:10" x14ac:dyDescent="0.2">
      <c r="A274" s="4" t="str">
        <f>IF(B274="", "", 273)</f>
        <v/>
      </c>
      <c r="B274" s="4" t="str">
        <f>IF(Raw!R274="", "", Raw!R274)</f>
        <v/>
      </c>
      <c r="C274" s="4" t="str">
        <f>IF(Raw!S274="", "", Raw!S274)</f>
        <v/>
      </c>
      <c r="D274" t="str">
        <f>IF(Raw!AT274="", "", Raw!AT274)</f>
        <v/>
      </c>
      <c r="E274" t="str">
        <f>IF(Raw!V274="", "", Raw!V274)</f>
        <v/>
      </c>
      <c r="F274" t="str">
        <f>IF(Raw!BA274="", "", Raw!BA274)</f>
        <v/>
      </c>
      <c r="G274" t="str">
        <f>IF(Raw!AV274="", "", Raw!AV274)</f>
        <v/>
      </c>
      <c r="H274" t="str">
        <f>IF(Raw!T274="", "", Raw!T274)</f>
        <v/>
      </c>
      <c r="I274" t="str">
        <f>IF(Raw!U274="", "", Raw!U274)</f>
        <v/>
      </c>
      <c r="J274" t="str">
        <f>IF(Raw!AZ274="Failed", "No", "")</f>
        <v/>
      </c>
    </row>
    <row r="275" spans="1:10" x14ac:dyDescent="0.2">
      <c r="A275" s="4" t="str">
        <f>IF(B275="", "", 274)</f>
        <v/>
      </c>
      <c r="B275" s="4" t="str">
        <f>IF(Raw!R275="", "", Raw!R275)</f>
        <v/>
      </c>
      <c r="C275" s="4" t="str">
        <f>IF(Raw!S275="", "", Raw!S275)</f>
        <v/>
      </c>
      <c r="D275" t="str">
        <f>IF(Raw!AT275="", "", Raw!AT275)</f>
        <v/>
      </c>
      <c r="E275" t="str">
        <f>IF(Raw!V275="", "", Raw!V275)</f>
        <v/>
      </c>
      <c r="F275" t="str">
        <f>IF(Raw!BA275="", "", Raw!BA275)</f>
        <v/>
      </c>
      <c r="G275" t="str">
        <f>IF(Raw!AV275="", "", Raw!AV275)</f>
        <v/>
      </c>
      <c r="H275" t="str">
        <f>IF(Raw!T275="", "", Raw!T275)</f>
        <v/>
      </c>
      <c r="I275" t="str">
        <f>IF(Raw!U275="", "", Raw!U275)</f>
        <v/>
      </c>
      <c r="J275" t="str">
        <f>IF(Raw!AZ275="Failed", "No", "")</f>
        <v/>
      </c>
    </row>
    <row r="276" spans="1:10" x14ac:dyDescent="0.2">
      <c r="A276" s="4" t="str">
        <f>IF(B276="", "", 275)</f>
        <v/>
      </c>
      <c r="B276" s="4" t="str">
        <f>IF(Raw!R276="", "", Raw!R276)</f>
        <v/>
      </c>
      <c r="C276" s="4" t="str">
        <f>IF(Raw!S276="", "", Raw!S276)</f>
        <v/>
      </c>
      <c r="D276" t="str">
        <f>IF(Raw!AT276="", "", Raw!AT276)</f>
        <v/>
      </c>
      <c r="E276" t="str">
        <f>IF(Raw!V276="", "", Raw!V276)</f>
        <v/>
      </c>
      <c r="F276" t="str">
        <f>IF(Raw!BA276="", "", Raw!BA276)</f>
        <v/>
      </c>
      <c r="G276" t="str">
        <f>IF(Raw!AV276="", "", Raw!AV276)</f>
        <v/>
      </c>
      <c r="H276" t="str">
        <f>IF(Raw!T276="", "", Raw!T276)</f>
        <v/>
      </c>
      <c r="I276" t="str">
        <f>IF(Raw!U276="", "", Raw!U276)</f>
        <v/>
      </c>
      <c r="J276" t="str">
        <f>IF(Raw!AZ276="Failed", "No", "")</f>
        <v/>
      </c>
    </row>
    <row r="277" spans="1:10" x14ac:dyDescent="0.2">
      <c r="A277" s="4" t="str">
        <f>IF(B277="", "", 276)</f>
        <v/>
      </c>
      <c r="B277" s="4" t="str">
        <f>IF(Raw!R277="", "", Raw!R277)</f>
        <v/>
      </c>
      <c r="C277" s="4" t="str">
        <f>IF(Raw!S277="", "", Raw!S277)</f>
        <v/>
      </c>
      <c r="D277" t="str">
        <f>IF(Raw!AT277="", "", Raw!AT277)</f>
        <v/>
      </c>
      <c r="E277" t="str">
        <f>IF(Raw!V277="", "", Raw!V277)</f>
        <v/>
      </c>
      <c r="F277" t="str">
        <f>IF(Raw!BA277="", "", Raw!BA277)</f>
        <v/>
      </c>
      <c r="G277" t="str">
        <f>IF(Raw!AV277="", "", Raw!AV277)</f>
        <v/>
      </c>
      <c r="H277" t="str">
        <f>IF(Raw!T277="", "", Raw!T277)</f>
        <v/>
      </c>
      <c r="I277" t="str">
        <f>IF(Raw!U277="", "", Raw!U277)</f>
        <v/>
      </c>
      <c r="J277" t="str">
        <f>IF(Raw!AZ277="Failed", "No", "")</f>
        <v/>
      </c>
    </row>
    <row r="278" spans="1:10" x14ac:dyDescent="0.2">
      <c r="A278" s="4" t="str">
        <f>IF(B278="", "", 277)</f>
        <v/>
      </c>
      <c r="B278" s="4" t="str">
        <f>IF(Raw!R278="", "", Raw!R278)</f>
        <v/>
      </c>
      <c r="C278" s="4" t="str">
        <f>IF(Raw!S278="", "", Raw!S278)</f>
        <v/>
      </c>
      <c r="D278" t="str">
        <f>IF(Raw!AT278="", "", Raw!AT278)</f>
        <v/>
      </c>
      <c r="E278" t="str">
        <f>IF(Raw!V278="", "", Raw!V278)</f>
        <v/>
      </c>
      <c r="F278" t="str">
        <f>IF(Raw!BA278="", "", Raw!BA278)</f>
        <v/>
      </c>
      <c r="G278" t="str">
        <f>IF(Raw!AV278="", "", Raw!AV278)</f>
        <v/>
      </c>
      <c r="H278" t="str">
        <f>IF(Raw!T278="", "", Raw!T278)</f>
        <v/>
      </c>
      <c r="I278" t="str">
        <f>IF(Raw!U278="", "", Raw!U278)</f>
        <v/>
      </c>
      <c r="J278" t="str">
        <f>IF(Raw!AZ278="Failed", "No", "")</f>
        <v/>
      </c>
    </row>
    <row r="279" spans="1:10" x14ac:dyDescent="0.2">
      <c r="A279" s="4" t="str">
        <f>IF(B279="", "", 278)</f>
        <v/>
      </c>
      <c r="B279" s="4" t="str">
        <f>IF(Raw!R279="", "", Raw!R279)</f>
        <v/>
      </c>
      <c r="C279" s="4" t="str">
        <f>IF(Raw!S279="", "", Raw!S279)</f>
        <v/>
      </c>
      <c r="D279" t="str">
        <f>IF(Raw!AT279="", "", Raw!AT279)</f>
        <v/>
      </c>
      <c r="E279" t="str">
        <f>IF(Raw!V279="", "", Raw!V279)</f>
        <v/>
      </c>
      <c r="F279" t="str">
        <f>IF(Raw!BA279="", "", Raw!BA279)</f>
        <v/>
      </c>
      <c r="G279" t="str">
        <f>IF(Raw!AV279="", "", Raw!AV279)</f>
        <v/>
      </c>
      <c r="H279" t="str">
        <f>IF(Raw!T279="", "", Raw!T279)</f>
        <v/>
      </c>
      <c r="I279" t="str">
        <f>IF(Raw!U279="", "", Raw!U279)</f>
        <v/>
      </c>
      <c r="J279" t="str">
        <f>IF(Raw!AZ279="Failed", "No", "")</f>
        <v/>
      </c>
    </row>
    <row r="280" spans="1:10" x14ac:dyDescent="0.2">
      <c r="A280" s="4" t="str">
        <f>IF(B280="", "", 279)</f>
        <v/>
      </c>
      <c r="B280" s="4" t="str">
        <f>IF(Raw!R280="", "", Raw!R280)</f>
        <v/>
      </c>
      <c r="C280" s="4" t="str">
        <f>IF(Raw!S280="", "", Raw!S280)</f>
        <v/>
      </c>
      <c r="D280" t="str">
        <f>IF(Raw!AT280="", "", Raw!AT280)</f>
        <v/>
      </c>
      <c r="E280" t="str">
        <f>IF(Raw!V280="", "", Raw!V280)</f>
        <v/>
      </c>
      <c r="F280" t="str">
        <f>IF(Raw!BA280="", "", Raw!BA280)</f>
        <v/>
      </c>
      <c r="G280" t="str">
        <f>IF(Raw!AV280="", "", Raw!AV280)</f>
        <v/>
      </c>
      <c r="H280" t="str">
        <f>IF(Raw!T280="", "", Raw!T280)</f>
        <v/>
      </c>
      <c r="I280" t="str">
        <f>IF(Raw!U280="", "", Raw!U280)</f>
        <v/>
      </c>
      <c r="J280" t="str">
        <f>IF(Raw!AZ280="Failed", "No", "")</f>
        <v/>
      </c>
    </row>
    <row r="281" spans="1:10" x14ac:dyDescent="0.2">
      <c r="A281" s="4" t="str">
        <f>IF(B281="", "", 280)</f>
        <v/>
      </c>
      <c r="B281" s="4" t="str">
        <f>IF(Raw!R281="", "", Raw!R281)</f>
        <v/>
      </c>
      <c r="C281" s="4" t="str">
        <f>IF(Raw!S281="", "", Raw!S281)</f>
        <v/>
      </c>
      <c r="D281" t="str">
        <f>IF(Raw!AT281="", "", Raw!AT281)</f>
        <v/>
      </c>
      <c r="E281" t="str">
        <f>IF(Raw!V281="", "", Raw!V281)</f>
        <v/>
      </c>
      <c r="F281" t="str">
        <f>IF(Raw!BA281="", "", Raw!BA281)</f>
        <v/>
      </c>
      <c r="G281" t="str">
        <f>IF(Raw!AV281="", "", Raw!AV281)</f>
        <v/>
      </c>
      <c r="H281" t="str">
        <f>IF(Raw!T281="", "", Raw!T281)</f>
        <v/>
      </c>
      <c r="I281" t="str">
        <f>IF(Raw!U281="", "", Raw!U281)</f>
        <v/>
      </c>
      <c r="J281" t="str">
        <f>IF(Raw!AZ281="Failed", "No", "")</f>
        <v/>
      </c>
    </row>
    <row r="282" spans="1:10" x14ac:dyDescent="0.2">
      <c r="A282" s="4" t="str">
        <f>IF(B282="", "", 281)</f>
        <v/>
      </c>
      <c r="B282" s="4" t="str">
        <f>IF(Raw!R282="", "", Raw!R282)</f>
        <v/>
      </c>
      <c r="C282" s="4" t="str">
        <f>IF(Raw!S282="", "", Raw!S282)</f>
        <v/>
      </c>
      <c r="D282" t="str">
        <f>IF(Raw!AT282="", "", Raw!AT282)</f>
        <v/>
      </c>
      <c r="E282" t="str">
        <f>IF(Raw!V282="", "", Raw!V282)</f>
        <v/>
      </c>
      <c r="F282" t="str">
        <f>IF(Raw!BA282="", "", Raw!BA282)</f>
        <v/>
      </c>
      <c r="G282" t="str">
        <f>IF(Raw!AV282="", "", Raw!AV282)</f>
        <v/>
      </c>
      <c r="H282" t="str">
        <f>IF(Raw!T282="", "", Raw!T282)</f>
        <v/>
      </c>
      <c r="I282" t="str">
        <f>IF(Raw!U282="", "", Raw!U282)</f>
        <v/>
      </c>
      <c r="J282" t="str">
        <f>IF(Raw!AZ282="Failed", "No", "")</f>
        <v/>
      </c>
    </row>
    <row r="283" spans="1:10" x14ac:dyDescent="0.2">
      <c r="A283" s="4" t="str">
        <f>IF(B283="", "", 282)</f>
        <v/>
      </c>
      <c r="B283" s="4" t="str">
        <f>IF(Raw!R283="", "", Raw!R283)</f>
        <v/>
      </c>
      <c r="C283" s="4" t="str">
        <f>IF(Raw!S283="", "", Raw!S283)</f>
        <v/>
      </c>
      <c r="D283" t="str">
        <f>IF(Raw!AT283="", "", Raw!AT283)</f>
        <v/>
      </c>
      <c r="E283" t="str">
        <f>IF(Raw!V283="", "", Raw!V283)</f>
        <v/>
      </c>
      <c r="F283" t="str">
        <f>IF(Raw!BA283="", "", Raw!BA283)</f>
        <v/>
      </c>
      <c r="G283" t="str">
        <f>IF(Raw!AV283="", "", Raw!AV283)</f>
        <v/>
      </c>
      <c r="H283" t="str">
        <f>IF(Raw!T283="", "", Raw!T283)</f>
        <v/>
      </c>
      <c r="I283" t="str">
        <f>IF(Raw!U283="", "", Raw!U283)</f>
        <v/>
      </c>
      <c r="J283" t="str">
        <f>IF(Raw!AZ283="Failed", "No", "")</f>
        <v/>
      </c>
    </row>
    <row r="284" spans="1:10" x14ac:dyDescent="0.2">
      <c r="A284" s="4" t="str">
        <f>IF(B284="", "", 283)</f>
        <v/>
      </c>
      <c r="B284" s="4" t="str">
        <f>IF(Raw!R284="", "", Raw!R284)</f>
        <v/>
      </c>
      <c r="C284" s="4" t="str">
        <f>IF(Raw!S284="", "", Raw!S284)</f>
        <v/>
      </c>
      <c r="D284" t="str">
        <f>IF(Raw!AT284="", "", Raw!AT284)</f>
        <v/>
      </c>
      <c r="E284" t="str">
        <f>IF(Raw!V284="", "", Raw!V284)</f>
        <v/>
      </c>
      <c r="F284" t="str">
        <f>IF(Raw!BA284="", "", Raw!BA284)</f>
        <v/>
      </c>
      <c r="G284" t="str">
        <f>IF(Raw!AV284="", "", Raw!AV284)</f>
        <v/>
      </c>
      <c r="H284" t="str">
        <f>IF(Raw!T284="", "", Raw!T284)</f>
        <v/>
      </c>
      <c r="I284" t="str">
        <f>IF(Raw!U284="", "", Raw!U284)</f>
        <v/>
      </c>
      <c r="J284" t="str">
        <f>IF(Raw!AZ284="Failed", "No", "")</f>
        <v/>
      </c>
    </row>
    <row r="285" spans="1:10" x14ac:dyDescent="0.2">
      <c r="A285" s="4" t="str">
        <f>IF(B285="", "", 284)</f>
        <v/>
      </c>
      <c r="B285" s="4" t="str">
        <f>IF(Raw!R285="", "", Raw!R285)</f>
        <v/>
      </c>
      <c r="C285" s="4" t="str">
        <f>IF(Raw!S285="", "", Raw!S285)</f>
        <v/>
      </c>
      <c r="D285" t="str">
        <f>IF(Raw!AT285="", "", Raw!AT285)</f>
        <v/>
      </c>
      <c r="E285" t="str">
        <f>IF(Raw!V285="", "", Raw!V285)</f>
        <v/>
      </c>
      <c r="F285" t="str">
        <f>IF(Raw!BA285="", "", Raw!BA285)</f>
        <v/>
      </c>
      <c r="G285" t="str">
        <f>IF(Raw!AV285="", "", Raw!AV285)</f>
        <v/>
      </c>
      <c r="H285" t="str">
        <f>IF(Raw!T285="", "", Raw!T285)</f>
        <v/>
      </c>
      <c r="I285" t="str">
        <f>IF(Raw!U285="", "", Raw!U285)</f>
        <v/>
      </c>
      <c r="J285" t="str">
        <f>IF(Raw!AZ285="Failed", "No", "")</f>
        <v/>
      </c>
    </row>
    <row r="286" spans="1:10" x14ac:dyDescent="0.2">
      <c r="A286" s="4" t="str">
        <f>IF(B286="", "", 285)</f>
        <v/>
      </c>
      <c r="B286" s="4" t="str">
        <f>IF(Raw!R286="", "", Raw!R286)</f>
        <v/>
      </c>
      <c r="C286" s="4" t="str">
        <f>IF(Raw!S286="", "", Raw!S286)</f>
        <v/>
      </c>
      <c r="D286" t="str">
        <f>IF(Raw!AT286="", "", Raw!AT286)</f>
        <v/>
      </c>
      <c r="E286" t="str">
        <f>IF(Raw!V286="", "", Raw!V286)</f>
        <v/>
      </c>
      <c r="F286" t="str">
        <f>IF(Raw!BA286="", "", Raw!BA286)</f>
        <v/>
      </c>
      <c r="G286" t="str">
        <f>IF(Raw!AV286="", "", Raw!AV286)</f>
        <v/>
      </c>
      <c r="H286" t="str">
        <f>IF(Raw!T286="", "", Raw!T286)</f>
        <v/>
      </c>
      <c r="I286" t="str">
        <f>IF(Raw!U286="", "", Raw!U286)</f>
        <v/>
      </c>
      <c r="J286" t="str">
        <f>IF(Raw!AZ286="Failed", "No", "")</f>
        <v/>
      </c>
    </row>
    <row r="287" spans="1:10" x14ac:dyDescent="0.2">
      <c r="A287" s="4" t="str">
        <f>IF(B287="", "", 286)</f>
        <v/>
      </c>
      <c r="B287" s="4" t="str">
        <f>IF(Raw!R287="", "", Raw!R287)</f>
        <v/>
      </c>
      <c r="C287" s="4" t="str">
        <f>IF(Raw!S287="", "", Raw!S287)</f>
        <v/>
      </c>
      <c r="D287" t="str">
        <f>IF(Raw!AT287="", "", Raw!AT287)</f>
        <v/>
      </c>
      <c r="E287" t="str">
        <f>IF(Raw!V287="", "", Raw!V287)</f>
        <v/>
      </c>
      <c r="F287" t="str">
        <f>IF(Raw!BA287="", "", Raw!BA287)</f>
        <v/>
      </c>
      <c r="G287" t="str">
        <f>IF(Raw!AV287="", "", Raw!AV287)</f>
        <v/>
      </c>
      <c r="H287" t="str">
        <f>IF(Raw!T287="", "", Raw!T287)</f>
        <v/>
      </c>
      <c r="I287" t="str">
        <f>IF(Raw!U287="", "", Raw!U287)</f>
        <v/>
      </c>
      <c r="J287" t="str">
        <f>IF(Raw!AZ287="Failed", "No", "")</f>
        <v/>
      </c>
    </row>
    <row r="288" spans="1:10" x14ac:dyDescent="0.2">
      <c r="A288" s="4" t="str">
        <f>IF(B288="", "", 287)</f>
        <v/>
      </c>
      <c r="B288" s="4" t="str">
        <f>IF(Raw!R288="", "", Raw!R288)</f>
        <v/>
      </c>
      <c r="C288" s="4" t="str">
        <f>IF(Raw!S288="", "", Raw!S288)</f>
        <v/>
      </c>
      <c r="D288" t="str">
        <f>IF(Raw!AT288="", "", Raw!AT288)</f>
        <v/>
      </c>
      <c r="E288" t="str">
        <f>IF(Raw!V288="", "", Raw!V288)</f>
        <v/>
      </c>
      <c r="F288" t="str">
        <f>IF(Raw!BA288="", "", Raw!BA288)</f>
        <v/>
      </c>
      <c r="G288" t="str">
        <f>IF(Raw!AV288="", "", Raw!AV288)</f>
        <v/>
      </c>
      <c r="H288" t="str">
        <f>IF(Raw!T288="", "", Raw!T288)</f>
        <v/>
      </c>
      <c r="I288" t="str">
        <f>IF(Raw!U288="", "", Raw!U288)</f>
        <v/>
      </c>
      <c r="J288" t="str">
        <f>IF(Raw!AZ288="Failed", "No", "")</f>
        <v/>
      </c>
    </row>
    <row r="289" spans="1:10" x14ac:dyDescent="0.2">
      <c r="A289" s="4" t="str">
        <f>IF(B289="", "", 288)</f>
        <v/>
      </c>
      <c r="B289" s="4" t="str">
        <f>IF(Raw!R289="", "", Raw!R289)</f>
        <v/>
      </c>
      <c r="C289" s="4" t="str">
        <f>IF(Raw!S289="", "", Raw!S289)</f>
        <v/>
      </c>
      <c r="D289" t="str">
        <f>IF(Raw!AT289="", "", Raw!AT289)</f>
        <v/>
      </c>
      <c r="E289" t="str">
        <f>IF(Raw!V289="", "", Raw!V289)</f>
        <v/>
      </c>
      <c r="F289" t="str">
        <f>IF(Raw!BA289="", "", Raw!BA289)</f>
        <v/>
      </c>
      <c r="G289" t="str">
        <f>IF(Raw!AV289="", "", Raw!AV289)</f>
        <v/>
      </c>
      <c r="H289" t="str">
        <f>IF(Raw!T289="", "", Raw!T289)</f>
        <v/>
      </c>
      <c r="I289" t="str">
        <f>IF(Raw!U289="", "", Raw!U289)</f>
        <v/>
      </c>
      <c r="J289" t="str">
        <f>IF(Raw!AZ289="Failed", "No", "")</f>
        <v/>
      </c>
    </row>
    <row r="290" spans="1:10" x14ac:dyDescent="0.2">
      <c r="A290" s="4" t="str">
        <f>IF(B290="", "", 289)</f>
        <v/>
      </c>
      <c r="B290" s="4" t="str">
        <f>IF(Raw!R290="", "", Raw!R290)</f>
        <v/>
      </c>
      <c r="C290" s="4" t="str">
        <f>IF(Raw!S290="", "", Raw!S290)</f>
        <v/>
      </c>
      <c r="D290" t="str">
        <f>IF(Raw!AT290="", "", Raw!AT290)</f>
        <v/>
      </c>
      <c r="E290" t="str">
        <f>IF(Raw!V290="", "", Raw!V290)</f>
        <v/>
      </c>
      <c r="F290" t="str">
        <f>IF(Raw!BA290="", "", Raw!BA290)</f>
        <v/>
      </c>
      <c r="G290" t="str">
        <f>IF(Raw!AV290="", "", Raw!AV290)</f>
        <v/>
      </c>
      <c r="H290" t="str">
        <f>IF(Raw!T290="", "", Raw!T290)</f>
        <v/>
      </c>
      <c r="I290" t="str">
        <f>IF(Raw!U290="", "", Raw!U290)</f>
        <v/>
      </c>
      <c r="J290" t="str">
        <f>IF(Raw!AZ290="Failed", "No", "")</f>
        <v/>
      </c>
    </row>
    <row r="291" spans="1:10" x14ac:dyDescent="0.2">
      <c r="A291" s="4" t="str">
        <f>IF(B291="", "", 290)</f>
        <v/>
      </c>
      <c r="B291" s="4" t="str">
        <f>IF(Raw!R291="", "", Raw!R291)</f>
        <v/>
      </c>
      <c r="C291" s="4" t="str">
        <f>IF(Raw!S291="", "", Raw!S291)</f>
        <v/>
      </c>
      <c r="D291" t="str">
        <f>IF(Raw!AT291="", "", Raw!AT291)</f>
        <v/>
      </c>
      <c r="E291" t="str">
        <f>IF(Raw!V291="", "", Raw!V291)</f>
        <v/>
      </c>
      <c r="F291" t="str">
        <f>IF(Raw!BA291="", "", Raw!BA291)</f>
        <v/>
      </c>
      <c r="G291" t="str">
        <f>IF(Raw!AV291="", "", Raw!AV291)</f>
        <v/>
      </c>
      <c r="H291" t="str">
        <f>IF(Raw!T291="", "", Raw!T291)</f>
        <v/>
      </c>
      <c r="I291" t="str">
        <f>IF(Raw!U291="", "", Raw!U291)</f>
        <v/>
      </c>
      <c r="J291" t="str">
        <f>IF(Raw!AZ291="Failed", "No", "")</f>
        <v/>
      </c>
    </row>
    <row r="292" spans="1:10" x14ac:dyDescent="0.2">
      <c r="A292" s="4" t="str">
        <f>IF(B292="", "", 291)</f>
        <v/>
      </c>
      <c r="B292" s="4" t="str">
        <f>IF(Raw!R292="", "", Raw!R292)</f>
        <v/>
      </c>
      <c r="C292" s="4" t="str">
        <f>IF(Raw!S292="", "", Raw!S292)</f>
        <v/>
      </c>
      <c r="D292" t="str">
        <f>IF(Raw!AT292="", "", Raw!AT292)</f>
        <v/>
      </c>
      <c r="E292" t="str">
        <f>IF(Raw!V292="", "", Raw!V292)</f>
        <v/>
      </c>
      <c r="F292" t="str">
        <f>IF(Raw!BA292="", "", Raw!BA292)</f>
        <v/>
      </c>
      <c r="G292" t="str">
        <f>IF(Raw!AV292="", "", Raw!AV292)</f>
        <v/>
      </c>
      <c r="H292" t="str">
        <f>IF(Raw!T292="", "", Raw!T292)</f>
        <v/>
      </c>
      <c r="I292" t="str">
        <f>IF(Raw!U292="", "", Raw!U292)</f>
        <v/>
      </c>
      <c r="J292" t="str">
        <f>IF(Raw!AZ292="Failed", "No", "")</f>
        <v/>
      </c>
    </row>
    <row r="293" spans="1:10" x14ac:dyDescent="0.2">
      <c r="A293" s="4" t="str">
        <f>IF(B293="", "", 292)</f>
        <v/>
      </c>
      <c r="B293" s="4" t="str">
        <f>IF(Raw!R293="", "", Raw!R293)</f>
        <v/>
      </c>
      <c r="C293" s="4" t="str">
        <f>IF(Raw!S293="", "", Raw!S293)</f>
        <v/>
      </c>
      <c r="D293" t="str">
        <f>IF(Raw!AT293="", "", Raw!AT293)</f>
        <v/>
      </c>
      <c r="E293" t="str">
        <f>IF(Raw!V293="", "", Raw!V293)</f>
        <v/>
      </c>
      <c r="F293" t="str">
        <f>IF(Raw!BA293="", "", Raw!BA293)</f>
        <v/>
      </c>
      <c r="G293" t="str">
        <f>IF(Raw!AV293="", "", Raw!AV293)</f>
        <v/>
      </c>
      <c r="H293" t="str">
        <f>IF(Raw!T293="", "", Raw!T293)</f>
        <v/>
      </c>
      <c r="I293" t="str">
        <f>IF(Raw!U293="", "", Raw!U293)</f>
        <v/>
      </c>
      <c r="J293" t="str">
        <f>IF(Raw!AZ293="Failed", "No", "")</f>
        <v/>
      </c>
    </row>
    <row r="294" spans="1:10" x14ac:dyDescent="0.2">
      <c r="A294" s="4" t="str">
        <f>IF(B294="", "", 293)</f>
        <v/>
      </c>
      <c r="B294" s="4" t="str">
        <f>IF(Raw!R294="", "", Raw!R294)</f>
        <v/>
      </c>
      <c r="C294" s="4" t="str">
        <f>IF(Raw!S294="", "", Raw!S294)</f>
        <v/>
      </c>
      <c r="D294" t="str">
        <f>IF(Raw!AT294="", "", Raw!AT294)</f>
        <v/>
      </c>
      <c r="E294" t="str">
        <f>IF(Raw!V294="", "", Raw!V294)</f>
        <v/>
      </c>
      <c r="F294" t="str">
        <f>IF(Raw!BA294="", "", Raw!BA294)</f>
        <v/>
      </c>
      <c r="G294" t="str">
        <f>IF(Raw!AV294="", "", Raw!AV294)</f>
        <v/>
      </c>
      <c r="H294" t="str">
        <f>IF(Raw!T294="", "", Raw!T294)</f>
        <v/>
      </c>
      <c r="I294" t="str">
        <f>IF(Raw!U294="", "", Raw!U294)</f>
        <v/>
      </c>
      <c r="J294" t="str">
        <f>IF(Raw!AZ294="Failed", "No", "")</f>
        <v/>
      </c>
    </row>
    <row r="295" spans="1:10" x14ac:dyDescent="0.2">
      <c r="A295" s="4" t="str">
        <f>IF(B295="", "", 294)</f>
        <v/>
      </c>
      <c r="B295" s="4" t="str">
        <f>IF(Raw!R295="", "", Raw!R295)</f>
        <v/>
      </c>
      <c r="C295" s="4" t="str">
        <f>IF(Raw!S295="", "", Raw!S295)</f>
        <v/>
      </c>
      <c r="D295" t="str">
        <f>IF(Raw!AT295="", "", Raw!AT295)</f>
        <v/>
      </c>
      <c r="E295" t="str">
        <f>IF(Raw!V295="", "", Raw!V295)</f>
        <v/>
      </c>
      <c r="F295" t="str">
        <f>IF(Raw!BA295="", "", Raw!BA295)</f>
        <v/>
      </c>
      <c r="G295" t="str">
        <f>IF(Raw!AV295="", "", Raw!AV295)</f>
        <v/>
      </c>
      <c r="H295" t="str">
        <f>IF(Raw!T295="", "", Raw!T295)</f>
        <v/>
      </c>
      <c r="I295" t="str">
        <f>IF(Raw!U295="", "", Raw!U295)</f>
        <v/>
      </c>
      <c r="J295" t="str">
        <f>IF(Raw!AZ295="Failed", "No", "")</f>
        <v/>
      </c>
    </row>
    <row r="296" spans="1:10" x14ac:dyDescent="0.2">
      <c r="A296" s="4" t="str">
        <f>IF(B296="", "", 295)</f>
        <v/>
      </c>
      <c r="B296" s="4" t="str">
        <f>IF(Raw!R296="", "", Raw!R296)</f>
        <v/>
      </c>
      <c r="C296" s="4" t="str">
        <f>IF(Raw!S296="", "", Raw!S296)</f>
        <v/>
      </c>
      <c r="D296" t="str">
        <f>IF(Raw!AT296="", "", Raw!AT296)</f>
        <v/>
      </c>
      <c r="E296" t="str">
        <f>IF(Raw!V296="", "", Raw!V296)</f>
        <v/>
      </c>
      <c r="F296" t="str">
        <f>IF(Raw!BA296="", "", Raw!BA296)</f>
        <v/>
      </c>
      <c r="G296" t="str">
        <f>IF(Raw!AV296="", "", Raw!AV296)</f>
        <v/>
      </c>
      <c r="H296" t="str">
        <f>IF(Raw!T296="", "", Raw!T296)</f>
        <v/>
      </c>
      <c r="I296" t="str">
        <f>IF(Raw!U296="", "", Raw!U296)</f>
        <v/>
      </c>
      <c r="J296" t="str">
        <f>IF(Raw!AZ296="Failed", "No", "")</f>
        <v/>
      </c>
    </row>
    <row r="297" spans="1:10" x14ac:dyDescent="0.2">
      <c r="A297" s="4" t="str">
        <f>IF(B297="", "", 296)</f>
        <v/>
      </c>
      <c r="B297" s="4" t="str">
        <f>IF(Raw!R297="", "", Raw!R297)</f>
        <v/>
      </c>
      <c r="C297" s="4" t="str">
        <f>IF(Raw!S297="", "", Raw!S297)</f>
        <v/>
      </c>
      <c r="D297" t="str">
        <f>IF(Raw!AT297="", "", Raw!AT297)</f>
        <v/>
      </c>
      <c r="E297" t="str">
        <f>IF(Raw!V297="", "", Raw!V297)</f>
        <v/>
      </c>
      <c r="F297" t="str">
        <f>IF(Raw!BA297="", "", Raw!BA297)</f>
        <v/>
      </c>
      <c r="G297" t="str">
        <f>IF(Raw!AV297="", "", Raw!AV297)</f>
        <v/>
      </c>
      <c r="H297" t="str">
        <f>IF(Raw!T297="", "", Raw!T297)</f>
        <v/>
      </c>
      <c r="I297" t="str">
        <f>IF(Raw!U297="", "", Raw!U297)</f>
        <v/>
      </c>
      <c r="J297" t="str">
        <f>IF(Raw!AZ297="Failed", "No", "")</f>
        <v/>
      </c>
    </row>
    <row r="298" spans="1:10" x14ac:dyDescent="0.2">
      <c r="A298" s="4" t="str">
        <f>IF(B298="", "", 297)</f>
        <v/>
      </c>
      <c r="B298" s="4" t="str">
        <f>IF(Raw!R298="", "", Raw!R298)</f>
        <v/>
      </c>
      <c r="C298" s="4" t="str">
        <f>IF(Raw!S298="", "", Raw!S298)</f>
        <v/>
      </c>
      <c r="D298" t="str">
        <f>IF(Raw!AT298="", "", Raw!AT298)</f>
        <v/>
      </c>
      <c r="E298" t="str">
        <f>IF(Raw!V298="", "", Raw!V298)</f>
        <v/>
      </c>
      <c r="F298" t="str">
        <f>IF(Raw!BA298="", "", Raw!BA298)</f>
        <v/>
      </c>
      <c r="G298" t="str">
        <f>IF(Raw!AV298="", "", Raw!AV298)</f>
        <v/>
      </c>
      <c r="H298" t="str">
        <f>IF(Raw!T298="", "", Raw!T298)</f>
        <v/>
      </c>
      <c r="I298" t="str">
        <f>IF(Raw!U298="", "", Raw!U298)</f>
        <v/>
      </c>
      <c r="J298" t="str">
        <f>IF(Raw!AZ298="Failed", "No", "")</f>
        <v/>
      </c>
    </row>
    <row r="299" spans="1:10" x14ac:dyDescent="0.2">
      <c r="A299" s="4" t="str">
        <f>IF(B299="", "", 298)</f>
        <v/>
      </c>
      <c r="B299" s="4" t="str">
        <f>IF(Raw!R299="", "", Raw!R299)</f>
        <v/>
      </c>
      <c r="C299" s="4" t="str">
        <f>IF(Raw!S299="", "", Raw!S299)</f>
        <v/>
      </c>
      <c r="D299" t="str">
        <f>IF(Raw!AT299="", "", Raw!AT299)</f>
        <v/>
      </c>
      <c r="E299" t="str">
        <f>IF(Raw!V299="", "", Raw!V299)</f>
        <v/>
      </c>
      <c r="F299" t="str">
        <f>IF(Raw!BA299="", "", Raw!BA299)</f>
        <v/>
      </c>
      <c r="G299" t="str">
        <f>IF(Raw!AV299="", "", Raw!AV299)</f>
        <v/>
      </c>
      <c r="H299" t="str">
        <f>IF(Raw!T299="", "", Raw!T299)</f>
        <v/>
      </c>
      <c r="I299" t="str">
        <f>IF(Raw!U299="", "", Raw!U299)</f>
        <v/>
      </c>
      <c r="J299" t="str">
        <f>IF(Raw!AZ299="Failed", "No", "")</f>
        <v/>
      </c>
    </row>
    <row r="300" spans="1:10" x14ac:dyDescent="0.2">
      <c r="A300" s="4" t="str">
        <f>IF(B300="", "", 299)</f>
        <v/>
      </c>
      <c r="B300" s="4" t="str">
        <f>IF(Raw!R300="", "", Raw!R300)</f>
        <v/>
      </c>
      <c r="C300" s="4" t="str">
        <f>IF(Raw!S300="", "", Raw!S300)</f>
        <v/>
      </c>
      <c r="D300" t="str">
        <f>IF(Raw!AT300="", "", Raw!AT300)</f>
        <v/>
      </c>
      <c r="E300" t="str">
        <f>IF(Raw!V300="", "", Raw!V300)</f>
        <v/>
      </c>
      <c r="F300" t="str">
        <f>IF(Raw!BA300="", "", Raw!BA300)</f>
        <v/>
      </c>
      <c r="G300" t="str">
        <f>IF(Raw!AV300="", "", Raw!AV300)</f>
        <v/>
      </c>
      <c r="H300" t="str">
        <f>IF(Raw!T300="", "", Raw!T300)</f>
        <v/>
      </c>
      <c r="I300" t="str">
        <f>IF(Raw!U300="", "", Raw!U300)</f>
        <v/>
      </c>
      <c r="J300" t="str">
        <f>IF(Raw!AZ300="Failed", "No", "")</f>
        <v/>
      </c>
    </row>
    <row r="301" spans="1:10" x14ac:dyDescent="0.2">
      <c r="A301" s="4" t="str">
        <f>IF(B301="", "", 300)</f>
        <v/>
      </c>
      <c r="B301" s="4" t="str">
        <f>IF(Raw!R301="", "", Raw!R301)</f>
        <v/>
      </c>
      <c r="C301" s="4" t="str">
        <f>IF(Raw!S301="", "", Raw!S301)</f>
        <v/>
      </c>
      <c r="D301" t="str">
        <f>IF(Raw!AT301="", "", Raw!AT301)</f>
        <v/>
      </c>
      <c r="E301" t="str">
        <f>IF(Raw!V301="", "", Raw!V301)</f>
        <v/>
      </c>
      <c r="F301" t="str">
        <f>IF(Raw!BA301="", "", Raw!BA301)</f>
        <v/>
      </c>
      <c r="G301" t="str">
        <f>IF(Raw!AV301="", "", Raw!AV301)</f>
        <v/>
      </c>
      <c r="H301" t="str">
        <f>IF(Raw!T301="", "", Raw!T301)</f>
        <v/>
      </c>
      <c r="I301" t="str">
        <f>IF(Raw!U301="", "", Raw!U301)</f>
        <v/>
      </c>
      <c r="J301" t="str">
        <f>IF(Raw!AZ301="Failed", "No", "")</f>
        <v/>
      </c>
    </row>
    <row r="302" spans="1:10" x14ac:dyDescent="0.2">
      <c r="A302" s="4" t="str">
        <f>IF(B302="", "", 301)</f>
        <v/>
      </c>
      <c r="B302" s="4" t="str">
        <f>IF(Raw!R302="", "", Raw!R302)</f>
        <v/>
      </c>
      <c r="C302" s="4" t="str">
        <f>IF(Raw!S302="", "", Raw!S302)</f>
        <v/>
      </c>
      <c r="D302" t="str">
        <f>IF(Raw!AT302="", "", Raw!AT302)</f>
        <v/>
      </c>
      <c r="E302" t="str">
        <f>IF(Raw!V302="", "", Raw!V302)</f>
        <v/>
      </c>
      <c r="F302" t="str">
        <f>IF(Raw!BA302="", "", Raw!BA302)</f>
        <v/>
      </c>
      <c r="G302" t="str">
        <f>IF(Raw!AV302="", "", Raw!AV302)</f>
        <v/>
      </c>
      <c r="H302" t="str">
        <f>IF(Raw!T302="", "", Raw!T302)</f>
        <v/>
      </c>
      <c r="I302" t="str">
        <f>IF(Raw!U302="", "", Raw!U302)</f>
        <v/>
      </c>
      <c r="J302" t="str">
        <f>IF(Raw!AZ302="Failed", "No", "")</f>
        <v/>
      </c>
    </row>
    <row r="303" spans="1:10" x14ac:dyDescent="0.2">
      <c r="A303" s="4" t="str">
        <f>IF(B303="", "", 302)</f>
        <v/>
      </c>
      <c r="B303" s="4" t="str">
        <f>IF(Raw!R303="", "", Raw!R303)</f>
        <v/>
      </c>
      <c r="C303" s="4" t="str">
        <f>IF(Raw!S303="", "", Raw!S303)</f>
        <v/>
      </c>
      <c r="D303" t="str">
        <f>IF(Raw!AT303="", "", Raw!AT303)</f>
        <v/>
      </c>
      <c r="E303" t="str">
        <f>IF(Raw!V303="", "", Raw!V303)</f>
        <v/>
      </c>
      <c r="F303" t="str">
        <f>IF(Raw!BA303="", "", Raw!BA303)</f>
        <v/>
      </c>
      <c r="G303" t="str">
        <f>IF(Raw!AV303="", "", Raw!AV303)</f>
        <v/>
      </c>
      <c r="H303" t="str">
        <f>IF(Raw!T303="", "", Raw!T303)</f>
        <v/>
      </c>
      <c r="I303" t="str">
        <f>IF(Raw!U303="", "", Raw!U303)</f>
        <v/>
      </c>
      <c r="J303" t="str">
        <f>IF(Raw!AZ303="Failed", "No", "")</f>
        <v/>
      </c>
    </row>
    <row r="304" spans="1:10" x14ac:dyDescent="0.2">
      <c r="A304" s="4" t="str">
        <f>IF(B304="", "", 303)</f>
        <v/>
      </c>
      <c r="B304" s="4" t="str">
        <f>IF(Raw!R304="", "", Raw!R304)</f>
        <v/>
      </c>
      <c r="C304" s="4" t="str">
        <f>IF(Raw!S304="", "", Raw!S304)</f>
        <v/>
      </c>
      <c r="D304" t="str">
        <f>IF(Raw!AT304="", "", Raw!AT304)</f>
        <v/>
      </c>
      <c r="E304" t="str">
        <f>IF(Raw!V304="", "", Raw!V304)</f>
        <v/>
      </c>
      <c r="F304" t="str">
        <f>IF(Raw!BA304="", "", Raw!BA304)</f>
        <v/>
      </c>
      <c r="G304" t="str">
        <f>IF(Raw!AV304="", "", Raw!AV304)</f>
        <v/>
      </c>
      <c r="H304" t="str">
        <f>IF(Raw!T304="", "", Raw!T304)</f>
        <v/>
      </c>
      <c r="I304" t="str">
        <f>IF(Raw!U304="", "", Raw!U304)</f>
        <v/>
      </c>
      <c r="J304" t="str">
        <f>IF(Raw!AZ304="Failed", "No", "")</f>
        <v/>
      </c>
    </row>
    <row r="305" spans="1:10" x14ac:dyDescent="0.2">
      <c r="A305" s="4" t="str">
        <f>IF(B305="", "", 304)</f>
        <v/>
      </c>
      <c r="B305" s="4" t="str">
        <f>IF(Raw!R305="", "", Raw!R305)</f>
        <v/>
      </c>
      <c r="C305" s="4" t="str">
        <f>IF(Raw!S305="", "", Raw!S305)</f>
        <v/>
      </c>
      <c r="D305" t="str">
        <f>IF(Raw!AT305="", "", Raw!AT305)</f>
        <v/>
      </c>
      <c r="E305" t="str">
        <f>IF(Raw!V305="", "", Raw!V305)</f>
        <v/>
      </c>
      <c r="F305" t="str">
        <f>IF(Raw!BA305="", "", Raw!BA305)</f>
        <v/>
      </c>
      <c r="G305" t="str">
        <f>IF(Raw!AV305="", "", Raw!AV305)</f>
        <v/>
      </c>
      <c r="H305" t="str">
        <f>IF(Raw!T305="", "", Raw!T305)</f>
        <v/>
      </c>
      <c r="I305" t="str">
        <f>IF(Raw!U305="", "", Raw!U305)</f>
        <v/>
      </c>
      <c r="J305" t="str">
        <f>IF(Raw!AZ305="Failed", "No", "")</f>
        <v/>
      </c>
    </row>
    <row r="306" spans="1:10" x14ac:dyDescent="0.2">
      <c r="A306" s="4" t="str">
        <f>IF(B306="", "", 305)</f>
        <v/>
      </c>
      <c r="B306" s="4" t="str">
        <f>IF(Raw!R306="", "", Raw!R306)</f>
        <v/>
      </c>
      <c r="C306" s="4" t="str">
        <f>IF(Raw!S306="", "", Raw!S306)</f>
        <v/>
      </c>
      <c r="D306" t="str">
        <f>IF(Raw!AT306="", "", Raw!AT306)</f>
        <v/>
      </c>
      <c r="E306" t="str">
        <f>IF(Raw!V306="", "", Raw!V306)</f>
        <v/>
      </c>
      <c r="F306" t="str">
        <f>IF(Raw!BA306="", "", Raw!BA306)</f>
        <v/>
      </c>
      <c r="G306" t="str">
        <f>IF(Raw!AV306="", "", Raw!AV306)</f>
        <v/>
      </c>
      <c r="H306" t="str">
        <f>IF(Raw!T306="", "", Raw!T306)</f>
        <v/>
      </c>
      <c r="I306" t="str">
        <f>IF(Raw!U306="", "", Raw!U306)</f>
        <v/>
      </c>
      <c r="J306" t="str">
        <f>IF(Raw!AZ306="Failed", "No", "")</f>
        <v/>
      </c>
    </row>
    <row r="307" spans="1:10" x14ac:dyDescent="0.2">
      <c r="A307" s="4" t="str">
        <f>IF(B307="", "", 306)</f>
        <v/>
      </c>
      <c r="B307" s="4" t="str">
        <f>IF(Raw!R307="", "", Raw!R307)</f>
        <v/>
      </c>
      <c r="C307" s="4" t="str">
        <f>IF(Raw!S307="", "", Raw!S307)</f>
        <v/>
      </c>
      <c r="D307" t="str">
        <f>IF(Raw!AT307="", "", Raw!AT307)</f>
        <v/>
      </c>
      <c r="E307" t="str">
        <f>IF(Raw!V307="", "", Raw!V307)</f>
        <v/>
      </c>
      <c r="F307" t="str">
        <f>IF(Raw!BA307="", "", Raw!BA307)</f>
        <v/>
      </c>
      <c r="G307" t="str">
        <f>IF(Raw!AV307="", "", Raw!AV307)</f>
        <v/>
      </c>
      <c r="H307" t="str">
        <f>IF(Raw!T307="", "", Raw!T307)</f>
        <v/>
      </c>
      <c r="I307" t="str">
        <f>IF(Raw!U307="", "", Raw!U307)</f>
        <v/>
      </c>
      <c r="J307" t="str">
        <f>IF(Raw!AZ307="Failed", "No", "")</f>
        <v/>
      </c>
    </row>
    <row r="308" spans="1:10" x14ac:dyDescent="0.2">
      <c r="A308" s="4" t="str">
        <f>IF(B308="", "", 307)</f>
        <v/>
      </c>
      <c r="B308" s="4" t="str">
        <f>IF(Raw!R308="", "", Raw!R308)</f>
        <v/>
      </c>
      <c r="C308" s="4" t="str">
        <f>IF(Raw!S308="", "", Raw!S308)</f>
        <v/>
      </c>
      <c r="D308" t="str">
        <f>IF(Raw!AT308="", "", Raw!AT308)</f>
        <v/>
      </c>
      <c r="E308" t="str">
        <f>IF(Raw!V308="", "", Raw!V308)</f>
        <v/>
      </c>
      <c r="F308" t="str">
        <f>IF(Raw!BA308="", "", Raw!BA308)</f>
        <v/>
      </c>
      <c r="G308" t="str">
        <f>IF(Raw!AV308="", "", Raw!AV308)</f>
        <v/>
      </c>
      <c r="H308" t="str">
        <f>IF(Raw!T308="", "", Raw!T308)</f>
        <v/>
      </c>
      <c r="I308" t="str">
        <f>IF(Raw!U308="", "", Raw!U308)</f>
        <v/>
      </c>
      <c r="J308" t="str">
        <f>IF(Raw!AZ308="Failed", "No", "")</f>
        <v/>
      </c>
    </row>
    <row r="309" spans="1:10" x14ac:dyDescent="0.2">
      <c r="A309" s="4" t="str">
        <f>IF(B309="", "", 308)</f>
        <v/>
      </c>
      <c r="B309" s="4" t="str">
        <f>IF(Raw!R309="", "", Raw!R309)</f>
        <v/>
      </c>
      <c r="C309" s="4" t="str">
        <f>IF(Raw!S309="", "", Raw!S309)</f>
        <v/>
      </c>
      <c r="D309" t="str">
        <f>IF(Raw!AT309="", "", Raw!AT309)</f>
        <v/>
      </c>
      <c r="E309" t="str">
        <f>IF(Raw!V309="", "", Raw!V309)</f>
        <v/>
      </c>
      <c r="F309" t="str">
        <f>IF(Raw!BA309="", "", Raw!BA309)</f>
        <v/>
      </c>
      <c r="G309" t="str">
        <f>IF(Raw!AV309="", "", Raw!AV309)</f>
        <v/>
      </c>
      <c r="H309" t="str">
        <f>IF(Raw!T309="", "", Raw!T309)</f>
        <v/>
      </c>
      <c r="I309" t="str">
        <f>IF(Raw!U309="", "", Raw!U309)</f>
        <v/>
      </c>
      <c r="J309" t="str">
        <f>IF(Raw!AZ309="Failed", "No", "")</f>
        <v/>
      </c>
    </row>
    <row r="310" spans="1:10" x14ac:dyDescent="0.2">
      <c r="A310" s="4" t="str">
        <f>IF(B310="", "", 309)</f>
        <v/>
      </c>
      <c r="B310" s="4" t="str">
        <f>IF(Raw!R310="", "", Raw!R310)</f>
        <v/>
      </c>
      <c r="C310" s="4" t="str">
        <f>IF(Raw!S310="", "", Raw!S310)</f>
        <v/>
      </c>
      <c r="D310" t="str">
        <f>IF(Raw!AT310="", "", Raw!AT310)</f>
        <v/>
      </c>
      <c r="E310" t="str">
        <f>IF(Raw!V310="", "", Raw!V310)</f>
        <v/>
      </c>
      <c r="F310" t="str">
        <f>IF(Raw!BA310="", "", Raw!BA310)</f>
        <v/>
      </c>
      <c r="G310" t="str">
        <f>IF(Raw!AV310="", "", Raw!AV310)</f>
        <v/>
      </c>
      <c r="H310" t="str">
        <f>IF(Raw!T310="", "", Raw!T310)</f>
        <v/>
      </c>
      <c r="I310" t="str">
        <f>IF(Raw!U310="", "", Raw!U310)</f>
        <v/>
      </c>
      <c r="J310" t="str">
        <f>IF(Raw!AZ310="Failed", "No", "")</f>
        <v/>
      </c>
    </row>
    <row r="311" spans="1:10" x14ac:dyDescent="0.2">
      <c r="A311" s="4" t="str">
        <f>IF(B311="", "", 310)</f>
        <v/>
      </c>
      <c r="B311" s="4" t="str">
        <f>IF(Raw!R311="", "", Raw!R311)</f>
        <v/>
      </c>
      <c r="C311" s="4" t="str">
        <f>IF(Raw!S311="", "", Raw!S311)</f>
        <v/>
      </c>
      <c r="D311" t="str">
        <f>IF(Raw!AT311="", "", Raw!AT311)</f>
        <v/>
      </c>
      <c r="E311" t="str">
        <f>IF(Raw!V311="", "", Raw!V311)</f>
        <v/>
      </c>
      <c r="F311" t="str">
        <f>IF(Raw!BA311="", "", Raw!BA311)</f>
        <v/>
      </c>
      <c r="G311" t="str">
        <f>IF(Raw!AV311="", "", Raw!AV311)</f>
        <v/>
      </c>
      <c r="H311" t="str">
        <f>IF(Raw!T311="", "", Raw!T311)</f>
        <v/>
      </c>
      <c r="I311" t="str">
        <f>IF(Raw!U311="", "", Raw!U311)</f>
        <v/>
      </c>
      <c r="J311" t="str">
        <f>IF(Raw!AZ311="Failed", "No", "")</f>
        <v/>
      </c>
    </row>
    <row r="312" spans="1:10" x14ac:dyDescent="0.2">
      <c r="A312" s="4" t="str">
        <f>IF(B312="", "", 311)</f>
        <v/>
      </c>
      <c r="B312" s="4" t="str">
        <f>IF(Raw!R312="", "", Raw!R312)</f>
        <v/>
      </c>
      <c r="C312" s="4" t="str">
        <f>IF(Raw!S312="", "", Raw!S312)</f>
        <v/>
      </c>
      <c r="D312" t="str">
        <f>IF(Raw!AT312="", "", Raw!AT312)</f>
        <v/>
      </c>
      <c r="E312" t="str">
        <f>IF(Raw!V312="", "", Raw!V312)</f>
        <v/>
      </c>
      <c r="F312" t="str">
        <f>IF(Raw!BA312="", "", Raw!BA312)</f>
        <v/>
      </c>
      <c r="G312" t="str">
        <f>IF(Raw!AV312="", "", Raw!AV312)</f>
        <v/>
      </c>
      <c r="H312" t="str">
        <f>IF(Raw!T312="", "", Raw!T312)</f>
        <v/>
      </c>
      <c r="I312" t="str">
        <f>IF(Raw!U312="", "", Raw!U312)</f>
        <v/>
      </c>
      <c r="J312" t="str">
        <f>IF(Raw!AZ312="Failed", "No", "")</f>
        <v/>
      </c>
    </row>
    <row r="313" spans="1:10" x14ac:dyDescent="0.2">
      <c r="A313" s="4" t="str">
        <f>IF(B313="", "", 312)</f>
        <v/>
      </c>
      <c r="B313" s="4" t="str">
        <f>IF(Raw!R313="", "", Raw!R313)</f>
        <v/>
      </c>
      <c r="C313" s="4" t="str">
        <f>IF(Raw!S313="", "", Raw!S313)</f>
        <v/>
      </c>
      <c r="D313" t="str">
        <f>IF(Raw!AT313="", "", Raw!AT313)</f>
        <v/>
      </c>
      <c r="E313" t="str">
        <f>IF(Raw!V313="", "", Raw!V313)</f>
        <v/>
      </c>
      <c r="F313" t="str">
        <f>IF(Raw!BA313="", "", Raw!BA313)</f>
        <v/>
      </c>
      <c r="G313" t="str">
        <f>IF(Raw!AV313="", "", Raw!AV313)</f>
        <v/>
      </c>
      <c r="H313" t="str">
        <f>IF(Raw!T313="", "", Raw!T313)</f>
        <v/>
      </c>
      <c r="I313" t="str">
        <f>IF(Raw!U313="", "", Raw!U313)</f>
        <v/>
      </c>
      <c r="J313" t="str">
        <f>IF(Raw!AZ313="Failed", "No", "")</f>
        <v/>
      </c>
    </row>
    <row r="314" spans="1:10" x14ac:dyDescent="0.2">
      <c r="A314" s="4" t="str">
        <f>IF(B314="", "", 313)</f>
        <v/>
      </c>
      <c r="B314" s="4" t="str">
        <f>IF(Raw!R314="", "", Raw!R314)</f>
        <v/>
      </c>
      <c r="C314" s="4" t="str">
        <f>IF(Raw!S314="", "", Raw!S314)</f>
        <v/>
      </c>
      <c r="D314" t="str">
        <f>IF(Raw!AT314="", "", Raw!AT314)</f>
        <v/>
      </c>
      <c r="E314" t="str">
        <f>IF(Raw!V314="", "", Raw!V314)</f>
        <v/>
      </c>
      <c r="F314" t="str">
        <f>IF(Raw!BA314="", "", Raw!BA314)</f>
        <v/>
      </c>
      <c r="G314" t="str">
        <f>IF(Raw!AV314="", "", Raw!AV314)</f>
        <v/>
      </c>
      <c r="H314" t="str">
        <f>IF(Raw!T314="", "", Raw!T314)</f>
        <v/>
      </c>
      <c r="I314" t="str">
        <f>IF(Raw!U314="", "", Raw!U314)</f>
        <v/>
      </c>
      <c r="J314" t="str">
        <f>IF(Raw!AZ314="Failed", "No", "")</f>
        <v/>
      </c>
    </row>
    <row r="315" spans="1:10" x14ac:dyDescent="0.2">
      <c r="A315" s="4" t="str">
        <f>IF(B315="", "", 314)</f>
        <v/>
      </c>
      <c r="B315" s="4" t="str">
        <f>IF(Raw!R315="", "", Raw!R315)</f>
        <v/>
      </c>
      <c r="C315" s="4" t="str">
        <f>IF(Raw!S315="", "", Raw!S315)</f>
        <v/>
      </c>
      <c r="D315" t="str">
        <f>IF(Raw!AT315="", "", Raw!AT315)</f>
        <v/>
      </c>
      <c r="E315" t="str">
        <f>IF(Raw!V315="", "", Raw!V315)</f>
        <v/>
      </c>
      <c r="F315" t="str">
        <f>IF(Raw!BA315="", "", Raw!BA315)</f>
        <v/>
      </c>
      <c r="G315" t="str">
        <f>IF(Raw!AV315="", "", Raw!AV315)</f>
        <v/>
      </c>
      <c r="H315" t="str">
        <f>IF(Raw!T315="", "", Raw!T315)</f>
        <v/>
      </c>
      <c r="I315" t="str">
        <f>IF(Raw!U315="", "", Raw!U315)</f>
        <v/>
      </c>
      <c r="J315" t="str">
        <f>IF(Raw!AZ315="Failed", "No", "")</f>
        <v/>
      </c>
    </row>
    <row r="316" spans="1:10" x14ac:dyDescent="0.2">
      <c r="A316" s="4" t="str">
        <f>IF(B316="", "", 315)</f>
        <v/>
      </c>
      <c r="B316" s="4" t="str">
        <f>IF(Raw!R316="", "", Raw!R316)</f>
        <v/>
      </c>
      <c r="C316" s="4" t="str">
        <f>IF(Raw!S316="", "", Raw!S316)</f>
        <v/>
      </c>
      <c r="D316" t="str">
        <f>IF(Raw!AT316="", "", Raw!AT316)</f>
        <v/>
      </c>
      <c r="E316" t="str">
        <f>IF(Raw!V316="", "", Raw!V316)</f>
        <v/>
      </c>
      <c r="F316" t="str">
        <f>IF(Raw!BA316="", "", Raw!BA316)</f>
        <v/>
      </c>
      <c r="G316" t="str">
        <f>IF(Raw!AV316="", "", Raw!AV316)</f>
        <v/>
      </c>
      <c r="H316" t="str">
        <f>IF(Raw!T316="", "", Raw!T316)</f>
        <v/>
      </c>
      <c r="I316" t="str">
        <f>IF(Raw!U316="", "", Raw!U316)</f>
        <v/>
      </c>
      <c r="J316" t="str">
        <f>IF(Raw!AZ316="Failed", "No", "")</f>
        <v/>
      </c>
    </row>
    <row r="317" spans="1:10" x14ac:dyDescent="0.2">
      <c r="A317" s="4" t="str">
        <f>IF(B317="", "", 316)</f>
        <v/>
      </c>
      <c r="B317" s="4" t="str">
        <f>IF(Raw!R317="", "", Raw!R317)</f>
        <v/>
      </c>
      <c r="C317" s="4" t="str">
        <f>IF(Raw!S317="", "", Raw!S317)</f>
        <v/>
      </c>
      <c r="D317" t="str">
        <f>IF(Raw!AT317="", "", Raw!AT317)</f>
        <v/>
      </c>
      <c r="E317" t="str">
        <f>IF(Raw!V317="", "", Raw!V317)</f>
        <v/>
      </c>
      <c r="F317" t="str">
        <f>IF(Raw!BA317="", "", Raw!BA317)</f>
        <v/>
      </c>
      <c r="G317" t="str">
        <f>IF(Raw!AV317="", "", Raw!AV317)</f>
        <v/>
      </c>
      <c r="H317" t="str">
        <f>IF(Raw!T317="", "", Raw!T317)</f>
        <v/>
      </c>
      <c r="I317" t="str">
        <f>IF(Raw!U317="", "", Raw!U317)</f>
        <v/>
      </c>
      <c r="J317" t="str">
        <f>IF(Raw!AZ317="Failed", "No", "")</f>
        <v/>
      </c>
    </row>
    <row r="318" spans="1:10" x14ac:dyDescent="0.2">
      <c r="A318" s="4" t="str">
        <f>IF(B318="", "", 317)</f>
        <v/>
      </c>
      <c r="B318" s="4" t="str">
        <f>IF(Raw!R318="", "", Raw!R318)</f>
        <v/>
      </c>
      <c r="C318" s="4" t="str">
        <f>IF(Raw!S318="", "", Raw!S318)</f>
        <v/>
      </c>
      <c r="D318" t="str">
        <f>IF(Raw!AT318="", "", Raw!AT318)</f>
        <v/>
      </c>
      <c r="E318" t="str">
        <f>IF(Raw!V318="", "", Raw!V318)</f>
        <v/>
      </c>
      <c r="F318" t="str">
        <f>IF(Raw!BA318="", "", Raw!BA318)</f>
        <v/>
      </c>
      <c r="G318" t="str">
        <f>IF(Raw!AV318="", "", Raw!AV318)</f>
        <v/>
      </c>
      <c r="H318" t="str">
        <f>IF(Raw!T318="", "", Raw!T318)</f>
        <v/>
      </c>
      <c r="I318" t="str">
        <f>IF(Raw!U318="", "", Raw!U318)</f>
        <v/>
      </c>
      <c r="J318" t="str">
        <f>IF(Raw!AZ318="Failed", "No", "")</f>
        <v/>
      </c>
    </row>
    <row r="319" spans="1:10" x14ac:dyDescent="0.2">
      <c r="A319" s="4" t="str">
        <f>IF(B319="", "", 318)</f>
        <v/>
      </c>
      <c r="B319" s="4" t="str">
        <f>IF(Raw!R319="", "", Raw!R319)</f>
        <v/>
      </c>
      <c r="C319" s="4" t="str">
        <f>IF(Raw!S319="", "", Raw!S319)</f>
        <v/>
      </c>
      <c r="D319" t="str">
        <f>IF(Raw!AT319="", "", Raw!AT319)</f>
        <v/>
      </c>
      <c r="E319" t="str">
        <f>IF(Raw!V319="", "", Raw!V319)</f>
        <v/>
      </c>
      <c r="F319" t="str">
        <f>IF(Raw!BA319="", "", Raw!BA319)</f>
        <v/>
      </c>
      <c r="G319" t="str">
        <f>IF(Raw!AV319="", "", Raw!AV319)</f>
        <v/>
      </c>
      <c r="H319" t="str">
        <f>IF(Raw!T319="", "", Raw!T319)</f>
        <v/>
      </c>
      <c r="I319" t="str">
        <f>IF(Raw!U319="", "", Raw!U319)</f>
        <v/>
      </c>
      <c r="J319" t="str">
        <f>IF(Raw!AZ319="Failed", "No", "")</f>
        <v/>
      </c>
    </row>
    <row r="320" spans="1:10" x14ac:dyDescent="0.2">
      <c r="A320" s="4" t="str">
        <f>IF(B320="", "", 319)</f>
        <v/>
      </c>
      <c r="B320" s="4" t="str">
        <f>IF(Raw!R320="", "", Raw!R320)</f>
        <v/>
      </c>
      <c r="C320" s="4" t="str">
        <f>IF(Raw!S320="", "", Raw!S320)</f>
        <v/>
      </c>
      <c r="D320" t="str">
        <f>IF(Raw!AT320="", "", Raw!AT320)</f>
        <v/>
      </c>
      <c r="E320" t="str">
        <f>IF(Raw!V320="", "", Raw!V320)</f>
        <v/>
      </c>
      <c r="F320" t="str">
        <f>IF(Raw!BA320="", "", Raw!BA320)</f>
        <v/>
      </c>
      <c r="G320" t="str">
        <f>IF(Raw!AV320="", "", Raw!AV320)</f>
        <v/>
      </c>
      <c r="H320" t="str">
        <f>IF(Raw!T320="", "", Raw!T320)</f>
        <v/>
      </c>
      <c r="I320" t="str">
        <f>IF(Raw!U320="", "", Raw!U320)</f>
        <v/>
      </c>
      <c r="J320" t="str">
        <f>IF(Raw!AZ320="Failed", "No", "")</f>
        <v/>
      </c>
    </row>
    <row r="321" spans="1:10" x14ac:dyDescent="0.2">
      <c r="A321" s="4" t="str">
        <f>IF(B321="", "", 320)</f>
        <v/>
      </c>
      <c r="B321" s="4" t="str">
        <f>IF(Raw!R321="", "", Raw!R321)</f>
        <v/>
      </c>
      <c r="C321" s="4" t="str">
        <f>IF(Raw!S321="", "", Raw!S321)</f>
        <v/>
      </c>
      <c r="D321" t="str">
        <f>IF(Raw!AT321="", "", Raw!AT321)</f>
        <v/>
      </c>
      <c r="E321" t="str">
        <f>IF(Raw!V321="", "", Raw!V321)</f>
        <v/>
      </c>
      <c r="F321" t="str">
        <f>IF(Raw!BA321="", "", Raw!BA321)</f>
        <v/>
      </c>
      <c r="G321" t="str">
        <f>IF(Raw!AV321="", "", Raw!AV321)</f>
        <v/>
      </c>
      <c r="H321" t="str">
        <f>IF(Raw!T321="", "", Raw!T321)</f>
        <v/>
      </c>
      <c r="I321" t="str">
        <f>IF(Raw!U321="", "", Raw!U321)</f>
        <v/>
      </c>
      <c r="J321" t="str">
        <f>IF(Raw!AZ321="Failed", "No", "")</f>
        <v/>
      </c>
    </row>
    <row r="322" spans="1:10" x14ac:dyDescent="0.2">
      <c r="A322" s="4" t="str">
        <f>IF(B322="", "", 321)</f>
        <v/>
      </c>
      <c r="B322" s="4" t="str">
        <f>IF(Raw!R322="", "", Raw!R322)</f>
        <v/>
      </c>
      <c r="C322" s="4" t="str">
        <f>IF(Raw!S322="", "", Raw!S322)</f>
        <v/>
      </c>
      <c r="D322" t="str">
        <f>IF(Raw!AT322="", "", Raw!AT322)</f>
        <v/>
      </c>
      <c r="E322" t="str">
        <f>IF(Raw!V322="", "", Raw!V322)</f>
        <v/>
      </c>
      <c r="F322" t="str">
        <f>IF(Raw!BA322="", "", Raw!BA322)</f>
        <v/>
      </c>
      <c r="G322" t="str">
        <f>IF(Raw!AV322="", "", Raw!AV322)</f>
        <v/>
      </c>
      <c r="H322" t="str">
        <f>IF(Raw!T322="", "", Raw!T322)</f>
        <v/>
      </c>
      <c r="I322" t="str">
        <f>IF(Raw!U322="", "", Raw!U322)</f>
        <v/>
      </c>
      <c r="J322" t="str">
        <f>IF(Raw!AZ322="Failed", "No", "")</f>
        <v/>
      </c>
    </row>
    <row r="323" spans="1:10" x14ac:dyDescent="0.2">
      <c r="A323" s="4" t="str">
        <f>IF(B323="", "", 322)</f>
        <v/>
      </c>
      <c r="B323" s="4" t="str">
        <f>IF(Raw!R323="", "", Raw!R323)</f>
        <v/>
      </c>
      <c r="C323" s="4" t="str">
        <f>IF(Raw!S323="", "", Raw!S323)</f>
        <v/>
      </c>
      <c r="D323" t="str">
        <f>IF(Raw!AT323="", "", Raw!AT323)</f>
        <v/>
      </c>
      <c r="E323" t="str">
        <f>IF(Raw!V323="", "", Raw!V323)</f>
        <v/>
      </c>
      <c r="F323" t="str">
        <f>IF(Raw!BA323="", "", Raw!BA323)</f>
        <v/>
      </c>
      <c r="G323" t="str">
        <f>IF(Raw!AV323="", "", Raw!AV323)</f>
        <v/>
      </c>
      <c r="H323" t="str">
        <f>IF(Raw!T323="", "", Raw!T323)</f>
        <v/>
      </c>
      <c r="I323" t="str">
        <f>IF(Raw!U323="", "", Raw!U323)</f>
        <v/>
      </c>
      <c r="J323" t="str">
        <f>IF(Raw!AZ323="Failed", "No", "")</f>
        <v/>
      </c>
    </row>
    <row r="324" spans="1:10" x14ac:dyDescent="0.2">
      <c r="A324" s="4" t="str">
        <f>IF(B324="", "", 323)</f>
        <v/>
      </c>
      <c r="B324" s="4" t="str">
        <f>IF(Raw!R324="", "", Raw!R324)</f>
        <v/>
      </c>
      <c r="C324" s="4" t="str">
        <f>IF(Raw!S324="", "", Raw!S324)</f>
        <v/>
      </c>
      <c r="D324" t="str">
        <f>IF(Raw!AT324="", "", Raw!AT324)</f>
        <v/>
      </c>
      <c r="E324" t="str">
        <f>IF(Raw!V324="", "", Raw!V324)</f>
        <v/>
      </c>
      <c r="F324" t="str">
        <f>IF(Raw!BA324="", "", Raw!BA324)</f>
        <v/>
      </c>
      <c r="G324" t="str">
        <f>IF(Raw!AV324="", "", Raw!AV324)</f>
        <v/>
      </c>
      <c r="H324" t="str">
        <f>IF(Raw!T324="", "", Raw!T324)</f>
        <v/>
      </c>
      <c r="I324" t="str">
        <f>IF(Raw!U324="", "", Raw!U324)</f>
        <v/>
      </c>
      <c r="J324" t="str">
        <f>IF(Raw!AZ324="Failed", "No", "")</f>
        <v/>
      </c>
    </row>
    <row r="325" spans="1:10" x14ac:dyDescent="0.2">
      <c r="A325" s="4" t="str">
        <f>IF(B325="", "", 324)</f>
        <v/>
      </c>
      <c r="B325" s="4" t="str">
        <f>IF(Raw!R325="", "", Raw!R325)</f>
        <v/>
      </c>
      <c r="C325" s="4" t="str">
        <f>IF(Raw!S325="", "", Raw!S325)</f>
        <v/>
      </c>
      <c r="D325" t="str">
        <f>IF(Raw!AT325="", "", Raw!AT325)</f>
        <v/>
      </c>
      <c r="E325" t="str">
        <f>IF(Raw!V325="", "", Raw!V325)</f>
        <v/>
      </c>
      <c r="F325" t="str">
        <f>IF(Raw!BA325="", "", Raw!BA325)</f>
        <v/>
      </c>
      <c r="G325" t="str">
        <f>IF(Raw!AV325="", "", Raw!AV325)</f>
        <v/>
      </c>
      <c r="H325" t="str">
        <f>IF(Raw!T325="", "", Raw!T325)</f>
        <v/>
      </c>
      <c r="I325" t="str">
        <f>IF(Raw!U325="", "", Raw!U325)</f>
        <v/>
      </c>
      <c r="J325" t="str">
        <f>IF(Raw!AZ325="Failed", "No", "")</f>
        <v/>
      </c>
    </row>
    <row r="326" spans="1:10" x14ac:dyDescent="0.2">
      <c r="A326" s="4" t="str">
        <f>IF(B326="", "", 325)</f>
        <v/>
      </c>
      <c r="B326" s="4" t="str">
        <f>IF(Raw!R326="", "", Raw!R326)</f>
        <v/>
      </c>
      <c r="C326" s="4" t="str">
        <f>IF(Raw!S326="", "", Raw!S326)</f>
        <v/>
      </c>
      <c r="D326" t="str">
        <f>IF(Raw!AT326="", "", Raw!AT326)</f>
        <v/>
      </c>
      <c r="E326" t="str">
        <f>IF(Raw!V326="", "", Raw!V326)</f>
        <v/>
      </c>
      <c r="F326" t="str">
        <f>IF(Raw!BA326="", "", Raw!BA326)</f>
        <v/>
      </c>
      <c r="G326" t="str">
        <f>IF(Raw!AV326="", "", Raw!AV326)</f>
        <v/>
      </c>
      <c r="H326" t="str">
        <f>IF(Raw!T326="", "", Raw!T326)</f>
        <v/>
      </c>
      <c r="I326" t="str">
        <f>IF(Raw!U326="", "", Raw!U326)</f>
        <v/>
      </c>
      <c r="J326" t="str">
        <f>IF(Raw!AZ326="Failed", "No", "")</f>
        <v/>
      </c>
    </row>
    <row r="327" spans="1:10" x14ac:dyDescent="0.2">
      <c r="A327" s="4" t="str">
        <f>IF(B327="", "", 326)</f>
        <v/>
      </c>
      <c r="B327" s="4" t="str">
        <f>IF(Raw!R327="", "", Raw!R327)</f>
        <v/>
      </c>
      <c r="C327" s="4" t="str">
        <f>IF(Raw!S327="", "", Raw!S327)</f>
        <v/>
      </c>
      <c r="D327" t="str">
        <f>IF(Raw!AT327="", "", Raw!AT327)</f>
        <v/>
      </c>
      <c r="E327" t="str">
        <f>IF(Raw!V327="", "", Raw!V327)</f>
        <v/>
      </c>
      <c r="F327" t="str">
        <f>IF(Raw!BA327="", "", Raw!BA327)</f>
        <v/>
      </c>
      <c r="G327" t="str">
        <f>IF(Raw!AV327="", "", Raw!AV327)</f>
        <v/>
      </c>
      <c r="H327" t="str">
        <f>IF(Raw!T327="", "", Raw!T327)</f>
        <v/>
      </c>
      <c r="I327" t="str">
        <f>IF(Raw!U327="", "", Raw!U327)</f>
        <v/>
      </c>
      <c r="J327" t="str">
        <f>IF(Raw!AZ327="Failed", "No", "")</f>
        <v/>
      </c>
    </row>
    <row r="328" spans="1:10" x14ac:dyDescent="0.2">
      <c r="A328" s="4" t="str">
        <f>IF(B328="", "", 327)</f>
        <v/>
      </c>
      <c r="B328" s="4" t="str">
        <f>IF(Raw!R328="", "", Raw!R328)</f>
        <v/>
      </c>
      <c r="C328" s="4" t="str">
        <f>IF(Raw!S328="", "", Raw!S328)</f>
        <v/>
      </c>
      <c r="D328" t="str">
        <f>IF(Raw!AT328="", "", Raw!AT328)</f>
        <v/>
      </c>
      <c r="E328" t="str">
        <f>IF(Raw!V328="", "", Raw!V328)</f>
        <v/>
      </c>
      <c r="F328" t="str">
        <f>IF(Raw!BA328="", "", Raw!BA328)</f>
        <v/>
      </c>
      <c r="G328" t="str">
        <f>IF(Raw!AV328="", "", Raw!AV328)</f>
        <v/>
      </c>
      <c r="H328" t="str">
        <f>IF(Raw!T328="", "", Raw!T328)</f>
        <v/>
      </c>
      <c r="I328" t="str">
        <f>IF(Raw!U328="", "", Raw!U328)</f>
        <v/>
      </c>
      <c r="J328" t="str">
        <f>IF(Raw!AZ328="Failed", "No", "")</f>
        <v/>
      </c>
    </row>
    <row r="329" spans="1:10" x14ac:dyDescent="0.2">
      <c r="A329" s="4" t="str">
        <f>IF(B329="", "", 328)</f>
        <v/>
      </c>
      <c r="B329" s="4" t="str">
        <f>IF(Raw!R329="", "", Raw!R329)</f>
        <v/>
      </c>
      <c r="C329" s="4" t="str">
        <f>IF(Raw!S329="", "", Raw!S329)</f>
        <v/>
      </c>
      <c r="D329" t="str">
        <f>IF(Raw!AT329="", "", Raw!AT329)</f>
        <v/>
      </c>
      <c r="E329" t="str">
        <f>IF(Raw!V329="", "", Raw!V329)</f>
        <v/>
      </c>
      <c r="F329" t="str">
        <f>IF(Raw!BA329="", "", Raw!BA329)</f>
        <v/>
      </c>
      <c r="G329" t="str">
        <f>IF(Raw!AV329="", "", Raw!AV329)</f>
        <v/>
      </c>
      <c r="H329" t="str">
        <f>IF(Raw!T329="", "", Raw!T329)</f>
        <v/>
      </c>
      <c r="I329" t="str">
        <f>IF(Raw!U329="", "", Raw!U329)</f>
        <v/>
      </c>
      <c r="J329" t="str">
        <f>IF(Raw!AZ329="Failed", "No", "")</f>
        <v/>
      </c>
    </row>
    <row r="330" spans="1:10" x14ac:dyDescent="0.2">
      <c r="A330" s="4" t="str">
        <f>IF(B330="", "", 329)</f>
        <v/>
      </c>
      <c r="B330" s="4" t="str">
        <f>IF(Raw!R330="", "", Raw!R330)</f>
        <v/>
      </c>
      <c r="C330" s="4" t="str">
        <f>IF(Raw!S330="", "", Raw!S330)</f>
        <v/>
      </c>
      <c r="D330" t="str">
        <f>IF(Raw!AT330="", "", Raw!AT330)</f>
        <v/>
      </c>
      <c r="E330" t="str">
        <f>IF(Raw!V330="", "", Raw!V330)</f>
        <v/>
      </c>
      <c r="F330" t="str">
        <f>IF(Raw!BA330="", "", Raw!BA330)</f>
        <v/>
      </c>
      <c r="G330" t="str">
        <f>IF(Raw!AV330="", "", Raw!AV330)</f>
        <v/>
      </c>
      <c r="H330" t="str">
        <f>IF(Raw!T330="", "", Raw!T330)</f>
        <v/>
      </c>
      <c r="I330" t="str">
        <f>IF(Raw!U330="", "", Raw!U330)</f>
        <v/>
      </c>
      <c r="J330" t="str">
        <f>IF(Raw!AZ330="Failed", "No", "")</f>
        <v/>
      </c>
    </row>
    <row r="331" spans="1:10" x14ac:dyDescent="0.2">
      <c r="A331" s="4" t="str">
        <f>IF(B331="", "", 330)</f>
        <v/>
      </c>
      <c r="B331" s="4" t="str">
        <f>IF(Raw!R331="", "", Raw!R331)</f>
        <v/>
      </c>
      <c r="C331" s="4" t="str">
        <f>IF(Raw!S331="", "", Raw!S331)</f>
        <v/>
      </c>
      <c r="D331" t="str">
        <f>IF(Raw!AT331="", "", Raw!AT331)</f>
        <v/>
      </c>
      <c r="E331" t="str">
        <f>IF(Raw!V331="", "", Raw!V331)</f>
        <v/>
      </c>
      <c r="F331" t="str">
        <f>IF(Raw!BA331="", "", Raw!BA331)</f>
        <v/>
      </c>
      <c r="G331" t="str">
        <f>IF(Raw!AV331="", "", Raw!AV331)</f>
        <v/>
      </c>
      <c r="H331" t="str">
        <f>IF(Raw!T331="", "", Raw!T331)</f>
        <v/>
      </c>
      <c r="I331" t="str">
        <f>IF(Raw!U331="", "", Raw!U331)</f>
        <v/>
      </c>
      <c r="J331" t="str">
        <f>IF(Raw!AZ331="Failed", "No", "")</f>
        <v/>
      </c>
    </row>
    <row r="332" spans="1:10" x14ac:dyDescent="0.2">
      <c r="A332" s="4" t="str">
        <f>IF(B332="", "", 331)</f>
        <v/>
      </c>
      <c r="B332" s="4" t="str">
        <f>IF(Raw!R332="", "", Raw!R332)</f>
        <v/>
      </c>
      <c r="C332" s="4" t="str">
        <f>IF(Raw!S332="", "", Raw!S332)</f>
        <v/>
      </c>
      <c r="D332" t="str">
        <f>IF(Raw!AT332="", "", Raw!AT332)</f>
        <v/>
      </c>
      <c r="E332" t="str">
        <f>IF(Raw!V332="", "", Raw!V332)</f>
        <v/>
      </c>
      <c r="F332" t="str">
        <f>IF(Raw!BA332="", "", Raw!BA332)</f>
        <v/>
      </c>
      <c r="G332" t="str">
        <f>IF(Raw!AV332="", "", Raw!AV332)</f>
        <v/>
      </c>
      <c r="H332" t="str">
        <f>IF(Raw!T332="", "", Raw!T332)</f>
        <v/>
      </c>
      <c r="I332" t="str">
        <f>IF(Raw!U332="", "", Raw!U332)</f>
        <v/>
      </c>
      <c r="J332" t="str">
        <f>IF(Raw!AZ332="Failed", "No", "")</f>
        <v/>
      </c>
    </row>
    <row r="333" spans="1:10" x14ac:dyDescent="0.2">
      <c r="A333" s="4" t="str">
        <f>IF(B333="", "", 332)</f>
        <v/>
      </c>
      <c r="B333" s="4" t="str">
        <f>IF(Raw!R333="", "", Raw!R333)</f>
        <v/>
      </c>
      <c r="C333" s="4" t="str">
        <f>IF(Raw!S333="", "", Raw!S333)</f>
        <v/>
      </c>
      <c r="D333" t="str">
        <f>IF(Raw!AT333="", "", Raw!AT333)</f>
        <v/>
      </c>
      <c r="E333" t="str">
        <f>IF(Raw!V333="", "", Raw!V333)</f>
        <v/>
      </c>
      <c r="F333" t="str">
        <f>IF(Raw!BA333="", "", Raw!BA333)</f>
        <v/>
      </c>
      <c r="G333" t="str">
        <f>IF(Raw!AV333="", "", Raw!AV333)</f>
        <v/>
      </c>
      <c r="H333" t="str">
        <f>IF(Raw!T333="", "", Raw!T333)</f>
        <v/>
      </c>
      <c r="I333" t="str">
        <f>IF(Raw!U333="", "", Raw!U333)</f>
        <v/>
      </c>
      <c r="J333" t="str">
        <f>IF(Raw!AZ333="Failed", "No", "")</f>
        <v/>
      </c>
    </row>
    <row r="334" spans="1:10" x14ac:dyDescent="0.2">
      <c r="A334" s="4" t="str">
        <f>IF(B334="", "", 333)</f>
        <v/>
      </c>
      <c r="B334" s="4" t="str">
        <f>IF(Raw!R334="", "", Raw!R334)</f>
        <v/>
      </c>
      <c r="C334" s="4" t="str">
        <f>IF(Raw!S334="", "", Raw!S334)</f>
        <v/>
      </c>
      <c r="D334" t="str">
        <f>IF(Raw!AT334="", "", Raw!AT334)</f>
        <v/>
      </c>
      <c r="E334" t="str">
        <f>IF(Raw!V334="", "", Raw!V334)</f>
        <v/>
      </c>
      <c r="F334" t="str">
        <f>IF(Raw!BA334="", "", Raw!BA334)</f>
        <v/>
      </c>
      <c r="G334" t="str">
        <f>IF(Raw!AV334="", "", Raw!AV334)</f>
        <v/>
      </c>
      <c r="H334" t="str">
        <f>IF(Raw!T334="", "", Raw!T334)</f>
        <v/>
      </c>
      <c r="I334" t="str">
        <f>IF(Raw!U334="", "", Raw!U334)</f>
        <v/>
      </c>
      <c r="J334" t="str">
        <f>IF(Raw!AZ334="Failed", "No", "")</f>
        <v/>
      </c>
    </row>
    <row r="335" spans="1:10" x14ac:dyDescent="0.2">
      <c r="A335" s="4" t="str">
        <f>IF(B335="", "", 334)</f>
        <v/>
      </c>
      <c r="B335" s="4" t="str">
        <f>IF(Raw!R335="", "", Raw!R335)</f>
        <v/>
      </c>
      <c r="C335" s="4" t="str">
        <f>IF(Raw!S335="", "", Raw!S335)</f>
        <v/>
      </c>
      <c r="D335" t="str">
        <f>IF(Raw!AT335="", "", Raw!AT335)</f>
        <v/>
      </c>
      <c r="E335" t="str">
        <f>IF(Raw!V335="", "", Raw!V335)</f>
        <v/>
      </c>
      <c r="F335" t="str">
        <f>IF(Raw!BA335="", "", Raw!BA335)</f>
        <v/>
      </c>
      <c r="G335" t="str">
        <f>IF(Raw!AV335="", "", Raw!AV335)</f>
        <v/>
      </c>
      <c r="H335" t="str">
        <f>IF(Raw!T335="", "", Raw!T335)</f>
        <v/>
      </c>
      <c r="I335" t="str">
        <f>IF(Raw!U335="", "", Raw!U335)</f>
        <v/>
      </c>
      <c r="J335" t="str">
        <f>IF(Raw!AZ335="Failed", "No", "")</f>
        <v/>
      </c>
    </row>
    <row r="336" spans="1:10" x14ac:dyDescent="0.2">
      <c r="A336" s="4" t="str">
        <f>IF(B336="", "", 335)</f>
        <v/>
      </c>
      <c r="B336" s="4" t="str">
        <f>IF(Raw!R336="", "", Raw!R336)</f>
        <v/>
      </c>
      <c r="C336" s="4" t="str">
        <f>IF(Raw!S336="", "", Raw!S336)</f>
        <v/>
      </c>
      <c r="D336" t="str">
        <f>IF(Raw!AT336="", "", Raw!AT336)</f>
        <v/>
      </c>
      <c r="E336" t="str">
        <f>IF(Raw!V336="", "", Raw!V336)</f>
        <v/>
      </c>
      <c r="F336" t="str">
        <f>IF(Raw!BA336="", "", Raw!BA336)</f>
        <v/>
      </c>
      <c r="G336" t="str">
        <f>IF(Raw!AV336="", "", Raw!AV336)</f>
        <v/>
      </c>
      <c r="H336" t="str">
        <f>IF(Raw!T336="", "", Raw!T336)</f>
        <v/>
      </c>
      <c r="I336" t="str">
        <f>IF(Raw!U336="", "", Raw!U336)</f>
        <v/>
      </c>
      <c r="J336" t="str">
        <f>IF(Raw!AZ336="Failed", "No", "")</f>
        <v/>
      </c>
    </row>
    <row r="337" spans="1:10" x14ac:dyDescent="0.2">
      <c r="A337" s="4" t="str">
        <f>IF(B337="", "", 336)</f>
        <v/>
      </c>
      <c r="B337" s="4" t="str">
        <f>IF(Raw!R337="", "", Raw!R337)</f>
        <v/>
      </c>
      <c r="C337" s="4" t="str">
        <f>IF(Raw!S337="", "", Raw!S337)</f>
        <v/>
      </c>
      <c r="D337" t="str">
        <f>IF(Raw!AT337="", "", Raw!AT337)</f>
        <v/>
      </c>
      <c r="E337" t="str">
        <f>IF(Raw!V337="", "", Raw!V337)</f>
        <v/>
      </c>
      <c r="F337" t="str">
        <f>IF(Raw!BA337="", "", Raw!BA337)</f>
        <v/>
      </c>
      <c r="G337" t="str">
        <f>IF(Raw!AV337="", "", Raw!AV337)</f>
        <v/>
      </c>
      <c r="H337" t="str">
        <f>IF(Raw!T337="", "", Raw!T337)</f>
        <v/>
      </c>
      <c r="I337" t="str">
        <f>IF(Raw!U337="", "", Raw!U337)</f>
        <v/>
      </c>
      <c r="J337" t="str">
        <f>IF(Raw!AZ337="Failed", "No", "")</f>
        <v/>
      </c>
    </row>
    <row r="338" spans="1:10" x14ac:dyDescent="0.2">
      <c r="A338" s="4" t="str">
        <f>IF(B338="", "", 337)</f>
        <v/>
      </c>
      <c r="B338" s="4" t="str">
        <f>IF(Raw!R338="", "", Raw!R338)</f>
        <v/>
      </c>
      <c r="C338" s="4" t="str">
        <f>IF(Raw!S338="", "", Raw!S338)</f>
        <v/>
      </c>
      <c r="D338" t="str">
        <f>IF(Raw!AT338="", "", Raw!AT338)</f>
        <v/>
      </c>
      <c r="E338" t="str">
        <f>IF(Raw!V338="", "", Raw!V338)</f>
        <v/>
      </c>
      <c r="F338" t="str">
        <f>IF(Raw!BA338="", "", Raw!BA338)</f>
        <v/>
      </c>
      <c r="G338" t="str">
        <f>IF(Raw!AV338="", "", Raw!AV338)</f>
        <v/>
      </c>
      <c r="H338" t="str">
        <f>IF(Raw!T338="", "", Raw!T338)</f>
        <v/>
      </c>
      <c r="I338" t="str">
        <f>IF(Raw!U338="", "", Raw!U338)</f>
        <v/>
      </c>
      <c r="J338" t="str">
        <f>IF(Raw!AZ338="Failed", "No", "")</f>
        <v/>
      </c>
    </row>
    <row r="339" spans="1:10" x14ac:dyDescent="0.2">
      <c r="A339" s="4" t="str">
        <f>IF(B339="", "", 338)</f>
        <v/>
      </c>
      <c r="B339" s="4" t="str">
        <f>IF(Raw!R339="", "", Raw!R339)</f>
        <v/>
      </c>
      <c r="C339" s="4" t="str">
        <f>IF(Raw!S339="", "", Raw!S339)</f>
        <v/>
      </c>
      <c r="D339" t="str">
        <f>IF(Raw!AT339="", "", Raw!AT339)</f>
        <v/>
      </c>
      <c r="E339" t="str">
        <f>IF(Raw!V339="", "", Raw!V339)</f>
        <v/>
      </c>
      <c r="F339" t="str">
        <f>IF(Raw!BA339="", "", Raw!BA339)</f>
        <v/>
      </c>
      <c r="G339" t="str">
        <f>IF(Raw!AV339="", "", Raw!AV339)</f>
        <v/>
      </c>
      <c r="H339" t="str">
        <f>IF(Raw!T339="", "", Raw!T339)</f>
        <v/>
      </c>
      <c r="I339" t="str">
        <f>IF(Raw!U339="", "", Raw!U339)</f>
        <v/>
      </c>
      <c r="J339" t="str">
        <f>IF(Raw!AZ339="Failed", "No", "")</f>
        <v/>
      </c>
    </row>
    <row r="340" spans="1:10" x14ac:dyDescent="0.2">
      <c r="A340" s="4" t="str">
        <f>IF(B340="", "", 339)</f>
        <v/>
      </c>
      <c r="B340" s="4" t="str">
        <f>IF(Raw!R340="", "", Raw!R340)</f>
        <v/>
      </c>
      <c r="C340" s="4" t="str">
        <f>IF(Raw!S340="", "", Raw!S340)</f>
        <v/>
      </c>
      <c r="D340" t="str">
        <f>IF(Raw!AT340="", "", Raw!AT340)</f>
        <v/>
      </c>
      <c r="E340" t="str">
        <f>IF(Raw!V340="", "", Raw!V340)</f>
        <v/>
      </c>
      <c r="F340" t="str">
        <f>IF(Raw!BA340="", "", Raw!BA340)</f>
        <v/>
      </c>
      <c r="G340" t="str">
        <f>IF(Raw!AV340="", "", Raw!AV340)</f>
        <v/>
      </c>
      <c r="H340" t="str">
        <f>IF(Raw!T340="", "", Raw!T340)</f>
        <v/>
      </c>
      <c r="I340" t="str">
        <f>IF(Raw!U340="", "", Raw!U340)</f>
        <v/>
      </c>
      <c r="J340" t="str">
        <f>IF(Raw!AZ340="Failed", "No", "")</f>
        <v/>
      </c>
    </row>
    <row r="341" spans="1:10" x14ac:dyDescent="0.2">
      <c r="A341" s="4" t="str">
        <f>IF(B341="", "", 340)</f>
        <v/>
      </c>
      <c r="B341" s="4" t="str">
        <f>IF(Raw!R341="", "", Raw!R341)</f>
        <v/>
      </c>
      <c r="C341" s="4" t="str">
        <f>IF(Raw!S341="", "", Raw!S341)</f>
        <v/>
      </c>
      <c r="D341" t="str">
        <f>IF(Raw!AT341="", "", Raw!AT341)</f>
        <v/>
      </c>
      <c r="E341" t="str">
        <f>IF(Raw!V341="", "", Raw!V341)</f>
        <v/>
      </c>
      <c r="F341" t="str">
        <f>IF(Raw!BA341="", "", Raw!BA341)</f>
        <v/>
      </c>
      <c r="G341" t="str">
        <f>IF(Raw!AV341="", "", Raw!AV341)</f>
        <v/>
      </c>
      <c r="H341" t="str">
        <f>IF(Raw!T341="", "", Raw!T341)</f>
        <v/>
      </c>
      <c r="I341" t="str">
        <f>IF(Raw!U341="", "", Raw!U341)</f>
        <v/>
      </c>
      <c r="J341" t="str">
        <f>IF(Raw!AZ341="Failed", "No", "")</f>
        <v/>
      </c>
    </row>
    <row r="342" spans="1:10" x14ac:dyDescent="0.2">
      <c r="A342" s="4" t="str">
        <f>IF(B342="", "", 341)</f>
        <v/>
      </c>
      <c r="B342" s="4" t="str">
        <f>IF(Raw!R342="", "", Raw!R342)</f>
        <v/>
      </c>
      <c r="C342" s="4" t="str">
        <f>IF(Raw!S342="", "", Raw!S342)</f>
        <v/>
      </c>
      <c r="D342" t="str">
        <f>IF(Raw!AT342="", "", Raw!AT342)</f>
        <v/>
      </c>
      <c r="E342" t="str">
        <f>IF(Raw!V342="", "", Raw!V342)</f>
        <v/>
      </c>
      <c r="F342" t="str">
        <f>IF(Raw!BA342="", "", Raw!BA342)</f>
        <v/>
      </c>
      <c r="G342" t="str">
        <f>IF(Raw!AV342="", "", Raw!AV342)</f>
        <v/>
      </c>
      <c r="H342" t="str">
        <f>IF(Raw!T342="", "", Raw!T342)</f>
        <v/>
      </c>
      <c r="I342" t="str">
        <f>IF(Raw!U342="", "", Raw!U342)</f>
        <v/>
      </c>
      <c r="J342" t="str">
        <f>IF(Raw!AZ342="Failed", "No", "")</f>
        <v/>
      </c>
    </row>
    <row r="343" spans="1:10" x14ac:dyDescent="0.2">
      <c r="A343" s="4" t="str">
        <f>IF(B343="", "", 342)</f>
        <v/>
      </c>
      <c r="B343" s="4" t="str">
        <f>IF(Raw!R343="", "", Raw!R343)</f>
        <v/>
      </c>
      <c r="C343" s="4" t="str">
        <f>IF(Raw!S343="", "", Raw!S343)</f>
        <v/>
      </c>
      <c r="D343" t="str">
        <f>IF(Raw!AT343="", "", Raw!AT343)</f>
        <v/>
      </c>
      <c r="E343" t="str">
        <f>IF(Raw!V343="", "", Raw!V343)</f>
        <v/>
      </c>
      <c r="F343" t="str">
        <f>IF(Raw!BA343="", "", Raw!BA343)</f>
        <v/>
      </c>
      <c r="G343" t="str">
        <f>IF(Raw!AV343="", "", Raw!AV343)</f>
        <v/>
      </c>
      <c r="H343" t="str">
        <f>IF(Raw!T343="", "", Raw!T343)</f>
        <v/>
      </c>
      <c r="I343" t="str">
        <f>IF(Raw!U343="", "", Raw!U343)</f>
        <v/>
      </c>
      <c r="J343" t="str">
        <f>IF(Raw!AZ343="Failed", "No", "")</f>
        <v/>
      </c>
    </row>
    <row r="344" spans="1:10" x14ac:dyDescent="0.2">
      <c r="A344" s="4" t="str">
        <f>IF(B344="", "", 343)</f>
        <v/>
      </c>
      <c r="B344" s="4" t="str">
        <f>IF(Raw!R344="", "", Raw!R344)</f>
        <v/>
      </c>
      <c r="C344" s="4" t="str">
        <f>IF(Raw!S344="", "", Raw!S344)</f>
        <v/>
      </c>
      <c r="D344" t="str">
        <f>IF(Raw!AT344="", "", Raw!AT344)</f>
        <v/>
      </c>
      <c r="E344" t="str">
        <f>IF(Raw!V344="", "", Raw!V344)</f>
        <v/>
      </c>
      <c r="F344" t="str">
        <f>IF(Raw!BA344="", "", Raw!BA344)</f>
        <v/>
      </c>
      <c r="G344" t="str">
        <f>IF(Raw!AV344="", "", Raw!AV344)</f>
        <v/>
      </c>
      <c r="H344" t="str">
        <f>IF(Raw!T344="", "", Raw!T344)</f>
        <v/>
      </c>
      <c r="I344" t="str">
        <f>IF(Raw!U344="", "", Raw!U344)</f>
        <v/>
      </c>
      <c r="J344" t="str">
        <f>IF(Raw!AZ344="Failed", "No", "")</f>
        <v/>
      </c>
    </row>
    <row r="345" spans="1:10" x14ac:dyDescent="0.2">
      <c r="A345" s="4" t="str">
        <f>IF(B345="", "", 344)</f>
        <v/>
      </c>
      <c r="B345" s="4" t="str">
        <f>IF(Raw!R345="", "", Raw!R345)</f>
        <v/>
      </c>
      <c r="C345" s="4" t="str">
        <f>IF(Raw!S345="", "", Raw!S345)</f>
        <v/>
      </c>
      <c r="D345" t="str">
        <f>IF(Raw!AT345="", "", Raw!AT345)</f>
        <v/>
      </c>
      <c r="E345" t="str">
        <f>IF(Raw!V345="", "", Raw!V345)</f>
        <v/>
      </c>
      <c r="F345" t="str">
        <f>IF(Raw!BA345="", "", Raw!BA345)</f>
        <v/>
      </c>
      <c r="G345" t="str">
        <f>IF(Raw!AV345="", "", Raw!AV345)</f>
        <v/>
      </c>
      <c r="H345" t="str">
        <f>IF(Raw!T345="", "", Raw!T345)</f>
        <v/>
      </c>
      <c r="I345" t="str">
        <f>IF(Raw!U345="", "", Raw!U345)</f>
        <v/>
      </c>
      <c r="J345" t="str">
        <f>IF(Raw!AZ345="Failed", "No", "")</f>
        <v/>
      </c>
    </row>
    <row r="346" spans="1:10" x14ac:dyDescent="0.2">
      <c r="A346" s="4" t="str">
        <f>IF(B346="", "", 345)</f>
        <v/>
      </c>
      <c r="B346" s="4" t="str">
        <f>IF(Raw!R346="", "", Raw!R346)</f>
        <v/>
      </c>
      <c r="C346" s="4" t="str">
        <f>IF(Raw!S346="", "", Raw!S346)</f>
        <v/>
      </c>
      <c r="D346" t="str">
        <f>IF(Raw!AT346="", "", Raw!AT346)</f>
        <v/>
      </c>
      <c r="E346" t="str">
        <f>IF(Raw!V346="", "", Raw!V346)</f>
        <v/>
      </c>
      <c r="F346" t="str">
        <f>IF(Raw!BA346="", "", Raw!BA346)</f>
        <v/>
      </c>
      <c r="G346" t="str">
        <f>IF(Raw!AV346="", "", Raw!AV346)</f>
        <v/>
      </c>
      <c r="H346" t="str">
        <f>IF(Raw!T346="", "", Raw!T346)</f>
        <v/>
      </c>
      <c r="I346" t="str">
        <f>IF(Raw!U346="", "", Raw!U346)</f>
        <v/>
      </c>
      <c r="J346" t="str">
        <f>IF(Raw!AZ346="Failed", "No", "")</f>
        <v/>
      </c>
    </row>
    <row r="347" spans="1:10" x14ac:dyDescent="0.2">
      <c r="A347" s="4" t="str">
        <f>IF(B347="", "", 346)</f>
        <v/>
      </c>
      <c r="B347" s="4" t="str">
        <f>IF(Raw!R347="", "", Raw!R347)</f>
        <v/>
      </c>
      <c r="C347" s="4" t="str">
        <f>IF(Raw!S347="", "", Raw!S347)</f>
        <v/>
      </c>
      <c r="D347" t="str">
        <f>IF(Raw!AT347="", "", Raw!AT347)</f>
        <v/>
      </c>
      <c r="E347" t="str">
        <f>IF(Raw!V347="", "", Raw!V347)</f>
        <v/>
      </c>
      <c r="F347" t="str">
        <f>IF(Raw!BA347="", "", Raw!BA347)</f>
        <v/>
      </c>
      <c r="G347" t="str">
        <f>IF(Raw!AV347="", "", Raw!AV347)</f>
        <v/>
      </c>
      <c r="H347" t="str">
        <f>IF(Raw!T347="", "", Raw!T347)</f>
        <v/>
      </c>
      <c r="I347" t="str">
        <f>IF(Raw!U347="", "", Raw!U347)</f>
        <v/>
      </c>
      <c r="J347" t="str">
        <f>IF(Raw!AZ347="Failed", "No", "")</f>
        <v/>
      </c>
    </row>
    <row r="348" spans="1:10" x14ac:dyDescent="0.2">
      <c r="A348" s="4" t="str">
        <f>IF(B348="", "", 347)</f>
        <v/>
      </c>
      <c r="B348" s="4" t="str">
        <f>IF(Raw!R348="", "", Raw!R348)</f>
        <v/>
      </c>
      <c r="C348" s="4" t="str">
        <f>IF(Raw!S348="", "", Raw!S348)</f>
        <v/>
      </c>
      <c r="D348" t="str">
        <f>IF(Raw!AT348="", "", Raw!AT348)</f>
        <v/>
      </c>
      <c r="E348" t="str">
        <f>IF(Raw!V348="", "", Raw!V348)</f>
        <v/>
      </c>
      <c r="F348" t="str">
        <f>IF(Raw!BA348="", "", Raw!BA348)</f>
        <v/>
      </c>
      <c r="G348" t="str">
        <f>IF(Raw!AV348="", "", Raw!AV348)</f>
        <v/>
      </c>
      <c r="H348" t="str">
        <f>IF(Raw!T348="", "", Raw!T348)</f>
        <v/>
      </c>
      <c r="I348" t="str">
        <f>IF(Raw!U348="", "", Raw!U348)</f>
        <v/>
      </c>
      <c r="J348" t="str">
        <f>IF(Raw!AZ348="Failed", "No", "")</f>
        <v/>
      </c>
    </row>
    <row r="349" spans="1:10" x14ac:dyDescent="0.2">
      <c r="A349" s="4" t="str">
        <f>IF(B349="", "", 348)</f>
        <v/>
      </c>
      <c r="B349" s="4" t="str">
        <f>IF(Raw!R349="", "", Raw!R349)</f>
        <v/>
      </c>
      <c r="C349" s="4" t="str">
        <f>IF(Raw!S349="", "", Raw!S349)</f>
        <v/>
      </c>
      <c r="D349" t="str">
        <f>IF(Raw!AT349="", "", Raw!AT349)</f>
        <v/>
      </c>
      <c r="E349" t="str">
        <f>IF(Raw!V349="", "", Raw!V349)</f>
        <v/>
      </c>
      <c r="F349" t="str">
        <f>IF(Raw!BA349="", "", Raw!BA349)</f>
        <v/>
      </c>
      <c r="G349" t="str">
        <f>IF(Raw!AV349="", "", Raw!AV349)</f>
        <v/>
      </c>
      <c r="H349" t="str">
        <f>IF(Raw!T349="", "", Raw!T349)</f>
        <v/>
      </c>
      <c r="I349" t="str">
        <f>IF(Raw!U349="", "", Raw!U349)</f>
        <v/>
      </c>
      <c r="J349" t="str">
        <f>IF(Raw!AZ349="Failed", "No", "")</f>
        <v/>
      </c>
    </row>
    <row r="350" spans="1:10" x14ac:dyDescent="0.2">
      <c r="A350" s="4" t="str">
        <f>IF(B350="", "", 349)</f>
        <v/>
      </c>
      <c r="B350" s="4" t="str">
        <f>IF(Raw!R350="", "", Raw!R350)</f>
        <v/>
      </c>
      <c r="C350" s="4" t="str">
        <f>IF(Raw!S350="", "", Raw!S350)</f>
        <v/>
      </c>
      <c r="D350" t="str">
        <f>IF(Raw!AT350="", "", Raw!AT350)</f>
        <v/>
      </c>
      <c r="E350" t="str">
        <f>IF(Raw!V350="", "", Raw!V350)</f>
        <v/>
      </c>
      <c r="F350" t="str">
        <f>IF(Raw!BA350="", "", Raw!BA350)</f>
        <v/>
      </c>
      <c r="G350" t="str">
        <f>IF(Raw!AV350="", "", Raw!AV350)</f>
        <v/>
      </c>
      <c r="H350" t="str">
        <f>IF(Raw!T350="", "", Raw!T350)</f>
        <v/>
      </c>
      <c r="I350" t="str">
        <f>IF(Raw!U350="", "", Raw!U350)</f>
        <v/>
      </c>
      <c r="J350" t="str">
        <f>IF(Raw!AZ350="Failed", "No", "")</f>
        <v/>
      </c>
    </row>
    <row r="351" spans="1:10" x14ac:dyDescent="0.2">
      <c r="A351" s="4" t="str">
        <f>IF(B351="", "", 350)</f>
        <v/>
      </c>
      <c r="B351" s="4" t="str">
        <f>IF(Raw!R351="", "", Raw!R351)</f>
        <v/>
      </c>
      <c r="C351" s="4" t="str">
        <f>IF(Raw!S351="", "", Raw!S351)</f>
        <v/>
      </c>
      <c r="D351" t="str">
        <f>IF(Raw!AT351="", "", Raw!AT351)</f>
        <v/>
      </c>
      <c r="E351" t="str">
        <f>IF(Raw!V351="", "", Raw!V351)</f>
        <v/>
      </c>
      <c r="F351" t="str">
        <f>IF(Raw!BA351="", "", Raw!BA351)</f>
        <v/>
      </c>
      <c r="G351" t="str">
        <f>IF(Raw!AV351="", "", Raw!AV351)</f>
        <v/>
      </c>
      <c r="H351" t="str">
        <f>IF(Raw!T351="", "", Raw!T351)</f>
        <v/>
      </c>
      <c r="I351" t="str">
        <f>IF(Raw!U351="", "", Raw!U351)</f>
        <v/>
      </c>
      <c r="J351" t="str">
        <f>IF(Raw!AZ351="Failed", "No", "")</f>
        <v/>
      </c>
    </row>
    <row r="352" spans="1:10" x14ac:dyDescent="0.2">
      <c r="A352" s="4" t="str">
        <f>IF(B352="", "", 351)</f>
        <v/>
      </c>
      <c r="B352" s="4" t="str">
        <f>IF(Raw!R352="", "", Raw!R352)</f>
        <v/>
      </c>
      <c r="C352" s="4" t="str">
        <f>IF(Raw!S352="", "", Raw!S352)</f>
        <v/>
      </c>
      <c r="D352" t="str">
        <f>IF(Raw!AT352="", "", Raw!AT352)</f>
        <v/>
      </c>
      <c r="E352" t="str">
        <f>IF(Raw!V352="", "", Raw!V352)</f>
        <v/>
      </c>
      <c r="F352" t="str">
        <f>IF(Raw!BA352="", "", Raw!BA352)</f>
        <v/>
      </c>
      <c r="G352" t="str">
        <f>IF(Raw!AV352="", "", Raw!AV352)</f>
        <v/>
      </c>
      <c r="H352" t="str">
        <f>IF(Raw!T352="", "", Raw!T352)</f>
        <v/>
      </c>
      <c r="I352" t="str">
        <f>IF(Raw!U352="", "", Raw!U352)</f>
        <v/>
      </c>
      <c r="J352" t="str">
        <f>IF(Raw!AZ352="Failed", "No", "")</f>
        <v/>
      </c>
    </row>
    <row r="353" spans="1:10" x14ac:dyDescent="0.2">
      <c r="A353" s="4" t="str">
        <f>IF(B353="", "", 352)</f>
        <v/>
      </c>
      <c r="B353" s="4" t="str">
        <f>IF(Raw!R353="", "", Raw!R353)</f>
        <v/>
      </c>
      <c r="C353" s="4" t="str">
        <f>IF(Raw!S353="", "", Raw!S353)</f>
        <v/>
      </c>
      <c r="D353" t="str">
        <f>IF(Raw!AT353="", "", Raw!AT353)</f>
        <v/>
      </c>
      <c r="E353" t="str">
        <f>IF(Raw!V353="", "", Raw!V353)</f>
        <v/>
      </c>
      <c r="F353" t="str">
        <f>IF(Raw!BA353="", "", Raw!BA353)</f>
        <v/>
      </c>
      <c r="G353" t="str">
        <f>IF(Raw!AV353="", "", Raw!AV353)</f>
        <v/>
      </c>
      <c r="H353" t="str">
        <f>IF(Raw!T353="", "", Raw!T353)</f>
        <v/>
      </c>
      <c r="I353" t="str">
        <f>IF(Raw!U353="", "", Raw!U353)</f>
        <v/>
      </c>
      <c r="J353" t="str">
        <f>IF(Raw!AZ353="Failed", "No", "")</f>
        <v/>
      </c>
    </row>
    <row r="354" spans="1:10" x14ac:dyDescent="0.2">
      <c r="A354" s="4" t="str">
        <f>IF(B354="", "", 353)</f>
        <v/>
      </c>
      <c r="B354" s="4" t="str">
        <f>IF(Raw!R354="", "", Raw!R354)</f>
        <v/>
      </c>
      <c r="C354" s="4" t="str">
        <f>IF(Raw!S354="", "", Raw!S354)</f>
        <v/>
      </c>
      <c r="D354" t="str">
        <f>IF(Raw!AT354="", "", Raw!AT354)</f>
        <v/>
      </c>
      <c r="E354" t="str">
        <f>IF(Raw!V354="", "", Raw!V354)</f>
        <v/>
      </c>
      <c r="F354" t="str">
        <f>IF(Raw!BA354="", "", Raw!BA354)</f>
        <v/>
      </c>
      <c r="G354" t="str">
        <f>IF(Raw!AV354="", "", Raw!AV354)</f>
        <v/>
      </c>
      <c r="H354" t="str">
        <f>IF(Raw!T354="", "", Raw!T354)</f>
        <v/>
      </c>
      <c r="I354" t="str">
        <f>IF(Raw!U354="", "", Raw!U354)</f>
        <v/>
      </c>
      <c r="J354" t="str">
        <f>IF(Raw!AZ354="Failed", "No", "")</f>
        <v/>
      </c>
    </row>
    <row r="355" spans="1:10" x14ac:dyDescent="0.2">
      <c r="A355" s="4" t="str">
        <f>IF(B355="", "", 354)</f>
        <v/>
      </c>
      <c r="B355" s="4" t="str">
        <f>IF(Raw!R355="", "", Raw!R355)</f>
        <v/>
      </c>
      <c r="C355" s="4" t="str">
        <f>IF(Raw!S355="", "", Raw!S355)</f>
        <v/>
      </c>
      <c r="D355" t="str">
        <f>IF(Raw!AT355="", "", Raw!AT355)</f>
        <v/>
      </c>
      <c r="E355" t="str">
        <f>IF(Raw!V355="", "", Raw!V355)</f>
        <v/>
      </c>
      <c r="F355" t="str">
        <f>IF(Raw!BA355="", "", Raw!BA355)</f>
        <v/>
      </c>
      <c r="G355" t="str">
        <f>IF(Raw!AV355="", "", Raw!AV355)</f>
        <v/>
      </c>
      <c r="H355" t="str">
        <f>IF(Raw!T355="", "", Raw!T355)</f>
        <v/>
      </c>
      <c r="I355" t="str">
        <f>IF(Raw!U355="", "", Raw!U355)</f>
        <v/>
      </c>
      <c r="J355" t="str">
        <f>IF(Raw!AZ355="Failed", "No", "")</f>
        <v/>
      </c>
    </row>
    <row r="356" spans="1:10" x14ac:dyDescent="0.2">
      <c r="A356" s="4" t="str">
        <f>IF(B356="", "", 355)</f>
        <v/>
      </c>
      <c r="B356" s="4" t="str">
        <f>IF(Raw!R356="", "", Raw!R356)</f>
        <v/>
      </c>
      <c r="C356" s="4" t="str">
        <f>IF(Raw!S356="", "", Raw!S356)</f>
        <v/>
      </c>
      <c r="D356" t="str">
        <f>IF(Raw!AT356="", "", Raw!AT356)</f>
        <v/>
      </c>
      <c r="E356" t="str">
        <f>IF(Raw!V356="", "", Raw!V356)</f>
        <v/>
      </c>
      <c r="F356" t="str">
        <f>IF(Raw!BA356="", "", Raw!BA356)</f>
        <v/>
      </c>
      <c r="G356" t="str">
        <f>IF(Raw!AV356="", "", Raw!AV356)</f>
        <v/>
      </c>
      <c r="H356" t="str">
        <f>IF(Raw!T356="", "", Raw!T356)</f>
        <v/>
      </c>
      <c r="I356" t="str">
        <f>IF(Raw!U356="", "", Raw!U356)</f>
        <v/>
      </c>
      <c r="J356" t="str">
        <f>IF(Raw!AZ356="Failed", "No", "")</f>
        <v/>
      </c>
    </row>
    <row r="357" spans="1:10" x14ac:dyDescent="0.2">
      <c r="A357" s="4" t="str">
        <f>IF(B357="", "", 356)</f>
        <v/>
      </c>
      <c r="B357" s="4" t="str">
        <f>IF(Raw!R357="", "", Raw!R357)</f>
        <v/>
      </c>
      <c r="C357" s="4" t="str">
        <f>IF(Raw!S357="", "", Raw!S357)</f>
        <v/>
      </c>
      <c r="D357" t="str">
        <f>IF(Raw!AT357="", "", Raw!AT357)</f>
        <v/>
      </c>
      <c r="E357" t="str">
        <f>IF(Raw!V357="", "", Raw!V357)</f>
        <v/>
      </c>
      <c r="F357" t="str">
        <f>IF(Raw!BA357="", "", Raw!BA357)</f>
        <v/>
      </c>
      <c r="G357" t="str">
        <f>IF(Raw!AV357="", "", Raw!AV357)</f>
        <v/>
      </c>
      <c r="H357" t="str">
        <f>IF(Raw!T357="", "", Raw!T357)</f>
        <v/>
      </c>
      <c r="I357" t="str">
        <f>IF(Raw!U357="", "", Raw!U357)</f>
        <v/>
      </c>
      <c r="J357" t="str">
        <f>IF(Raw!AZ357="Failed", "No", "")</f>
        <v/>
      </c>
    </row>
    <row r="358" spans="1:10" x14ac:dyDescent="0.2">
      <c r="A358" s="4" t="str">
        <f>IF(B358="", "", 357)</f>
        <v/>
      </c>
      <c r="B358" s="4" t="str">
        <f>IF(Raw!R358="", "", Raw!R358)</f>
        <v/>
      </c>
      <c r="C358" s="4" t="str">
        <f>IF(Raw!S358="", "", Raw!S358)</f>
        <v/>
      </c>
      <c r="D358" t="str">
        <f>IF(Raw!AT358="", "", Raw!AT358)</f>
        <v/>
      </c>
      <c r="E358" t="str">
        <f>IF(Raw!V358="", "", Raw!V358)</f>
        <v/>
      </c>
      <c r="F358" t="str">
        <f>IF(Raw!BA358="", "", Raw!BA358)</f>
        <v/>
      </c>
      <c r="G358" t="str">
        <f>IF(Raw!AV358="", "", Raw!AV358)</f>
        <v/>
      </c>
      <c r="H358" t="str">
        <f>IF(Raw!T358="", "", Raw!T358)</f>
        <v/>
      </c>
      <c r="I358" t="str">
        <f>IF(Raw!U358="", "", Raw!U358)</f>
        <v/>
      </c>
      <c r="J358" t="str">
        <f>IF(Raw!AZ358="Failed", "No", "")</f>
        <v/>
      </c>
    </row>
    <row r="359" spans="1:10" x14ac:dyDescent="0.2">
      <c r="A359" s="4" t="str">
        <f>IF(B359="", "", 358)</f>
        <v/>
      </c>
      <c r="B359" s="4" t="str">
        <f>IF(Raw!R359="", "", Raw!R359)</f>
        <v/>
      </c>
      <c r="C359" s="4" t="str">
        <f>IF(Raw!S359="", "", Raw!S359)</f>
        <v/>
      </c>
      <c r="D359" t="str">
        <f>IF(Raw!AT359="", "", Raw!AT359)</f>
        <v/>
      </c>
      <c r="E359" t="str">
        <f>IF(Raw!V359="", "", Raw!V359)</f>
        <v/>
      </c>
      <c r="F359" t="str">
        <f>IF(Raw!BA359="", "", Raw!BA359)</f>
        <v/>
      </c>
      <c r="G359" t="str">
        <f>IF(Raw!AV359="", "", Raw!AV359)</f>
        <v/>
      </c>
      <c r="H359" t="str">
        <f>IF(Raw!T359="", "", Raw!T359)</f>
        <v/>
      </c>
      <c r="I359" t="str">
        <f>IF(Raw!U359="", "", Raw!U359)</f>
        <v/>
      </c>
      <c r="J359" t="str">
        <f>IF(Raw!AZ359="Failed", "No", "")</f>
        <v/>
      </c>
    </row>
    <row r="360" spans="1:10" x14ac:dyDescent="0.2">
      <c r="A360" s="4" t="str">
        <f>IF(B360="", "", 359)</f>
        <v/>
      </c>
      <c r="B360" s="4" t="str">
        <f>IF(Raw!R360="", "", Raw!R360)</f>
        <v/>
      </c>
      <c r="C360" s="4" t="str">
        <f>IF(Raw!S360="", "", Raw!S360)</f>
        <v/>
      </c>
      <c r="D360" t="str">
        <f>IF(Raw!AT360="", "", Raw!AT360)</f>
        <v/>
      </c>
      <c r="E360" t="str">
        <f>IF(Raw!V360="", "", Raw!V360)</f>
        <v/>
      </c>
      <c r="F360" t="str">
        <f>IF(Raw!BA360="", "", Raw!BA360)</f>
        <v/>
      </c>
      <c r="G360" t="str">
        <f>IF(Raw!AV360="", "", Raw!AV360)</f>
        <v/>
      </c>
      <c r="H360" t="str">
        <f>IF(Raw!T360="", "", Raw!T360)</f>
        <v/>
      </c>
      <c r="I360" t="str">
        <f>IF(Raw!U360="", "", Raw!U360)</f>
        <v/>
      </c>
      <c r="J360" t="str">
        <f>IF(Raw!AZ360="Failed", "No", "")</f>
        <v/>
      </c>
    </row>
    <row r="361" spans="1:10" x14ac:dyDescent="0.2">
      <c r="A361" s="4" t="str">
        <f>IF(B361="", "", 360)</f>
        <v/>
      </c>
      <c r="B361" s="4" t="str">
        <f>IF(Raw!R361="", "", Raw!R361)</f>
        <v/>
      </c>
      <c r="C361" s="4" t="str">
        <f>IF(Raw!S361="", "", Raw!S361)</f>
        <v/>
      </c>
      <c r="D361" t="str">
        <f>IF(Raw!AT361="", "", Raw!AT361)</f>
        <v/>
      </c>
      <c r="E361" t="str">
        <f>IF(Raw!V361="", "", Raw!V361)</f>
        <v/>
      </c>
      <c r="F361" t="str">
        <f>IF(Raw!BA361="", "", Raw!BA361)</f>
        <v/>
      </c>
      <c r="G361" t="str">
        <f>IF(Raw!AV361="", "", Raw!AV361)</f>
        <v/>
      </c>
      <c r="H361" t="str">
        <f>IF(Raw!T361="", "", Raw!T361)</f>
        <v/>
      </c>
      <c r="I361" t="str">
        <f>IF(Raw!U361="", "", Raw!U361)</f>
        <v/>
      </c>
      <c r="J361" t="str">
        <f>IF(Raw!AZ361="Failed", "No", "")</f>
        <v/>
      </c>
    </row>
    <row r="362" spans="1:10" x14ac:dyDescent="0.2">
      <c r="A362" s="4" t="str">
        <f>IF(B362="", "", 361)</f>
        <v/>
      </c>
      <c r="B362" s="4" t="str">
        <f>IF(Raw!R362="", "", Raw!R362)</f>
        <v/>
      </c>
      <c r="C362" s="4" t="str">
        <f>IF(Raw!S362="", "", Raw!S362)</f>
        <v/>
      </c>
      <c r="D362" t="str">
        <f>IF(Raw!AT362="", "", Raw!AT362)</f>
        <v/>
      </c>
      <c r="E362" t="str">
        <f>IF(Raw!V362="", "", Raw!V362)</f>
        <v/>
      </c>
      <c r="F362" t="str">
        <f>IF(Raw!BA362="", "", Raw!BA362)</f>
        <v/>
      </c>
      <c r="G362" t="str">
        <f>IF(Raw!AV362="", "", Raw!AV362)</f>
        <v/>
      </c>
      <c r="H362" t="str">
        <f>IF(Raw!T362="", "", Raw!T362)</f>
        <v/>
      </c>
      <c r="I362" t="str">
        <f>IF(Raw!U362="", "", Raw!U362)</f>
        <v/>
      </c>
      <c r="J362" t="str">
        <f>IF(Raw!AZ362="Failed", "No", "")</f>
        <v/>
      </c>
    </row>
    <row r="363" spans="1:10" x14ac:dyDescent="0.2">
      <c r="A363" s="4" t="str">
        <f>IF(B363="", "", 362)</f>
        <v/>
      </c>
      <c r="B363" s="4" t="str">
        <f>IF(Raw!R363="", "", Raw!R363)</f>
        <v/>
      </c>
      <c r="C363" s="4" t="str">
        <f>IF(Raw!S363="", "", Raw!S363)</f>
        <v/>
      </c>
      <c r="D363" t="str">
        <f>IF(Raw!AT363="", "", Raw!AT363)</f>
        <v/>
      </c>
      <c r="E363" t="str">
        <f>IF(Raw!V363="", "", Raw!V363)</f>
        <v/>
      </c>
      <c r="F363" t="str">
        <f>IF(Raw!BA363="", "", Raw!BA363)</f>
        <v/>
      </c>
      <c r="G363" t="str">
        <f>IF(Raw!AV363="", "", Raw!AV363)</f>
        <v/>
      </c>
      <c r="H363" t="str">
        <f>IF(Raw!T363="", "", Raw!T363)</f>
        <v/>
      </c>
      <c r="I363" t="str">
        <f>IF(Raw!U363="", "", Raw!U363)</f>
        <v/>
      </c>
      <c r="J363" t="str">
        <f>IF(Raw!AZ363="Failed", "No", "")</f>
        <v/>
      </c>
    </row>
    <row r="364" spans="1:10" x14ac:dyDescent="0.2">
      <c r="A364" s="4" t="str">
        <f>IF(B364="", "", 363)</f>
        <v/>
      </c>
      <c r="B364" s="4" t="str">
        <f>IF(Raw!R364="", "", Raw!R364)</f>
        <v/>
      </c>
      <c r="C364" s="4" t="str">
        <f>IF(Raw!S364="", "", Raw!S364)</f>
        <v/>
      </c>
      <c r="D364" t="str">
        <f>IF(Raw!AT364="", "", Raw!AT364)</f>
        <v/>
      </c>
      <c r="E364" t="str">
        <f>IF(Raw!V364="", "", Raw!V364)</f>
        <v/>
      </c>
      <c r="F364" t="str">
        <f>IF(Raw!BA364="", "", Raw!BA364)</f>
        <v/>
      </c>
      <c r="G364" t="str">
        <f>IF(Raw!AV364="", "", Raw!AV364)</f>
        <v/>
      </c>
      <c r="H364" t="str">
        <f>IF(Raw!T364="", "", Raw!T364)</f>
        <v/>
      </c>
      <c r="I364" t="str">
        <f>IF(Raw!U364="", "", Raw!U364)</f>
        <v/>
      </c>
      <c r="J364" t="str">
        <f>IF(Raw!AZ364="Failed", "No", "")</f>
        <v/>
      </c>
    </row>
    <row r="365" spans="1:10" x14ac:dyDescent="0.2">
      <c r="A365" s="4" t="str">
        <f>IF(B365="", "", 364)</f>
        <v/>
      </c>
      <c r="B365" s="4" t="str">
        <f>IF(Raw!R365="", "", Raw!R365)</f>
        <v/>
      </c>
      <c r="C365" s="4" t="str">
        <f>IF(Raw!S365="", "", Raw!S365)</f>
        <v/>
      </c>
      <c r="D365" t="str">
        <f>IF(Raw!AT365="", "", Raw!AT365)</f>
        <v/>
      </c>
      <c r="E365" t="str">
        <f>IF(Raw!V365="", "", Raw!V365)</f>
        <v/>
      </c>
      <c r="F365" t="str">
        <f>IF(Raw!BA365="", "", Raw!BA365)</f>
        <v/>
      </c>
      <c r="G365" t="str">
        <f>IF(Raw!AV365="", "", Raw!AV365)</f>
        <v/>
      </c>
      <c r="H365" t="str">
        <f>IF(Raw!T365="", "", Raw!T365)</f>
        <v/>
      </c>
      <c r="I365" t="str">
        <f>IF(Raw!U365="", "", Raw!U365)</f>
        <v/>
      </c>
      <c r="J365" t="str">
        <f>IF(Raw!AZ365="Failed", "No", "")</f>
        <v/>
      </c>
    </row>
    <row r="366" spans="1:10" x14ac:dyDescent="0.2">
      <c r="A366" s="4" t="str">
        <f>IF(B366="", "", 365)</f>
        <v/>
      </c>
      <c r="B366" s="4" t="str">
        <f>IF(Raw!R366="", "", Raw!R366)</f>
        <v/>
      </c>
      <c r="C366" s="4" t="str">
        <f>IF(Raw!S366="", "", Raw!S366)</f>
        <v/>
      </c>
      <c r="D366" t="str">
        <f>IF(Raw!AT366="", "", Raw!AT366)</f>
        <v/>
      </c>
      <c r="E366" t="str">
        <f>IF(Raw!V366="", "", Raw!V366)</f>
        <v/>
      </c>
      <c r="F366" t="str">
        <f>IF(Raw!BA366="", "", Raw!BA366)</f>
        <v/>
      </c>
      <c r="G366" t="str">
        <f>IF(Raw!AV366="", "", Raw!AV366)</f>
        <v/>
      </c>
      <c r="H366" t="str">
        <f>IF(Raw!T366="", "", Raw!T366)</f>
        <v/>
      </c>
      <c r="I366" t="str">
        <f>IF(Raw!U366="", "", Raw!U366)</f>
        <v/>
      </c>
      <c r="J366" t="str">
        <f>IF(Raw!AZ366="Failed", "No", "")</f>
        <v/>
      </c>
    </row>
    <row r="367" spans="1:10" x14ac:dyDescent="0.2">
      <c r="A367" s="4" t="str">
        <f>IF(B367="", "", 366)</f>
        <v/>
      </c>
      <c r="B367" s="4" t="str">
        <f>IF(Raw!R367="", "", Raw!R367)</f>
        <v/>
      </c>
      <c r="C367" s="4" t="str">
        <f>IF(Raw!S367="", "", Raw!S367)</f>
        <v/>
      </c>
      <c r="D367" t="str">
        <f>IF(Raw!AT367="", "", Raw!AT367)</f>
        <v/>
      </c>
      <c r="E367" t="str">
        <f>IF(Raw!V367="", "", Raw!V367)</f>
        <v/>
      </c>
      <c r="F367" t="str">
        <f>IF(Raw!BA367="", "", Raw!BA367)</f>
        <v/>
      </c>
      <c r="G367" t="str">
        <f>IF(Raw!AV367="", "", Raw!AV367)</f>
        <v/>
      </c>
      <c r="H367" t="str">
        <f>IF(Raw!T367="", "", Raw!T367)</f>
        <v/>
      </c>
      <c r="I367" t="str">
        <f>IF(Raw!U367="", "", Raw!U367)</f>
        <v/>
      </c>
      <c r="J367" t="str">
        <f>IF(Raw!AZ367="Failed", "No", "")</f>
        <v/>
      </c>
    </row>
    <row r="368" spans="1:10" x14ac:dyDescent="0.2">
      <c r="A368" s="4" t="str">
        <f>IF(B368="", "", 367)</f>
        <v/>
      </c>
      <c r="B368" s="4" t="str">
        <f>IF(Raw!R368="", "", Raw!R368)</f>
        <v/>
      </c>
      <c r="C368" s="4" t="str">
        <f>IF(Raw!S368="", "", Raw!S368)</f>
        <v/>
      </c>
      <c r="D368" t="str">
        <f>IF(Raw!AT368="", "", Raw!AT368)</f>
        <v/>
      </c>
      <c r="E368" t="str">
        <f>IF(Raw!V368="", "", Raw!V368)</f>
        <v/>
      </c>
      <c r="F368" t="str">
        <f>IF(Raw!BA368="", "", Raw!BA368)</f>
        <v/>
      </c>
      <c r="G368" t="str">
        <f>IF(Raw!AV368="", "", Raw!AV368)</f>
        <v/>
      </c>
      <c r="H368" t="str">
        <f>IF(Raw!T368="", "", Raw!T368)</f>
        <v/>
      </c>
      <c r="I368" t="str">
        <f>IF(Raw!U368="", "", Raw!U368)</f>
        <v/>
      </c>
      <c r="J368" t="str">
        <f>IF(Raw!AZ368="Failed", "No", "")</f>
        <v/>
      </c>
    </row>
    <row r="369" spans="1:10" x14ac:dyDescent="0.2">
      <c r="A369" s="4" t="str">
        <f>IF(B369="", "", 368)</f>
        <v/>
      </c>
      <c r="B369" s="4" t="str">
        <f>IF(Raw!R369="", "", Raw!R369)</f>
        <v/>
      </c>
      <c r="C369" s="4" t="str">
        <f>IF(Raw!S369="", "", Raw!S369)</f>
        <v/>
      </c>
      <c r="D369" t="str">
        <f>IF(Raw!AT369="", "", Raw!AT369)</f>
        <v/>
      </c>
      <c r="E369" t="str">
        <f>IF(Raw!V369="", "", Raw!V369)</f>
        <v/>
      </c>
      <c r="F369" t="str">
        <f>IF(Raw!BA369="", "", Raw!BA369)</f>
        <v/>
      </c>
      <c r="G369" t="str">
        <f>IF(Raw!AV369="", "", Raw!AV369)</f>
        <v/>
      </c>
      <c r="H369" t="str">
        <f>IF(Raw!T369="", "", Raw!T369)</f>
        <v/>
      </c>
      <c r="I369" t="str">
        <f>IF(Raw!U369="", "", Raw!U369)</f>
        <v/>
      </c>
      <c r="J369" t="str">
        <f>IF(Raw!AZ369="Failed", "No", "")</f>
        <v/>
      </c>
    </row>
    <row r="370" spans="1:10" x14ac:dyDescent="0.2">
      <c r="A370" s="4" t="str">
        <f>IF(B370="", "", 369)</f>
        <v/>
      </c>
      <c r="B370" s="4" t="str">
        <f>IF(Raw!R370="", "", Raw!R370)</f>
        <v/>
      </c>
      <c r="C370" s="4" t="str">
        <f>IF(Raw!S370="", "", Raw!S370)</f>
        <v/>
      </c>
      <c r="D370" t="str">
        <f>IF(Raw!AT370="", "", Raw!AT370)</f>
        <v/>
      </c>
      <c r="E370" t="str">
        <f>IF(Raw!V370="", "", Raw!V370)</f>
        <v/>
      </c>
      <c r="F370" t="str">
        <f>IF(Raw!BA370="", "", Raw!BA370)</f>
        <v/>
      </c>
      <c r="G370" t="str">
        <f>IF(Raw!AV370="", "", Raw!AV370)</f>
        <v/>
      </c>
      <c r="H370" t="str">
        <f>IF(Raw!T370="", "", Raw!T370)</f>
        <v/>
      </c>
      <c r="I370" t="str">
        <f>IF(Raw!U370="", "", Raw!U370)</f>
        <v/>
      </c>
      <c r="J370" t="str">
        <f>IF(Raw!AZ370="Failed", "No", "")</f>
        <v/>
      </c>
    </row>
    <row r="371" spans="1:10" x14ac:dyDescent="0.2">
      <c r="A371" s="4" t="str">
        <f>IF(B371="", "", 370)</f>
        <v/>
      </c>
      <c r="B371" s="4" t="str">
        <f>IF(Raw!R371="", "", Raw!R371)</f>
        <v/>
      </c>
      <c r="C371" s="4" t="str">
        <f>IF(Raw!S371="", "", Raw!S371)</f>
        <v/>
      </c>
      <c r="D371" t="str">
        <f>IF(Raw!AT371="", "", Raw!AT371)</f>
        <v/>
      </c>
      <c r="E371" t="str">
        <f>IF(Raw!V371="", "", Raw!V371)</f>
        <v/>
      </c>
      <c r="F371" t="str">
        <f>IF(Raw!BA371="", "", Raw!BA371)</f>
        <v/>
      </c>
      <c r="G371" t="str">
        <f>IF(Raw!AV371="", "", Raw!AV371)</f>
        <v/>
      </c>
      <c r="H371" t="str">
        <f>IF(Raw!T371="", "", Raw!T371)</f>
        <v/>
      </c>
      <c r="I371" t="str">
        <f>IF(Raw!U371="", "", Raw!U371)</f>
        <v/>
      </c>
      <c r="J371" t="str">
        <f>IF(Raw!AZ371="Failed", "No", "")</f>
        <v/>
      </c>
    </row>
    <row r="372" spans="1:10" x14ac:dyDescent="0.2">
      <c r="A372" s="4" t="str">
        <f>IF(B372="", "", 371)</f>
        <v/>
      </c>
      <c r="B372" s="4" t="str">
        <f>IF(Raw!R372="", "", Raw!R372)</f>
        <v/>
      </c>
      <c r="C372" s="4" t="str">
        <f>IF(Raw!S372="", "", Raw!S372)</f>
        <v/>
      </c>
      <c r="D372" t="str">
        <f>IF(Raw!AT372="", "", Raw!AT372)</f>
        <v/>
      </c>
      <c r="E372" t="str">
        <f>IF(Raw!V372="", "", Raw!V372)</f>
        <v/>
      </c>
      <c r="F372" t="str">
        <f>IF(Raw!BA372="", "", Raw!BA372)</f>
        <v/>
      </c>
      <c r="G372" t="str">
        <f>IF(Raw!AV372="", "", Raw!AV372)</f>
        <v/>
      </c>
      <c r="H372" t="str">
        <f>IF(Raw!T372="", "", Raw!T372)</f>
        <v/>
      </c>
      <c r="I372" t="str">
        <f>IF(Raw!U372="", "", Raw!U372)</f>
        <v/>
      </c>
      <c r="J372" t="str">
        <f>IF(Raw!AZ372="Failed", "No", "")</f>
        <v/>
      </c>
    </row>
    <row r="373" spans="1:10" x14ac:dyDescent="0.2">
      <c r="A373" s="4" t="str">
        <f>IF(B373="", "", 372)</f>
        <v/>
      </c>
      <c r="B373" s="4" t="str">
        <f>IF(Raw!R373="", "", Raw!R373)</f>
        <v/>
      </c>
      <c r="C373" s="4" t="str">
        <f>IF(Raw!S373="", "", Raw!S373)</f>
        <v/>
      </c>
      <c r="D373" t="str">
        <f>IF(Raw!AT373="", "", Raw!AT373)</f>
        <v/>
      </c>
      <c r="E373" t="str">
        <f>IF(Raw!V373="", "", Raw!V373)</f>
        <v/>
      </c>
      <c r="F373" t="str">
        <f>IF(Raw!BA373="", "", Raw!BA373)</f>
        <v/>
      </c>
      <c r="G373" t="str">
        <f>IF(Raw!AV373="", "", Raw!AV373)</f>
        <v/>
      </c>
      <c r="H373" t="str">
        <f>IF(Raw!T373="", "", Raw!T373)</f>
        <v/>
      </c>
      <c r="I373" t="str">
        <f>IF(Raw!U373="", "", Raw!U373)</f>
        <v/>
      </c>
      <c r="J373" t="str">
        <f>IF(Raw!AZ373="Failed", "No", "")</f>
        <v/>
      </c>
    </row>
    <row r="374" spans="1:10" x14ac:dyDescent="0.2">
      <c r="A374" s="4" t="str">
        <f>IF(B374="", "", 373)</f>
        <v/>
      </c>
      <c r="B374" s="4" t="str">
        <f>IF(Raw!R374="", "", Raw!R374)</f>
        <v/>
      </c>
      <c r="C374" s="4" t="str">
        <f>IF(Raw!S374="", "", Raw!S374)</f>
        <v/>
      </c>
      <c r="D374" t="str">
        <f>IF(Raw!AT374="", "", Raw!AT374)</f>
        <v/>
      </c>
      <c r="E374" t="str">
        <f>IF(Raw!V374="", "", Raw!V374)</f>
        <v/>
      </c>
      <c r="F374" t="str">
        <f>IF(Raw!BA374="", "", Raw!BA374)</f>
        <v/>
      </c>
      <c r="G374" t="str">
        <f>IF(Raw!AV374="", "", Raw!AV374)</f>
        <v/>
      </c>
      <c r="H374" t="str">
        <f>IF(Raw!T374="", "", Raw!T374)</f>
        <v/>
      </c>
      <c r="I374" t="str">
        <f>IF(Raw!U374="", "", Raw!U374)</f>
        <v/>
      </c>
      <c r="J374" t="str">
        <f>IF(Raw!AZ374="Failed", "No", "")</f>
        <v/>
      </c>
    </row>
    <row r="375" spans="1:10" x14ac:dyDescent="0.2">
      <c r="A375" s="4" t="str">
        <f>IF(B375="", "", 374)</f>
        <v/>
      </c>
      <c r="B375" s="4" t="str">
        <f>IF(Raw!R375="", "", Raw!R375)</f>
        <v/>
      </c>
      <c r="C375" s="4" t="str">
        <f>IF(Raw!S375="", "", Raw!S375)</f>
        <v/>
      </c>
      <c r="D375" t="str">
        <f>IF(Raw!AT375="", "", Raw!AT375)</f>
        <v/>
      </c>
      <c r="E375" t="str">
        <f>IF(Raw!V375="", "", Raw!V375)</f>
        <v/>
      </c>
      <c r="F375" t="str">
        <f>IF(Raw!BA375="", "", Raw!BA375)</f>
        <v/>
      </c>
      <c r="G375" t="str">
        <f>IF(Raw!AV375="", "", Raw!AV375)</f>
        <v/>
      </c>
      <c r="H375" t="str">
        <f>IF(Raw!T375="", "", Raw!T375)</f>
        <v/>
      </c>
      <c r="I375" t="str">
        <f>IF(Raw!U375="", "", Raw!U375)</f>
        <v/>
      </c>
      <c r="J375" t="str">
        <f>IF(Raw!AZ375="Failed", "No", "")</f>
        <v/>
      </c>
    </row>
    <row r="376" spans="1:10" x14ac:dyDescent="0.2">
      <c r="A376" s="4" t="str">
        <f>IF(B376="", "", 375)</f>
        <v/>
      </c>
      <c r="B376" s="4" t="str">
        <f>IF(Raw!R376="", "", Raw!R376)</f>
        <v/>
      </c>
      <c r="C376" s="4" t="str">
        <f>IF(Raw!S376="", "", Raw!S376)</f>
        <v/>
      </c>
      <c r="D376" t="str">
        <f>IF(Raw!AT376="", "", Raw!AT376)</f>
        <v/>
      </c>
      <c r="E376" t="str">
        <f>IF(Raw!V376="", "", Raw!V376)</f>
        <v/>
      </c>
      <c r="F376" t="str">
        <f>IF(Raw!BA376="", "", Raw!BA376)</f>
        <v/>
      </c>
      <c r="G376" t="str">
        <f>IF(Raw!AV376="", "", Raw!AV376)</f>
        <v/>
      </c>
      <c r="H376" t="str">
        <f>IF(Raw!T376="", "", Raw!T376)</f>
        <v/>
      </c>
      <c r="I376" t="str">
        <f>IF(Raw!U376="", "", Raw!U376)</f>
        <v/>
      </c>
      <c r="J376" t="str">
        <f>IF(Raw!AZ376="Failed", "No", "")</f>
        <v/>
      </c>
    </row>
    <row r="377" spans="1:10" x14ac:dyDescent="0.2">
      <c r="A377" s="4" t="str">
        <f>IF(B377="", "", 376)</f>
        <v/>
      </c>
      <c r="B377" s="4" t="str">
        <f>IF(Raw!R377="", "", Raw!R377)</f>
        <v/>
      </c>
      <c r="C377" s="4" t="str">
        <f>IF(Raw!S377="", "", Raw!S377)</f>
        <v/>
      </c>
      <c r="D377" t="str">
        <f>IF(Raw!AT377="", "", Raw!AT377)</f>
        <v/>
      </c>
      <c r="E377" t="str">
        <f>IF(Raw!V377="", "", Raw!V377)</f>
        <v/>
      </c>
      <c r="F377" t="str">
        <f>IF(Raw!BA377="", "", Raw!BA377)</f>
        <v/>
      </c>
      <c r="G377" t="str">
        <f>IF(Raw!AV377="", "", Raw!AV377)</f>
        <v/>
      </c>
      <c r="H377" t="str">
        <f>IF(Raw!T377="", "", Raw!T377)</f>
        <v/>
      </c>
      <c r="I377" t="str">
        <f>IF(Raw!U377="", "", Raw!U377)</f>
        <v/>
      </c>
      <c r="J377" t="str">
        <f>IF(Raw!AZ377="Failed", "No", "")</f>
        <v/>
      </c>
    </row>
    <row r="378" spans="1:10" x14ac:dyDescent="0.2">
      <c r="A378" s="4" t="str">
        <f>IF(B378="", "", 377)</f>
        <v/>
      </c>
      <c r="B378" s="4" t="str">
        <f>IF(Raw!R378="", "", Raw!R378)</f>
        <v/>
      </c>
      <c r="C378" s="4" t="str">
        <f>IF(Raw!S378="", "", Raw!S378)</f>
        <v/>
      </c>
      <c r="D378" t="str">
        <f>IF(Raw!AT378="", "", Raw!AT378)</f>
        <v/>
      </c>
      <c r="E378" t="str">
        <f>IF(Raw!V378="", "", Raw!V378)</f>
        <v/>
      </c>
      <c r="F378" t="str">
        <f>IF(Raw!BA378="", "", Raw!BA378)</f>
        <v/>
      </c>
      <c r="G378" t="str">
        <f>IF(Raw!AV378="", "", Raw!AV378)</f>
        <v/>
      </c>
      <c r="H378" t="str">
        <f>IF(Raw!T378="", "", Raw!T378)</f>
        <v/>
      </c>
      <c r="I378" t="str">
        <f>IF(Raw!U378="", "", Raw!U378)</f>
        <v/>
      </c>
      <c r="J378" t="str">
        <f>IF(Raw!AZ378="Failed", "No", "")</f>
        <v/>
      </c>
    </row>
    <row r="379" spans="1:10" x14ac:dyDescent="0.2">
      <c r="A379" s="4" t="str">
        <f>IF(B379="", "", 378)</f>
        <v/>
      </c>
      <c r="B379" s="4" t="str">
        <f>IF(Raw!R379="", "", Raw!R379)</f>
        <v/>
      </c>
      <c r="C379" s="4" t="str">
        <f>IF(Raw!S379="", "", Raw!S379)</f>
        <v/>
      </c>
      <c r="D379" t="str">
        <f>IF(Raw!AT379="", "", Raw!AT379)</f>
        <v/>
      </c>
      <c r="E379" t="str">
        <f>IF(Raw!V379="", "", Raw!V379)</f>
        <v/>
      </c>
      <c r="F379" t="str">
        <f>IF(Raw!BA379="", "", Raw!BA379)</f>
        <v/>
      </c>
      <c r="G379" t="str">
        <f>IF(Raw!AV379="", "", Raw!AV379)</f>
        <v/>
      </c>
      <c r="H379" t="str">
        <f>IF(Raw!T379="", "", Raw!T379)</f>
        <v/>
      </c>
      <c r="I379" t="str">
        <f>IF(Raw!U379="", "", Raw!U379)</f>
        <v/>
      </c>
      <c r="J379" t="str">
        <f>IF(Raw!AZ379="Failed", "No", "")</f>
        <v/>
      </c>
    </row>
    <row r="380" spans="1:10" x14ac:dyDescent="0.2">
      <c r="A380" s="4" t="str">
        <f>IF(B380="", "", 379)</f>
        <v/>
      </c>
      <c r="B380" s="4" t="str">
        <f>IF(Raw!R380="", "", Raw!R380)</f>
        <v/>
      </c>
      <c r="C380" s="4" t="str">
        <f>IF(Raw!S380="", "", Raw!S380)</f>
        <v/>
      </c>
      <c r="D380" t="str">
        <f>IF(Raw!AT380="", "", Raw!AT380)</f>
        <v/>
      </c>
      <c r="E380" t="str">
        <f>IF(Raw!V380="", "", Raw!V380)</f>
        <v/>
      </c>
      <c r="F380" t="str">
        <f>IF(Raw!BA380="", "", Raw!BA380)</f>
        <v/>
      </c>
      <c r="G380" t="str">
        <f>IF(Raw!AV380="", "", Raw!AV380)</f>
        <v/>
      </c>
      <c r="H380" t="str">
        <f>IF(Raw!T380="", "", Raw!T380)</f>
        <v/>
      </c>
      <c r="I380" t="str">
        <f>IF(Raw!U380="", "", Raw!U380)</f>
        <v/>
      </c>
      <c r="J380" t="str">
        <f>IF(Raw!AZ380="Failed", "No", "")</f>
        <v/>
      </c>
    </row>
    <row r="381" spans="1:10" x14ac:dyDescent="0.2">
      <c r="A381" s="4" t="str">
        <f>IF(B381="", "", 380)</f>
        <v/>
      </c>
      <c r="B381" s="4" t="str">
        <f>IF(Raw!R381="", "", Raw!R381)</f>
        <v/>
      </c>
      <c r="C381" s="4" t="str">
        <f>IF(Raw!S381="", "", Raw!S381)</f>
        <v/>
      </c>
      <c r="D381" t="str">
        <f>IF(Raw!AT381="", "", Raw!AT381)</f>
        <v/>
      </c>
      <c r="E381" t="str">
        <f>IF(Raw!V381="", "", Raw!V381)</f>
        <v/>
      </c>
      <c r="F381" t="str">
        <f>IF(Raw!BA381="", "", Raw!BA381)</f>
        <v/>
      </c>
      <c r="G381" t="str">
        <f>IF(Raw!AV381="", "", Raw!AV381)</f>
        <v/>
      </c>
      <c r="H381" t="str">
        <f>IF(Raw!T381="", "", Raw!T381)</f>
        <v/>
      </c>
      <c r="I381" t="str">
        <f>IF(Raw!U381="", "", Raw!U381)</f>
        <v/>
      </c>
      <c r="J381" t="str">
        <f>IF(Raw!AZ381="Failed", "No", "")</f>
        <v/>
      </c>
    </row>
    <row r="382" spans="1:10" x14ac:dyDescent="0.2">
      <c r="A382" s="4" t="str">
        <f>IF(B382="", "", 381)</f>
        <v/>
      </c>
      <c r="B382" s="4" t="str">
        <f>IF(Raw!R382="", "", Raw!R382)</f>
        <v/>
      </c>
      <c r="C382" s="4" t="str">
        <f>IF(Raw!S382="", "", Raw!S382)</f>
        <v/>
      </c>
      <c r="D382" t="str">
        <f>IF(Raw!AT382="", "", Raw!AT382)</f>
        <v/>
      </c>
      <c r="E382" t="str">
        <f>IF(Raw!V382="", "", Raw!V382)</f>
        <v/>
      </c>
      <c r="F382" t="str">
        <f>IF(Raw!BA382="", "", Raw!BA382)</f>
        <v/>
      </c>
      <c r="G382" t="str">
        <f>IF(Raw!AV382="", "", Raw!AV382)</f>
        <v/>
      </c>
      <c r="H382" t="str">
        <f>IF(Raw!T382="", "", Raw!T382)</f>
        <v/>
      </c>
      <c r="I382" t="str">
        <f>IF(Raw!U382="", "", Raw!U382)</f>
        <v/>
      </c>
      <c r="J382" t="str">
        <f>IF(Raw!AZ382="Failed", "No", "")</f>
        <v/>
      </c>
    </row>
    <row r="383" spans="1:10" x14ac:dyDescent="0.2">
      <c r="A383" s="4" t="str">
        <f>IF(B383="", "", 382)</f>
        <v/>
      </c>
      <c r="B383" s="4" t="str">
        <f>IF(Raw!R383="", "", Raw!R383)</f>
        <v/>
      </c>
      <c r="C383" s="4" t="str">
        <f>IF(Raw!S383="", "", Raw!S383)</f>
        <v/>
      </c>
      <c r="D383" t="str">
        <f>IF(Raw!AT383="", "", Raw!AT383)</f>
        <v/>
      </c>
      <c r="E383" t="str">
        <f>IF(Raw!V383="", "", Raw!V383)</f>
        <v/>
      </c>
      <c r="F383" t="str">
        <f>IF(Raw!BA383="", "", Raw!BA383)</f>
        <v/>
      </c>
      <c r="G383" t="str">
        <f>IF(Raw!AV383="", "", Raw!AV383)</f>
        <v/>
      </c>
      <c r="H383" t="str">
        <f>IF(Raw!T383="", "", Raw!T383)</f>
        <v/>
      </c>
      <c r="I383" t="str">
        <f>IF(Raw!U383="", "", Raw!U383)</f>
        <v/>
      </c>
      <c r="J383" t="str">
        <f>IF(Raw!AZ383="Failed", "No", "")</f>
        <v/>
      </c>
    </row>
    <row r="384" spans="1:10" x14ac:dyDescent="0.2">
      <c r="A384" s="4" t="str">
        <f>IF(B384="", "", 383)</f>
        <v/>
      </c>
      <c r="B384" s="4" t="str">
        <f>IF(Raw!R384="", "", Raw!R384)</f>
        <v/>
      </c>
      <c r="C384" s="4" t="str">
        <f>IF(Raw!S384="", "", Raw!S384)</f>
        <v/>
      </c>
      <c r="D384" t="str">
        <f>IF(Raw!AT384="", "", Raw!AT384)</f>
        <v/>
      </c>
      <c r="E384" t="str">
        <f>IF(Raw!V384="", "", Raw!V384)</f>
        <v/>
      </c>
      <c r="F384" t="str">
        <f>IF(Raw!BA384="", "", Raw!BA384)</f>
        <v/>
      </c>
      <c r="G384" t="str">
        <f>IF(Raw!AV384="", "", Raw!AV384)</f>
        <v/>
      </c>
      <c r="H384" t="str">
        <f>IF(Raw!T384="", "", Raw!T384)</f>
        <v/>
      </c>
      <c r="I384" t="str">
        <f>IF(Raw!U384="", "", Raw!U384)</f>
        <v/>
      </c>
      <c r="J384" t="str">
        <f>IF(Raw!AZ384="Failed", "No", "")</f>
        <v/>
      </c>
    </row>
    <row r="385" spans="1:10" x14ac:dyDescent="0.2">
      <c r="A385" s="4" t="str">
        <f>IF(B385="", "", 384)</f>
        <v/>
      </c>
      <c r="B385" s="4" t="str">
        <f>IF(Raw!R385="", "", Raw!R385)</f>
        <v/>
      </c>
      <c r="C385" s="4" t="str">
        <f>IF(Raw!S385="", "", Raw!S385)</f>
        <v/>
      </c>
      <c r="D385" t="str">
        <f>IF(Raw!AT385="", "", Raw!AT385)</f>
        <v/>
      </c>
      <c r="E385" t="str">
        <f>IF(Raw!V385="", "", Raw!V385)</f>
        <v/>
      </c>
      <c r="F385" t="str">
        <f>IF(Raw!BA385="", "", Raw!BA385)</f>
        <v/>
      </c>
      <c r="G385" t="str">
        <f>IF(Raw!AV385="", "", Raw!AV385)</f>
        <v/>
      </c>
      <c r="H385" t="str">
        <f>IF(Raw!T385="", "", Raw!T385)</f>
        <v/>
      </c>
      <c r="I385" t="str">
        <f>IF(Raw!U385="", "", Raw!U385)</f>
        <v/>
      </c>
      <c r="J385" t="str">
        <f>IF(Raw!AZ385="Failed", "No", "")</f>
        <v/>
      </c>
    </row>
    <row r="386" spans="1:10" x14ac:dyDescent="0.2">
      <c r="A386" s="4" t="str">
        <f>IF(B386="", "", 385)</f>
        <v/>
      </c>
      <c r="B386" s="4" t="str">
        <f>IF(Raw!R386="", "", Raw!R386)</f>
        <v/>
      </c>
      <c r="C386" s="4" t="str">
        <f>IF(Raw!S386="", "", Raw!S386)</f>
        <v/>
      </c>
      <c r="D386" t="str">
        <f>IF(Raw!AT386="", "", Raw!AT386)</f>
        <v/>
      </c>
      <c r="E386" t="str">
        <f>IF(Raw!V386="", "", Raw!V386)</f>
        <v/>
      </c>
      <c r="F386" t="str">
        <f>IF(Raw!BA386="", "", Raw!BA386)</f>
        <v/>
      </c>
      <c r="G386" t="str">
        <f>IF(Raw!AV386="", "", Raw!AV386)</f>
        <v/>
      </c>
      <c r="H386" t="str">
        <f>IF(Raw!T386="", "", Raw!T386)</f>
        <v/>
      </c>
      <c r="I386" t="str">
        <f>IF(Raw!U386="", "", Raw!U386)</f>
        <v/>
      </c>
      <c r="J386" t="str">
        <f>IF(Raw!AZ386="Failed", "No", "")</f>
        <v/>
      </c>
    </row>
    <row r="387" spans="1:10" x14ac:dyDescent="0.2">
      <c r="A387" s="4" t="str">
        <f>IF(B387="", "", 386)</f>
        <v/>
      </c>
      <c r="B387" s="4" t="str">
        <f>IF(Raw!R387="", "", Raw!R387)</f>
        <v/>
      </c>
      <c r="C387" s="4" t="str">
        <f>IF(Raw!S387="", "", Raw!S387)</f>
        <v/>
      </c>
      <c r="D387" t="str">
        <f>IF(Raw!AT387="", "", Raw!AT387)</f>
        <v/>
      </c>
      <c r="E387" t="str">
        <f>IF(Raw!V387="", "", Raw!V387)</f>
        <v/>
      </c>
      <c r="F387" t="str">
        <f>IF(Raw!BA387="", "", Raw!BA387)</f>
        <v/>
      </c>
      <c r="G387" t="str">
        <f>IF(Raw!AV387="", "", Raw!AV387)</f>
        <v/>
      </c>
      <c r="H387" t="str">
        <f>IF(Raw!T387="", "", Raw!T387)</f>
        <v/>
      </c>
      <c r="I387" t="str">
        <f>IF(Raw!U387="", "", Raw!U387)</f>
        <v/>
      </c>
      <c r="J387" t="str">
        <f>IF(Raw!AZ387="Failed", "No", "")</f>
        <v/>
      </c>
    </row>
    <row r="388" spans="1:10" x14ac:dyDescent="0.2">
      <c r="A388" s="4" t="str">
        <f>IF(B388="", "", 387)</f>
        <v/>
      </c>
      <c r="B388" s="4" t="str">
        <f>IF(Raw!R388="", "", Raw!R388)</f>
        <v/>
      </c>
      <c r="C388" s="4" t="str">
        <f>IF(Raw!S388="", "", Raw!S388)</f>
        <v/>
      </c>
      <c r="D388" t="str">
        <f>IF(Raw!AT388="", "", Raw!AT388)</f>
        <v/>
      </c>
      <c r="E388" t="str">
        <f>IF(Raw!V388="", "", Raw!V388)</f>
        <v/>
      </c>
      <c r="F388" t="str">
        <f>IF(Raw!BA388="", "", Raw!BA388)</f>
        <v/>
      </c>
      <c r="G388" t="str">
        <f>IF(Raw!AV388="", "", Raw!AV388)</f>
        <v/>
      </c>
      <c r="H388" t="str">
        <f>IF(Raw!T388="", "", Raw!T388)</f>
        <v/>
      </c>
      <c r="I388" t="str">
        <f>IF(Raw!U388="", "", Raw!U388)</f>
        <v/>
      </c>
      <c r="J388" t="str">
        <f>IF(Raw!AZ388="Failed", "No", "")</f>
        <v/>
      </c>
    </row>
    <row r="389" spans="1:10" x14ac:dyDescent="0.2">
      <c r="A389" s="4" t="str">
        <f>IF(B389="", "", 388)</f>
        <v/>
      </c>
      <c r="B389" s="4" t="str">
        <f>IF(Raw!R389="", "", Raw!R389)</f>
        <v/>
      </c>
      <c r="C389" s="4" t="str">
        <f>IF(Raw!S389="", "", Raw!S389)</f>
        <v/>
      </c>
      <c r="D389" t="str">
        <f>IF(Raw!AT389="", "", Raw!AT389)</f>
        <v/>
      </c>
      <c r="E389" t="str">
        <f>IF(Raw!V389="", "", Raw!V389)</f>
        <v/>
      </c>
      <c r="F389" t="str">
        <f>IF(Raw!BA389="", "", Raw!BA389)</f>
        <v/>
      </c>
      <c r="G389" t="str">
        <f>IF(Raw!AV389="", "", Raw!AV389)</f>
        <v/>
      </c>
      <c r="H389" t="str">
        <f>IF(Raw!T389="", "", Raw!T389)</f>
        <v/>
      </c>
      <c r="I389" t="str">
        <f>IF(Raw!U389="", "", Raw!U389)</f>
        <v/>
      </c>
      <c r="J389" t="str">
        <f>IF(Raw!AZ389="Failed", "No", "")</f>
        <v/>
      </c>
    </row>
    <row r="390" spans="1:10" x14ac:dyDescent="0.2">
      <c r="A390" s="4" t="str">
        <f>IF(B390="", "", 389)</f>
        <v/>
      </c>
      <c r="B390" s="4" t="str">
        <f>IF(Raw!R390="", "", Raw!R390)</f>
        <v/>
      </c>
      <c r="C390" s="4" t="str">
        <f>IF(Raw!S390="", "", Raw!S390)</f>
        <v/>
      </c>
      <c r="D390" t="str">
        <f>IF(Raw!AT390="", "", Raw!AT390)</f>
        <v/>
      </c>
      <c r="E390" t="str">
        <f>IF(Raw!V390="", "", Raw!V390)</f>
        <v/>
      </c>
      <c r="F390" t="str">
        <f>IF(Raw!BA390="", "", Raw!BA390)</f>
        <v/>
      </c>
      <c r="G390" t="str">
        <f>IF(Raw!AV390="", "", Raw!AV390)</f>
        <v/>
      </c>
      <c r="H390" t="str">
        <f>IF(Raw!T390="", "", Raw!T390)</f>
        <v/>
      </c>
      <c r="I390" t="str">
        <f>IF(Raw!U390="", "", Raw!U390)</f>
        <v/>
      </c>
      <c r="J390" t="str">
        <f>IF(Raw!AZ390="Failed", "No", "")</f>
        <v/>
      </c>
    </row>
    <row r="391" spans="1:10" x14ac:dyDescent="0.2">
      <c r="A391" s="4" t="str">
        <f>IF(B391="", "", 390)</f>
        <v/>
      </c>
      <c r="B391" s="4" t="str">
        <f>IF(Raw!R391="", "", Raw!R391)</f>
        <v/>
      </c>
      <c r="C391" s="4" t="str">
        <f>IF(Raw!S391="", "", Raw!S391)</f>
        <v/>
      </c>
      <c r="D391" t="str">
        <f>IF(Raw!AT391="", "", Raw!AT391)</f>
        <v/>
      </c>
      <c r="E391" t="str">
        <f>IF(Raw!V391="", "", Raw!V391)</f>
        <v/>
      </c>
      <c r="F391" t="str">
        <f>IF(Raw!BA391="", "", Raw!BA391)</f>
        <v/>
      </c>
      <c r="G391" t="str">
        <f>IF(Raw!AV391="", "", Raw!AV391)</f>
        <v/>
      </c>
      <c r="H391" t="str">
        <f>IF(Raw!T391="", "", Raw!T391)</f>
        <v/>
      </c>
      <c r="I391" t="str">
        <f>IF(Raw!U391="", "", Raw!U391)</f>
        <v/>
      </c>
      <c r="J391" t="str">
        <f>IF(Raw!AZ391="Failed", "No", "")</f>
        <v/>
      </c>
    </row>
    <row r="392" spans="1:10" x14ac:dyDescent="0.2">
      <c r="A392" s="4" t="str">
        <f>IF(B392="", "", 391)</f>
        <v/>
      </c>
      <c r="B392" s="4" t="str">
        <f>IF(Raw!R392="", "", Raw!R392)</f>
        <v/>
      </c>
      <c r="C392" s="4" t="str">
        <f>IF(Raw!S392="", "", Raw!S392)</f>
        <v/>
      </c>
      <c r="D392" t="str">
        <f>IF(Raw!AT392="", "", Raw!AT392)</f>
        <v/>
      </c>
      <c r="E392" t="str">
        <f>IF(Raw!V392="", "", Raw!V392)</f>
        <v/>
      </c>
      <c r="F392" t="str">
        <f>IF(Raw!BA392="", "", Raw!BA392)</f>
        <v/>
      </c>
      <c r="G392" t="str">
        <f>IF(Raw!AV392="", "", Raw!AV392)</f>
        <v/>
      </c>
      <c r="H392" t="str">
        <f>IF(Raw!T392="", "", Raw!T392)</f>
        <v/>
      </c>
      <c r="I392" t="str">
        <f>IF(Raw!U392="", "", Raw!U392)</f>
        <v/>
      </c>
      <c r="J392" t="str">
        <f>IF(Raw!AZ392="Failed", "No", "")</f>
        <v/>
      </c>
    </row>
    <row r="393" spans="1:10" x14ac:dyDescent="0.2">
      <c r="A393" s="4" t="str">
        <f>IF(B393="", "", 392)</f>
        <v/>
      </c>
      <c r="B393" s="4" t="str">
        <f>IF(Raw!R393="", "", Raw!R393)</f>
        <v/>
      </c>
      <c r="C393" s="4" t="str">
        <f>IF(Raw!S393="", "", Raw!S393)</f>
        <v/>
      </c>
      <c r="D393" t="str">
        <f>IF(Raw!AT393="", "", Raw!AT393)</f>
        <v/>
      </c>
      <c r="E393" t="str">
        <f>IF(Raw!V393="", "", Raw!V393)</f>
        <v/>
      </c>
      <c r="F393" t="str">
        <f>IF(Raw!BA393="", "", Raw!BA393)</f>
        <v/>
      </c>
      <c r="G393" t="str">
        <f>IF(Raw!AV393="", "", Raw!AV393)</f>
        <v/>
      </c>
      <c r="H393" t="str">
        <f>IF(Raw!T393="", "", Raw!T393)</f>
        <v/>
      </c>
      <c r="I393" t="str">
        <f>IF(Raw!U393="", "", Raw!U393)</f>
        <v/>
      </c>
      <c r="J393" t="str">
        <f>IF(Raw!AZ393="Failed", "No", "")</f>
        <v/>
      </c>
    </row>
    <row r="394" spans="1:10" x14ac:dyDescent="0.2">
      <c r="A394" s="4" t="str">
        <f>IF(B394="", "", 393)</f>
        <v/>
      </c>
      <c r="B394" s="4" t="str">
        <f>IF(Raw!R394="", "", Raw!R394)</f>
        <v/>
      </c>
      <c r="C394" s="4" t="str">
        <f>IF(Raw!S394="", "", Raw!S394)</f>
        <v/>
      </c>
      <c r="D394" t="str">
        <f>IF(Raw!AT394="", "", Raw!AT394)</f>
        <v/>
      </c>
      <c r="E394" t="str">
        <f>IF(Raw!V394="", "", Raw!V394)</f>
        <v/>
      </c>
      <c r="F394" t="str">
        <f>IF(Raw!BA394="", "", Raw!BA394)</f>
        <v/>
      </c>
      <c r="G394" t="str">
        <f>IF(Raw!AV394="", "", Raw!AV394)</f>
        <v/>
      </c>
      <c r="H394" t="str">
        <f>IF(Raw!T394="", "", Raw!T394)</f>
        <v/>
      </c>
      <c r="I394" t="str">
        <f>IF(Raw!U394="", "", Raw!U394)</f>
        <v/>
      </c>
      <c r="J394" t="str">
        <f>IF(Raw!AZ394="Failed", "No", "")</f>
        <v/>
      </c>
    </row>
    <row r="395" spans="1:10" x14ac:dyDescent="0.2">
      <c r="A395" s="4" t="str">
        <f>IF(B395="", "", 394)</f>
        <v/>
      </c>
      <c r="B395" s="4" t="str">
        <f>IF(Raw!R395="", "", Raw!R395)</f>
        <v/>
      </c>
      <c r="C395" s="4" t="str">
        <f>IF(Raw!S395="", "", Raw!S395)</f>
        <v/>
      </c>
      <c r="D395" t="str">
        <f>IF(Raw!AT395="", "", Raw!AT395)</f>
        <v/>
      </c>
      <c r="E395" t="str">
        <f>IF(Raw!V395="", "", Raw!V395)</f>
        <v/>
      </c>
      <c r="F395" t="str">
        <f>IF(Raw!BA395="", "", Raw!BA395)</f>
        <v/>
      </c>
      <c r="G395" t="str">
        <f>IF(Raw!AV395="", "", Raw!AV395)</f>
        <v/>
      </c>
      <c r="H395" t="str">
        <f>IF(Raw!T395="", "", Raw!T395)</f>
        <v/>
      </c>
      <c r="I395" t="str">
        <f>IF(Raw!U395="", "", Raw!U395)</f>
        <v/>
      </c>
      <c r="J395" t="str">
        <f>IF(Raw!AZ395="Failed", "No", "")</f>
        <v/>
      </c>
    </row>
    <row r="396" spans="1:10" x14ac:dyDescent="0.2">
      <c r="A396" s="4" t="str">
        <f>IF(B396="", "", 395)</f>
        <v/>
      </c>
      <c r="B396" s="4" t="str">
        <f>IF(Raw!R396="", "", Raw!R396)</f>
        <v/>
      </c>
      <c r="C396" s="4" t="str">
        <f>IF(Raw!S396="", "", Raw!S396)</f>
        <v/>
      </c>
      <c r="D396" t="str">
        <f>IF(Raw!AT396="", "", Raw!AT396)</f>
        <v/>
      </c>
      <c r="E396" t="str">
        <f>IF(Raw!V396="", "", Raw!V396)</f>
        <v/>
      </c>
      <c r="F396" t="str">
        <f>IF(Raw!BA396="", "", Raw!BA396)</f>
        <v/>
      </c>
      <c r="G396" t="str">
        <f>IF(Raw!AV396="", "", Raw!AV396)</f>
        <v/>
      </c>
      <c r="H396" t="str">
        <f>IF(Raw!T396="", "", Raw!T396)</f>
        <v/>
      </c>
      <c r="I396" t="str">
        <f>IF(Raw!U396="", "", Raw!U396)</f>
        <v/>
      </c>
      <c r="J396" t="str">
        <f>IF(Raw!AZ396="Failed", "No", "")</f>
        <v/>
      </c>
    </row>
    <row r="397" spans="1:10" x14ac:dyDescent="0.2">
      <c r="A397" s="4" t="str">
        <f>IF(B397="", "", 396)</f>
        <v/>
      </c>
      <c r="B397" s="4" t="str">
        <f>IF(Raw!R397="", "", Raw!R397)</f>
        <v/>
      </c>
      <c r="C397" s="4" t="str">
        <f>IF(Raw!S397="", "", Raw!S397)</f>
        <v/>
      </c>
      <c r="D397" t="str">
        <f>IF(Raw!AT397="", "", Raw!AT397)</f>
        <v/>
      </c>
      <c r="E397" t="str">
        <f>IF(Raw!V397="", "", Raw!V397)</f>
        <v/>
      </c>
      <c r="F397" t="str">
        <f>IF(Raw!BA397="", "", Raw!BA397)</f>
        <v/>
      </c>
      <c r="G397" t="str">
        <f>IF(Raw!AV397="", "", Raw!AV397)</f>
        <v/>
      </c>
      <c r="H397" t="str">
        <f>IF(Raw!T397="", "", Raw!T397)</f>
        <v/>
      </c>
      <c r="I397" t="str">
        <f>IF(Raw!U397="", "", Raw!U397)</f>
        <v/>
      </c>
      <c r="J397" t="str">
        <f>IF(Raw!AZ397="Failed", "No", "")</f>
        <v/>
      </c>
    </row>
    <row r="398" spans="1:10" x14ac:dyDescent="0.2">
      <c r="A398" s="4" t="str">
        <f>IF(B398="", "", 397)</f>
        <v/>
      </c>
      <c r="B398" s="4" t="str">
        <f>IF(Raw!R398="", "", Raw!R398)</f>
        <v/>
      </c>
      <c r="C398" s="4" t="str">
        <f>IF(Raw!S398="", "", Raw!S398)</f>
        <v/>
      </c>
      <c r="D398" t="str">
        <f>IF(Raw!AT398="", "", Raw!AT398)</f>
        <v/>
      </c>
      <c r="E398" t="str">
        <f>IF(Raw!V398="", "", Raw!V398)</f>
        <v/>
      </c>
      <c r="F398" t="str">
        <f>IF(Raw!BA398="", "", Raw!BA398)</f>
        <v/>
      </c>
      <c r="G398" t="str">
        <f>IF(Raw!AV398="", "", Raw!AV398)</f>
        <v/>
      </c>
      <c r="H398" t="str">
        <f>IF(Raw!T398="", "", Raw!T398)</f>
        <v/>
      </c>
      <c r="I398" t="str">
        <f>IF(Raw!U398="", "", Raw!U398)</f>
        <v/>
      </c>
      <c r="J398" t="str">
        <f>IF(Raw!AZ398="Failed", "No", "")</f>
        <v/>
      </c>
    </row>
    <row r="399" spans="1:10" x14ac:dyDescent="0.2">
      <c r="A399" s="4" t="str">
        <f>IF(B399="", "", 398)</f>
        <v/>
      </c>
      <c r="B399" s="4" t="str">
        <f>IF(Raw!R399="", "", Raw!R399)</f>
        <v/>
      </c>
      <c r="C399" s="4" t="str">
        <f>IF(Raw!S399="", "", Raw!S399)</f>
        <v/>
      </c>
      <c r="D399" t="str">
        <f>IF(Raw!AT399="", "", Raw!AT399)</f>
        <v/>
      </c>
      <c r="E399" t="str">
        <f>IF(Raw!V399="", "", Raw!V399)</f>
        <v/>
      </c>
      <c r="F399" t="str">
        <f>IF(Raw!BA399="", "", Raw!BA399)</f>
        <v/>
      </c>
      <c r="G399" t="str">
        <f>IF(Raw!AV399="", "", Raw!AV399)</f>
        <v/>
      </c>
      <c r="H399" t="str">
        <f>IF(Raw!T399="", "", Raw!T399)</f>
        <v/>
      </c>
      <c r="I399" t="str">
        <f>IF(Raw!U399="", "", Raw!U399)</f>
        <v/>
      </c>
      <c r="J399" t="str">
        <f>IF(Raw!AZ399="Failed", "No", "")</f>
        <v/>
      </c>
    </row>
    <row r="400" spans="1:10" x14ac:dyDescent="0.2">
      <c r="A400" s="4" t="str">
        <f>IF(B400="", "", 399)</f>
        <v/>
      </c>
      <c r="B400" s="4" t="str">
        <f>IF(Raw!R400="", "", Raw!R400)</f>
        <v/>
      </c>
      <c r="C400" s="4" t="str">
        <f>IF(Raw!S400="", "", Raw!S400)</f>
        <v/>
      </c>
      <c r="D400" t="str">
        <f>IF(Raw!AT400="", "", Raw!AT400)</f>
        <v/>
      </c>
      <c r="E400" t="str">
        <f>IF(Raw!V400="", "", Raw!V400)</f>
        <v/>
      </c>
      <c r="F400" t="str">
        <f>IF(Raw!BA400="", "", Raw!BA400)</f>
        <v/>
      </c>
      <c r="G400" t="str">
        <f>IF(Raw!AV400="", "", Raw!AV400)</f>
        <v/>
      </c>
      <c r="H400" t="str">
        <f>IF(Raw!T400="", "", Raw!T400)</f>
        <v/>
      </c>
      <c r="I400" t="str">
        <f>IF(Raw!U400="", "", Raw!U400)</f>
        <v/>
      </c>
      <c r="J400" t="str">
        <f>IF(Raw!AZ400="Failed", "No", "")</f>
        <v/>
      </c>
    </row>
  </sheetData>
  <autoFilter ref="A1:J400" xr:uid="{6DF03DF0-BE6A-47FA-8616-DC6C03429727}"/>
  <conditionalFormatting sqref="B1:J400">
    <cfRule type="expression" dxfId="7" priority="2">
      <formula>$J1="No"</formula>
    </cfRule>
  </conditionalFormatting>
  <conditionalFormatting sqref="A1:A400">
    <cfRule type="expression" dxfId="6" priority="1">
      <formula>$J1="No"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16B3-9C07-465E-99D0-2E3C413A8EA3}">
  <sheetPr codeName="Sheet3"/>
  <dimension ref="A1:M400"/>
  <sheetViews>
    <sheetView zoomScale="70" zoomScaleNormal="70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25" x14ac:dyDescent="0.2"/>
  <cols>
    <col min="1" max="1" width="5" style="4" customWidth="1"/>
    <col min="2" max="2" width="21.33203125" style="4" bestFit="1" customWidth="1"/>
    <col min="3" max="3" width="22.33203125" style="4" bestFit="1" customWidth="1"/>
    <col min="4" max="4" width="14.88671875" bestFit="1" customWidth="1"/>
    <col min="5" max="5" width="13.109375" customWidth="1"/>
    <col min="6" max="6" width="6.77734375" bestFit="1" customWidth="1"/>
    <col min="7" max="7" width="14.88671875" bestFit="1" customWidth="1"/>
    <col min="8" max="8" width="18.21875" bestFit="1" customWidth="1"/>
    <col min="9" max="9" width="36.6640625" bestFit="1" customWidth="1"/>
    <col min="10" max="10" width="12.77734375" bestFit="1" customWidth="1"/>
    <col min="11" max="12" width="10.77734375" bestFit="1" customWidth="1"/>
    <col min="13" max="13" width="53.109375" customWidth="1"/>
  </cols>
  <sheetData>
    <row r="1" spans="1:13" s="4" customFormat="1" x14ac:dyDescent="0.2">
      <c r="A1" s="4" t="s">
        <v>880</v>
      </c>
      <c r="B1" s="4" t="s">
        <v>866</v>
      </c>
      <c r="C1" s="4" t="s">
        <v>867</v>
      </c>
      <c r="D1" s="4" t="s">
        <v>45</v>
      </c>
      <c r="E1" s="4" t="s">
        <v>868</v>
      </c>
      <c r="F1" s="4" t="s">
        <v>869</v>
      </c>
      <c r="G1" s="4" t="s">
        <v>47</v>
      </c>
      <c r="H1" s="4" t="s">
        <v>870</v>
      </c>
      <c r="I1" s="4" t="s">
        <v>871</v>
      </c>
      <c r="J1" s="4" t="s">
        <v>872</v>
      </c>
      <c r="K1" s="5" t="s">
        <v>873</v>
      </c>
      <c r="L1" s="5" t="s">
        <v>874</v>
      </c>
      <c r="M1" s="5" t="s">
        <v>875</v>
      </c>
    </row>
    <row r="2" spans="1:13" x14ac:dyDescent="0.2">
      <c r="A2" s="4">
        <f>IF(B2="", "", 1)</f>
        <v>1</v>
      </c>
      <c r="B2" s="4" t="str">
        <f>IF(Raw!R2="", "", Raw!R2)</f>
        <v>Zhang</v>
      </c>
      <c r="C2" s="4" t="str">
        <f>IF(Raw!S2="", "", Raw!S2)</f>
        <v>Qian</v>
      </c>
      <c r="D2" t="str">
        <f>IF(Raw!AT2="", "", Raw!AT2)</f>
        <v>Graduate</v>
      </c>
      <c r="E2" t="str">
        <f>IF(Raw!V2="", "", Raw!V2)</f>
        <v>P100831368</v>
      </c>
      <c r="F2" t="str">
        <f>IF(Raw!BA2="", "", Raw!BA2)</f>
        <v>F-1</v>
      </c>
      <c r="G2" t="str">
        <f>IF(Raw!AV2="", "", Raw!AV2)</f>
        <v>On Time</v>
      </c>
      <c r="H2" t="str">
        <f>IF(Raw!T2="", "", Raw!T2)</f>
        <v>qz209516@ohio.edu</v>
      </c>
      <c r="I2" t="str">
        <f>IF(Raw!U2="", "", Raw!U2)</f>
        <v>qian.zhanghong@gmail.com</v>
      </c>
      <c r="J2" t="str">
        <f>IF(Raw!AZ2="Failed", "No", "")</f>
        <v/>
      </c>
      <c r="K2" s="2">
        <f>IF(Raw!BQ2="", "", IF(Raw!BQ2="Missed", "Missed", DATEVALUE(RIGHT(Raw!BQ2, LEN(Raw!BQ2) - FIND(",", Raw!BQ2) - 1))))</f>
        <v>43327</v>
      </c>
      <c r="L2" s="3">
        <f>IF(Raw!BR2="", "", IF(Raw!BR2="Missed", "Missed", TIMEVALUE(Raw!BR2)))</f>
        <v>0.375</v>
      </c>
      <c r="M2" t="str">
        <f>IF(Raw!BS2="", "", Raw!BS2)</f>
        <v>Baker Center, 2nd Floor Multipurpose Room (240/242)</v>
      </c>
    </row>
    <row r="3" spans="1:13" x14ac:dyDescent="0.2">
      <c r="A3" s="4">
        <f>IF(B3="", "", 2)</f>
        <v>2</v>
      </c>
      <c r="B3" s="4" t="str">
        <f>IF(Raw!R3="", "", Raw!R3)</f>
        <v>Tiwari</v>
      </c>
      <c r="C3" s="4" t="str">
        <f>IF(Raw!S3="", "", Raw!S3)</f>
        <v>Sunil</v>
      </c>
      <c r="D3" t="str">
        <f>IF(Raw!AT3="", "", Raw!AT3)</f>
        <v>Graduate</v>
      </c>
      <c r="E3" t="str">
        <f>IF(Raw!V3="", "", Raw!V3)</f>
        <v>P100918107</v>
      </c>
      <c r="F3" t="str">
        <f>IF(Raw!BA3="", "", Raw!BA3)</f>
        <v>F-1</v>
      </c>
      <c r="G3" t="str">
        <f>IF(Raw!AV3="", "", Raw!AV3)</f>
        <v>On Time</v>
      </c>
      <c r="H3" t="str">
        <f>IF(Raw!T3="", "", Raw!T3)</f>
        <v>st303118@ohio.edu</v>
      </c>
      <c r="I3" t="str">
        <f>IF(Raw!U3="", "", Raw!U3)</f>
        <v>suniltiwari9841@gmail.com</v>
      </c>
      <c r="J3" t="str">
        <f>IF(Raw!AZ3="Failed", "No", "")</f>
        <v/>
      </c>
      <c r="K3" s="2">
        <f>IF(Raw!BQ3="", "", IF(Raw!BQ3="Missed", "Missed", DATEVALUE(RIGHT(Raw!BQ3, LEN(Raw!BQ3) - FIND(",", Raw!BQ3) - 1))))</f>
        <v>43327</v>
      </c>
      <c r="L3" s="3">
        <f>IF(Raw!BR3="", "", IF(Raw!BR3="Missed", "Missed", TIMEVALUE(Raw!BR3)))</f>
        <v>0.375</v>
      </c>
      <c r="M3" t="str">
        <f>IF(Raw!BS3="", "", Raw!BS3)</f>
        <v>Baker Center, 2nd Floor Multipurpose Room (240/242)</v>
      </c>
    </row>
    <row r="4" spans="1:13" x14ac:dyDescent="0.2">
      <c r="A4" s="4">
        <f>IF(B4="", "", 3)</f>
        <v>3</v>
      </c>
      <c r="B4" s="4" t="str">
        <f>IF(Raw!R4="", "", Raw!R4)</f>
        <v>Baldissera Pacchetti</v>
      </c>
      <c r="C4" s="4" t="str">
        <f>IF(Raw!S4="", "", Raw!S4)</f>
        <v>Marina</v>
      </c>
      <c r="D4" t="str">
        <f>IF(Raw!AT4="", "", Raw!AT4)</f>
        <v>Graduate</v>
      </c>
      <c r="E4" t="str">
        <f>IF(Raw!V4="", "", Raw!V4)</f>
        <v>P100918551</v>
      </c>
      <c r="F4" t="str">
        <f>IF(Raw!BA4="", "", Raw!BA4)</f>
        <v>F-1</v>
      </c>
      <c r="G4" t="str">
        <f>IF(Raw!AV4="", "", Raw!AV4)</f>
        <v>2018-08-14</v>
      </c>
      <c r="H4" t="str">
        <f>IF(Raw!T4="", "", Raw!T4)</f>
        <v>mb311218@ohio.edu</v>
      </c>
      <c r="I4" t="str">
        <f>IF(Raw!U4="", "", Raw!U4)</f>
        <v>marinabaldisserapacchetti@gmail.com</v>
      </c>
      <c r="J4" t="str">
        <f>IF(Raw!AZ4="Failed", "No", "")</f>
        <v/>
      </c>
      <c r="K4" s="2">
        <f>IF(Raw!BQ4="", "", IF(Raw!BQ4="Missed", "Missed", DATEVALUE(RIGHT(Raw!BQ4, LEN(Raw!BQ4) - FIND(",", Raw!BQ4) - 1))))</f>
        <v>43327</v>
      </c>
      <c r="L4" s="3">
        <f>IF(Raw!BR4="", "", IF(Raw!BR4="Missed", "Missed", TIMEVALUE(Raw!BR4)))</f>
        <v>0.375</v>
      </c>
      <c r="M4" t="str">
        <f>IF(Raw!BS4="", "", Raw!BS4)</f>
        <v>Baker Center, 2nd Floor Multipurpose Room (240/242)</v>
      </c>
    </row>
    <row r="5" spans="1:13" x14ac:dyDescent="0.2">
      <c r="A5" s="4">
        <f>IF(B5="", "", 4)</f>
        <v>4</v>
      </c>
      <c r="B5" s="4" t="str">
        <f>IF(Raw!R5="", "", Raw!R5)</f>
        <v>Seghiri</v>
      </c>
      <c r="C5" s="4" t="str">
        <f>IF(Raw!S5="", "", Raw!S5)</f>
        <v>Mohamed</v>
      </c>
      <c r="D5" t="str">
        <f>IF(Raw!AT5="", "", Raw!AT5)</f>
        <v>Graduate</v>
      </c>
      <c r="E5" t="str">
        <f>IF(Raw!V5="", "", Raw!V5)</f>
        <v>P100904066</v>
      </c>
      <c r="F5" t="str">
        <f>IF(Raw!BA5="", "", Raw!BA5)</f>
        <v>F-1</v>
      </c>
      <c r="G5" t="str">
        <f>IF(Raw!AV5="", "", Raw!AV5)</f>
        <v>On Time</v>
      </c>
      <c r="H5" t="str">
        <f>IF(Raw!T5="", "", Raw!T5)</f>
        <v>ms013717@ohio.edu</v>
      </c>
      <c r="I5" t="str">
        <f>IF(Raw!U5="", "", Raw!U5)</f>
        <v>moh-saghar@hotmail.com</v>
      </c>
      <c r="J5" t="str">
        <f>IF(Raw!AZ5="Failed", "No", "")</f>
        <v/>
      </c>
      <c r="K5" s="2">
        <f>IF(Raw!BQ5="", "", IF(Raw!BQ5="Missed", "Missed", DATEVALUE(RIGHT(Raw!BQ5, LEN(Raw!BQ5) - FIND(",", Raw!BQ5) - 1))))</f>
        <v>43327</v>
      </c>
      <c r="L5" s="3">
        <f>IF(Raw!BR5="", "", IF(Raw!BR5="Missed", "Missed", TIMEVALUE(Raw!BR5)))</f>
        <v>0.375</v>
      </c>
      <c r="M5" t="str">
        <f>IF(Raw!BS5="", "", Raw!BS5)</f>
        <v>Baker Center, 2nd Floor Multipurpose Room (240/242)</v>
      </c>
    </row>
    <row r="6" spans="1:13" x14ac:dyDescent="0.2">
      <c r="A6" s="4">
        <f>IF(B6="", "", 5)</f>
        <v>5</v>
      </c>
      <c r="B6" s="4" t="str">
        <f>IF(Raw!R6="", "", Raw!R6)</f>
        <v>Bimpong</v>
      </c>
      <c r="C6" s="4" t="str">
        <f>IF(Raw!S6="", "", Raw!S6)</f>
        <v>William</v>
      </c>
      <c r="D6" t="str">
        <f>IF(Raw!AT6="", "", Raw!AT6)</f>
        <v>Graduate</v>
      </c>
      <c r="E6" t="str">
        <f>IF(Raw!V6="", "", Raw!V6)</f>
        <v>P100831137</v>
      </c>
      <c r="F6" t="str">
        <f>IF(Raw!BA6="", "", Raw!BA6)</f>
        <v>F-1</v>
      </c>
      <c r="G6" t="str">
        <f>IF(Raw!AV6="", "", Raw!AV6)</f>
        <v>On Time</v>
      </c>
      <c r="H6" t="str">
        <f>IF(Raw!T6="", "", Raw!T6)</f>
        <v>wb076516@ohio.edu</v>
      </c>
      <c r="I6" t="str">
        <f>IF(Raw!U6="", "", Raw!U6)</f>
        <v>willykay66@gmail.com</v>
      </c>
      <c r="J6" t="str">
        <f>IF(Raw!AZ6="Failed", "No", "")</f>
        <v/>
      </c>
      <c r="K6" s="2">
        <f>IF(Raw!BQ6="", "", IF(Raw!BQ6="Missed", "Missed", DATEVALUE(RIGHT(Raw!BQ6, LEN(Raw!BQ6) - FIND(",", Raw!BQ6) - 1))))</f>
        <v>43327</v>
      </c>
      <c r="L6" s="3">
        <f>IF(Raw!BR6="", "", IF(Raw!BR6="Missed", "Missed", TIMEVALUE(Raw!BR6)))</f>
        <v>0.375</v>
      </c>
      <c r="M6" t="str">
        <f>IF(Raw!BS6="", "", Raw!BS6)</f>
        <v>Baker Center, 2nd Floor Multipurpose Room (240/242)</v>
      </c>
    </row>
    <row r="7" spans="1:13" x14ac:dyDescent="0.2">
      <c r="A7" s="4">
        <f>IF(B7="", "", 6)</f>
        <v>6</v>
      </c>
      <c r="B7" s="4" t="str">
        <f>IF(Raw!R7="", "", Raw!R7)</f>
        <v>Bhuyan</v>
      </c>
      <c r="C7" s="4" t="str">
        <f>IF(Raw!S7="", "", Raw!S7)</f>
        <v>Md. Mahbub Or Rahman</v>
      </c>
      <c r="D7" t="str">
        <f>IF(Raw!AT7="", "", Raw!AT7)</f>
        <v>Graduate</v>
      </c>
      <c r="E7" t="str">
        <f>IF(Raw!V7="", "", Raw!V7)</f>
        <v>P100875851</v>
      </c>
      <c r="F7" t="str">
        <f>IF(Raw!BA7="", "", Raw!BA7)</f>
        <v>F-1</v>
      </c>
      <c r="G7" t="str">
        <f>IF(Raw!AV7="", "", Raw!AV7)</f>
        <v>On Time</v>
      </c>
      <c r="H7" t="str">
        <f>IF(Raw!T7="", "", Raw!T7)</f>
        <v>mb656717@ohio.edu</v>
      </c>
      <c r="I7" t="str">
        <f>IF(Raw!U7="", "", Raw!U7)</f>
        <v>mbhuyan522@gmail.com</v>
      </c>
      <c r="J7" t="str">
        <f>IF(Raw!AZ7="Failed", "No", "")</f>
        <v/>
      </c>
      <c r="K7" s="2">
        <f>IF(Raw!BQ7="", "", IF(Raw!BQ7="Missed", "Missed", DATEVALUE(RIGHT(Raw!BQ7, LEN(Raw!BQ7) - FIND(",", Raw!BQ7) - 1))))</f>
        <v>43327</v>
      </c>
      <c r="L7" s="3">
        <f>IF(Raw!BR7="", "", IF(Raw!BR7="Missed", "Missed", TIMEVALUE(Raw!BR7)))</f>
        <v>0.375</v>
      </c>
      <c r="M7" t="str">
        <f>IF(Raw!BS7="", "", Raw!BS7)</f>
        <v>Baker Center, 2nd Floor Multipurpose Room (240/242)</v>
      </c>
    </row>
    <row r="8" spans="1:13" x14ac:dyDescent="0.2">
      <c r="A8" s="4">
        <f>IF(B8="", "", 7)</f>
        <v>7</v>
      </c>
      <c r="B8" s="4" t="str">
        <f>IF(Raw!R8="", "", Raw!R8)</f>
        <v>Khambete</v>
      </c>
      <c r="C8" s="4" t="str">
        <f>IF(Raw!S8="", "", Raw!S8)</f>
        <v>Tanmayee</v>
      </c>
      <c r="D8" t="str">
        <f>IF(Raw!AT8="", "", Raw!AT8)</f>
        <v>Graduate</v>
      </c>
      <c r="E8" t="str">
        <f>IF(Raw!V8="", "", Raw!V8)</f>
        <v>P100917888</v>
      </c>
      <c r="F8" t="str">
        <f>IF(Raw!BA8="", "", Raw!BA8)</f>
        <v>F-1</v>
      </c>
      <c r="G8" t="str">
        <f>IF(Raw!AV8="", "", Raw!AV8)</f>
        <v>On Time</v>
      </c>
      <c r="H8" t="str">
        <f>IF(Raw!T8="", "", Raw!T8)</f>
        <v>tk537618@ohio.edu</v>
      </c>
      <c r="I8" t="str">
        <f>IF(Raw!U8="", "", Raw!U8)</f>
        <v>tkhambete@gmail.com</v>
      </c>
      <c r="J8" t="str">
        <f>IF(Raw!AZ8="Failed", "No", "")</f>
        <v/>
      </c>
      <c r="K8" s="2">
        <f>IF(Raw!BQ8="", "", IF(Raw!BQ8="Missed", "Missed", DATEVALUE(RIGHT(Raw!BQ8, LEN(Raw!BQ8) - FIND(",", Raw!BQ8) - 1))))</f>
        <v>43327</v>
      </c>
      <c r="L8" s="3">
        <f>IF(Raw!BR8="", "", IF(Raw!BR8="Missed", "Missed", TIMEVALUE(Raw!BR8)))</f>
        <v>0.375</v>
      </c>
      <c r="M8" t="str">
        <f>IF(Raw!BS8="", "", Raw!BS8)</f>
        <v>Baker Center, 2nd Floor Multipurpose Room (240/242)</v>
      </c>
    </row>
    <row r="9" spans="1:13" x14ac:dyDescent="0.2">
      <c r="A9" s="4">
        <f>IF(B9="", "", 8)</f>
        <v>8</v>
      </c>
      <c r="B9" s="4" t="str">
        <f>IF(Raw!R9="", "", Raw!R9)</f>
        <v>Otchere-Tawiah</v>
      </c>
      <c r="C9" s="4" t="str">
        <f>IF(Raw!S9="", "", Raw!S9)</f>
        <v>Kwame</v>
      </c>
      <c r="D9" t="str">
        <f>IF(Raw!AT9="", "", Raw!AT9)</f>
        <v>Graduate</v>
      </c>
      <c r="E9" t="str">
        <f>IF(Raw!V9="", "", Raw!V9)</f>
        <v>P100900224</v>
      </c>
      <c r="F9" t="str">
        <f>IF(Raw!BA9="", "", Raw!BA9)</f>
        <v>F-1</v>
      </c>
      <c r="G9" t="str">
        <f>IF(Raw!AV9="", "", Raw!AV9)</f>
        <v>On Time</v>
      </c>
      <c r="H9" t="str">
        <f>IF(Raw!T9="", "", Raw!T9)</f>
        <v>ko130917@ohio.edu</v>
      </c>
      <c r="I9" t="str">
        <f>IF(Raw!U9="", "", Raw!U9)</f>
        <v>kwame.otcheretawiah@gmail.com</v>
      </c>
      <c r="J9" t="str">
        <f>IF(Raw!AZ9="Failed", "No", "")</f>
        <v/>
      </c>
      <c r="K9" s="2">
        <f>IF(Raw!BQ9="", "", IF(Raw!BQ9="Missed", "Missed", DATEVALUE(RIGHT(Raw!BQ9, LEN(Raw!BQ9) - FIND(",", Raw!BQ9) - 1))))</f>
        <v>43327</v>
      </c>
      <c r="L9" s="3">
        <f>IF(Raw!BR9="", "", IF(Raw!BR9="Missed", "Missed", TIMEVALUE(Raw!BR9)))</f>
        <v>0.375</v>
      </c>
      <c r="M9" t="str">
        <f>IF(Raw!BS9="", "", Raw!BS9)</f>
        <v>Baker Center, 2nd Floor Multipurpose Room (240/242)</v>
      </c>
    </row>
    <row r="10" spans="1:13" x14ac:dyDescent="0.2">
      <c r="A10" s="4">
        <f>IF(B10="", "", 9)</f>
        <v>9</v>
      </c>
      <c r="B10" s="4" t="str">
        <f>IF(Raw!R10="", "", Raw!R10)</f>
        <v>ENYETORNYE</v>
      </c>
      <c r="C10" s="4" t="str">
        <f>IF(Raw!S10="", "", Raw!S10)</f>
        <v>JUSTICE</v>
      </c>
      <c r="D10" t="str">
        <f>IF(Raw!AT10="", "", Raw!AT10)</f>
        <v>Graduate</v>
      </c>
      <c r="E10" t="str">
        <f>IF(Raw!V10="", "", Raw!V10)</f>
        <v>P100909007</v>
      </c>
      <c r="F10" t="str">
        <f>IF(Raw!BA10="", "", Raw!BA10)</f>
        <v>F-1</v>
      </c>
      <c r="G10" t="str">
        <f>IF(Raw!AV10="", "", Raw!AV10)</f>
        <v>On Time</v>
      </c>
      <c r="H10" t="str">
        <f>IF(Raw!T10="", "", Raw!T10)</f>
        <v>je783817@ohio.edu</v>
      </c>
      <c r="I10" t="str">
        <f>IF(Raw!U10="", "", Raw!U10)</f>
        <v>justenye@gmail.com</v>
      </c>
      <c r="J10" t="str">
        <f>IF(Raw!AZ10="Failed", "No", "")</f>
        <v/>
      </c>
      <c r="K10" s="2">
        <f>IF(Raw!BQ10="", "", IF(Raw!BQ10="Missed", "Missed", DATEVALUE(RIGHT(Raw!BQ10, LEN(Raw!BQ10) - FIND(",", Raw!BQ10) - 1))))</f>
        <v>43327</v>
      </c>
      <c r="L10" s="3">
        <f>IF(Raw!BR10="", "", IF(Raw!BR10="Missed", "Missed", TIMEVALUE(Raw!BR10)))</f>
        <v>0.375</v>
      </c>
      <c r="M10" t="str">
        <f>IF(Raw!BS10="", "", Raw!BS10)</f>
        <v>Baker Center, 2nd Floor Multipurpose Room (240/242)</v>
      </c>
    </row>
    <row r="11" spans="1:13" x14ac:dyDescent="0.2">
      <c r="A11" s="4">
        <f>IF(B11="", "", 10)</f>
        <v>10</v>
      </c>
      <c r="B11" s="4" t="str">
        <f>IF(Raw!R11="", "", Raw!R11)</f>
        <v>Asabere</v>
      </c>
      <c r="C11" s="4" t="str">
        <f>IF(Raw!S11="", "", Raw!S11)</f>
        <v>Michael Domfeh</v>
      </c>
      <c r="D11" t="str">
        <f>IF(Raw!AT11="", "", Raw!AT11)</f>
        <v>Graduate</v>
      </c>
      <c r="E11" t="str">
        <f>IF(Raw!V11="", "", Raw!V11)</f>
        <v>P100908962</v>
      </c>
      <c r="F11" t="str">
        <f>IF(Raw!BA11="", "", Raw!BA11)</f>
        <v>F-1</v>
      </c>
      <c r="G11" t="str">
        <f>IF(Raw!AV11="", "", Raw!AV11)</f>
        <v>On Time</v>
      </c>
      <c r="H11" t="str">
        <f>IF(Raw!T11="", "", Raw!T11)</f>
        <v>ma959417@ohio.edu</v>
      </c>
      <c r="I11" t="str">
        <f>IF(Raw!U11="", "", Raw!U11)</f>
        <v>mdasabee@gmail.com</v>
      </c>
      <c r="J11" t="str">
        <f>IF(Raw!AZ11="Failed", "No", "")</f>
        <v/>
      </c>
      <c r="K11" s="2">
        <f>IF(Raw!BQ11="", "", IF(Raw!BQ11="Missed", "Missed", DATEVALUE(RIGHT(Raw!BQ11, LEN(Raw!BQ11) - FIND(",", Raw!BQ11) - 1))))</f>
        <v>43327</v>
      </c>
      <c r="L11" s="3">
        <f>IF(Raw!BR11="", "", IF(Raw!BR11="Missed", "Missed", TIMEVALUE(Raw!BR11)))</f>
        <v>0.375</v>
      </c>
      <c r="M11" t="str">
        <f>IF(Raw!BS11="", "", Raw!BS11)</f>
        <v>Baker Center, 2nd Floor Multipurpose Room (240/242)</v>
      </c>
    </row>
    <row r="12" spans="1:13" x14ac:dyDescent="0.2">
      <c r="A12" s="4">
        <f>IF(B12="", "", 11)</f>
        <v>11</v>
      </c>
      <c r="B12" s="4" t="str">
        <f>IF(Raw!R12="", "", Raw!R12)</f>
        <v>Olubakinde</v>
      </c>
      <c r="C12" s="4" t="str">
        <f>IF(Raw!S12="", "", Raw!S12)</f>
        <v>Temiloluwa Omorinsola</v>
      </c>
      <c r="D12" t="str">
        <f>IF(Raw!AT12="", "", Raw!AT12)</f>
        <v>Undergraduate</v>
      </c>
      <c r="E12" t="str">
        <f>IF(Raw!V12="", "", Raw!V12)</f>
        <v>P100892036</v>
      </c>
      <c r="F12" t="str">
        <f>IF(Raw!BA12="", "", Raw!BA12)</f>
        <v>F-1</v>
      </c>
      <c r="G12" t="str">
        <f>IF(Raw!AV12="", "", Raw!AV12)</f>
        <v>On Time</v>
      </c>
      <c r="H12" t="str">
        <f>IF(Raw!T12="", "", Raw!T12)</f>
        <v>Mo323917@ohio.edu</v>
      </c>
      <c r="I12" t="str">
        <f>IF(Raw!U12="", "", Raw!U12)</f>
        <v>Temolubakinde@gmail.com</v>
      </c>
      <c r="J12" t="str">
        <f>IF(Raw!AZ12="Failed", "No", "")</f>
        <v/>
      </c>
      <c r="K12" s="2">
        <f>IF(Raw!BQ12="", "", IF(Raw!BQ12="Missed", "Missed", DATEVALUE(RIGHT(Raw!BQ12, LEN(Raw!BQ12) - FIND(",", Raw!BQ12) - 1))))</f>
        <v>43332</v>
      </c>
      <c r="L12" s="3">
        <f>IF(Raw!BR12="", "", IF(Raw!BR12="Missed", "Missed", TIMEVALUE(Raw!BR12)))</f>
        <v>0.58333333333333337</v>
      </c>
      <c r="M12" t="str">
        <f>IF(Raw!BS12="", "", Raw!BS12)</f>
        <v>Baker Center, 2nd Floor Multipurpose Room (240/242)</v>
      </c>
    </row>
    <row r="13" spans="1:13" x14ac:dyDescent="0.2">
      <c r="A13" s="4">
        <f>IF(B13="", "", 12)</f>
        <v>12</v>
      </c>
      <c r="B13" s="4" t="str">
        <f>IF(Raw!R13="", "", Raw!R13)</f>
        <v>Asare</v>
      </c>
      <c r="C13" s="4" t="str">
        <f>IF(Raw!S13="", "", Raw!S13)</f>
        <v>Felix</v>
      </c>
      <c r="D13" t="str">
        <f>IF(Raw!AT13="", "", Raw!AT13)</f>
        <v>Graduate</v>
      </c>
      <c r="E13" t="str">
        <f>IF(Raw!V13="", "", Raw!V13)</f>
        <v>P100897992</v>
      </c>
      <c r="F13" t="str">
        <f>IF(Raw!BA13="", "", Raw!BA13)</f>
        <v>F-1</v>
      </c>
      <c r="G13" t="str">
        <f>IF(Raw!AV13="", "", Raw!AV13)</f>
        <v>On Time</v>
      </c>
      <c r="H13" t="str">
        <f>IF(Raw!T13="", "", Raw!T13)</f>
        <v>fa393317@ohio.edu</v>
      </c>
      <c r="I13" t="str">
        <f>IF(Raw!U13="", "", Raw!U13)</f>
        <v>fasare5000@gmail.com</v>
      </c>
      <c r="J13" t="str">
        <f>IF(Raw!AZ13="Failed", "No", "")</f>
        <v/>
      </c>
      <c r="K13" s="2">
        <f>IF(Raw!BQ13="", "", IF(Raw!BQ13="Missed", "Missed", DATEVALUE(RIGHT(Raw!BQ13, LEN(Raw!BQ13) - FIND(",", Raw!BQ13) - 1))))</f>
        <v>43327</v>
      </c>
      <c r="L13" s="3">
        <f>IF(Raw!BR13="", "", IF(Raw!BR13="Missed", "Missed", TIMEVALUE(Raw!BR13)))</f>
        <v>0.375</v>
      </c>
      <c r="M13" t="str">
        <f>IF(Raw!BS13="", "", Raw!BS13)</f>
        <v>Baker Center, 2nd Floor Multipurpose Room (240/242)</v>
      </c>
    </row>
    <row r="14" spans="1:13" x14ac:dyDescent="0.2">
      <c r="A14" s="4">
        <f>IF(B14="", "", 13)</f>
        <v>13</v>
      </c>
      <c r="B14" s="4" t="str">
        <f>IF(Raw!R14="", "", Raw!R14)</f>
        <v>Ansah Peprah</v>
      </c>
      <c r="C14" s="4" t="str">
        <f>IF(Raw!S14="", "", Raw!S14)</f>
        <v>Charles</v>
      </c>
      <c r="D14" t="str">
        <f>IF(Raw!AT14="", "", Raw!AT14)</f>
        <v>Graduate</v>
      </c>
      <c r="E14" t="str">
        <f>IF(Raw!V14="", "", Raw!V14)</f>
        <v>P100910354</v>
      </c>
      <c r="F14" t="str">
        <f>IF(Raw!BA14="", "", Raw!BA14)</f>
        <v>F-1</v>
      </c>
      <c r="G14" t="str">
        <f>IF(Raw!AV14="", "", Raw!AV14)</f>
        <v>On Time</v>
      </c>
      <c r="H14" t="str">
        <f>IF(Raw!T14="", "", Raw!T14)</f>
        <v>ca977817@ohio.edu</v>
      </c>
      <c r="I14" t="str">
        <f>IF(Raw!U14="", "", Raw!U14)</f>
        <v>cansahpeprah@gmail.com</v>
      </c>
      <c r="J14" t="str">
        <f>IF(Raw!AZ14="Failed", "No", "")</f>
        <v/>
      </c>
      <c r="K14" s="2">
        <f>IF(Raw!BQ14="", "", IF(Raw!BQ14="Missed", "Missed", DATEVALUE(RIGHT(Raw!BQ14, LEN(Raw!BQ14) - FIND(",", Raw!BQ14) - 1))))</f>
        <v>43327</v>
      </c>
      <c r="L14" s="3">
        <f>IF(Raw!BR14="", "", IF(Raw!BR14="Missed", "Missed", TIMEVALUE(Raw!BR14)))</f>
        <v>0.375</v>
      </c>
      <c r="M14" t="str">
        <f>IF(Raw!BS14="", "", Raw!BS14)</f>
        <v>Baker Center, 2nd Floor Multipurpose Room (240/242)</v>
      </c>
    </row>
    <row r="15" spans="1:13" x14ac:dyDescent="0.2">
      <c r="A15" s="4">
        <f>IF(B15="", "", 14)</f>
        <v>14</v>
      </c>
      <c r="B15" s="4" t="str">
        <f>IF(Raw!R15="", "", Raw!R15)</f>
        <v>Gong</v>
      </c>
      <c r="C15" s="4" t="str">
        <f>IF(Raw!S15="", "", Raw!S15)</f>
        <v>Lingxi</v>
      </c>
      <c r="D15" t="str">
        <f>IF(Raw!AT15="", "", Raw!AT15)</f>
        <v>OPIE</v>
      </c>
      <c r="E15" t="str">
        <f>IF(Raw!V15="", "", Raw!V15)</f>
        <v>P100904056</v>
      </c>
      <c r="F15" t="str">
        <f>IF(Raw!BA15="", "", Raw!BA15)</f>
        <v>F-1</v>
      </c>
      <c r="G15" t="str">
        <f>IF(Raw!AV15="", "", Raw!AV15)</f>
        <v>On Time</v>
      </c>
      <c r="H15" t="str">
        <f>IF(Raw!T15="", "", Raw!T15)</f>
        <v>lg618917@ohio.edu</v>
      </c>
      <c r="I15" t="str">
        <f>IF(Raw!U15="", "", Raw!U15)</f>
        <v>gonglingxi@126.com</v>
      </c>
      <c r="J15" t="str">
        <f>IF(Raw!AZ15="Failed", "No", "")</f>
        <v/>
      </c>
      <c r="K15" s="2">
        <f>IF(Raw!BQ15="", "", IF(Raw!BQ15="Missed", "Missed", DATEVALUE(RIGHT(Raw!BQ15, LEN(Raw!BQ15) - FIND(",", Raw!BQ15) - 1))))</f>
        <v>43332</v>
      </c>
      <c r="L15" s="3">
        <f>IF(Raw!BR15="", "", IF(Raw!BR15="Missed", "Missed", TIMEVALUE(Raw!BR15)))</f>
        <v>0.58333333333333337</v>
      </c>
      <c r="M15" t="str">
        <f>IF(Raw!BS15="", "", Raw!BS15)</f>
        <v>Baker Center, 2nd Floor Multipurpose Room (240/242)</v>
      </c>
    </row>
    <row r="16" spans="1:13" x14ac:dyDescent="0.2">
      <c r="A16" s="4">
        <f>IF(B16="", "", 15)</f>
        <v>15</v>
      </c>
      <c r="B16" s="4" t="str">
        <f>IF(Raw!R16="", "", Raw!R16)</f>
        <v>alamiri</v>
      </c>
      <c r="C16" s="4" t="str">
        <f>IF(Raw!S16="", "", Raw!S16)</f>
        <v>essa salem</v>
      </c>
      <c r="D16" t="str">
        <f>IF(Raw!AT16="", "", Raw!AT16)</f>
        <v>Undergraduate</v>
      </c>
      <c r="E16" t="str">
        <f>IF(Raw!V16="", "", Raw!V16)</f>
        <v xml:space="preserve">P100918646  </v>
      </c>
      <c r="F16" t="str">
        <f>IF(Raw!BA16="", "", Raw!BA16)</f>
        <v>F-1</v>
      </c>
      <c r="G16" t="str">
        <f>IF(Raw!AV16="", "", Raw!AV16)</f>
        <v>On Time</v>
      </c>
      <c r="H16" t="str">
        <f>IF(Raw!T16="", "", Raw!T16)</f>
        <v>ea265918@ohio.edu</v>
      </c>
      <c r="I16" t="str">
        <f>IF(Raw!U16="", "", Raw!U16)</f>
        <v>essa.alamiri@outlook.com</v>
      </c>
      <c r="J16" t="str">
        <f>IF(Raw!AZ16="Failed", "No", "")</f>
        <v/>
      </c>
      <c r="K16" s="2">
        <f>IF(Raw!BQ16="", "", IF(Raw!BQ16="Missed", "Missed", DATEVALUE(RIGHT(Raw!BQ16, LEN(Raw!BQ16) - FIND(",", Raw!BQ16) - 1))))</f>
        <v>43332</v>
      </c>
      <c r="L16" s="3">
        <f>IF(Raw!BR16="", "", IF(Raw!BR16="Missed", "Missed", TIMEVALUE(Raw!BR16)))</f>
        <v>0.58333333333333337</v>
      </c>
      <c r="M16" t="str">
        <f>IF(Raw!BS16="", "", Raw!BS16)</f>
        <v>Baker Center, 2nd Floor Multipurpose Room (240/242)</v>
      </c>
    </row>
    <row r="17" spans="1:13" x14ac:dyDescent="0.2">
      <c r="A17" s="4">
        <f>IF(B17="", "", 16)</f>
        <v>16</v>
      </c>
      <c r="B17" s="4" t="str">
        <f>IF(Raw!R17="", "", Raw!R17)</f>
        <v>Withanage</v>
      </c>
      <c r="C17" s="4" t="str">
        <f>IF(Raw!S17="", "", Raw!S17)</f>
        <v>Yeshan</v>
      </c>
      <c r="D17" t="str">
        <f>IF(Raw!AT17="", "", Raw!AT17)</f>
        <v>Graduate</v>
      </c>
      <c r="E17" t="str">
        <f>IF(Raw!V17="", "", Raw!V17)</f>
        <v>P100827137</v>
      </c>
      <c r="F17" t="str">
        <f>IF(Raw!BA17="", "", Raw!BA17)</f>
        <v>F-1</v>
      </c>
      <c r="G17" t="str">
        <f>IF(Raw!AV17="", "", Raw!AV17)</f>
        <v>On Time</v>
      </c>
      <c r="H17" t="str">
        <f>IF(Raw!T17="", "", Raw!T17)</f>
        <v>yw940216@ohio.edu</v>
      </c>
      <c r="I17" t="str">
        <f>IF(Raw!U17="", "", Raw!U17)</f>
        <v>yeshanwithanage@gmail.com</v>
      </c>
      <c r="J17" t="str">
        <f>IF(Raw!AZ17="Failed", "No", "")</f>
        <v/>
      </c>
      <c r="K17" s="2">
        <f>IF(Raw!BQ17="", "", IF(Raw!BQ17="Missed", "Missed", DATEVALUE(RIGHT(Raw!BQ17, LEN(Raw!BQ17) - FIND(",", Raw!BQ17) - 1))))</f>
        <v>43327</v>
      </c>
      <c r="L17" s="3">
        <f>IF(Raw!BR17="", "", IF(Raw!BR17="Missed", "Missed", TIMEVALUE(Raw!BR17)))</f>
        <v>0.38541666666666669</v>
      </c>
      <c r="M17" t="str">
        <f>IF(Raw!BS17="", "", Raw!BS17)</f>
        <v>Baker Center, 2nd Floor Multipurpose Room (240/242)</v>
      </c>
    </row>
    <row r="18" spans="1:13" x14ac:dyDescent="0.2">
      <c r="A18" s="4">
        <f>IF(B18="", "", 17)</f>
        <v>17</v>
      </c>
      <c r="B18" s="4" t="str">
        <f>IF(Raw!R18="", "", Raw!R18)</f>
        <v>Zhuo</v>
      </c>
      <c r="C18" s="4" t="str">
        <f>IF(Raw!S18="", "", Raw!S18)</f>
        <v>Yirong</v>
      </c>
      <c r="D18" t="str">
        <f>IF(Raw!AT18="", "", Raw!AT18)</f>
        <v>Graduate</v>
      </c>
      <c r="E18" t="str">
        <f>IF(Raw!V18="", "", Raw!V18)</f>
        <v>P100916350</v>
      </c>
      <c r="F18" t="str">
        <f>IF(Raw!BA18="", "", Raw!BA18)</f>
        <v>F-1</v>
      </c>
      <c r="G18" t="str">
        <f>IF(Raw!AV18="", "", Raw!AV18)</f>
        <v>On Time</v>
      </c>
      <c r="H18" t="str">
        <f>IF(Raw!T18="", "", Raw!T18)</f>
        <v>yz650318@ohio.edu</v>
      </c>
      <c r="I18" t="str">
        <f>IF(Raw!U18="", "", Raw!U18)</f>
        <v>zhuoyirongbinggo@outlook.com</v>
      </c>
      <c r="J18" t="str">
        <f>IF(Raw!AZ18="Failed", "No", "")</f>
        <v/>
      </c>
      <c r="K18" s="2">
        <f>IF(Raw!BQ18="", "", IF(Raw!BQ18="Missed", "Missed", DATEVALUE(RIGHT(Raw!BQ18, LEN(Raw!BQ18) - FIND(",", Raw!BQ18) - 1))))</f>
        <v>43327</v>
      </c>
      <c r="L18" s="3">
        <f>IF(Raw!BR18="", "", IF(Raw!BR18="Missed", "Missed", TIMEVALUE(Raw!BR18)))</f>
        <v>0.38541666666666669</v>
      </c>
      <c r="M18" t="str">
        <f>IF(Raw!BS18="", "", Raw!BS18)</f>
        <v>Baker Center, 2nd Floor Multipurpose Room (240/242)</v>
      </c>
    </row>
    <row r="19" spans="1:13" x14ac:dyDescent="0.2">
      <c r="A19" s="4">
        <f>IF(B19="", "", 18)</f>
        <v>18</v>
      </c>
      <c r="B19" s="4" t="str">
        <f>IF(Raw!R19="", "", Raw!R19)</f>
        <v>Ray</v>
      </c>
      <c r="C19" s="4" t="str">
        <f>IF(Raw!S19="", "", Raw!S19)</f>
        <v>Sneha</v>
      </c>
      <c r="D19" t="str">
        <f>IF(Raw!AT19="", "", Raw!AT19)</f>
        <v>Graduate</v>
      </c>
      <c r="E19" t="str">
        <f>IF(Raw!V19="", "", Raw!V19)</f>
        <v>P100893895</v>
      </c>
      <c r="F19" t="str">
        <f>IF(Raw!BA19="", "", Raw!BA19)</f>
        <v>F-1</v>
      </c>
      <c r="G19" t="str">
        <f>IF(Raw!AV19="", "", Raw!AV19)</f>
        <v>On Time</v>
      </c>
      <c r="H19" t="str">
        <f>IF(Raw!T19="", "", Raw!T19)</f>
        <v>sr909617@ohio.edu</v>
      </c>
      <c r="I19" t="str">
        <f>IF(Raw!U19="", "", Raw!U19)</f>
        <v>snehaaray21@gmail.com</v>
      </c>
      <c r="J19" t="str">
        <f>IF(Raw!AZ19="Failed", "No", "")</f>
        <v/>
      </c>
      <c r="K19" s="2">
        <f>IF(Raw!BQ19="", "", IF(Raw!BQ19="Missed", "Missed", DATEVALUE(RIGHT(Raw!BQ19, LEN(Raw!BQ19) - FIND(",", Raw!BQ19) - 1))))</f>
        <v>43327</v>
      </c>
      <c r="L19" s="3">
        <f>IF(Raw!BR19="", "", IF(Raw!BR19="Missed", "Missed", TIMEVALUE(Raw!BR19)))</f>
        <v>0.38541666666666669</v>
      </c>
      <c r="M19" t="str">
        <f>IF(Raw!BS19="", "", Raw!BS19)</f>
        <v>Baker Center, 2nd Floor Multipurpose Room (240/242)</v>
      </c>
    </row>
    <row r="20" spans="1:13" x14ac:dyDescent="0.2">
      <c r="A20" s="4">
        <f>IF(B20="", "", 19)</f>
        <v>19</v>
      </c>
      <c r="B20" s="4" t="str">
        <f>IF(Raw!R20="", "", Raw!R20)</f>
        <v>Popli</v>
      </c>
      <c r="C20" s="4" t="str">
        <f>IF(Raw!S20="", "", Raw!S20)</f>
        <v>Ritika</v>
      </c>
      <c r="D20" t="str">
        <f>IF(Raw!AT20="", "", Raw!AT20)</f>
        <v>Graduate</v>
      </c>
      <c r="E20" t="str">
        <f>IF(Raw!V20="", "", Raw!V20)</f>
        <v>P100910588</v>
      </c>
      <c r="F20" t="str">
        <f>IF(Raw!BA20="", "", Raw!BA20)</f>
        <v>F-1</v>
      </c>
      <c r="G20" t="str">
        <f>IF(Raw!AV20="", "", Raw!AV20)</f>
        <v>On Time</v>
      </c>
      <c r="H20" t="str">
        <f>IF(Raw!T20="", "", Raw!T20)</f>
        <v>rp427417@ohio.edu</v>
      </c>
      <c r="I20" t="str">
        <f>IF(Raw!U20="", "", Raw!U20)</f>
        <v>ritika.popli@gmail.com</v>
      </c>
      <c r="J20" t="str">
        <f>IF(Raw!AZ20="Failed", "No", "")</f>
        <v/>
      </c>
      <c r="K20" s="2">
        <f>IF(Raw!BQ20="", "", IF(Raw!BQ20="Missed", "Missed", DATEVALUE(RIGHT(Raw!BQ20, LEN(Raw!BQ20) - FIND(",", Raw!BQ20) - 1))))</f>
        <v>43327</v>
      </c>
      <c r="L20" s="3">
        <f>IF(Raw!BR20="", "", IF(Raw!BR20="Missed", "Missed", TIMEVALUE(Raw!BR20)))</f>
        <v>0.38541666666666669</v>
      </c>
      <c r="M20" t="str">
        <f>IF(Raw!BS20="", "", Raw!BS20)</f>
        <v>Baker Center, 2nd Floor Multipurpose Room (240/242)</v>
      </c>
    </row>
    <row r="21" spans="1:13" x14ac:dyDescent="0.2">
      <c r="A21" s="4">
        <f>IF(B21="", "", 20)</f>
        <v>20</v>
      </c>
      <c r="B21" s="4" t="str">
        <f>IF(Raw!R21="", "", Raw!R21)</f>
        <v>Black</v>
      </c>
      <c r="C21" s="4" t="str">
        <f>IF(Raw!S21="", "", Raw!S21)</f>
        <v>Julia</v>
      </c>
      <c r="D21" t="str">
        <f>IF(Raw!AT21="", "", Raw!AT21)</f>
        <v>Undergraduate</v>
      </c>
      <c r="E21" t="str">
        <f>IF(Raw!V21="", "", Raw!V21)</f>
        <v>P100907741</v>
      </c>
      <c r="F21" t="str">
        <f>IF(Raw!BA21="", "", Raw!BA21)</f>
        <v>F-1</v>
      </c>
      <c r="G21" t="str">
        <f>IF(Raw!AV21="", "", Raw!AV21)</f>
        <v>On Time</v>
      </c>
      <c r="H21" t="str">
        <f>IF(Raw!T21="", "", Raw!T21)</f>
        <v>jb126817@ohio.edu</v>
      </c>
      <c r="I21" t="str">
        <f>IF(Raw!U21="", "", Raw!U21)</f>
        <v>juliablackjack@gmail.com</v>
      </c>
      <c r="J21" t="str">
        <f>IF(Raw!AZ21="Failed", "No", "")</f>
        <v/>
      </c>
      <c r="K21" s="2">
        <f>IF(Raw!BQ21="", "", IF(Raw!BQ21="Missed", "Missed", DATEVALUE(RIGHT(Raw!BQ21, LEN(Raw!BQ21) - FIND(",", Raw!BQ21) - 1))))</f>
        <v>43332</v>
      </c>
      <c r="L21" s="3">
        <f>IF(Raw!BR21="", "", IF(Raw!BR21="Missed", "Missed", TIMEVALUE(Raw!BR21)))</f>
        <v>0.58333333333333337</v>
      </c>
      <c r="M21" t="str">
        <f>IF(Raw!BS21="", "", Raw!BS21)</f>
        <v>Baker Center, 2nd Floor Multipurpose Room (240/242)</v>
      </c>
    </row>
    <row r="22" spans="1:13" x14ac:dyDescent="0.2">
      <c r="A22" s="4">
        <f>IF(B22="", "", 21)</f>
        <v>21</v>
      </c>
      <c r="B22" s="4" t="str">
        <f>IF(Raw!R22="", "", Raw!R22)</f>
        <v>Chauhan</v>
      </c>
      <c r="C22" s="4" t="str">
        <f>IF(Raw!S22="", "", Raw!S22)</f>
        <v>Kanishk</v>
      </c>
      <c r="D22" t="str">
        <f>IF(Raw!AT22="", "", Raw!AT22)</f>
        <v>Graduate</v>
      </c>
      <c r="E22" t="str">
        <f>IF(Raw!V22="", "", Raw!V22)</f>
        <v>P100912086</v>
      </c>
      <c r="F22" t="str">
        <f>IF(Raw!BA22="", "", Raw!BA22)</f>
        <v>F-1</v>
      </c>
      <c r="G22" t="str">
        <f>IF(Raw!AV22="", "", Raw!AV22)</f>
        <v>On Time</v>
      </c>
      <c r="H22" t="str">
        <f>IF(Raw!T22="", "", Raw!T22)</f>
        <v>kc303218@ohio.edu</v>
      </c>
      <c r="I22" t="str">
        <f>IF(Raw!U22="", "", Raw!U22)</f>
        <v>kanishk.phd@gmail.com</v>
      </c>
      <c r="J22" t="str">
        <f>IF(Raw!AZ22="Failed", "No", "")</f>
        <v/>
      </c>
      <c r="K22" s="2">
        <f>IF(Raw!BQ22="", "", IF(Raw!BQ22="Missed", "Missed", DATEVALUE(RIGHT(Raw!BQ22, LEN(Raw!BQ22) - FIND(",", Raw!BQ22) - 1))))</f>
        <v>43327</v>
      </c>
      <c r="L22" s="3">
        <f>IF(Raw!BR22="", "", IF(Raw!BR22="Missed", "Missed", TIMEVALUE(Raw!BR22)))</f>
        <v>0.38541666666666669</v>
      </c>
      <c r="M22" t="str">
        <f>IF(Raw!BS22="", "", Raw!BS22)</f>
        <v>Baker Center, 2nd Floor Multipurpose Room (240/242)</v>
      </c>
    </row>
    <row r="23" spans="1:13" x14ac:dyDescent="0.2">
      <c r="A23" s="4">
        <f>IF(B23="", "", 22)</f>
        <v>22</v>
      </c>
      <c r="B23" s="4" t="str">
        <f>IF(Raw!R23="", "", Raw!R23)</f>
        <v>Azzi</v>
      </c>
      <c r="C23" s="4" t="str">
        <f>IF(Raw!S23="", "", Raw!S23)</f>
        <v>Camellia</v>
      </c>
      <c r="D23" t="str">
        <f>IF(Raw!AT23="", "", Raw!AT23)</f>
        <v>Undergraduate</v>
      </c>
      <c r="E23" t="str">
        <f>IF(Raw!V23="", "", Raw!V23)</f>
        <v>P100887954</v>
      </c>
      <c r="F23" t="str">
        <f>IF(Raw!BA23="", "", Raw!BA23)</f>
        <v>F-1</v>
      </c>
      <c r="G23" t="str">
        <f>IF(Raw!AV23="", "", Raw!AV23)</f>
        <v>On Time</v>
      </c>
      <c r="H23" t="str">
        <f>IF(Raw!T23="", "", Raw!T23)</f>
        <v>ca574517@ohio.edu</v>
      </c>
      <c r="I23" t="str">
        <f>IF(Raw!U23="", "", Raw!U23)</f>
        <v>Cam.Azzi@yahoo.com</v>
      </c>
      <c r="J23" t="str">
        <f>IF(Raw!AZ23="Failed", "No", "")</f>
        <v/>
      </c>
      <c r="K23" s="2">
        <f>IF(Raw!BQ23="", "", IF(Raw!BQ23="Missed", "Missed", DATEVALUE(RIGHT(Raw!BQ23, LEN(Raw!BQ23) - FIND(",", Raw!BQ23) - 1))))</f>
        <v>43332</v>
      </c>
      <c r="L23" s="3">
        <f>IF(Raw!BR23="", "", IF(Raw!BR23="Missed", "Missed", TIMEVALUE(Raw!BR23)))</f>
        <v>0.58333333333333337</v>
      </c>
      <c r="M23" t="str">
        <f>IF(Raw!BS23="", "", Raw!BS23)</f>
        <v>Baker Center, 2nd Floor Multipurpose Room (240/242)</v>
      </c>
    </row>
    <row r="24" spans="1:13" x14ac:dyDescent="0.2">
      <c r="A24" s="4">
        <f>IF(B24="", "", 23)</f>
        <v>23</v>
      </c>
      <c r="B24" s="4" t="str">
        <f>IF(Raw!R24="", "", Raw!R24)</f>
        <v>Abushamah</v>
      </c>
      <c r="C24" s="4" t="str">
        <f>IF(Raw!S24="", "", Raw!S24)</f>
        <v>Eman M K</v>
      </c>
      <c r="D24" t="str">
        <f>IF(Raw!AT24="", "", Raw!AT24)</f>
        <v>Graduate</v>
      </c>
      <c r="E24" t="str">
        <f>IF(Raw!V24="", "", Raw!V24)</f>
        <v>P100910023</v>
      </c>
      <c r="F24" t="str">
        <f>IF(Raw!BA24="", "", Raw!BA24)</f>
        <v>F-1</v>
      </c>
      <c r="G24" t="str">
        <f>IF(Raw!AV24="", "", Raw!AV24)</f>
        <v>On Time</v>
      </c>
      <c r="H24" t="str">
        <f>IF(Raw!T24="", "", Raw!T24)</f>
        <v>ea396717@ohio.edu</v>
      </c>
      <c r="I24" t="str">
        <f>IF(Raw!U24="", "", Raw!U24)</f>
        <v>eman.shamma@hotmail.com</v>
      </c>
      <c r="J24" t="str">
        <f>IF(Raw!AZ24="Failed", "No", "")</f>
        <v/>
      </c>
      <c r="K24" s="2">
        <f>IF(Raw!BQ24="", "", IF(Raw!BQ24="Missed", "Missed", DATEVALUE(RIGHT(Raw!BQ24, LEN(Raw!BQ24) - FIND(",", Raw!BQ24) - 1))))</f>
        <v>43327</v>
      </c>
      <c r="L24" s="3">
        <f>IF(Raw!BR24="", "", IF(Raw!BR24="Missed", "Missed", TIMEVALUE(Raw!BR24)))</f>
        <v>0.38541666666666669</v>
      </c>
      <c r="M24" t="str">
        <f>IF(Raw!BS24="", "", Raw!BS24)</f>
        <v>Baker Center, 2nd Floor Multipurpose Room (240/242)</v>
      </c>
    </row>
    <row r="25" spans="1:13" x14ac:dyDescent="0.2">
      <c r="A25" s="4">
        <f>IF(B25="", "", 24)</f>
        <v>24</v>
      </c>
      <c r="B25" s="4" t="str">
        <f>IF(Raw!R25="", "", Raw!R25)</f>
        <v>Albulushi</v>
      </c>
      <c r="C25" s="4" t="str">
        <f>IF(Raw!S25="", "", Raw!S25)</f>
        <v>Abdoalhakim</v>
      </c>
      <c r="D25" t="str">
        <f>IF(Raw!AT25="", "", Raw!AT25)</f>
        <v>Undergraduate</v>
      </c>
      <c r="E25" t="str">
        <f>IF(Raw!V25="", "", Raw!V25)</f>
        <v>P100859167</v>
      </c>
      <c r="F25" t="str">
        <f>IF(Raw!BA25="", "", Raw!BA25)</f>
        <v/>
      </c>
      <c r="G25" t="str">
        <f>IF(Raw!AV25="", "", Raw!AV25)</f>
        <v/>
      </c>
      <c r="H25" t="str">
        <f>IF(Raw!T25="", "", Raw!T25)</f>
        <v>aa143016@ohio.edu</v>
      </c>
      <c r="I25" t="str">
        <f>IF(Raw!U25="", "", Raw!U25)</f>
        <v>abdoalhakim1998@gmail.com</v>
      </c>
      <c r="J25" t="str">
        <f>IF(Raw!AZ25="Failed", "No", "")</f>
        <v>No</v>
      </c>
      <c r="K25" s="2" t="str">
        <f>IF(Raw!BQ25="", "", IF(Raw!BQ25="Missed", "Missed", DATEVALUE(RIGHT(Raw!BQ25, LEN(Raw!BQ25) - FIND(",", Raw!BQ25) - 1))))</f>
        <v/>
      </c>
      <c r="L25" s="3" t="str">
        <f>IF(Raw!BR25="", "", IF(Raw!BR25="Missed", "Missed", TIMEVALUE(Raw!BR25)))</f>
        <v/>
      </c>
      <c r="M25" t="str">
        <f>IF(Raw!BS25="", "", Raw!BS25)</f>
        <v/>
      </c>
    </row>
    <row r="26" spans="1:13" x14ac:dyDescent="0.2">
      <c r="A26" s="4">
        <f>IF(B26="", "", 25)</f>
        <v>25</v>
      </c>
      <c r="B26" s="4" t="str">
        <f>IF(Raw!R26="", "", Raw!R26)</f>
        <v>Alnasser</v>
      </c>
      <c r="C26" s="4" t="str">
        <f>IF(Raw!S26="", "", Raw!S26)</f>
        <v>Zainab</v>
      </c>
      <c r="D26" t="str">
        <f>IF(Raw!AT26="", "", Raw!AT26)</f>
        <v>Graduate</v>
      </c>
      <c r="E26" t="str">
        <f>IF(Raw!V26="", "", Raw!V26)</f>
        <v>P100895866</v>
      </c>
      <c r="F26" t="str">
        <f>IF(Raw!BA26="", "", Raw!BA26)</f>
        <v>F-1</v>
      </c>
      <c r="G26" t="str">
        <f>IF(Raw!AV26="", "", Raw!AV26)</f>
        <v>On Time</v>
      </c>
      <c r="H26" t="str">
        <f>IF(Raw!T26="", "", Raw!T26)</f>
        <v>za106117@ohio.edu</v>
      </c>
      <c r="I26" t="str">
        <f>IF(Raw!U26="", "", Raw!U26)</f>
        <v>zainab1411@hotmil.com</v>
      </c>
      <c r="J26" t="str">
        <f>IF(Raw!AZ26="Failed", "No", "")</f>
        <v/>
      </c>
      <c r="K26" s="2">
        <f>IF(Raw!BQ26="", "", IF(Raw!BQ26="Missed", "Missed", DATEVALUE(RIGHT(Raw!BQ26, LEN(Raw!BQ26) - FIND(",", Raw!BQ26) - 1))))</f>
        <v>43327</v>
      </c>
      <c r="L26" s="3">
        <f>IF(Raw!BR26="", "", IF(Raw!BR26="Missed", "Missed", TIMEVALUE(Raw!BR26)))</f>
        <v>0.38541666666666669</v>
      </c>
      <c r="M26" t="str">
        <f>IF(Raw!BS26="", "", Raw!BS26)</f>
        <v>Baker Center, 2nd Floor Multipurpose Room (240/242)</v>
      </c>
    </row>
    <row r="27" spans="1:13" x14ac:dyDescent="0.2">
      <c r="A27" s="4">
        <f>IF(B27="", "", 26)</f>
        <v>26</v>
      </c>
      <c r="B27" s="4" t="str">
        <f>IF(Raw!R27="", "", Raw!R27)</f>
        <v>Nguyen</v>
      </c>
      <c r="C27" s="4" t="str">
        <f>IF(Raw!S27="", "", Raw!S27)</f>
        <v>Minh Son</v>
      </c>
      <c r="D27" t="str">
        <f>IF(Raw!AT27="", "", Raw!AT27)</f>
        <v>Graduate</v>
      </c>
      <c r="E27" t="str">
        <f>IF(Raw!V27="", "", Raw!V27)</f>
        <v>P100915706</v>
      </c>
      <c r="F27" t="str">
        <f>IF(Raw!BA27="", "", Raw!BA27)</f>
        <v>F-1</v>
      </c>
      <c r="G27" t="str">
        <f>IF(Raw!AV27="", "", Raw!AV27)</f>
        <v>On Time</v>
      </c>
      <c r="H27" t="str">
        <f>IF(Raw!T27="", "", Raw!T27)</f>
        <v>sn948818@ohio.edu</v>
      </c>
      <c r="I27" t="str">
        <f>IF(Raw!U27="", "", Raw!U27)</f>
        <v>minhsoneps@gmail.com</v>
      </c>
      <c r="J27" t="str">
        <f>IF(Raw!AZ27="Failed", "No", "")</f>
        <v/>
      </c>
      <c r="K27" s="2">
        <f>IF(Raw!BQ27="", "", IF(Raw!BQ27="Missed", "Missed", DATEVALUE(RIGHT(Raw!BQ27, LEN(Raw!BQ27) - FIND(",", Raw!BQ27) - 1))))</f>
        <v>43327</v>
      </c>
      <c r="L27" s="3">
        <f>IF(Raw!BR27="", "", IF(Raw!BR27="Missed", "Missed", TIMEVALUE(Raw!BR27)))</f>
        <v>0.38541666666666669</v>
      </c>
      <c r="M27" t="str">
        <f>IF(Raw!BS27="", "", Raw!BS27)</f>
        <v>Baker Center, 2nd Floor Multipurpose Room (240/242)</v>
      </c>
    </row>
    <row r="28" spans="1:13" x14ac:dyDescent="0.2">
      <c r="A28" s="4">
        <f>IF(B28="", "", 27)</f>
        <v>27</v>
      </c>
      <c r="B28" s="4" t="str">
        <f>IF(Raw!R28="", "", Raw!R28)</f>
        <v>Gebre</v>
      </c>
      <c r="C28" s="4" t="str">
        <f>IF(Raw!S28="", "", Raw!S28)</f>
        <v>Henon</v>
      </c>
      <c r="D28" t="str">
        <f>IF(Raw!AT28="", "", Raw!AT28)</f>
        <v>Graduate</v>
      </c>
      <c r="E28" t="str">
        <f>IF(Raw!V28="", "", Raw!V28)</f>
        <v xml:space="preserve">P100914816 </v>
      </c>
      <c r="F28" t="str">
        <f>IF(Raw!BA28="", "", Raw!BA28)</f>
        <v>F-1</v>
      </c>
      <c r="G28" t="str">
        <f>IF(Raw!AV28="", "", Raw!AV28)</f>
        <v>On Time</v>
      </c>
      <c r="H28" t="str">
        <f>IF(Raw!T28="", "", Raw!T28)</f>
        <v>hg253518@ohio.edu</v>
      </c>
      <c r="I28" t="str">
        <f>IF(Raw!U28="", "", Raw!U28)</f>
        <v>henon.solomon@gmail.com</v>
      </c>
      <c r="J28" t="str">
        <f>IF(Raw!AZ28="Failed", "No", "")</f>
        <v/>
      </c>
      <c r="K28" s="2">
        <f>IF(Raw!BQ28="", "", IF(Raw!BQ28="Missed", "Missed", DATEVALUE(RIGHT(Raw!BQ28, LEN(Raw!BQ28) - FIND(",", Raw!BQ28) - 1))))</f>
        <v>43327</v>
      </c>
      <c r="L28" s="3">
        <f>IF(Raw!BR28="", "", IF(Raw!BR28="Missed", "Missed", TIMEVALUE(Raw!BR28)))</f>
        <v>0.38541666666666669</v>
      </c>
      <c r="M28" t="str">
        <f>IF(Raw!BS28="", "", Raw!BS28)</f>
        <v>Baker Center, 2nd Floor Multipurpose Room (240/242)</v>
      </c>
    </row>
    <row r="29" spans="1:13" x14ac:dyDescent="0.2">
      <c r="A29" s="4">
        <f>IF(B29="", "", 28)</f>
        <v>28</v>
      </c>
      <c r="B29" s="4" t="str">
        <f>IF(Raw!R29="", "", Raw!R29)</f>
        <v>Xin</v>
      </c>
      <c r="C29" s="4" t="str">
        <f>IF(Raw!S29="", "", Raw!S29)</f>
        <v>Ling</v>
      </c>
      <c r="D29" t="str">
        <f>IF(Raw!AT29="", "", Raw!AT29)</f>
        <v>Graduate</v>
      </c>
      <c r="E29" t="str">
        <f>IF(Raw!V29="", "", Raw!V29)</f>
        <v>P100909860</v>
      </c>
      <c r="F29" t="str">
        <f>IF(Raw!BA29="", "", Raw!BA29)</f>
        <v>F-1</v>
      </c>
      <c r="G29" t="str">
        <f>IF(Raw!AV29="", "", Raw!AV29)</f>
        <v>On Time</v>
      </c>
      <c r="H29" t="str">
        <f>IF(Raw!T29="", "", Raw!T29)</f>
        <v>lx123456@ohio.com</v>
      </c>
      <c r="I29" t="str">
        <f>IF(Raw!U29="", "", Raw!U29)</f>
        <v>lxin2015@yahoo.com</v>
      </c>
      <c r="J29" t="str">
        <f>IF(Raw!AZ29="Failed", "No", "")</f>
        <v/>
      </c>
      <c r="K29" s="2">
        <f>IF(Raw!BQ29="", "", IF(Raw!BQ29="Missed", "Missed", DATEVALUE(RIGHT(Raw!BQ29, LEN(Raw!BQ29) - FIND(",", Raw!BQ29) - 1))))</f>
        <v>43327</v>
      </c>
      <c r="L29" s="3">
        <f>IF(Raw!BR29="", "", IF(Raw!BR29="Missed", "Missed", TIMEVALUE(Raw!BR29)))</f>
        <v>0.38541666666666669</v>
      </c>
      <c r="M29" t="str">
        <f>IF(Raw!BS29="", "", Raw!BS29)</f>
        <v>Baker Center, 2nd Floor Multipurpose Room (240/242)</v>
      </c>
    </row>
    <row r="30" spans="1:13" x14ac:dyDescent="0.2">
      <c r="A30" s="4">
        <f>IF(B30="", "", 29)</f>
        <v>29</v>
      </c>
      <c r="B30" s="4" t="str">
        <f>IF(Raw!R30="", "", Raw!R30)</f>
        <v>Patel</v>
      </c>
      <c r="C30" s="4" t="str">
        <f>IF(Raw!S30="", "", Raw!S30)</f>
        <v>Ishan</v>
      </c>
      <c r="D30" t="str">
        <f>IF(Raw!AT30="", "", Raw!AT30)</f>
        <v>Graduate</v>
      </c>
      <c r="E30" t="str">
        <f>IF(Raw!V30="", "", Raw!V30)</f>
        <v>P100872929</v>
      </c>
      <c r="F30" t="str">
        <f>IF(Raw!BA30="", "", Raw!BA30)</f>
        <v>F-1</v>
      </c>
      <c r="G30" t="str">
        <f>IF(Raw!AV30="", "", Raw!AV30)</f>
        <v>On Time</v>
      </c>
      <c r="H30" t="str">
        <f>IF(Raw!T30="", "", Raw!T30)</f>
        <v>ip547117@ohio.edu</v>
      </c>
      <c r="I30" t="str">
        <f>IF(Raw!U30="", "", Raw!U30)</f>
        <v>ishaniitr@gmail.com</v>
      </c>
      <c r="J30" t="str">
        <f>IF(Raw!AZ30="Failed", "No", "")</f>
        <v/>
      </c>
      <c r="K30" s="2">
        <f>IF(Raw!BQ30="", "", IF(Raw!BQ30="Missed", "Missed", DATEVALUE(RIGHT(Raw!BQ30, LEN(Raw!BQ30) - FIND(",", Raw!BQ30) - 1))))</f>
        <v>43327</v>
      </c>
      <c r="L30" s="3">
        <f>IF(Raw!BR30="", "", IF(Raw!BR30="Missed", "Missed", TIMEVALUE(Raw!BR30)))</f>
        <v>0.38541666666666669</v>
      </c>
      <c r="M30" t="str">
        <f>IF(Raw!BS30="", "", Raw!BS30)</f>
        <v>Baker Center, 2nd Floor Multipurpose Room (240/242)</v>
      </c>
    </row>
    <row r="31" spans="1:13" x14ac:dyDescent="0.2">
      <c r="A31" s="4">
        <f>IF(B31="", "", 30)</f>
        <v>30</v>
      </c>
      <c r="B31" s="4" t="str">
        <f>IF(Raw!R31="", "", Raw!R31)</f>
        <v>Nguyen</v>
      </c>
      <c r="C31" s="4" t="str">
        <f>IF(Raw!S31="", "", Raw!S31)</f>
        <v>Thi Huong Giang</v>
      </c>
      <c r="D31" t="str">
        <f>IF(Raw!AT31="", "", Raw!AT31)</f>
        <v>OPIE</v>
      </c>
      <c r="E31" t="str">
        <f>IF(Raw!V31="", "", Raw!V31)</f>
        <v>P100918325</v>
      </c>
      <c r="F31" t="str">
        <f>IF(Raw!BA31="", "", Raw!BA31)</f>
        <v>F-1</v>
      </c>
      <c r="G31" t="str">
        <f>IF(Raw!AV31="", "", Raw!AV31)</f>
        <v>On Time</v>
      </c>
      <c r="H31" t="str">
        <f>IF(Raw!T31="", "", Raw!T31)</f>
        <v>tn338818@ohio.edu</v>
      </c>
      <c r="I31" t="str">
        <f>IF(Raw!U31="", "", Raw!U31)</f>
        <v>huonggiangjp@gmail.com</v>
      </c>
      <c r="J31" t="str">
        <f>IF(Raw!AZ31="Failed", "No", "")</f>
        <v/>
      </c>
      <c r="K31" s="2">
        <f>IF(Raw!BQ31="", "", IF(Raw!BQ31="Missed", "Missed", DATEVALUE(RIGHT(Raw!BQ31, LEN(Raw!BQ31) - FIND(",", Raw!BQ31) - 1))))</f>
        <v>43332</v>
      </c>
      <c r="L31" s="3">
        <f>IF(Raw!BR31="", "", IF(Raw!BR31="Missed", "Missed", TIMEVALUE(Raw!BR31)))</f>
        <v>0.58333333333333337</v>
      </c>
      <c r="M31" t="str">
        <f>IF(Raw!BS31="", "", Raw!BS31)</f>
        <v>Baker Center, 2nd Floor Multipurpose Room (240/242)</v>
      </c>
    </row>
    <row r="32" spans="1:13" x14ac:dyDescent="0.2">
      <c r="A32" s="4">
        <f>IF(B32="", "", 31)</f>
        <v>31</v>
      </c>
      <c r="B32" s="4" t="str">
        <f>IF(Raw!R32="", "", Raw!R32)</f>
        <v>Baah</v>
      </c>
      <c r="C32" s="4" t="str">
        <f>IF(Raw!S32="", "", Raw!S32)</f>
        <v>Abigail</v>
      </c>
      <c r="D32" t="str">
        <f>IF(Raw!AT32="", "", Raw!AT32)</f>
        <v>Graduate</v>
      </c>
      <c r="E32" t="str">
        <f>IF(Raw!V32="", "", Raw!V32)</f>
        <v>P100869955</v>
      </c>
      <c r="F32" t="str">
        <f>IF(Raw!BA32="", "", Raw!BA32)</f>
        <v>F-1</v>
      </c>
      <c r="G32" t="str">
        <f>IF(Raw!AV32="", "", Raw!AV32)</f>
        <v>On Time</v>
      </c>
      <c r="H32" t="str">
        <f>IF(Raw!T32="", "", Raw!T32)</f>
        <v>ab265117@ohio.edu</v>
      </c>
      <c r="I32" t="str">
        <f>IF(Raw!U32="", "", Raw!U32)</f>
        <v>abigailbaah08@gmail.com</v>
      </c>
      <c r="J32" t="str">
        <f>IF(Raw!AZ32="Failed", "No", "")</f>
        <v/>
      </c>
      <c r="K32" s="2">
        <f>IF(Raw!BQ32="", "", IF(Raw!BQ32="Missed", "Missed", DATEVALUE(RIGHT(Raw!BQ32, LEN(Raw!BQ32) - FIND(",", Raw!BQ32) - 1))))</f>
        <v>43327</v>
      </c>
      <c r="L32" s="3">
        <f>IF(Raw!BR32="", "", IF(Raw!BR32="Missed", "Missed", TIMEVALUE(Raw!BR32)))</f>
        <v>0.39583333333333331</v>
      </c>
      <c r="M32" t="str">
        <f>IF(Raw!BS32="", "", Raw!BS32)</f>
        <v>Baker Center, 2nd Floor Multipurpose Room (240/242)</v>
      </c>
    </row>
    <row r="33" spans="1:13" x14ac:dyDescent="0.2">
      <c r="A33" s="4">
        <f>IF(B33="", "", 32)</f>
        <v>32</v>
      </c>
      <c r="B33" s="4" t="str">
        <f>IF(Raw!R33="", "", Raw!R33)</f>
        <v>Konney</v>
      </c>
      <c r="C33" s="4" t="str">
        <f>IF(Raw!S33="", "", Raw!S33)</f>
        <v>Ishmael Larea</v>
      </c>
      <c r="D33" t="str">
        <f>IF(Raw!AT33="", "", Raw!AT33)</f>
        <v>Graduate</v>
      </c>
      <c r="E33" t="str">
        <f>IF(Raw!V33="", "", Raw!V33)</f>
        <v>P100900198</v>
      </c>
      <c r="F33" t="str">
        <f>IF(Raw!BA33="", "", Raw!BA33)</f>
        <v>F-1</v>
      </c>
      <c r="G33" t="str">
        <f>IF(Raw!AV33="", "", Raw!AV33)</f>
        <v>On Time</v>
      </c>
      <c r="H33" t="str">
        <f>IF(Raw!T33="", "", Raw!T33)</f>
        <v>ik478617@ohio.edu</v>
      </c>
      <c r="I33" t="str">
        <f>IF(Raw!U33="", "", Raw!U33)</f>
        <v>ishmaelkole64@gmail.com</v>
      </c>
      <c r="J33" t="str">
        <f>IF(Raw!AZ33="Failed", "No", "")</f>
        <v/>
      </c>
      <c r="K33" s="2">
        <f>IF(Raw!BQ33="", "", IF(Raw!BQ33="Missed", "Missed", DATEVALUE(RIGHT(Raw!BQ33, LEN(Raw!BQ33) - FIND(",", Raw!BQ33) - 1))))</f>
        <v>43327</v>
      </c>
      <c r="L33" s="3">
        <f>IF(Raw!BR33="", "", IF(Raw!BR33="Missed", "Missed", TIMEVALUE(Raw!BR33)))</f>
        <v>0.39583333333333331</v>
      </c>
      <c r="M33" t="str">
        <f>IF(Raw!BS33="", "", Raw!BS33)</f>
        <v>Baker Center, 2nd Floor Multipurpose Room (240/242)</v>
      </c>
    </row>
    <row r="34" spans="1:13" x14ac:dyDescent="0.2">
      <c r="A34" s="4">
        <f>IF(B34="", "", 33)</f>
        <v>33</v>
      </c>
      <c r="B34" s="4" t="str">
        <f>IF(Raw!R34="", "", Raw!R34)</f>
        <v>Khan</v>
      </c>
      <c r="C34" s="4" t="str">
        <f>IF(Raw!S34="", "", Raw!S34)</f>
        <v>Tanveer Ahmed</v>
      </c>
      <c r="D34" t="str">
        <f>IF(Raw!AT34="", "", Raw!AT34)</f>
        <v>Graduate</v>
      </c>
      <c r="E34" t="str">
        <f>IF(Raw!V34="", "", Raw!V34)</f>
        <v>P100870424</v>
      </c>
      <c r="F34" t="str">
        <f>IF(Raw!BA34="", "", Raw!BA34)</f>
        <v>F-1</v>
      </c>
      <c r="G34" t="str">
        <f>IF(Raw!AV34="", "", Raw!AV34)</f>
        <v>On Time</v>
      </c>
      <c r="H34" t="str">
        <f>IF(Raw!T34="", "", Raw!T34)</f>
        <v>tk732117@ohio.edu</v>
      </c>
      <c r="I34" t="str">
        <f>IF(Raw!U34="", "", Raw!U34)</f>
        <v>tahmed.khan1979@gmail.com</v>
      </c>
      <c r="J34" t="str">
        <f>IF(Raw!AZ34="Failed", "No", "")</f>
        <v/>
      </c>
      <c r="K34" s="2">
        <f>IF(Raw!BQ34="", "", IF(Raw!BQ34="Missed", "Missed", DATEVALUE(RIGHT(Raw!BQ34, LEN(Raw!BQ34) - FIND(",", Raw!BQ34) - 1))))</f>
        <v>43327</v>
      </c>
      <c r="L34" s="3">
        <f>IF(Raw!BR34="", "", IF(Raw!BR34="Missed", "Missed", TIMEVALUE(Raw!BR34)))</f>
        <v>0.39583333333333331</v>
      </c>
      <c r="M34" t="str">
        <f>IF(Raw!BS34="", "", Raw!BS34)</f>
        <v>Baker Center, 2nd Floor Multipurpose Room (240/242)</v>
      </c>
    </row>
    <row r="35" spans="1:13" x14ac:dyDescent="0.2">
      <c r="A35" s="4">
        <f>IF(B35="", "", 34)</f>
        <v>34</v>
      </c>
      <c r="B35" s="4" t="str">
        <f>IF(Raw!R35="", "", Raw!R35)</f>
        <v>Yu</v>
      </c>
      <c r="C35" s="4" t="str">
        <f>IF(Raw!S35="", "", Raw!S35)</f>
        <v>Xuan</v>
      </c>
      <c r="D35" t="str">
        <f>IF(Raw!AT35="", "", Raw!AT35)</f>
        <v>Graduate</v>
      </c>
      <c r="E35" t="str">
        <f>IF(Raw!V35="", "", Raw!V35)</f>
        <v>P100909315</v>
      </c>
      <c r="F35" t="str">
        <f>IF(Raw!BA35="", "", Raw!BA35)</f>
        <v>F-1</v>
      </c>
      <c r="G35" t="str">
        <f>IF(Raw!AV35="", "", Raw!AV35)</f>
        <v>On Time</v>
      </c>
      <c r="H35" t="str">
        <f>IF(Raw!T35="", "", Raw!T35)</f>
        <v>xy232817@ohio.edu</v>
      </c>
      <c r="I35" t="str">
        <f>IF(Raw!U35="", "", Raw!U35)</f>
        <v>yuxuan18fall@yahoo.com</v>
      </c>
      <c r="J35" t="str">
        <f>IF(Raw!AZ35="Failed", "No", "")</f>
        <v/>
      </c>
      <c r="K35" s="2">
        <f>IF(Raw!BQ35="", "", IF(Raw!BQ35="Missed", "Missed", DATEVALUE(RIGHT(Raw!BQ35, LEN(Raw!BQ35) - FIND(",", Raw!BQ35) - 1))))</f>
        <v>43327</v>
      </c>
      <c r="L35" s="3">
        <f>IF(Raw!BR35="", "", IF(Raw!BR35="Missed", "Missed", TIMEVALUE(Raw!BR35)))</f>
        <v>0.39583333333333331</v>
      </c>
      <c r="M35" t="str">
        <f>IF(Raw!BS35="", "", Raw!BS35)</f>
        <v>Baker Center, 2nd Floor Multipurpose Room (240/242)</v>
      </c>
    </row>
    <row r="36" spans="1:13" x14ac:dyDescent="0.2">
      <c r="A36" s="4">
        <f>IF(B36="", "", 35)</f>
        <v>35</v>
      </c>
      <c r="B36" s="4" t="str">
        <f>IF(Raw!R36="", "", Raw!R36)</f>
        <v>Kwarteng-Crooklynn</v>
      </c>
      <c r="C36" s="4" t="str">
        <f>IF(Raw!S36="", "", Raw!S36)</f>
        <v>Prince</v>
      </c>
      <c r="D36" t="str">
        <f>IF(Raw!AT36="", "", Raw!AT36)</f>
        <v>Graduate</v>
      </c>
      <c r="E36" t="str">
        <f>IF(Raw!V36="", "", Raw!V36)</f>
        <v>P100895879</v>
      </c>
      <c r="F36" t="str">
        <f>IF(Raw!BA36="", "", Raw!BA36)</f>
        <v>F-1</v>
      </c>
      <c r="G36" t="str">
        <f>IF(Raw!AV36="", "", Raw!AV36)</f>
        <v>On Time</v>
      </c>
      <c r="H36" t="str">
        <f>IF(Raw!T36="", "", Raw!T36)</f>
        <v>pk943517@ohio.edu</v>
      </c>
      <c r="I36" t="str">
        <f>IF(Raw!U36="", "", Raw!U36)</f>
        <v>princekwartengcrooklynn@gmail.com</v>
      </c>
      <c r="J36" t="str">
        <f>IF(Raw!AZ36="Failed", "No", "")</f>
        <v/>
      </c>
      <c r="K36" s="2">
        <f>IF(Raw!BQ36="", "", IF(Raw!BQ36="Missed", "Missed", DATEVALUE(RIGHT(Raw!BQ36, LEN(Raw!BQ36) - FIND(",", Raw!BQ36) - 1))))</f>
        <v>43327</v>
      </c>
      <c r="L36" s="3">
        <f>IF(Raw!BR36="", "", IF(Raw!BR36="Missed", "Missed", TIMEVALUE(Raw!BR36)))</f>
        <v>0.39583333333333331</v>
      </c>
      <c r="M36" t="str">
        <f>IF(Raw!BS36="", "", Raw!BS36)</f>
        <v>Baker Center, 2nd Floor Multipurpose Room (240/242)</v>
      </c>
    </row>
    <row r="37" spans="1:13" x14ac:dyDescent="0.2">
      <c r="A37" s="4">
        <f>IF(B37="", "", 36)</f>
        <v>36</v>
      </c>
      <c r="B37" s="4" t="str">
        <f>IF(Raw!R37="", "", Raw!R37)</f>
        <v xml:space="preserve">Owusu Nkrumah </v>
      </c>
      <c r="C37" s="4" t="str">
        <f>IF(Raw!S37="", "", Raw!S37)</f>
        <v xml:space="preserve">Daniel </v>
      </c>
      <c r="D37" t="str">
        <f>IF(Raw!AT37="", "", Raw!AT37)</f>
        <v>Graduate</v>
      </c>
      <c r="E37" t="str">
        <f>IF(Raw!V37="", "", Raw!V37)</f>
        <v>P100915988</v>
      </c>
      <c r="F37" t="str">
        <f>IF(Raw!BA37="", "", Raw!BA37)</f>
        <v>F-1</v>
      </c>
      <c r="G37" t="str">
        <f>IF(Raw!AV37="", "", Raw!AV37)</f>
        <v>On Time</v>
      </c>
      <c r="H37" t="str">
        <f>IF(Raw!T37="", "", Raw!T37)</f>
        <v>do804118@ohio.edu</v>
      </c>
      <c r="I37" t="str">
        <f>IF(Raw!U37="", "", Raw!U37)</f>
        <v>owusudan1689@gmail.com</v>
      </c>
      <c r="J37" t="str">
        <f>IF(Raw!AZ37="Failed", "No", "")</f>
        <v/>
      </c>
      <c r="K37" s="2">
        <f>IF(Raw!BQ37="", "", IF(Raw!BQ37="Missed", "Missed", DATEVALUE(RIGHT(Raw!BQ37, LEN(Raw!BQ37) - FIND(",", Raw!BQ37) - 1))))</f>
        <v>43327</v>
      </c>
      <c r="L37" s="3">
        <f>IF(Raw!BR37="", "", IF(Raw!BR37="Missed", "Missed", TIMEVALUE(Raw!BR37)))</f>
        <v>0.39583333333333331</v>
      </c>
      <c r="M37" t="str">
        <f>IF(Raw!BS37="", "", Raw!BS37)</f>
        <v>Baker Center, 2nd Floor Multipurpose Room (240/242)</v>
      </c>
    </row>
    <row r="38" spans="1:13" x14ac:dyDescent="0.2">
      <c r="A38" s="4">
        <f>IF(B38="", "", 37)</f>
        <v>37</v>
      </c>
      <c r="B38" s="4" t="str">
        <f>IF(Raw!R38="", "", Raw!R38)</f>
        <v>Edwards</v>
      </c>
      <c r="C38" s="4" t="str">
        <f>IF(Raw!S38="", "", Raw!S38)</f>
        <v>Luke</v>
      </c>
      <c r="D38" t="str">
        <f>IF(Raw!AT38="", "", Raw!AT38)</f>
        <v>Graduate</v>
      </c>
      <c r="E38" t="str">
        <f>IF(Raw!V38="", "", Raw!V38)</f>
        <v>P100837161</v>
      </c>
      <c r="F38" t="str">
        <f>IF(Raw!BA38="", "", Raw!BA38)</f>
        <v>F-1</v>
      </c>
      <c r="G38" t="str">
        <f>IF(Raw!AV38="", "", Raw!AV38)</f>
        <v>On Time</v>
      </c>
      <c r="H38" t="str">
        <f>IF(Raw!T38="", "", Raw!T38)</f>
        <v>Le412316@ohio.edu</v>
      </c>
      <c r="I38" t="str">
        <f>IF(Raw!U38="", "", Raw!U38)</f>
        <v>Luke_edwards64@hotmail.co.uk</v>
      </c>
      <c r="J38" t="str">
        <f>IF(Raw!AZ38="Failed", "No", "")</f>
        <v/>
      </c>
      <c r="K38" s="2">
        <f>IF(Raw!BQ38="", "", IF(Raw!BQ38="Missed", "Missed", DATEVALUE(RIGHT(Raw!BQ38, LEN(Raw!BQ38) - FIND(",", Raw!BQ38) - 1))))</f>
        <v>43327</v>
      </c>
      <c r="L38" s="3">
        <f>IF(Raw!BR38="", "", IF(Raw!BR38="Missed", "Missed", TIMEVALUE(Raw!BR38)))</f>
        <v>0.39583333333333331</v>
      </c>
      <c r="M38" t="str">
        <f>IF(Raw!BS38="", "", Raw!BS38)</f>
        <v>Baker Center, 2nd Floor Multipurpose Room (240/242)</v>
      </c>
    </row>
    <row r="39" spans="1:13" x14ac:dyDescent="0.2">
      <c r="A39" s="4">
        <f>IF(B39="", "", 38)</f>
        <v>38</v>
      </c>
      <c r="B39" s="4" t="str">
        <f>IF(Raw!R39="", "", Raw!R39)</f>
        <v>Nil</v>
      </c>
      <c r="C39" s="4" t="str">
        <f>IF(Raw!S39="", "", Raw!S39)</f>
        <v>Spoogmay</v>
      </c>
      <c r="D39" t="str">
        <f>IF(Raw!AT39="", "", Raw!AT39)</f>
        <v>Graduate</v>
      </c>
      <c r="E39" t="str">
        <f>IF(Raw!V39="", "", Raw!V39)</f>
        <v>P100915050</v>
      </c>
      <c r="F39" t="str">
        <f>IF(Raw!BA39="", "", Raw!BA39)</f>
        <v>F-1</v>
      </c>
      <c r="G39" t="str">
        <f>IF(Raw!AV39="", "", Raw!AV39)</f>
        <v>On Time</v>
      </c>
      <c r="H39" t="str">
        <f>IF(Raw!T39="", "", Raw!T39)</f>
        <v>fs207118@ohio.edu</v>
      </c>
      <c r="I39" t="str">
        <f>IF(Raw!U39="", "", Raw!U39)</f>
        <v>spogmaykhan74@gmail.com</v>
      </c>
      <c r="J39" t="str">
        <f>IF(Raw!AZ39="Failed", "No", "")</f>
        <v/>
      </c>
      <c r="K39" s="2">
        <f>IF(Raw!BQ39="", "", IF(Raw!BQ39="Missed", "Missed", DATEVALUE(RIGHT(Raw!BQ39, LEN(Raw!BQ39) - FIND(",", Raw!BQ39) - 1))))</f>
        <v>43327</v>
      </c>
      <c r="L39" s="3">
        <f>IF(Raw!BR39="", "", IF(Raw!BR39="Missed", "Missed", TIMEVALUE(Raw!BR39)))</f>
        <v>0.39583333333333331</v>
      </c>
      <c r="M39" t="str">
        <f>IF(Raw!BS39="", "", Raw!BS39)</f>
        <v>Baker Center, 2nd Floor Multipurpose Room (240/242)</v>
      </c>
    </row>
    <row r="40" spans="1:13" x14ac:dyDescent="0.2">
      <c r="A40" s="4">
        <f>IF(B40="", "", 39)</f>
        <v>39</v>
      </c>
      <c r="B40" s="4" t="str">
        <f>IF(Raw!R40="", "", Raw!R40)</f>
        <v xml:space="preserve">Gonzalez </v>
      </c>
      <c r="C40" s="4" t="str">
        <f>IF(Raw!S40="", "", Raw!S40)</f>
        <v>Juan Camilo</v>
      </c>
      <c r="D40" t="str">
        <f>IF(Raw!AT40="", "", Raw!AT40)</f>
        <v>Graduate</v>
      </c>
      <c r="E40" t="str">
        <f>IF(Raw!V40="", "", Raw!V40)</f>
        <v>P100907595</v>
      </c>
      <c r="F40" t="str">
        <f>IF(Raw!BA40="", "", Raw!BA40)</f>
        <v>F-1</v>
      </c>
      <c r="G40" t="str">
        <f>IF(Raw!AV40="", "", Raw!AV40)</f>
        <v>On Time</v>
      </c>
      <c r="H40" t="str">
        <f>IF(Raw!T40="", "", Raw!T40)</f>
        <v>jg041617@ohio.edu</v>
      </c>
      <c r="I40" t="str">
        <f>IF(Raw!U40="", "", Raw!U40)</f>
        <v>juangonzalezlongysm@gmail.com</v>
      </c>
      <c r="J40" t="str">
        <f>IF(Raw!AZ40="Failed", "No", "")</f>
        <v/>
      </c>
      <c r="K40" s="2">
        <f>IF(Raw!BQ40="", "", IF(Raw!BQ40="Missed", "Missed", DATEVALUE(RIGHT(Raw!BQ40, LEN(Raw!BQ40) - FIND(",", Raw!BQ40) - 1))))</f>
        <v>43327</v>
      </c>
      <c r="L40" s="3">
        <f>IF(Raw!BR40="", "", IF(Raw!BR40="Missed", "Missed", TIMEVALUE(Raw!BR40)))</f>
        <v>0.39583333333333331</v>
      </c>
      <c r="M40" t="str">
        <f>IF(Raw!BS40="", "", Raw!BS40)</f>
        <v>Baker Center, 2nd Floor Multipurpose Room (240/242)</v>
      </c>
    </row>
    <row r="41" spans="1:13" x14ac:dyDescent="0.2">
      <c r="A41" s="4">
        <f>IF(B41="", "", 40)</f>
        <v>40</v>
      </c>
      <c r="B41" s="4" t="str">
        <f>IF(Raw!R41="", "", Raw!R41)</f>
        <v>Syahrial</v>
      </c>
      <c r="C41" s="4" t="str">
        <f>IF(Raw!S41="", "", Raw!S41)</f>
        <v>Agam</v>
      </c>
      <c r="D41" t="str">
        <f>IF(Raw!AT41="", "", Raw!AT41)</f>
        <v>Graduate</v>
      </c>
      <c r="E41" t="str">
        <f>IF(Raw!V41="", "", Raw!V41)</f>
        <v>P100917839</v>
      </c>
      <c r="F41" t="str">
        <f>IF(Raw!BA41="", "", Raw!BA41)</f>
        <v>F-1</v>
      </c>
      <c r="G41" t="str">
        <f>IF(Raw!AV41="", "", Raw!AV41)</f>
        <v>On Time</v>
      </c>
      <c r="H41" t="str">
        <f>IF(Raw!T41="", "", Raw!T41)</f>
        <v>as469018@ohio.edu</v>
      </c>
      <c r="I41" t="str">
        <f>IF(Raw!U41="", "", Raw!U41)</f>
        <v>agamsyahrial@gmail.com</v>
      </c>
      <c r="J41" t="str">
        <f>IF(Raw!AZ41="Failed", "No", "")</f>
        <v/>
      </c>
      <c r="K41" s="2">
        <f>IF(Raw!BQ41="", "", IF(Raw!BQ41="Missed", "Missed", DATEVALUE(RIGHT(Raw!BQ41, LEN(Raw!BQ41) - FIND(",", Raw!BQ41) - 1))))</f>
        <v>43327</v>
      </c>
      <c r="L41" s="3">
        <f>IF(Raw!BR41="", "", IF(Raw!BR41="Missed", "Missed", TIMEVALUE(Raw!BR41)))</f>
        <v>0.39583333333333331</v>
      </c>
      <c r="M41" t="str">
        <f>IF(Raw!BS41="", "", Raw!BS41)</f>
        <v>Baker Center, 2nd Floor Multipurpose Room (240/242)</v>
      </c>
    </row>
    <row r="42" spans="1:13" x14ac:dyDescent="0.2">
      <c r="A42" s="4">
        <f>IF(B42="", "", 41)</f>
        <v>41</v>
      </c>
      <c r="B42" s="4" t="str">
        <f>IF(Raw!R42="", "", Raw!R42)</f>
        <v>Peng</v>
      </c>
      <c r="C42" s="4" t="str">
        <f>IF(Raw!S42="", "", Raw!S42)</f>
        <v>Yukai</v>
      </c>
      <c r="D42" t="str">
        <f>IF(Raw!AT42="", "", Raw!AT42)</f>
        <v>Graduate</v>
      </c>
      <c r="E42" t="str">
        <f>IF(Raw!V42="", "", Raw!V42)</f>
        <v>P100902324</v>
      </c>
      <c r="F42" t="str">
        <f>IF(Raw!BA42="", "", Raw!BA42)</f>
        <v>F-1</v>
      </c>
      <c r="G42" t="str">
        <f>IF(Raw!AV42="", "", Raw!AV42)</f>
        <v>On Time</v>
      </c>
      <c r="H42" t="str">
        <f>IF(Raw!T42="", "", Raw!T42)</f>
        <v>yp982317@ohio.edu</v>
      </c>
      <c r="I42" t="str">
        <f>IF(Raw!U42="", "", Raw!U42)</f>
        <v>pengyukai1996@gmail.com</v>
      </c>
      <c r="J42" t="str">
        <f>IF(Raw!AZ42="Failed", "No", "")</f>
        <v/>
      </c>
      <c r="K42" s="2">
        <f>IF(Raw!BQ42="", "", IF(Raw!BQ42="Missed", "Missed", DATEVALUE(RIGHT(Raw!BQ42, LEN(Raw!BQ42) - FIND(",", Raw!BQ42) - 1))))</f>
        <v>43327</v>
      </c>
      <c r="L42" s="3">
        <f>IF(Raw!BR42="", "", IF(Raw!BR42="Missed", "Missed", TIMEVALUE(Raw!BR42)))</f>
        <v>0.40625</v>
      </c>
      <c r="M42" t="str">
        <f>IF(Raw!BS42="", "", Raw!BS42)</f>
        <v>Baker Center, 2nd Floor Multipurpose Room (240/242)</v>
      </c>
    </row>
    <row r="43" spans="1:13" x14ac:dyDescent="0.2">
      <c r="A43" s="4">
        <f>IF(B43="", "", 42)</f>
        <v>42</v>
      </c>
      <c r="B43" s="4" t="str">
        <f>IF(Raw!R43="", "", Raw!R43)</f>
        <v>Atre</v>
      </c>
      <c r="C43" s="4" t="str">
        <f>IF(Raw!S43="", "", Raw!S43)</f>
        <v>Sagar Rajendra</v>
      </c>
      <c r="D43" t="str">
        <f>IF(Raw!AT43="", "", Raw!AT43)</f>
        <v>Graduate</v>
      </c>
      <c r="E43" t="str">
        <f>IF(Raw!V43="", "", Raw!V43)</f>
        <v>P100096810</v>
      </c>
      <c r="F43" t="str">
        <f>IF(Raw!BA43="", "", Raw!BA43)</f>
        <v>F-1</v>
      </c>
      <c r="G43" t="str">
        <f>IF(Raw!AV43="", "", Raw!AV43)</f>
        <v>On Time</v>
      </c>
      <c r="H43" t="str">
        <f>IF(Raw!T43="", "", Raw!T43)</f>
        <v>sa649611@ohio.edu</v>
      </c>
      <c r="I43" t="str">
        <f>IF(Raw!U43="", "", Raw!U43)</f>
        <v>sratre@gmail.com</v>
      </c>
      <c r="J43" t="str">
        <f>IF(Raw!AZ43="Failed", "No", "")</f>
        <v/>
      </c>
      <c r="K43" s="2">
        <f>IF(Raw!BQ43="", "", IF(Raw!BQ43="Missed", "Missed", DATEVALUE(RIGHT(Raw!BQ43, LEN(Raw!BQ43) - FIND(",", Raw!BQ43) - 1))))</f>
        <v>43327</v>
      </c>
      <c r="L43" s="3">
        <f>IF(Raw!BR43="", "", IF(Raw!BR43="Missed", "Missed", TIMEVALUE(Raw!BR43)))</f>
        <v>0.40625</v>
      </c>
      <c r="M43" t="str">
        <f>IF(Raw!BS43="", "", Raw!BS43)</f>
        <v>Baker Center, 2nd Floor Multipurpose Room (240/242)</v>
      </c>
    </row>
    <row r="44" spans="1:13" x14ac:dyDescent="0.2">
      <c r="A44" s="4">
        <f>IF(B44="", "", 43)</f>
        <v>43</v>
      </c>
      <c r="B44" s="4" t="str">
        <f>IF(Raw!R44="", "", Raw!R44)</f>
        <v>Hoang</v>
      </c>
      <c r="C44" s="4" t="str">
        <f>IF(Raw!S44="", "", Raw!S44)</f>
        <v>Thi Phuong Mai</v>
      </c>
      <c r="D44" t="str">
        <f>IF(Raw!AT44="", "", Raw!AT44)</f>
        <v>Graduate</v>
      </c>
      <c r="E44" t="str">
        <f>IF(Raw!V44="", "", Raw!V44)</f>
        <v>P100918317</v>
      </c>
      <c r="F44" t="str">
        <f>IF(Raw!BA44="", "", Raw!BA44)</f>
        <v>F-1</v>
      </c>
      <c r="G44" t="str">
        <f>IF(Raw!AV44="", "", Raw!AV44)</f>
        <v>On Time</v>
      </c>
      <c r="H44" t="str">
        <f>IF(Raw!T44="", "", Raw!T44)</f>
        <v>mh338418@ohio.edu</v>
      </c>
      <c r="I44" t="str">
        <f>IF(Raw!U44="", "", Raw!U44)</f>
        <v>maihtp.tfac@gmail.com</v>
      </c>
      <c r="J44" t="str">
        <f>IF(Raw!AZ44="Failed", "No", "")</f>
        <v/>
      </c>
      <c r="K44" s="2">
        <f>IF(Raw!BQ44="", "", IF(Raw!BQ44="Missed", "Missed", DATEVALUE(RIGHT(Raw!BQ44, LEN(Raw!BQ44) - FIND(",", Raw!BQ44) - 1))))</f>
        <v>43327</v>
      </c>
      <c r="L44" s="3">
        <f>IF(Raw!BR44="", "", IF(Raw!BR44="Missed", "Missed", TIMEVALUE(Raw!BR44)))</f>
        <v>0.40625</v>
      </c>
      <c r="M44" t="str">
        <f>IF(Raw!BS44="", "", Raw!BS44)</f>
        <v>Baker Center, 2nd Floor Multipurpose Room (240/242)</v>
      </c>
    </row>
    <row r="45" spans="1:13" x14ac:dyDescent="0.2">
      <c r="A45" s="4">
        <f>IF(B45="", "", 44)</f>
        <v>44</v>
      </c>
      <c r="B45" s="4" t="str">
        <f>IF(Raw!R45="", "", Raw!R45)</f>
        <v>Monshad</v>
      </c>
      <c r="C45" s="4" t="str">
        <f>IF(Raw!S45="", "", Raw!S45)</f>
        <v>Zihan</v>
      </c>
      <c r="D45" t="str">
        <f>IF(Raw!AT45="", "", Raw!AT45)</f>
        <v>Undergraduate</v>
      </c>
      <c r="E45" t="str">
        <f>IF(Raw!V45="", "", Raw!V45)</f>
        <v>P100907079</v>
      </c>
      <c r="F45" t="str">
        <f>IF(Raw!BA45="", "", Raw!BA45)</f>
        <v/>
      </c>
      <c r="G45" t="str">
        <f>IF(Raw!AV45="", "", Raw!AV45)</f>
        <v/>
      </c>
      <c r="H45" t="str">
        <f>IF(Raw!T45="", "", Raw!T45)</f>
        <v>zm535917@ohio.edu</v>
      </c>
      <c r="I45" t="str">
        <f>IF(Raw!U45="", "", Raw!U45)</f>
        <v>munshadzihan@gmail.com</v>
      </c>
      <c r="J45" t="str">
        <f>IF(Raw!AZ45="Failed", "No", "")</f>
        <v>No</v>
      </c>
      <c r="K45" s="2" t="str">
        <f>IF(Raw!BQ45="", "", IF(Raw!BQ45="Missed", "Missed", DATEVALUE(RIGHT(Raw!BQ45, LEN(Raw!BQ45) - FIND(",", Raw!BQ45) - 1))))</f>
        <v/>
      </c>
      <c r="L45" s="3" t="str">
        <f>IF(Raw!BR45="", "", IF(Raw!BR45="Missed", "Missed", TIMEVALUE(Raw!BR45)))</f>
        <v/>
      </c>
      <c r="M45" t="str">
        <f>IF(Raw!BS45="", "", Raw!BS45)</f>
        <v/>
      </c>
    </row>
    <row r="46" spans="1:13" x14ac:dyDescent="0.2">
      <c r="A46" s="4">
        <f>IF(B46="", "", 45)</f>
        <v>45</v>
      </c>
      <c r="B46" s="4" t="str">
        <f>IF(Raw!R46="", "", Raw!R46)</f>
        <v>Quansah</v>
      </c>
      <c r="C46" s="4" t="str">
        <f>IF(Raw!S46="", "", Raw!S46)</f>
        <v>Abigail</v>
      </c>
      <c r="D46" t="str">
        <f>IF(Raw!AT46="", "", Raw!AT46)</f>
        <v>Graduate</v>
      </c>
      <c r="E46" t="str">
        <f>IF(Raw!V46="", "", Raw!V46)</f>
        <v>P100914008</v>
      </c>
      <c r="F46" t="str">
        <f>IF(Raw!BA46="", "", Raw!BA46)</f>
        <v>F-1</v>
      </c>
      <c r="G46" t="str">
        <f>IF(Raw!AV46="", "", Raw!AV46)</f>
        <v>On Time</v>
      </c>
      <c r="H46" t="str">
        <f>IF(Raw!T46="", "", Raw!T46)</f>
        <v>aq782218@ohio.edu</v>
      </c>
      <c r="I46" t="str">
        <f>IF(Raw!U46="", "", Raw!U46)</f>
        <v>abiloq@gmail.com</v>
      </c>
      <c r="J46" t="str">
        <f>IF(Raw!AZ46="Failed", "No", "")</f>
        <v/>
      </c>
      <c r="K46" s="2">
        <f>IF(Raw!BQ46="", "", IF(Raw!BQ46="Missed", "Missed", DATEVALUE(RIGHT(Raw!BQ46, LEN(Raw!BQ46) - FIND(",", Raw!BQ46) - 1))))</f>
        <v>43327</v>
      </c>
      <c r="L46" s="3">
        <f>IF(Raw!BR46="", "", IF(Raw!BR46="Missed", "Missed", TIMEVALUE(Raw!BR46)))</f>
        <v>0.40625</v>
      </c>
      <c r="M46" t="str">
        <f>IF(Raw!BS46="", "", Raw!BS46)</f>
        <v>Baker Center, 2nd Floor Multipurpose Room (240/242)</v>
      </c>
    </row>
    <row r="47" spans="1:13" x14ac:dyDescent="0.2">
      <c r="A47" s="4">
        <f>IF(B47="", "", 46)</f>
        <v>46</v>
      </c>
      <c r="B47" s="4" t="str">
        <f>IF(Raw!R47="", "", Raw!R47)</f>
        <v>Kawabe</v>
      </c>
      <c r="C47" s="4" t="str">
        <f>IF(Raw!S47="", "", Raw!S47)</f>
        <v>Anne</v>
      </c>
      <c r="D47" t="str">
        <f>IF(Raw!AT47="", "", Raw!AT47)</f>
        <v>Graduate</v>
      </c>
      <c r="E47" t="str">
        <f>IF(Raw!V47="", "", Raw!V47)</f>
        <v>P100910230</v>
      </c>
      <c r="F47" t="str">
        <f>IF(Raw!BA47="", "", Raw!BA47)</f>
        <v>F-1</v>
      </c>
      <c r="G47" t="str">
        <f>IF(Raw!AV47="", "", Raw!AV47)</f>
        <v>On Time</v>
      </c>
      <c r="H47" t="str">
        <f>IF(Raw!T47="", "", Raw!T47)</f>
        <v>ak119917@ohio.edu</v>
      </c>
      <c r="I47" t="str">
        <f>IF(Raw!U47="", "", Raw!U47)</f>
        <v>anne.kawabe@yahoo.com.br</v>
      </c>
      <c r="J47" t="str">
        <f>IF(Raw!AZ47="Failed", "No", "")</f>
        <v/>
      </c>
      <c r="K47" s="2">
        <f>IF(Raw!BQ47="", "", IF(Raw!BQ47="Missed", "Missed", DATEVALUE(RIGHT(Raw!BQ47, LEN(Raw!BQ47) - FIND(",", Raw!BQ47) - 1))))</f>
        <v>43327</v>
      </c>
      <c r="L47" s="3">
        <f>IF(Raw!BR47="", "", IF(Raw!BR47="Missed", "Missed", TIMEVALUE(Raw!BR47)))</f>
        <v>0.40625</v>
      </c>
      <c r="M47" t="str">
        <f>IF(Raw!BS47="", "", Raw!BS47)</f>
        <v>Baker Center, 2nd Floor Multipurpose Room (240/242)</v>
      </c>
    </row>
    <row r="48" spans="1:13" x14ac:dyDescent="0.2">
      <c r="A48" s="4">
        <f>IF(B48="", "", 47)</f>
        <v>47</v>
      </c>
      <c r="B48" s="4" t="str">
        <f>IF(Raw!R48="", "", Raw!R48)</f>
        <v>Onumah</v>
      </c>
      <c r="C48" s="4" t="str">
        <f>IF(Raw!S48="", "", Raw!S48)</f>
        <v>John Mensah</v>
      </c>
      <c r="D48" t="str">
        <f>IF(Raw!AT48="", "", Raw!AT48)</f>
        <v>Graduate</v>
      </c>
      <c r="E48" t="str">
        <f>IF(Raw!V48="", "", Raw!V48)</f>
        <v>P100910382</v>
      </c>
      <c r="F48" t="str">
        <f>IF(Raw!BA48="", "", Raw!BA48)</f>
        <v>F-1</v>
      </c>
      <c r="G48" t="str">
        <f>IF(Raw!AV48="", "", Raw!AV48)</f>
        <v>On Time</v>
      </c>
      <c r="H48" t="str">
        <f>IF(Raw!T48="", "", Raw!T48)</f>
        <v>jo992217@ohio.edu</v>
      </c>
      <c r="I48" t="str">
        <f>IF(Raw!U48="", "", Raw!U48)</f>
        <v>hapimensa@gmail.com</v>
      </c>
      <c r="J48" t="str">
        <f>IF(Raw!AZ48="Failed", "No", "")</f>
        <v/>
      </c>
      <c r="K48" s="2">
        <f>IF(Raw!BQ48="", "", IF(Raw!BQ48="Missed", "Missed", DATEVALUE(RIGHT(Raw!BQ48, LEN(Raw!BQ48) - FIND(",", Raw!BQ48) - 1))))</f>
        <v>43327</v>
      </c>
      <c r="L48" s="3">
        <f>IF(Raw!BR48="", "", IF(Raw!BR48="Missed", "Missed", TIMEVALUE(Raw!BR48)))</f>
        <v>0.40625</v>
      </c>
      <c r="M48" t="str">
        <f>IF(Raw!BS48="", "", Raw!BS48)</f>
        <v>Baker Center, 2nd Floor Multipurpose Room (240/242)</v>
      </c>
    </row>
    <row r="49" spans="1:13" x14ac:dyDescent="0.2">
      <c r="A49" s="4">
        <f>IF(B49="", "", 48)</f>
        <v>48</v>
      </c>
      <c r="B49" s="4" t="str">
        <f>IF(Raw!R49="", "", Raw!R49)</f>
        <v>WANG</v>
      </c>
      <c r="C49" s="4" t="str">
        <f>IF(Raw!S49="", "", Raw!S49)</f>
        <v>XIANHUI</v>
      </c>
      <c r="D49" t="str">
        <f>IF(Raw!AT49="", "", Raw!AT49)</f>
        <v>Graduate</v>
      </c>
      <c r="E49" t="str">
        <f>IF(Raw!V49="", "", Raw!V49)</f>
        <v>P100907684</v>
      </c>
      <c r="F49" t="str">
        <f>IF(Raw!BA49="", "", Raw!BA49)</f>
        <v>F-1</v>
      </c>
      <c r="G49" t="str">
        <f>IF(Raw!AV49="", "", Raw!AV49)</f>
        <v>On Time</v>
      </c>
      <c r="H49" t="str">
        <f>IF(Raw!T49="", "", Raw!T49)</f>
        <v>xw659217@ohio.edu</v>
      </c>
      <c r="I49" t="str">
        <f>IF(Raw!U49="", "", Raw!U49)</f>
        <v>rikubantai1125@126.com</v>
      </c>
      <c r="J49" t="str">
        <f>IF(Raw!AZ49="Failed", "No", "")</f>
        <v/>
      </c>
      <c r="K49" s="2">
        <f>IF(Raw!BQ49="", "", IF(Raw!BQ49="Missed", "Missed", DATEVALUE(RIGHT(Raw!BQ49, LEN(Raw!BQ49) - FIND(",", Raw!BQ49) - 1))))</f>
        <v>43327</v>
      </c>
      <c r="L49" s="3">
        <f>IF(Raw!BR49="", "", IF(Raw!BR49="Missed", "Missed", TIMEVALUE(Raw!BR49)))</f>
        <v>0.40625</v>
      </c>
      <c r="M49" t="str">
        <f>IF(Raw!BS49="", "", Raw!BS49)</f>
        <v>Baker Center, 2nd Floor Multipurpose Room (240/242)</v>
      </c>
    </row>
    <row r="50" spans="1:13" x14ac:dyDescent="0.2">
      <c r="A50" s="4">
        <f>IF(B50="", "", 49)</f>
        <v>49</v>
      </c>
      <c r="B50" s="4" t="str">
        <f>IF(Raw!R50="", "", Raw!R50)</f>
        <v>Ojo</v>
      </c>
      <c r="C50" s="4" t="str">
        <f>IF(Raw!S50="", "", Raw!S50)</f>
        <v>Oluwatobi</v>
      </c>
      <c r="D50" t="str">
        <f>IF(Raw!AT50="", "", Raw!AT50)</f>
        <v>Graduate</v>
      </c>
      <c r="E50" t="str">
        <f>IF(Raw!V50="", "", Raw!V50)</f>
        <v>P100918195</v>
      </c>
      <c r="F50" t="str">
        <f>IF(Raw!BA50="", "", Raw!BA50)</f>
        <v>F-1</v>
      </c>
      <c r="G50" t="str">
        <f>IF(Raw!AV50="", "", Raw!AV50)</f>
        <v>On Time</v>
      </c>
      <c r="H50" t="str">
        <f>IF(Raw!T50="", "", Raw!T50)</f>
        <v>oo012418@ku.edu</v>
      </c>
      <c r="I50" t="str">
        <f>IF(Raw!U50="", "", Raw!U50)</f>
        <v>ojotobi64@gmail.com</v>
      </c>
      <c r="J50" t="str">
        <f>IF(Raw!AZ50="Failed", "No", "")</f>
        <v/>
      </c>
      <c r="K50" s="2">
        <f>IF(Raw!BQ50="", "", IF(Raw!BQ50="Missed", "Missed", DATEVALUE(RIGHT(Raw!BQ50, LEN(Raw!BQ50) - FIND(",", Raw!BQ50) - 1))))</f>
        <v>43327</v>
      </c>
      <c r="L50" s="3">
        <f>IF(Raw!BR50="", "", IF(Raw!BR50="Missed", "Missed", TIMEVALUE(Raw!BR50)))</f>
        <v>0.40625</v>
      </c>
      <c r="M50" t="str">
        <f>IF(Raw!BS50="", "", Raw!BS50)</f>
        <v>Baker Center, 2nd Floor Multipurpose Room (240/242)</v>
      </c>
    </row>
    <row r="51" spans="1:13" x14ac:dyDescent="0.2">
      <c r="A51" s="4">
        <f>IF(B51="", "", 50)</f>
        <v>50</v>
      </c>
      <c r="B51" s="4" t="str">
        <f>IF(Raw!R51="", "", Raw!R51)</f>
        <v>BARTELS</v>
      </c>
      <c r="C51" s="4" t="str">
        <f>IF(Raw!S51="", "", Raw!S51)</f>
        <v>HOWARD EBENEZER</v>
      </c>
      <c r="D51" t="str">
        <f>IF(Raw!AT51="", "", Raw!AT51)</f>
        <v>Graduate</v>
      </c>
      <c r="E51" t="str">
        <f>IF(Raw!V51="", "", Raw!V51)</f>
        <v>P100915682</v>
      </c>
      <c r="F51" t="str">
        <f>IF(Raw!BA51="", "", Raw!BA51)</f>
        <v>F-1</v>
      </c>
      <c r="G51" t="str">
        <f>IF(Raw!AV51="", "", Raw!AV51)</f>
        <v>On Time</v>
      </c>
      <c r="H51" t="str">
        <f>IF(Raw!T51="", "", Raw!T51)</f>
        <v>hb134218@ohio.edu</v>
      </c>
      <c r="I51" t="str">
        <f>IF(Raw!U51="", "", Raw!U51)</f>
        <v>howardbartels@outlook.com</v>
      </c>
      <c r="J51" t="str">
        <f>IF(Raw!AZ51="Failed", "No", "")</f>
        <v/>
      </c>
      <c r="K51" s="2">
        <f>IF(Raw!BQ51="", "", IF(Raw!BQ51="Missed", "Missed", DATEVALUE(RIGHT(Raw!BQ51, LEN(Raw!BQ51) - FIND(",", Raw!BQ51) - 1))))</f>
        <v>43327</v>
      </c>
      <c r="L51" s="3">
        <f>IF(Raw!BR51="", "", IF(Raw!BR51="Missed", "Missed", TIMEVALUE(Raw!BR51)))</f>
        <v>0.40625</v>
      </c>
      <c r="M51" t="str">
        <f>IF(Raw!BS51="", "", Raw!BS51)</f>
        <v>Baker Center, 2nd Floor Multipurpose Room (240/242)</v>
      </c>
    </row>
    <row r="52" spans="1:13" x14ac:dyDescent="0.2">
      <c r="A52" s="4">
        <f>IF(B52="", "", 51)</f>
        <v>51</v>
      </c>
      <c r="B52" s="4" t="str">
        <f>IF(Raw!R52="", "", Raw!R52)</f>
        <v>Olsson</v>
      </c>
      <c r="C52" s="4" t="str">
        <f>IF(Raw!S52="", "", Raw!S52)</f>
        <v>Carl Jonatan</v>
      </c>
      <c r="D52" t="str">
        <f>IF(Raw!AT52="", "", Raw!AT52)</f>
        <v>Undergraduate</v>
      </c>
      <c r="E52" t="str">
        <f>IF(Raw!V52="", "", Raw!V52)</f>
        <v>P100911421</v>
      </c>
      <c r="F52" t="str">
        <f>IF(Raw!BA52="", "", Raw!BA52)</f>
        <v>F-1</v>
      </c>
      <c r="G52" t="str">
        <f>IF(Raw!AV52="", "", Raw!AV52)</f>
        <v>On Time</v>
      </c>
      <c r="H52" t="str">
        <f>IF(Raw!T52="", "", Raw!T52)</f>
        <v>jo941518@ohio.edu</v>
      </c>
      <c r="I52" t="str">
        <f>IF(Raw!U52="", "", Raw!U52)</f>
        <v>jonatan.olsson1@gmail.com</v>
      </c>
      <c r="J52" t="str">
        <f>IF(Raw!AZ52="Failed", "No", "")</f>
        <v/>
      </c>
      <c r="K52" s="2">
        <f>IF(Raw!BQ52="", "", IF(Raw!BQ52="Missed", "Missed", DATEVALUE(RIGHT(Raw!BQ52, LEN(Raw!BQ52) - FIND(",", Raw!BQ52) - 1))))</f>
        <v>43332</v>
      </c>
      <c r="L52" s="3">
        <f>IF(Raw!BR52="", "", IF(Raw!BR52="Missed", "Missed", TIMEVALUE(Raw!BR52)))</f>
        <v>0.58333333333333337</v>
      </c>
      <c r="M52" t="str">
        <f>IF(Raw!BS52="", "", Raw!BS52)</f>
        <v>Baker Center, 2nd Floor Multipurpose Room (240/242)</v>
      </c>
    </row>
    <row r="53" spans="1:13" x14ac:dyDescent="0.2">
      <c r="A53" s="4">
        <f>IF(B53="", "", 52)</f>
        <v>52</v>
      </c>
      <c r="B53" s="4" t="str">
        <f>IF(Raw!R53="", "", Raw!R53)</f>
        <v>Yuan</v>
      </c>
      <c r="C53" s="4" t="str">
        <f>IF(Raw!S53="", "", Raw!S53)</f>
        <v>Sijie</v>
      </c>
      <c r="D53" t="str">
        <f>IF(Raw!AT53="", "", Raw!AT53)</f>
        <v>Graduate</v>
      </c>
      <c r="E53" t="str">
        <f>IF(Raw!V53="", "", Raw!V53)</f>
        <v>P100909855</v>
      </c>
      <c r="F53" t="str">
        <f>IF(Raw!BA53="", "", Raw!BA53)</f>
        <v>F-1</v>
      </c>
      <c r="G53" t="str">
        <f>IF(Raw!AV53="", "", Raw!AV53)</f>
        <v>On Time</v>
      </c>
      <c r="H53" t="str">
        <f>IF(Raw!T53="", "", Raw!T53)</f>
        <v>sy983517@ohio.edu</v>
      </c>
      <c r="I53" t="str">
        <f>IF(Raw!U53="", "", Raw!U53)</f>
        <v>877164092@qq.com</v>
      </c>
      <c r="J53" t="str">
        <f>IF(Raw!AZ53="Failed", "No", "")</f>
        <v/>
      </c>
      <c r="K53" s="2" t="str">
        <f>IF(Raw!BQ53="", "", IF(Raw!BQ53="Missed", "Missed", DATEVALUE(RIGHT(Raw!BQ53, LEN(Raw!BQ53) - FIND(",", Raw!BQ53) - 1))))</f>
        <v/>
      </c>
      <c r="L53" s="3" t="str">
        <f>IF(Raw!BR53="", "", IF(Raw!BR53="Missed", "Missed", TIMEVALUE(Raw!BR53)))</f>
        <v/>
      </c>
      <c r="M53" t="str">
        <f>IF(Raw!BS53="", "", Raw!BS53)</f>
        <v>Baker Center, 2nd Floor Multipurpose Room (240/242)</v>
      </c>
    </row>
    <row r="54" spans="1:13" x14ac:dyDescent="0.2">
      <c r="A54" s="4">
        <f>IF(B54="", "", 53)</f>
        <v>53</v>
      </c>
      <c r="B54" s="4" t="str">
        <f>IF(Raw!R54="", "", Raw!R54)</f>
        <v>Lee</v>
      </c>
      <c r="C54" s="4" t="str">
        <f>IF(Raw!S54="", "", Raw!S54)</f>
        <v>Hyunhwa</v>
      </c>
      <c r="D54" t="str">
        <f>IF(Raw!AT54="", "", Raw!AT54)</f>
        <v>Graduate</v>
      </c>
      <c r="E54" t="str">
        <f>IF(Raw!V54="", "", Raw!V54)</f>
        <v>P100871068</v>
      </c>
      <c r="F54" t="str">
        <f>IF(Raw!BA54="", "", Raw!BA54)</f>
        <v>F-1</v>
      </c>
      <c r="G54" t="str">
        <f>IF(Raw!AV54="", "", Raw!AV54)</f>
        <v>On Time</v>
      </c>
      <c r="H54" t="str">
        <f>IF(Raw!T54="", "", Raw!T54)</f>
        <v>hl296217@ohio.edu</v>
      </c>
      <c r="I54" t="str">
        <f>IF(Raw!U54="", "", Raw!U54)</f>
        <v>huhus99@hanmail.net</v>
      </c>
      <c r="J54" t="str">
        <f>IF(Raw!AZ54="Failed", "No", "")</f>
        <v/>
      </c>
      <c r="K54" s="2">
        <f>IF(Raw!BQ54="", "", IF(Raw!BQ54="Missed", "Missed", DATEVALUE(RIGHT(Raw!BQ54, LEN(Raw!BQ54) - FIND(",", Raw!BQ54) - 1))))</f>
        <v>43327</v>
      </c>
      <c r="L54" s="3">
        <f>IF(Raw!BR54="", "", IF(Raw!BR54="Missed", "Missed", TIMEVALUE(Raw!BR54)))</f>
        <v>0.40625</v>
      </c>
      <c r="M54" t="str">
        <f>IF(Raw!BS54="", "", Raw!BS54)</f>
        <v>Baker Center, 2nd Floor Multipurpose Room (240/242)</v>
      </c>
    </row>
    <row r="55" spans="1:13" x14ac:dyDescent="0.2">
      <c r="A55" s="4">
        <f>IF(B55="", "", 54)</f>
        <v>54</v>
      </c>
      <c r="B55" s="4" t="str">
        <f>IF(Raw!R55="", "", Raw!R55)</f>
        <v>Aravantinou</v>
      </c>
      <c r="C55" s="4" t="str">
        <f>IF(Raw!S55="", "", Raw!S55)</f>
        <v>Athena</v>
      </c>
      <c r="D55" t="str">
        <f>IF(Raw!AT55="", "", Raw!AT55)</f>
        <v>Undergraduate</v>
      </c>
      <c r="E55" t="str">
        <f>IF(Raw!V55="", "", Raw!V55)</f>
        <v>P100894006</v>
      </c>
      <c r="F55" t="str">
        <f>IF(Raw!BA55="", "", Raw!BA55)</f>
        <v>F-1</v>
      </c>
      <c r="G55" t="str">
        <f>IF(Raw!AV55="", "", Raw!AV55)</f>
        <v>On Time</v>
      </c>
      <c r="H55" t="str">
        <f>IF(Raw!T55="", "", Raw!T55)</f>
        <v>aa602317@ohio.edu</v>
      </c>
      <c r="I55" t="str">
        <f>IF(Raw!U55="", "", Raw!U55)</f>
        <v>athenarav306@gmail.com</v>
      </c>
      <c r="J55" t="str">
        <f>IF(Raw!AZ55="Failed", "No", "")</f>
        <v/>
      </c>
      <c r="K55" s="2">
        <f>IF(Raw!BQ55="", "", IF(Raw!BQ55="Missed", "Missed", DATEVALUE(RIGHT(Raw!BQ55, LEN(Raw!BQ55) - FIND(",", Raw!BQ55) - 1))))</f>
        <v>43332</v>
      </c>
      <c r="L55" s="3">
        <f>IF(Raw!BR55="", "", IF(Raw!BR55="Missed", "Missed", TIMEVALUE(Raw!BR55)))</f>
        <v>0.58333333333333337</v>
      </c>
      <c r="M55" t="str">
        <f>IF(Raw!BS55="", "", Raw!BS55)</f>
        <v>Baker Center, 2nd Floor Multipurpose Room (240/242)</v>
      </c>
    </row>
    <row r="56" spans="1:13" x14ac:dyDescent="0.2">
      <c r="A56" s="4" t="str">
        <f>IF(B56="", "", 55)</f>
        <v/>
      </c>
      <c r="B56" s="4" t="str">
        <f>IF(Raw!R56="", "", Raw!R56)</f>
        <v/>
      </c>
      <c r="C56" s="4" t="str">
        <f>IF(Raw!S56="", "", Raw!S56)</f>
        <v/>
      </c>
      <c r="D56" t="str">
        <f>IF(Raw!AT56="", "", Raw!AT56)</f>
        <v/>
      </c>
      <c r="E56" t="str">
        <f>IF(Raw!V56="", "", Raw!V56)</f>
        <v/>
      </c>
      <c r="F56" t="str">
        <f>IF(Raw!BA56="", "", Raw!BA56)</f>
        <v/>
      </c>
      <c r="G56" t="str">
        <f>IF(Raw!AV56="", "", Raw!AV56)</f>
        <v/>
      </c>
      <c r="H56" t="str">
        <f>IF(Raw!T56="", "", Raw!T56)</f>
        <v/>
      </c>
      <c r="I56" t="str">
        <f>IF(Raw!U56="", "", Raw!U56)</f>
        <v/>
      </c>
      <c r="J56" t="str">
        <f>IF(Raw!AZ56="Failed", "No", "")</f>
        <v/>
      </c>
      <c r="K56" s="2" t="str">
        <f>IF(Raw!BQ56="", "", IF(Raw!BQ56="Missed", "Missed", DATEVALUE(RIGHT(Raw!BQ56, LEN(Raw!BQ56) - FIND(",", Raw!BQ56) - 1))))</f>
        <v/>
      </c>
      <c r="L56" s="3" t="str">
        <f>IF(Raw!BR56="", "", IF(Raw!BR56="Missed", "Missed", TIMEVALUE(Raw!BR56)))</f>
        <v/>
      </c>
      <c r="M56" t="str">
        <f>IF(Raw!BS56="", "", Raw!BS56)</f>
        <v/>
      </c>
    </row>
    <row r="57" spans="1:13" x14ac:dyDescent="0.2">
      <c r="A57" s="4" t="str">
        <f>IF(B57="", "", 56)</f>
        <v/>
      </c>
      <c r="B57" s="4" t="str">
        <f>IF(Raw!R57="", "", Raw!R57)</f>
        <v/>
      </c>
      <c r="C57" s="4" t="str">
        <f>IF(Raw!S57="", "", Raw!S57)</f>
        <v/>
      </c>
      <c r="D57" t="str">
        <f>IF(Raw!AT57="", "", Raw!AT57)</f>
        <v/>
      </c>
      <c r="E57" t="str">
        <f>IF(Raw!V57="", "", Raw!V57)</f>
        <v/>
      </c>
      <c r="F57" t="str">
        <f>IF(Raw!BA57="", "", Raw!BA57)</f>
        <v/>
      </c>
      <c r="G57" t="str">
        <f>IF(Raw!AV57="", "", Raw!AV57)</f>
        <v/>
      </c>
      <c r="H57" t="str">
        <f>IF(Raw!T57="", "", Raw!T57)</f>
        <v/>
      </c>
      <c r="I57" t="str">
        <f>IF(Raw!U57="", "", Raw!U57)</f>
        <v/>
      </c>
      <c r="J57" t="str">
        <f>IF(Raw!AZ57="Failed", "No", "")</f>
        <v/>
      </c>
      <c r="K57" s="2" t="str">
        <f>IF(Raw!BQ57="", "", IF(Raw!BQ57="Missed", "Missed", DATEVALUE(RIGHT(Raw!BQ57, LEN(Raw!BQ57) - FIND(",", Raw!BQ57) - 1))))</f>
        <v/>
      </c>
      <c r="L57" s="3" t="str">
        <f>IF(Raw!BR57="", "", IF(Raw!BR57="Missed", "Missed", TIMEVALUE(Raw!BR57)))</f>
        <v/>
      </c>
      <c r="M57" t="str">
        <f>IF(Raw!BS57="", "", Raw!BS57)</f>
        <v/>
      </c>
    </row>
    <row r="58" spans="1:13" x14ac:dyDescent="0.2">
      <c r="A58" s="4" t="str">
        <f>IF(B58="", "", 57)</f>
        <v/>
      </c>
      <c r="B58" s="4" t="str">
        <f>IF(Raw!R58="", "", Raw!R58)</f>
        <v/>
      </c>
      <c r="C58" s="4" t="str">
        <f>IF(Raw!S58="", "", Raw!S58)</f>
        <v/>
      </c>
      <c r="D58" t="str">
        <f>IF(Raw!AT58="", "", Raw!AT58)</f>
        <v/>
      </c>
      <c r="E58" t="str">
        <f>IF(Raw!V58="", "", Raw!V58)</f>
        <v/>
      </c>
      <c r="F58" t="str">
        <f>IF(Raw!BA58="", "", Raw!BA58)</f>
        <v/>
      </c>
      <c r="G58" t="str">
        <f>IF(Raw!AV58="", "", Raw!AV58)</f>
        <v/>
      </c>
      <c r="H58" t="str">
        <f>IF(Raw!T58="", "", Raw!T58)</f>
        <v/>
      </c>
      <c r="I58" t="str">
        <f>IF(Raw!U58="", "", Raw!U58)</f>
        <v/>
      </c>
      <c r="J58" t="str">
        <f>IF(Raw!AZ58="Failed", "No", "")</f>
        <v/>
      </c>
      <c r="K58" s="2" t="str">
        <f>IF(Raw!BQ58="", "", IF(Raw!BQ58="Missed", "Missed", DATEVALUE(RIGHT(Raw!BQ58, LEN(Raw!BQ58) - FIND(",", Raw!BQ58) - 1))))</f>
        <v/>
      </c>
      <c r="L58" s="3" t="str">
        <f>IF(Raw!BR58="", "", IF(Raw!BR58="Missed", "Missed", TIMEVALUE(Raw!BR58)))</f>
        <v/>
      </c>
      <c r="M58" t="str">
        <f>IF(Raw!BS58="", "", Raw!BS58)</f>
        <v/>
      </c>
    </row>
    <row r="59" spans="1:13" x14ac:dyDescent="0.2">
      <c r="A59" s="4" t="str">
        <f>IF(B59="", "", 58)</f>
        <v/>
      </c>
      <c r="B59" s="4" t="str">
        <f>IF(Raw!R59="", "", Raw!R59)</f>
        <v/>
      </c>
      <c r="C59" s="4" t="str">
        <f>IF(Raw!S59="", "", Raw!S59)</f>
        <v/>
      </c>
      <c r="D59" t="str">
        <f>IF(Raw!AT59="", "", Raw!AT59)</f>
        <v/>
      </c>
      <c r="E59" t="str">
        <f>IF(Raw!V59="", "", Raw!V59)</f>
        <v/>
      </c>
      <c r="F59" t="str">
        <f>IF(Raw!BA59="", "", Raw!BA59)</f>
        <v/>
      </c>
      <c r="G59" t="str">
        <f>IF(Raw!AV59="", "", Raw!AV59)</f>
        <v/>
      </c>
      <c r="H59" t="str">
        <f>IF(Raw!T59="", "", Raw!T59)</f>
        <v/>
      </c>
      <c r="I59" t="str">
        <f>IF(Raw!U59="", "", Raw!U59)</f>
        <v/>
      </c>
      <c r="J59" t="str">
        <f>IF(Raw!AZ59="Failed", "No", "")</f>
        <v/>
      </c>
      <c r="K59" s="2" t="str">
        <f>IF(Raw!BQ59="", "", IF(Raw!BQ59="Missed", "Missed", DATEVALUE(RIGHT(Raw!BQ59, LEN(Raw!BQ59) - FIND(",", Raw!BQ59) - 1))))</f>
        <v/>
      </c>
      <c r="L59" s="3" t="str">
        <f>IF(Raw!BR59="", "", IF(Raw!BR59="Missed", "Missed", TIMEVALUE(Raw!BR59)))</f>
        <v/>
      </c>
      <c r="M59" t="str">
        <f>IF(Raw!BS59="", "", Raw!BS59)</f>
        <v/>
      </c>
    </row>
    <row r="60" spans="1:13" x14ac:dyDescent="0.2">
      <c r="A60" s="4" t="str">
        <f>IF(B60="", "", 59)</f>
        <v/>
      </c>
      <c r="B60" s="4" t="str">
        <f>IF(Raw!R60="", "", Raw!R60)</f>
        <v/>
      </c>
      <c r="C60" s="4" t="str">
        <f>IF(Raw!S60="", "", Raw!S60)</f>
        <v/>
      </c>
      <c r="D60" t="str">
        <f>IF(Raw!AT60="", "", Raw!AT60)</f>
        <v/>
      </c>
      <c r="E60" t="str">
        <f>IF(Raw!V60="", "", Raw!V60)</f>
        <v/>
      </c>
      <c r="F60" t="str">
        <f>IF(Raw!BA60="", "", Raw!BA60)</f>
        <v/>
      </c>
      <c r="G60" t="str">
        <f>IF(Raw!AV60="", "", Raw!AV60)</f>
        <v/>
      </c>
      <c r="H60" t="str">
        <f>IF(Raw!T60="", "", Raw!T60)</f>
        <v/>
      </c>
      <c r="I60" t="str">
        <f>IF(Raw!U60="", "", Raw!U60)</f>
        <v/>
      </c>
      <c r="J60" t="str">
        <f>IF(Raw!AZ60="Failed", "No", "")</f>
        <v/>
      </c>
      <c r="K60" s="2" t="str">
        <f>IF(Raw!BQ60="", "", IF(Raw!BQ60="Missed", "Missed", DATEVALUE(RIGHT(Raw!BQ60, LEN(Raw!BQ60) - FIND(",", Raw!BQ60) - 1))))</f>
        <v/>
      </c>
      <c r="L60" s="3" t="str">
        <f>IF(Raw!BR60="", "", IF(Raw!BR60="Missed", "Missed", TIMEVALUE(Raw!BR60)))</f>
        <v/>
      </c>
      <c r="M60" t="str">
        <f>IF(Raw!BS60="", "", Raw!BS60)</f>
        <v/>
      </c>
    </row>
    <row r="61" spans="1:13" x14ac:dyDescent="0.2">
      <c r="A61" s="4" t="str">
        <f>IF(B61="", "", 60)</f>
        <v/>
      </c>
      <c r="B61" s="4" t="str">
        <f>IF(Raw!R61="", "", Raw!R61)</f>
        <v/>
      </c>
      <c r="C61" s="4" t="str">
        <f>IF(Raw!S61="", "", Raw!S61)</f>
        <v/>
      </c>
      <c r="D61" t="str">
        <f>IF(Raw!AT61="", "", Raw!AT61)</f>
        <v/>
      </c>
      <c r="E61" t="str">
        <f>IF(Raw!V61="", "", Raw!V61)</f>
        <v/>
      </c>
      <c r="F61" t="str">
        <f>IF(Raw!BA61="", "", Raw!BA61)</f>
        <v/>
      </c>
      <c r="G61" t="str">
        <f>IF(Raw!AV61="", "", Raw!AV61)</f>
        <v/>
      </c>
      <c r="H61" t="str">
        <f>IF(Raw!T61="", "", Raw!T61)</f>
        <v/>
      </c>
      <c r="I61" t="str">
        <f>IF(Raw!U61="", "", Raw!U61)</f>
        <v/>
      </c>
      <c r="J61" t="str">
        <f>IF(Raw!AZ61="Failed", "No", "")</f>
        <v/>
      </c>
      <c r="K61" s="2" t="str">
        <f>IF(Raw!BQ61="", "", IF(Raw!BQ61="Missed", "Missed", DATEVALUE(RIGHT(Raw!BQ61, LEN(Raw!BQ61) - FIND(",", Raw!BQ61) - 1))))</f>
        <v/>
      </c>
      <c r="L61" s="3" t="str">
        <f>IF(Raw!BR61="", "", IF(Raw!BR61="Missed", "Missed", TIMEVALUE(Raw!BR61)))</f>
        <v/>
      </c>
      <c r="M61" t="str">
        <f>IF(Raw!BS61="", "", Raw!BS61)</f>
        <v/>
      </c>
    </row>
    <row r="62" spans="1:13" x14ac:dyDescent="0.2">
      <c r="A62" s="4" t="str">
        <f>IF(B62="", "", 61)</f>
        <v/>
      </c>
      <c r="B62" s="4" t="str">
        <f>IF(Raw!R62="", "", Raw!R62)</f>
        <v/>
      </c>
      <c r="C62" s="4" t="str">
        <f>IF(Raw!S62="", "", Raw!S62)</f>
        <v/>
      </c>
      <c r="D62" t="str">
        <f>IF(Raw!AT62="", "", Raw!AT62)</f>
        <v/>
      </c>
      <c r="E62" t="str">
        <f>IF(Raw!V62="", "", Raw!V62)</f>
        <v/>
      </c>
      <c r="F62" t="str">
        <f>IF(Raw!BA62="", "", Raw!BA62)</f>
        <v/>
      </c>
      <c r="G62" t="str">
        <f>IF(Raw!AV62="", "", Raw!AV62)</f>
        <v/>
      </c>
      <c r="H62" t="str">
        <f>IF(Raw!T62="", "", Raw!T62)</f>
        <v/>
      </c>
      <c r="I62" t="str">
        <f>IF(Raw!U62="", "", Raw!U62)</f>
        <v/>
      </c>
      <c r="J62" t="str">
        <f>IF(Raw!AZ62="Failed", "No", "")</f>
        <v/>
      </c>
      <c r="K62" s="2" t="str">
        <f>IF(Raw!BQ62="", "", IF(Raw!BQ62="Missed", "Missed", DATEVALUE(RIGHT(Raw!BQ62, LEN(Raw!BQ62) - FIND(",", Raw!BQ62) - 1))))</f>
        <v/>
      </c>
      <c r="L62" s="3" t="str">
        <f>IF(Raw!BR62="", "", IF(Raw!BR62="Missed", "Missed", TIMEVALUE(Raw!BR62)))</f>
        <v/>
      </c>
      <c r="M62" t="str">
        <f>IF(Raw!BS62="", "", Raw!BS62)</f>
        <v/>
      </c>
    </row>
    <row r="63" spans="1:13" x14ac:dyDescent="0.2">
      <c r="A63" s="4" t="str">
        <f>IF(B63="", "", 62)</f>
        <v/>
      </c>
      <c r="B63" s="4" t="str">
        <f>IF(Raw!R63="", "", Raw!R63)</f>
        <v/>
      </c>
      <c r="C63" s="4" t="str">
        <f>IF(Raw!S63="", "", Raw!S63)</f>
        <v/>
      </c>
      <c r="D63" t="str">
        <f>IF(Raw!AT63="", "", Raw!AT63)</f>
        <v/>
      </c>
      <c r="E63" t="str">
        <f>IF(Raw!V63="", "", Raw!V63)</f>
        <v/>
      </c>
      <c r="F63" t="str">
        <f>IF(Raw!BA63="", "", Raw!BA63)</f>
        <v/>
      </c>
      <c r="G63" t="str">
        <f>IF(Raw!AV63="", "", Raw!AV63)</f>
        <v/>
      </c>
      <c r="H63" t="str">
        <f>IF(Raw!T63="", "", Raw!T63)</f>
        <v/>
      </c>
      <c r="I63" t="str">
        <f>IF(Raw!U63="", "", Raw!U63)</f>
        <v/>
      </c>
      <c r="J63" t="str">
        <f>IF(Raw!AZ63="Failed", "No", "")</f>
        <v/>
      </c>
      <c r="K63" s="2" t="str">
        <f>IF(Raw!BQ63="", "", IF(Raw!BQ63="Missed", "Missed", DATEVALUE(RIGHT(Raw!BQ63, LEN(Raw!BQ63) - FIND(",", Raw!BQ63) - 1))))</f>
        <v/>
      </c>
      <c r="L63" s="3" t="str">
        <f>IF(Raw!BR63="", "", IF(Raw!BR63="Missed", "Missed", TIMEVALUE(Raw!BR63)))</f>
        <v/>
      </c>
      <c r="M63" t="str">
        <f>IF(Raw!BS63="", "", Raw!BS63)</f>
        <v/>
      </c>
    </row>
    <row r="64" spans="1:13" x14ac:dyDescent="0.2">
      <c r="A64" s="4" t="str">
        <f>IF(B64="", "", 63)</f>
        <v/>
      </c>
      <c r="B64" s="4" t="str">
        <f>IF(Raw!R64="", "", Raw!R64)</f>
        <v/>
      </c>
      <c r="C64" s="4" t="str">
        <f>IF(Raw!S64="", "", Raw!S64)</f>
        <v/>
      </c>
      <c r="D64" t="str">
        <f>IF(Raw!AT64="", "", Raw!AT64)</f>
        <v/>
      </c>
      <c r="E64" t="str">
        <f>IF(Raw!V64="", "", Raw!V64)</f>
        <v/>
      </c>
      <c r="F64" t="str">
        <f>IF(Raw!BA64="", "", Raw!BA64)</f>
        <v/>
      </c>
      <c r="G64" t="str">
        <f>IF(Raw!AV64="", "", Raw!AV64)</f>
        <v/>
      </c>
      <c r="H64" t="str">
        <f>IF(Raw!T64="", "", Raw!T64)</f>
        <v/>
      </c>
      <c r="I64" t="str">
        <f>IF(Raw!U64="", "", Raw!U64)</f>
        <v/>
      </c>
      <c r="J64" t="str">
        <f>IF(Raw!AZ64="Failed", "No", "")</f>
        <v/>
      </c>
      <c r="K64" s="2" t="str">
        <f>IF(Raw!BQ64="", "", IF(Raw!BQ64="Missed", "Missed", DATEVALUE(RIGHT(Raw!BQ64, LEN(Raw!BQ64) - FIND(",", Raw!BQ64) - 1))))</f>
        <v/>
      </c>
      <c r="L64" s="3" t="str">
        <f>IF(Raw!BR64="", "", IF(Raw!BR64="Missed", "Missed", TIMEVALUE(Raw!BR64)))</f>
        <v/>
      </c>
      <c r="M64" t="str">
        <f>IF(Raw!BS64="", "", Raw!BS64)</f>
        <v/>
      </c>
    </row>
    <row r="65" spans="1:13" x14ac:dyDescent="0.2">
      <c r="A65" s="4" t="str">
        <f>IF(B65="", "", 64)</f>
        <v/>
      </c>
      <c r="B65" s="4" t="str">
        <f>IF(Raw!R65="", "", Raw!R65)</f>
        <v/>
      </c>
      <c r="C65" s="4" t="str">
        <f>IF(Raw!S65="", "", Raw!S65)</f>
        <v/>
      </c>
      <c r="D65" t="str">
        <f>IF(Raw!AT65="", "", Raw!AT65)</f>
        <v/>
      </c>
      <c r="E65" t="str">
        <f>IF(Raw!V65="", "", Raw!V65)</f>
        <v/>
      </c>
      <c r="F65" t="str">
        <f>IF(Raw!BA65="", "", Raw!BA65)</f>
        <v/>
      </c>
      <c r="G65" t="str">
        <f>IF(Raw!AV65="", "", Raw!AV65)</f>
        <v/>
      </c>
      <c r="H65" t="str">
        <f>IF(Raw!T65="", "", Raw!T65)</f>
        <v/>
      </c>
      <c r="I65" t="str">
        <f>IF(Raw!U65="", "", Raw!U65)</f>
        <v/>
      </c>
      <c r="J65" t="str">
        <f>IF(Raw!AZ65="Failed", "No", "")</f>
        <v/>
      </c>
      <c r="K65" s="2" t="str">
        <f>IF(Raw!BQ65="", "", IF(Raw!BQ65="Missed", "Missed", DATEVALUE(RIGHT(Raw!BQ65, LEN(Raw!BQ65) - FIND(",", Raw!BQ65) - 1))))</f>
        <v/>
      </c>
      <c r="L65" s="3" t="str">
        <f>IF(Raw!BR65="", "", IF(Raw!BR65="Missed", "Missed", TIMEVALUE(Raw!BR65)))</f>
        <v/>
      </c>
      <c r="M65" t="str">
        <f>IF(Raw!BS65="", "", Raw!BS65)</f>
        <v/>
      </c>
    </row>
    <row r="66" spans="1:13" x14ac:dyDescent="0.2">
      <c r="A66" s="4" t="str">
        <f>IF(B66="", "", 65)</f>
        <v/>
      </c>
      <c r="B66" s="4" t="str">
        <f>IF(Raw!R66="", "", Raw!R66)</f>
        <v/>
      </c>
      <c r="C66" s="4" t="str">
        <f>IF(Raw!S66="", "", Raw!S66)</f>
        <v/>
      </c>
      <c r="D66" t="str">
        <f>IF(Raw!AT66="", "", Raw!AT66)</f>
        <v/>
      </c>
      <c r="E66" t="str">
        <f>IF(Raw!V66="", "", Raw!V66)</f>
        <v/>
      </c>
      <c r="F66" t="str">
        <f>IF(Raw!BA66="", "", Raw!BA66)</f>
        <v/>
      </c>
      <c r="G66" t="str">
        <f>IF(Raw!AV66="", "", Raw!AV66)</f>
        <v/>
      </c>
      <c r="H66" t="str">
        <f>IF(Raw!T66="", "", Raw!T66)</f>
        <v/>
      </c>
      <c r="I66" t="str">
        <f>IF(Raw!U66="", "", Raw!U66)</f>
        <v/>
      </c>
      <c r="J66" t="str">
        <f>IF(Raw!AZ66="Failed", "No", "")</f>
        <v/>
      </c>
      <c r="K66" s="2" t="str">
        <f>IF(Raw!BQ66="", "", IF(Raw!BQ66="Missed", "Missed", DATEVALUE(RIGHT(Raw!BQ66, LEN(Raw!BQ66) - FIND(",", Raw!BQ66) - 1))))</f>
        <v/>
      </c>
      <c r="L66" s="3" t="str">
        <f>IF(Raw!BR66="", "", IF(Raw!BR66="Missed", "Missed", TIMEVALUE(Raw!BR66)))</f>
        <v/>
      </c>
      <c r="M66" t="str">
        <f>IF(Raw!BS66="", "", Raw!BS66)</f>
        <v/>
      </c>
    </row>
    <row r="67" spans="1:13" x14ac:dyDescent="0.2">
      <c r="A67" s="4" t="str">
        <f>IF(B67="", "", 66)</f>
        <v/>
      </c>
      <c r="B67" s="4" t="str">
        <f>IF(Raw!R67="", "", Raw!R67)</f>
        <v/>
      </c>
      <c r="C67" s="4" t="str">
        <f>IF(Raw!S67="", "", Raw!S67)</f>
        <v/>
      </c>
      <c r="D67" t="str">
        <f>IF(Raw!AT67="", "", Raw!AT67)</f>
        <v/>
      </c>
      <c r="E67" t="str">
        <f>IF(Raw!V67="", "", Raw!V67)</f>
        <v/>
      </c>
      <c r="F67" t="str">
        <f>IF(Raw!BA67="", "", Raw!BA67)</f>
        <v/>
      </c>
      <c r="G67" t="str">
        <f>IF(Raw!AV67="", "", Raw!AV67)</f>
        <v/>
      </c>
      <c r="H67" t="str">
        <f>IF(Raw!T67="", "", Raw!T67)</f>
        <v/>
      </c>
      <c r="I67" t="str">
        <f>IF(Raw!U67="", "", Raw!U67)</f>
        <v/>
      </c>
      <c r="J67" t="str">
        <f>IF(Raw!AZ67="Failed", "No", "")</f>
        <v/>
      </c>
      <c r="K67" s="2" t="str">
        <f>IF(Raw!BQ67="", "", IF(Raw!BQ67="Missed", "Missed", DATEVALUE(RIGHT(Raw!BQ67, LEN(Raw!BQ67) - FIND(",", Raw!BQ67) - 1))))</f>
        <v/>
      </c>
      <c r="L67" s="3" t="str">
        <f>IF(Raw!BR67="", "", IF(Raw!BR67="Missed", "Missed", TIMEVALUE(Raw!BR67)))</f>
        <v/>
      </c>
      <c r="M67" t="str">
        <f>IF(Raw!BS67="", "", Raw!BS67)</f>
        <v/>
      </c>
    </row>
    <row r="68" spans="1:13" x14ac:dyDescent="0.2">
      <c r="A68" s="4" t="str">
        <f>IF(B68="", "", 67)</f>
        <v/>
      </c>
      <c r="B68" s="4" t="str">
        <f>IF(Raw!R68="", "", Raw!R68)</f>
        <v/>
      </c>
      <c r="C68" s="4" t="str">
        <f>IF(Raw!S68="", "", Raw!S68)</f>
        <v/>
      </c>
      <c r="D68" t="str">
        <f>IF(Raw!AT68="", "", Raw!AT68)</f>
        <v/>
      </c>
      <c r="E68" t="str">
        <f>IF(Raw!V68="", "", Raw!V68)</f>
        <v/>
      </c>
      <c r="F68" t="str">
        <f>IF(Raw!BA68="", "", Raw!BA68)</f>
        <v/>
      </c>
      <c r="G68" t="str">
        <f>IF(Raw!AV68="", "", Raw!AV68)</f>
        <v/>
      </c>
      <c r="H68" t="str">
        <f>IF(Raw!T68="", "", Raw!T68)</f>
        <v/>
      </c>
      <c r="I68" t="str">
        <f>IF(Raw!U68="", "", Raw!U68)</f>
        <v/>
      </c>
      <c r="J68" t="str">
        <f>IF(Raw!AZ68="Failed", "No", "")</f>
        <v/>
      </c>
      <c r="K68" s="2" t="str">
        <f>IF(Raw!BQ68="", "", IF(Raw!BQ68="Missed", "Missed", DATEVALUE(RIGHT(Raw!BQ68, LEN(Raw!BQ68) - FIND(",", Raw!BQ68) - 1))))</f>
        <v/>
      </c>
      <c r="L68" s="3" t="str">
        <f>IF(Raw!BR68="", "", IF(Raw!BR68="Missed", "Missed", TIMEVALUE(Raw!BR68)))</f>
        <v/>
      </c>
      <c r="M68" t="str">
        <f>IF(Raw!BS68="", "", Raw!BS68)</f>
        <v/>
      </c>
    </row>
    <row r="69" spans="1:13" x14ac:dyDescent="0.2">
      <c r="A69" s="4" t="str">
        <f>IF(B69="", "", 68)</f>
        <v/>
      </c>
      <c r="B69" s="4" t="str">
        <f>IF(Raw!R69="", "", Raw!R69)</f>
        <v/>
      </c>
      <c r="C69" s="4" t="str">
        <f>IF(Raw!S69="", "", Raw!S69)</f>
        <v/>
      </c>
      <c r="D69" t="str">
        <f>IF(Raw!AT69="", "", Raw!AT69)</f>
        <v/>
      </c>
      <c r="E69" t="str">
        <f>IF(Raw!V69="", "", Raw!V69)</f>
        <v/>
      </c>
      <c r="F69" t="str">
        <f>IF(Raw!BA69="", "", Raw!BA69)</f>
        <v/>
      </c>
      <c r="G69" t="str">
        <f>IF(Raw!AV69="", "", Raw!AV69)</f>
        <v/>
      </c>
      <c r="H69" t="str">
        <f>IF(Raw!T69="", "", Raw!T69)</f>
        <v/>
      </c>
      <c r="I69" t="str">
        <f>IF(Raw!U69="", "", Raw!U69)</f>
        <v/>
      </c>
      <c r="J69" t="str">
        <f>IF(Raw!AZ69="Failed", "No", "")</f>
        <v/>
      </c>
      <c r="K69" s="2" t="str">
        <f>IF(Raw!BQ69="", "", IF(Raw!BQ69="Missed", "Missed", DATEVALUE(RIGHT(Raw!BQ69, LEN(Raw!BQ69) - FIND(",", Raw!BQ69) - 1))))</f>
        <v/>
      </c>
      <c r="L69" s="3" t="str">
        <f>IF(Raw!BR69="", "", IF(Raw!BR69="Missed", "Missed", TIMEVALUE(Raw!BR69)))</f>
        <v/>
      </c>
      <c r="M69" t="str">
        <f>IF(Raw!BS69="", "", Raw!BS69)</f>
        <v/>
      </c>
    </row>
    <row r="70" spans="1:13" x14ac:dyDescent="0.2">
      <c r="A70" s="4" t="str">
        <f>IF(B70="", "", 69)</f>
        <v/>
      </c>
      <c r="B70" s="4" t="str">
        <f>IF(Raw!R70="", "", Raw!R70)</f>
        <v/>
      </c>
      <c r="C70" s="4" t="str">
        <f>IF(Raw!S70="", "", Raw!S70)</f>
        <v/>
      </c>
      <c r="D70" t="str">
        <f>IF(Raw!AT70="", "", Raw!AT70)</f>
        <v/>
      </c>
      <c r="E70" t="str">
        <f>IF(Raw!V70="", "", Raw!V70)</f>
        <v/>
      </c>
      <c r="F70" t="str">
        <f>IF(Raw!BA70="", "", Raw!BA70)</f>
        <v/>
      </c>
      <c r="G70" t="str">
        <f>IF(Raw!AV70="", "", Raw!AV70)</f>
        <v/>
      </c>
      <c r="H70" t="str">
        <f>IF(Raw!T70="", "", Raw!T70)</f>
        <v/>
      </c>
      <c r="I70" t="str">
        <f>IF(Raw!U70="", "", Raw!U70)</f>
        <v/>
      </c>
      <c r="J70" t="str">
        <f>IF(Raw!AZ70="Failed", "No", "")</f>
        <v/>
      </c>
      <c r="K70" s="2" t="str">
        <f>IF(Raw!BQ70="", "", IF(Raw!BQ70="Missed", "Missed", DATEVALUE(RIGHT(Raw!BQ70, LEN(Raw!BQ70) - FIND(",", Raw!BQ70) - 1))))</f>
        <v/>
      </c>
      <c r="L70" s="3" t="str">
        <f>IF(Raw!BR70="", "", IF(Raw!BR70="Missed", "Missed", TIMEVALUE(Raw!BR70)))</f>
        <v/>
      </c>
      <c r="M70" t="str">
        <f>IF(Raw!BS70="", "", Raw!BS70)</f>
        <v/>
      </c>
    </row>
    <row r="71" spans="1:13" x14ac:dyDescent="0.2">
      <c r="A71" s="4" t="str">
        <f>IF(B71="", "", 70)</f>
        <v/>
      </c>
      <c r="B71" s="4" t="str">
        <f>IF(Raw!R71="", "", Raw!R71)</f>
        <v/>
      </c>
      <c r="C71" s="4" t="str">
        <f>IF(Raw!S71="", "", Raw!S71)</f>
        <v/>
      </c>
      <c r="D71" t="str">
        <f>IF(Raw!AT71="", "", Raw!AT71)</f>
        <v/>
      </c>
      <c r="E71" t="str">
        <f>IF(Raw!V71="", "", Raw!V71)</f>
        <v/>
      </c>
      <c r="F71" t="str">
        <f>IF(Raw!BA71="", "", Raw!BA71)</f>
        <v/>
      </c>
      <c r="G71" t="str">
        <f>IF(Raw!AV71="", "", Raw!AV71)</f>
        <v/>
      </c>
      <c r="H71" t="str">
        <f>IF(Raw!T71="", "", Raw!T71)</f>
        <v/>
      </c>
      <c r="I71" t="str">
        <f>IF(Raw!U71="", "", Raw!U71)</f>
        <v/>
      </c>
      <c r="J71" t="str">
        <f>IF(Raw!AZ71="Failed", "No", "")</f>
        <v/>
      </c>
      <c r="K71" s="2" t="str">
        <f>IF(Raw!BQ71="", "", IF(Raw!BQ71="Missed", "Missed", DATEVALUE(RIGHT(Raw!BQ71, LEN(Raw!BQ71) - FIND(",", Raw!BQ71) - 1))))</f>
        <v/>
      </c>
      <c r="L71" s="3" t="str">
        <f>IF(Raw!BR71="", "", IF(Raw!BR71="Missed", "Missed", TIMEVALUE(Raw!BR71)))</f>
        <v/>
      </c>
      <c r="M71" t="str">
        <f>IF(Raw!BS71="", "", Raw!BS71)</f>
        <v/>
      </c>
    </row>
    <row r="72" spans="1:13" x14ac:dyDescent="0.2">
      <c r="A72" s="4" t="str">
        <f>IF(B72="", "", 71)</f>
        <v/>
      </c>
      <c r="B72" s="4" t="str">
        <f>IF(Raw!R72="", "", Raw!R72)</f>
        <v/>
      </c>
      <c r="C72" s="4" t="str">
        <f>IF(Raw!S72="", "", Raw!S72)</f>
        <v/>
      </c>
      <c r="D72" t="str">
        <f>IF(Raw!AT72="", "", Raw!AT72)</f>
        <v/>
      </c>
      <c r="E72" t="str">
        <f>IF(Raw!V72="", "", Raw!V72)</f>
        <v/>
      </c>
      <c r="F72" t="str">
        <f>IF(Raw!BA72="", "", Raw!BA72)</f>
        <v/>
      </c>
      <c r="G72" t="str">
        <f>IF(Raw!AV72="", "", Raw!AV72)</f>
        <v/>
      </c>
      <c r="H72" t="str">
        <f>IF(Raw!T72="", "", Raw!T72)</f>
        <v/>
      </c>
      <c r="I72" t="str">
        <f>IF(Raw!U72="", "", Raw!U72)</f>
        <v/>
      </c>
      <c r="J72" t="str">
        <f>IF(Raw!AZ72="Failed", "No", "")</f>
        <v/>
      </c>
      <c r="K72" s="2" t="str">
        <f>IF(Raw!BQ72="", "", IF(Raw!BQ72="Missed", "Missed", DATEVALUE(RIGHT(Raw!BQ72, LEN(Raw!BQ72) - FIND(",", Raw!BQ72) - 1))))</f>
        <v/>
      </c>
      <c r="L72" s="3" t="str">
        <f>IF(Raw!BR72="", "", IF(Raw!BR72="Missed", "Missed", TIMEVALUE(Raw!BR72)))</f>
        <v/>
      </c>
      <c r="M72" t="str">
        <f>IF(Raw!BS72="", "", Raw!BS72)</f>
        <v/>
      </c>
    </row>
    <row r="73" spans="1:13" x14ac:dyDescent="0.2">
      <c r="A73" s="4" t="str">
        <f>IF(B73="", "", 72)</f>
        <v/>
      </c>
      <c r="B73" s="4" t="str">
        <f>IF(Raw!R73="", "", Raw!R73)</f>
        <v/>
      </c>
      <c r="C73" s="4" t="str">
        <f>IF(Raw!S73="", "", Raw!S73)</f>
        <v/>
      </c>
      <c r="D73" t="str">
        <f>IF(Raw!AT73="", "", Raw!AT73)</f>
        <v/>
      </c>
      <c r="E73" t="str">
        <f>IF(Raw!V73="", "", Raw!V73)</f>
        <v/>
      </c>
      <c r="F73" t="str">
        <f>IF(Raw!BA73="", "", Raw!BA73)</f>
        <v/>
      </c>
      <c r="G73" t="str">
        <f>IF(Raw!AV73="", "", Raw!AV73)</f>
        <v/>
      </c>
      <c r="H73" t="str">
        <f>IF(Raw!T73="", "", Raw!T73)</f>
        <v/>
      </c>
      <c r="I73" t="str">
        <f>IF(Raw!U73="", "", Raw!U73)</f>
        <v/>
      </c>
      <c r="J73" t="str">
        <f>IF(Raw!AZ73="Failed", "No", "")</f>
        <v/>
      </c>
      <c r="K73" s="2" t="str">
        <f>IF(Raw!BQ73="", "", IF(Raw!BQ73="Missed", "Missed", DATEVALUE(RIGHT(Raw!BQ73, LEN(Raw!BQ73) - FIND(",", Raw!BQ73) - 1))))</f>
        <v/>
      </c>
      <c r="L73" s="3" t="str">
        <f>IF(Raw!BR73="", "", IF(Raw!BR73="Missed", "Missed", TIMEVALUE(Raw!BR73)))</f>
        <v/>
      </c>
      <c r="M73" t="str">
        <f>IF(Raw!BS73="", "", Raw!BS73)</f>
        <v/>
      </c>
    </row>
    <row r="74" spans="1:13" x14ac:dyDescent="0.2">
      <c r="A74" s="4" t="str">
        <f>IF(B74="", "", 73)</f>
        <v/>
      </c>
      <c r="B74" s="4" t="str">
        <f>IF(Raw!R74="", "", Raw!R74)</f>
        <v/>
      </c>
      <c r="C74" s="4" t="str">
        <f>IF(Raw!S74="", "", Raw!S74)</f>
        <v/>
      </c>
      <c r="D74" t="str">
        <f>IF(Raw!AT74="", "", Raw!AT74)</f>
        <v/>
      </c>
      <c r="E74" t="str">
        <f>IF(Raw!V74="", "", Raw!V74)</f>
        <v/>
      </c>
      <c r="F74" t="str">
        <f>IF(Raw!BA74="", "", Raw!BA74)</f>
        <v/>
      </c>
      <c r="G74" t="str">
        <f>IF(Raw!AV74="", "", Raw!AV74)</f>
        <v/>
      </c>
      <c r="H74" t="str">
        <f>IF(Raw!T74="", "", Raw!T74)</f>
        <v/>
      </c>
      <c r="I74" t="str">
        <f>IF(Raw!U74="", "", Raw!U74)</f>
        <v/>
      </c>
      <c r="J74" t="str">
        <f>IF(Raw!AZ74="Failed", "No", "")</f>
        <v/>
      </c>
      <c r="K74" s="2" t="str">
        <f>IF(Raw!BQ74="", "", IF(Raw!BQ74="Missed", "Missed", DATEVALUE(RIGHT(Raw!BQ74, LEN(Raw!BQ74) - FIND(",", Raw!BQ74) - 1))))</f>
        <v/>
      </c>
      <c r="L74" s="3" t="str">
        <f>IF(Raw!BR74="", "", IF(Raw!BR74="Missed", "Missed", TIMEVALUE(Raw!BR74)))</f>
        <v/>
      </c>
      <c r="M74" t="str">
        <f>IF(Raw!BS74="", "", Raw!BS74)</f>
        <v/>
      </c>
    </row>
    <row r="75" spans="1:13" x14ac:dyDescent="0.2">
      <c r="A75" s="4" t="str">
        <f>IF(B75="", "", 74)</f>
        <v/>
      </c>
      <c r="B75" s="4" t="str">
        <f>IF(Raw!R75="", "", Raw!R75)</f>
        <v/>
      </c>
      <c r="C75" s="4" t="str">
        <f>IF(Raw!S75="", "", Raw!S75)</f>
        <v/>
      </c>
      <c r="D75" t="str">
        <f>IF(Raw!AT75="", "", Raw!AT75)</f>
        <v/>
      </c>
      <c r="E75" t="str">
        <f>IF(Raw!V75="", "", Raw!V75)</f>
        <v/>
      </c>
      <c r="F75" t="str">
        <f>IF(Raw!BA75="", "", Raw!BA75)</f>
        <v/>
      </c>
      <c r="G75" t="str">
        <f>IF(Raw!AV75="", "", Raw!AV75)</f>
        <v/>
      </c>
      <c r="H75" t="str">
        <f>IF(Raw!T75="", "", Raw!T75)</f>
        <v/>
      </c>
      <c r="I75" t="str">
        <f>IF(Raw!U75="", "", Raw!U75)</f>
        <v/>
      </c>
      <c r="J75" t="str">
        <f>IF(Raw!AZ75="Failed", "No", "")</f>
        <v/>
      </c>
      <c r="K75" s="2" t="str">
        <f>IF(Raw!BQ75="", "", IF(Raw!BQ75="Missed", "Missed", DATEVALUE(RIGHT(Raw!BQ75, LEN(Raw!BQ75) - FIND(",", Raw!BQ75) - 1))))</f>
        <v/>
      </c>
      <c r="L75" s="3" t="str">
        <f>IF(Raw!BR75="", "", IF(Raw!BR75="Missed", "Missed", TIMEVALUE(Raw!BR75)))</f>
        <v/>
      </c>
      <c r="M75" t="str">
        <f>IF(Raw!BS75="", "", Raw!BS75)</f>
        <v/>
      </c>
    </row>
    <row r="76" spans="1:13" x14ac:dyDescent="0.2">
      <c r="A76" s="4" t="str">
        <f>IF(B76="", "", 75)</f>
        <v/>
      </c>
      <c r="B76" s="4" t="str">
        <f>IF(Raw!R76="", "", Raw!R76)</f>
        <v/>
      </c>
      <c r="C76" s="4" t="str">
        <f>IF(Raw!S76="", "", Raw!S76)</f>
        <v/>
      </c>
      <c r="D76" t="str">
        <f>IF(Raw!AT76="", "", Raw!AT76)</f>
        <v/>
      </c>
      <c r="E76" t="str">
        <f>IF(Raw!V76="", "", Raw!V76)</f>
        <v/>
      </c>
      <c r="F76" t="str">
        <f>IF(Raw!BA76="", "", Raw!BA76)</f>
        <v/>
      </c>
      <c r="G76" t="str">
        <f>IF(Raw!AV76="", "", Raw!AV76)</f>
        <v/>
      </c>
      <c r="H76" t="str">
        <f>IF(Raw!T76="", "", Raw!T76)</f>
        <v/>
      </c>
      <c r="I76" t="str">
        <f>IF(Raw!U76="", "", Raw!U76)</f>
        <v/>
      </c>
      <c r="J76" t="str">
        <f>IF(Raw!AZ76="Failed", "No", "")</f>
        <v/>
      </c>
      <c r="K76" s="2" t="str">
        <f>IF(Raw!BQ76="", "", IF(Raw!BQ76="Missed", "Missed", DATEVALUE(RIGHT(Raw!BQ76, LEN(Raw!BQ76) - FIND(",", Raw!BQ76) - 1))))</f>
        <v/>
      </c>
      <c r="L76" s="3" t="str">
        <f>IF(Raw!BR76="", "", IF(Raw!BR76="Missed", "Missed", TIMEVALUE(Raw!BR76)))</f>
        <v/>
      </c>
      <c r="M76" t="str">
        <f>IF(Raw!BS76="", "", Raw!BS76)</f>
        <v/>
      </c>
    </row>
    <row r="77" spans="1:13" x14ac:dyDescent="0.2">
      <c r="A77" s="4" t="str">
        <f>IF(B77="", "", 76)</f>
        <v/>
      </c>
      <c r="B77" s="4" t="str">
        <f>IF(Raw!R77="", "", Raw!R77)</f>
        <v/>
      </c>
      <c r="C77" s="4" t="str">
        <f>IF(Raw!S77="", "", Raw!S77)</f>
        <v/>
      </c>
      <c r="D77" t="str">
        <f>IF(Raw!AT77="", "", Raw!AT77)</f>
        <v/>
      </c>
      <c r="E77" t="str">
        <f>IF(Raw!V77="", "", Raw!V77)</f>
        <v/>
      </c>
      <c r="F77" t="str">
        <f>IF(Raw!BA77="", "", Raw!BA77)</f>
        <v/>
      </c>
      <c r="G77" t="str">
        <f>IF(Raw!AV77="", "", Raw!AV77)</f>
        <v/>
      </c>
      <c r="H77" t="str">
        <f>IF(Raw!T77="", "", Raw!T77)</f>
        <v/>
      </c>
      <c r="I77" t="str">
        <f>IF(Raw!U77="", "", Raw!U77)</f>
        <v/>
      </c>
      <c r="J77" t="str">
        <f>IF(Raw!AZ77="Failed", "No", "")</f>
        <v/>
      </c>
      <c r="K77" s="2" t="str">
        <f>IF(Raw!BQ77="", "", IF(Raw!BQ77="Missed", "Missed", DATEVALUE(RIGHT(Raw!BQ77, LEN(Raw!BQ77) - FIND(",", Raw!BQ77) - 1))))</f>
        <v/>
      </c>
      <c r="L77" s="3" t="str">
        <f>IF(Raw!BR77="", "", IF(Raw!BR77="Missed", "Missed", TIMEVALUE(Raw!BR77)))</f>
        <v/>
      </c>
      <c r="M77" t="str">
        <f>IF(Raw!BS77="", "", Raw!BS77)</f>
        <v/>
      </c>
    </row>
    <row r="78" spans="1:13" x14ac:dyDescent="0.2">
      <c r="A78" s="4" t="str">
        <f>IF(B78="", "", 77)</f>
        <v/>
      </c>
      <c r="B78" s="4" t="str">
        <f>IF(Raw!R78="", "", Raw!R78)</f>
        <v/>
      </c>
      <c r="C78" s="4" t="str">
        <f>IF(Raw!S78="", "", Raw!S78)</f>
        <v/>
      </c>
      <c r="D78" t="str">
        <f>IF(Raw!AT78="", "", Raw!AT78)</f>
        <v/>
      </c>
      <c r="E78" t="str">
        <f>IF(Raw!V78="", "", Raw!V78)</f>
        <v/>
      </c>
      <c r="F78" t="str">
        <f>IF(Raw!BA78="", "", Raw!BA78)</f>
        <v/>
      </c>
      <c r="G78" t="str">
        <f>IF(Raw!AV78="", "", Raw!AV78)</f>
        <v/>
      </c>
      <c r="H78" t="str">
        <f>IF(Raw!T78="", "", Raw!T78)</f>
        <v/>
      </c>
      <c r="I78" t="str">
        <f>IF(Raw!U78="", "", Raw!U78)</f>
        <v/>
      </c>
      <c r="J78" t="str">
        <f>IF(Raw!AZ78="Failed", "No", "")</f>
        <v/>
      </c>
      <c r="K78" s="2" t="str">
        <f>IF(Raw!BQ78="", "", IF(Raw!BQ78="Missed", "Missed", DATEVALUE(RIGHT(Raw!BQ78, LEN(Raw!BQ78) - FIND(",", Raw!BQ78) - 1))))</f>
        <v/>
      </c>
      <c r="L78" s="3" t="str">
        <f>IF(Raw!BR78="", "", IF(Raw!BR78="Missed", "Missed", TIMEVALUE(Raw!BR78)))</f>
        <v/>
      </c>
      <c r="M78" t="str">
        <f>IF(Raw!BS78="", "", Raw!BS78)</f>
        <v/>
      </c>
    </row>
    <row r="79" spans="1:13" x14ac:dyDescent="0.2">
      <c r="A79" s="4" t="str">
        <f>IF(B79="", "", 78)</f>
        <v/>
      </c>
      <c r="B79" s="4" t="str">
        <f>IF(Raw!R79="", "", Raw!R79)</f>
        <v/>
      </c>
      <c r="C79" s="4" t="str">
        <f>IF(Raw!S79="", "", Raw!S79)</f>
        <v/>
      </c>
      <c r="D79" t="str">
        <f>IF(Raw!AT79="", "", Raw!AT79)</f>
        <v/>
      </c>
      <c r="E79" t="str">
        <f>IF(Raw!V79="", "", Raw!V79)</f>
        <v/>
      </c>
      <c r="F79" t="str">
        <f>IF(Raw!BA79="", "", Raw!BA79)</f>
        <v/>
      </c>
      <c r="G79" t="str">
        <f>IF(Raw!AV79="", "", Raw!AV79)</f>
        <v/>
      </c>
      <c r="H79" t="str">
        <f>IF(Raw!T79="", "", Raw!T79)</f>
        <v/>
      </c>
      <c r="I79" t="str">
        <f>IF(Raw!U79="", "", Raw!U79)</f>
        <v/>
      </c>
      <c r="J79" t="str">
        <f>IF(Raw!AZ79="Failed", "No", "")</f>
        <v/>
      </c>
      <c r="K79" s="2" t="str">
        <f>IF(Raw!BQ79="", "", IF(Raw!BQ79="Missed", "Missed", DATEVALUE(RIGHT(Raw!BQ79, LEN(Raw!BQ79) - FIND(",", Raw!BQ79) - 1))))</f>
        <v/>
      </c>
      <c r="L79" s="3" t="str">
        <f>IF(Raw!BR79="", "", IF(Raw!BR79="Missed", "Missed", TIMEVALUE(Raw!BR79)))</f>
        <v/>
      </c>
      <c r="M79" t="str">
        <f>IF(Raw!BS79="", "", Raw!BS79)</f>
        <v/>
      </c>
    </row>
    <row r="80" spans="1:13" x14ac:dyDescent="0.2">
      <c r="A80" s="4" t="str">
        <f>IF(B80="", "", 79)</f>
        <v/>
      </c>
      <c r="B80" s="4" t="str">
        <f>IF(Raw!R80="", "", Raw!R80)</f>
        <v/>
      </c>
      <c r="C80" s="4" t="str">
        <f>IF(Raw!S80="", "", Raw!S80)</f>
        <v/>
      </c>
      <c r="D80" t="str">
        <f>IF(Raw!AT80="", "", Raw!AT80)</f>
        <v/>
      </c>
      <c r="E80" t="str">
        <f>IF(Raw!V80="", "", Raw!V80)</f>
        <v/>
      </c>
      <c r="F80" t="str">
        <f>IF(Raw!BA80="", "", Raw!BA80)</f>
        <v/>
      </c>
      <c r="G80" t="str">
        <f>IF(Raw!AV80="", "", Raw!AV80)</f>
        <v/>
      </c>
      <c r="H80" t="str">
        <f>IF(Raw!T80="", "", Raw!T80)</f>
        <v/>
      </c>
      <c r="I80" t="str">
        <f>IF(Raw!U80="", "", Raw!U80)</f>
        <v/>
      </c>
      <c r="J80" t="str">
        <f>IF(Raw!AZ80="Failed", "No", "")</f>
        <v/>
      </c>
      <c r="K80" s="2" t="str">
        <f>IF(Raw!BQ80="", "", IF(Raw!BQ80="Missed", "Missed", DATEVALUE(RIGHT(Raw!BQ80, LEN(Raw!BQ80) - FIND(",", Raw!BQ80) - 1))))</f>
        <v/>
      </c>
      <c r="L80" s="3" t="str">
        <f>IF(Raw!BR80="", "", IF(Raw!BR80="Missed", "Missed", TIMEVALUE(Raw!BR80)))</f>
        <v/>
      </c>
      <c r="M80" t="str">
        <f>IF(Raw!BS80="", "", Raw!BS80)</f>
        <v/>
      </c>
    </row>
    <row r="81" spans="1:13" x14ac:dyDescent="0.2">
      <c r="A81" s="4" t="str">
        <f>IF(B81="", "", 80)</f>
        <v/>
      </c>
      <c r="B81" s="4" t="str">
        <f>IF(Raw!R81="", "", Raw!R81)</f>
        <v/>
      </c>
      <c r="C81" s="4" t="str">
        <f>IF(Raw!S81="", "", Raw!S81)</f>
        <v/>
      </c>
      <c r="D81" t="str">
        <f>IF(Raw!AT81="", "", Raw!AT81)</f>
        <v/>
      </c>
      <c r="E81" t="str">
        <f>IF(Raw!V81="", "", Raw!V81)</f>
        <v/>
      </c>
      <c r="F81" t="str">
        <f>IF(Raw!BA81="", "", Raw!BA81)</f>
        <v/>
      </c>
      <c r="G81" t="str">
        <f>IF(Raw!AV81="", "", Raw!AV81)</f>
        <v/>
      </c>
      <c r="H81" t="str">
        <f>IF(Raw!T81="", "", Raw!T81)</f>
        <v/>
      </c>
      <c r="I81" t="str">
        <f>IF(Raw!U81="", "", Raw!U81)</f>
        <v/>
      </c>
      <c r="J81" t="str">
        <f>IF(Raw!AZ81="Failed", "No", "")</f>
        <v/>
      </c>
      <c r="K81" s="2" t="str">
        <f>IF(Raw!BQ81="", "", IF(Raw!BQ81="Missed", "Missed", DATEVALUE(RIGHT(Raw!BQ81, LEN(Raw!BQ81) - FIND(",", Raw!BQ81) - 1))))</f>
        <v/>
      </c>
      <c r="L81" s="3" t="str">
        <f>IF(Raw!BR81="", "", IF(Raw!BR81="Missed", "Missed", TIMEVALUE(Raw!BR81)))</f>
        <v/>
      </c>
      <c r="M81" t="str">
        <f>IF(Raw!BS81="", "", Raw!BS81)</f>
        <v/>
      </c>
    </row>
    <row r="82" spans="1:13" x14ac:dyDescent="0.2">
      <c r="A82" s="4" t="str">
        <f>IF(B82="", "", 81)</f>
        <v/>
      </c>
      <c r="B82" s="4" t="str">
        <f>IF(Raw!R82="", "", Raw!R82)</f>
        <v/>
      </c>
      <c r="C82" s="4" t="str">
        <f>IF(Raw!S82="", "", Raw!S82)</f>
        <v/>
      </c>
      <c r="D82" t="str">
        <f>IF(Raw!AT82="", "", Raw!AT82)</f>
        <v/>
      </c>
      <c r="E82" t="str">
        <f>IF(Raw!V82="", "", Raw!V82)</f>
        <v/>
      </c>
      <c r="F82" t="str">
        <f>IF(Raw!BA82="", "", Raw!BA82)</f>
        <v/>
      </c>
      <c r="G82" t="str">
        <f>IF(Raw!AV82="", "", Raw!AV82)</f>
        <v/>
      </c>
      <c r="H82" t="str">
        <f>IF(Raw!T82="", "", Raw!T82)</f>
        <v/>
      </c>
      <c r="I82" t="str">
        <f>IF(Raw!U82="", "", Raw!U82)</f>
        <v/>
      </c>
      <c r="J82" t="str">
        <f>IF(Raw!AZ82="Failed", "No", "")</f>
        <v/>
      </c>
      <c r="K82" s="2" t="str">
        <f>IF(Raw!BQ82="", "", IF(Raw!BQ82="Missed", "Missed", DATEVALUE(RIGHT(Raw!BQ82, LEN(Raw!BQ82) - FIND(",", Raw!BQ82) - 1))))</f>
        <v/>
      </c>
      <c r="L82" s="3" t="str">
        <f>IF(Raw!BR82="", "", IF(Raw!BR82="Missed", "Missed", TIMEVALUE(Raw!BR82)))</f>
        <v/>
      </c>
      <c r="M82" t="str">
        <f>IF(Raw!BS82="", "", Raw!BS82)</f>
        <v/>
      </c>
    </row>
    <row r="83" spans="1:13" x14ac:dyDescent="0.2">
      <c r="A83" s="4" t="str">
        <f>IF(B83="", "", 82)</f>
        <v/>
      </c>
      <c r="B83" s="4" t="str">
        <f>IF(Raw!R83="", "", Raw!R83)</f>
        <v/>
      </c>
      <c r="C83" s="4" t="str">
        <f>IF(Raw!S83="", "", Raw!S83)</f>
        <v/>
      </c>
      <c r="D83" t="str">
        <f>IF(Raw!AT83="", "", Raw!AT83)</f>
        <v/>
      </c>
      <c r="E83" t="str">
        <f>IF(Raw!V83="", "", Raw!V83)</f>
        <v/>
      </c>
      <c r="F83" t="str">
        <f>IF(Raw!BA83="", "", Raw!BA83)</f>
        <v/>
      </c>
      <c r="G83" t="str">
        <f>IF(Raw!AV83="", "", Raw!AV83)</f>
        <v/>
      </c>
      <c r="H83" t="str">
        <f>IF(Raw!T83="", "", Raw!T83)</f>
        <v/>
      </c>
      <c r="I83" t="str">
        <f>IF(Raw!U83="", "", Raw!U83)</f>
        <v/>
      </c>
      <c r="J83" t="str">
        <f>IF(Raw!AZ83="Failed", "No", "")</f>
        <v/>
      </c>
      <c r="K83" s="2" t="str">
        <f>IF(Raw!BQ83="", "", IF(Raw!BQ83="Missed", "Missed", DATEVALUE(RIGHT(Raw!BQ83, LEN(Raw!BQ83) - FIND(",", Raw!BQ83) - 1))))</f>
        <v/>
      </c>
      <c r="L83" s="3" t="str">
        <f>IF(Raw!BR83="", "", IF(Raw!BR83="Missed", "Missed", TIMEVALUE(Raw!BR83)))</f>
        <v/>
      </c>
      <c r="M83" t="str">
        <f>IF(Raw!BS83="", "", Raw!BS83)</f>
        <v/>
      </c>
    </row>
    <row r="84" spans="1:13" x14ac:dyDescent="0.2">
      <c r="A84" s="4" t="str">
        <f>IF(B84="", "", 83)</f>
        <v/>
      </c>
      <c r="B84" s="4" t="str">
        <f>IF(Raw!R84="", "", Raw!R84)</f>
        <v/>
      </c>
      <c r="C84" s="4" t="str">
        <f>IF(Raw!S84="", "", Raw!S84)</f>
        <v/>
      </c>
      <c r="D84" t="str">
        <f>IF(Raw!AT84="", "", Raw!AT84)</f>
        <v/>
      </c>
      <c r="E84" t="str">
        <f>IF(Raw!V84="", "", Raw!V84)</f>
        <v/>
      </c>
      <c r="F84" t="str">
        <f>IF(Raw!BA84="", "", Raw!BA84)</f>
        <v/>
      </c>
      <c r="G84" t="str">
        <f>IF(Raw!AV84="", "", Raw!AV84)</f>
        <v/>
      </c>
      <c r="H84" t="str">
        <f>IF(Raw!T84="", "", Raw!T84)</f>
        <v/>
      </c>
      <c r="I84" t="str">
        <f>IF(Raw!U84="", "", Raw!U84)</f>
        <v/>
      </c>
      <c r="J84" t="str">
        <f>IF(Raw!AZ84="Failed", "No", "")</f>
        <v/>
      </c>
      <c r="K84" s="2" t="str">
        <f>IF(Raw!BQ84="", "", IF(Raw!BQ84="Missed", "Missed", DATEVALUE(RIGHT(Raw!BQ84, LEN(Raw!BQ84) - FIND(",", Raw!BQ84) - 1))))</f>
        <v/>
      </c>
      <c r="L84" s="3" t="str">
        <f>IF(Raw!BR84="", "", IF(Raw!BR84="Missed", "Missed", TIMEVALUE(Raw!BR84)))</f>
        <v/>
      </c>
      <c r="M84" t="str">
        <f>IF(Raw!BS84="", "", Raw!BS84)</f>
        <v/>
      </c>
    </row>
    <row r="85" spans="1:13" x14ac:dyDescent="0.2">
      <c r="A85" s="4" t="str">
        <f>IF(B85="", "", 84)</f>
        <v/>
      </c>
      <c r="B85" s="4" t="str">
        <f>IF(Raw!R85="", "", Raw!R85)</f>
        <v/>
      </c>
      <c r="C85" s="4" t="str">
        <f>IF(Raw!S85="", "", Raw!S85)</f>
        <v/>
      </c>
      <c r="D85" t="str">
        <f>IF(Raw!AT85="", "", Raw!AT85)</f>
        <v/>
      </c>
      <c r="E85" t="str">
        <f>IF(Raw!V85="", "", Raw!V85)</f>
        <v/>
      </c>
      <c r="F85" t="str">
        <f>IF(Raw!BA85="", "", Raw!BA85)</f>
        <v/>
      </c>
      <c r="G85" t="str">
        <f>IF(Raw!AV85="", "", Raw!AV85)</f>
        <v/>
      </c>
      <c r="H85" t="str">
        <f>IF(Raw!T85="", "", Raw!T85)</f>
        <v/>
      </c>
      <c r="I85" t="str">
        <f>IF(Raw!U85="", "", Raw!U85)</f>
        <v/>
      </c>
      <c r="J85" t="str">
        <f>IF(Raw!AZ85="Failed", "No", "")</f>
        <v/>
      </c>
      <c r="K85" s="2" t="str">
        <f>IF(Raw!BQ85="", "", IF(Raw!BQ85="Missed", "Missed", DATEVALUE(RIGHT(Raw!BQ85, LEN(Raw!BQ85) - FIND(",", Raw!BQ85) - 1))))</f>
        <v/>
      </c>
      <c r="L85" s="3" t="str">
        <f>IF(Raw!BR85="", "", IF(Raw!BR85="Missed", "Missed", TIMEVALUE(Raw!BR85)))</f>
        <v/>
      </c>
      <c r="M85" t="str">
        <f>IF(Raw!BS85="", "", Raw!BS85)</f>
        <v/>
      </c>
    </row>
    <row r="86" spans="1:13" x14ac:dyDescent="0.2">
      <c r="A86" s="4" t="str">
        <f>IF(B86="", "", 85)</f>
        <v/>
      </c>
      <c r="B86" s="4" t="str">
        <f>IF(Raw!R86="", "", Raw!R86)</f>
        <v/>
      </c>
      <c r="C86" s="4" t="str">
        <f>IF(Raw!S86="", "", Raw!S86)</f>
        <v/>
      </c>
      <c r="D86" t="str">
        <f>IF(Raw!AT86="", "", Raw!AT86)</f>
        <v/>
      </c>
      <c r="E86" t="str">
        <f>IF(Raw!V86="", "", Raw!V86)</f>
        <v/>
      </c>
      <c r="F86" t="str">
        <f>IF(Raw!BA86="", "", Raw!BA86)</f>
        <v/>
      </c>
      <c r="G86" t="str">
        <f>IF(Raw!AV86="", "", Raw!AV86)</f>
        <v/>
      </c>
      <c r="H86" t="str">
        <f>IF(Raw!T86="", "", Raw!T86)</f>
        <v/>
      </c>
      <c r="I86" t="str">
        <f>IF(Raw!U86="", "", Raw!U86)</f>
        <v/>
      </c>
      <c r="J86" t="str">
        <f>IF(Raw!AZ86="Failed", "No", "")</f>
        <v/>
      </c>
      <c r="K86" s="2" t="str">
        <f>IF(Raw!BQ86="", "", IF(Raw!BQ86="Missed", "Missed", DATEVALUE(RIGHT(Raw!BQ86, LEN(Raw!BQ86) - FIND(",", Raw!BQ86) - 1))))</f>
        <v/>
      </c>
      <c r="L86" s="3" t="str">
        <f>IF(Raw!BR86="", "", IF(Raw!BR86="Missed", "Missed", TIMEVALUE(Raw!BR86)))</f>
        <v/>
      </c>
      <c r="M86" t="str">
        <f>IF(Raw!BS86="", "", Raw!BS86)</f>
        <v/>
      </c>
    </row>
    <row r="87" spans="1:13" x14ac:dyDescent="0.2">
      <c r="A87" s="4" t="str">
        <f>IF(B87="", "", 86)</f>
        <v/>
      </c>
      <c r="B87" s="4" t="str">
        <f>IF(Raw!R87="", "", Raw!R87)</f>
        <v/>
      </c>
      <c r="C87" s="4" t="str">
        <f>IF(Raw!S87="", "", Raw!S87)</f>
        <v/>
      </c>
      <c r="D87" t="str">
        <f>IF(Raw!AT87="", "", Raw!AT87)</f>
        <v/>
      </c>
      <c r="E87" t="str">
        <f>IF(Raw!V87="", "", Raw!V87)</f>
        <v/>
      </c>
      <c r="F87" t="str">
        <f>IF(Raw!BA87="", "", Raw!BA87)</f>
        <v/>
      </c>
      <c r="G87" t="str">
        <f>IF(Raw!AV87="", "", Raw!AV87)</f>
        <v/>
      </c>
      <c r="H87" t="str">
        <f>IF(Raw!T87="", "", Raw!T87)</f>
        <v/>
      </c>
      <c r="I87" t="str">
        <f>IF(Raw!U87="", "", Raw!U87)</f>
        <v/>
      </c>
      <c r="J87" t="str">
        <f>IF(Raw!AZ87="Failed", "No", "")</f>
        <v/>
      </c>
      <c r="K87" s="2" t="str">
        <f>IF(Raw!BQ87="", "", IF(Raw!BQ87="Missed", "Missed", DATEVALUE(RIGHT(Raw!BQ87, LEN(Raw!BQ87) - FIND(",", Raw!BQ87) - 1))))</f>
        <v/>
      </c>
      <c r="L87" s="3" t="str">
        <f>IF(Raw!BR87="", "", IF(Raw!BR87="Missed", "Missed", TIMEVALUE(Raw!BR87)))</f>
        <v/>
      </c>
      <c r="M87" t="str">
        <f>IF(Raw!BS87="", "", Raw!BS87)</f>
        <v/>
      </c>
    </row>
    <row r="88" spans="1:13" x14ac:dyDescent="0.2">
      <c r="A88" s="4" t="str">
        <f>IF(B88="", "", 87)</f>
        <v/>
      </c>
      <c r="B88" s="4" t="str">
        <f>IF(Raw!R88="", "", Raw!R88)</f>
        <v/>
      </c>
      <c r="C88" s="4" t="str">
        <f>IF(Raw!S88="", "", Raw!S88)</f>
        <v/>
      </c>
      <c r="D88" t="str">
        <f>IF(Raw!AT88="", "", Raw!AT88)</f>
        <v/>
      </c>
      <c r="E88" t="str">
        <f>IF(Raw!V88="", "", Raw!V88)</f>
        <v/>
      </c>
      <c r="F88" t="str">
        <f>IF(Raw!BA88="", "", Raw!BA88)</f>
        <v/>
      </c>
      <c r="G88" t="str">
        <f>IF(Raw!AV88="", "", Raw!AV88)</f>
        <v/>
      </c>
      <c r="H88" t="str">
        <f>IF(Raw!T88="", "", Raw!T88)</f>
        <v/>
      </c>
      <c r="I88" t="str">
        <f>IF(Raw!U88="", "", Raw!U88)</f>
        <v/>
      </c>
      <c r="J88" t="str">
        <f>IF(Raw!AZ88="Failed", "No", "")</f>
        <v/>
      </c>
      <c r="K88" s="2" t="str">
        <f>IF(Raw!BQ88="", "", IF(Raw!BQ88="Missed", "Missed", DATEVALUE(RIGHT(Raw!BQ88, LEN(Raw!BQ88) - FIND(",", Raw!BQ88) - 1))))</f>
        <v/>
      </c>
      <c r="L88" s="3" t="str">
        <f>IF(Raw!BR88="", "", IF(Raw!BR88="Missed", "Missed", TIMEVALUE(Raw!BR88)))</f>
        <v/>
      </c>
      <c r="M88" t="str">
        <f>IF(Raw!BS88="", "", Raw!BS88)</f>
        <v/>
      </c>
    </row>
    <row r="89" spans="1:13" x14ac:dyDescent="0.2">
      <c r="A89" s="4" t="str">
        <f>IF(B89="", "", 88)</f>
        <v/>
      </c>
      <c r="B89" s="4" t="str">
        <f>IF(Raw!R89="", "", Raw!R89)</f>
        <v/>
      </c>
      <c r="C89" s="4" t="str">
        <f>IF(Raw!S89="", "", Raw!S89)</f>
        <v/>
      </c>
      <c r="D89" t="str">
        <f>IF(Raw!AT89="", "", Raw!AT89)</f>
        <v/>
      </c>
      <c r="E89" t="str">
        <f>IF(Raw!V89="", "", Raw!V89)</f>
        <v/>
      </c>
      <c r="F89" t="str">
        <f>IF(Raw!BA89="", "", Raw!BA89)</f>
        <v/>
      </c>
      <c r="G89" t="str">
        <f>IF(Raw!AV89="", "", Raw!AV89)</f>
        <v/>
      </c>
      <c r="H89" t="str">
        <f>IF(Raw!T89="", "", Raw!T89)</f>
        <v/>
      </c>
      <c r="I89" t="str">
        <f>IF(Raw!U89="", "", Raw!U89)</f>
        <v/>
      </c>
      <c r="J89" t="str">
        <f>IF(Raw!AZ89="Failed", "No", "")</f>
        <v/>
      </c>
      <c r="K89" s="2" t="str">
        <f>IF(Raw!BQ89="", "", IF(Raw!BQ89="Missed", "Missed", DATEVALUE(RIGHT(Raw!BQ89, LEN(Raw!BQ89) - FIND(",", Raw!BQ89) - 1))))</f>
        <v/>
      </c>
      <c r="L89" s="3" t="str">
        <f>IF(Raw!BR89="", "", IF(Raw!BR89="Missed", "Missed", TIMEVALUE(Raw!BR89)))</f>
        <v/>
      </c>
      <c r="M89" t="str">
        <f>IF(Raw!BS89="", "", Raw!BS89)</f>
        <v/>
      </c>
    </row>
    <row r="90" spans="1:13" x14ac:dyDescent="0.2">
      <c r="A90" s="4" t="str">
        <f>IF(B90="", "", 89)</f>
        <v/>
      </c>
      <c r="B90" s="4" t="str">
        <f>IF(Raw!R90="", "", Raw!R90)</f>
        <v/>
      </c>
      <c r="C90" s="4" t="str">
        <f>IF(Raw!S90="", "", Raw!S90)</f>
        <v/>
      </c>
      <c r="D90" t="str">
        <f>IF(Raw!AT90="", "", Raw!AT90)</f>
        <v/>
      </c>
      <c r="E90" t="str">
        <f>IF(Raw!V90="", "", Raw!V90)</f>
        <v/>
      </c>
      <c r="F90" t="str">
        <f>IF(Raw!BA90="", "", Raw!BA90)</f>
        <v/>
      </c>
      <c r="G90" t="str">
        <f>IF(Raw!AV90="", "", Raw!AV90)</f>
        <v/>
      </c>
      <c r="H90" t="str">
        <f>IF(Raw!T90="", "", Raw!T90)</f>
        <v/>
      </c>
      <c r="I90" t="str">
        <f>IF(Raw!U90="", "", Raw!U90)</f>
        <v/>
      </c>
      <c r="J90" t="str">
        <f>IF(Raw!AZ90="Failed", "No", "")</f>
        <v/>
      </c>
      <c r="K90" s="2" t="str">
        <f>IF(Raw!BQ90="", "", IF(Raw!BQ90="Missed", "Missed", DATEVALUE(RIGHT(Raw!BQ90, LEN(Raw!BQ90) - FIND(",", Raw!BQ90) - 1))))</f>
        <v/>
      </c>
      <c r="L90" s="3" t="str">
        <f>IF(Raw!BR90="", "", IF(Raw!BR90="Missed", "Missed", TIMEVALUE(Raw!BR90)))</f>
        <v/>
      </c>
      <c r="M90" t="str">
        <f>IF(Raw!BS90="", "", Raw!BS90)</f>
        <v/>
      </c>
    </row>
    <row r="91" spans="1:13" x14ac:dyDescent="0.2">
      <c r="A91" s="4" t="str">
        <f>IF(B91="", "", 90)</f>
        <v/>
      </c>
      <c r="B91" s="4" t="str">
        <f>IF(Raw!R91="", "", Raw!R91)</f>
        <v/>
      </c>
      <c r="C91" s="4" t="str">
        <f>IF(Raw!S91="", "", Raw!S91)</f>
        <v/>
      </c>
      <c r="D91" t="str">
        <f>IF(Raw!AT91="", "", Raw!AT91)</f>
        <v/>
      </c>
      <c r="E91" t="str">
        <f>IF(Raw!V91="", "", Raw!V91)</f>
        <v/>
      </c>
      <c r="F91" t="str">
        <f>IF(Raw!BA91="", "", Raw!BA91)</f>
        <v/>
      </c>
      <c r="G91" t="str">
        <f>IF(Raw!AV91="", "", Raw!AV91)</f>
        <v/>
      </c>
      <c r="H91" t="str">
        <f>IF(Raw!T91="", "", Raw!T91)</f>
        <v/>
      </c>
      <c r="I91" t="str">
        <f>IF(Raw!U91="", "", Raw!U91)</f>
        <v/>
      </c>
      <c r="J91" t="str">
        <f>IF(Raw!AZ91="Failed", "No", "")</f>
        <v/>
      </c>
      <c r="K91" s="2" t="str">
        <f>IF(Raw!BQ91="", "", IF(Raw!BQ91="Missed", "Missed", DATEVALUE(RIGHT(Raw!BQ91, LEN(Raw!BQ91) - FIND(",", Raw!BQ91) - 1))))</f>
        <v/>
      </c>
      <c r="L91" s="3" t="str">
        <f>IF(Raw!BR91="", "", IF(Raw!BR91="Missed", "Missed", TIMEVALUE(Raw!BR91)))</f>
        <v/>
      </c>
      <c r="M91" t="str">
        <f>IF(Raw!BS91="", "", Raw!BS91)</f>
        <v/>
      </c>
    </row>
    <row r="92" spans="1:13" x14ac:dyDescent="0.2">
      <c r="A92" s="4" t="str">
        <f>IF(B92="", "", 91)</f>
        <v/>
      </c>
      <c r="B92" s="4" t="str">
        <f>IF(Raw!R92="", "", Raw!R92)</f>
        <v/>
      </c>
      <c r="C92" s="4" t="str">
        <f>IF(Raw!S92="", "", Raw!S92)</f>
        <v/>
      </c>
      <c r="D92" t="str">
        <f>IF(Raw!AT92="", "", Raw!AT92)</f>
        <v/>
      </c>
      <c r="E92" t="str">
        <f>IF(Raw!V92="", "", Raw!V92)</f>
        <v/>
      </c>
      <c r="F92" t="str">
        <f>IF(Raw!BA92="", "", Raw!BA92)</f>
        <v/>
      </c>
      <c r="G92" t="str">
        <f>IF(Raw!AV92="", "", Raw!AV92)</f>
        <v/>
      </c>
      <c r="H92" t="str">
        <f>IF(Raw!T92="", "", Raw!T92)</f>
        <v/>
      </c>
      <c r="I92" t="str">
        <f>IF(Raw!U92="", "", Raw!U92)</f>
        <v/>
      </c>
      <c r="J92" t="str">
        <f>IF(Raw!AZ92="Failed", "No", "")</f>
        <v/>
      </c>
      <c r="K92" s="2" t="str">
        <f>IF(Raw!BQ92="", "", IF(Raw!BQ92="Missed", "Missed", DATEVALUE(RIGHT(Raw!BQ92, LEN(Raw!BQ92) - FIND(",", Raw!BQ92) - 1))))</f>
        <v/>
      </c>
      <c r="L92" s="3" t="str">
        <f>IF(Raw!BR92="", "", IF(Raw!BR92="Missed", "Missed", TIMEVALUE(Raw!BR92)))</f>
        <v/>
      </c>
      <c r="M92" t="str">
        <f>IF(Raw!BS92="", "", Raw!BS92)</f>
        <v/>
      </c>
    </row>
    <row r="93" spans="1:13" x14ac:dyDescent="0.2">
      <c r="A93" s="4" t="str">
        <f>IF(B93="", "", 92)</f>
        <v/>
      </c>
      <c r="B93" s="4" t="str">
        <f>IF(Raw!R93="", "", Raw!R93)</f>
        <v/>
      </c>
      <c r="C93" s="4" t="str">
        <f>IF(Raw!S93="", "", Raw!S93)</f>
        <v/>
      </c>
      <c r="D93" t="str">
        <f>IF(Raw!AT93="", "", Raw!AT93)</f>
        <v/>
      </c>
      <c r="E93" t="str">
        <f>IF(Raw!V93="", "", Raw!V93)</f>
        <v/>
      </c>
      <c r="F93" t="str">
        <f>IF(Raw!BA93="", "", Raw!BA93)</f>
        <v/>
      </c>
      <c r="G93" t="str">
        <f>IF(Raw!AV93="", "", Raw!AV93)</f>
        <v/>
      </c>
      <c r="H93" t="str">
        <f>IF(Raw!T93="", "", Raw!T93)</f>
        <v/>
      </c>
      <c r="I93" t="str">
        <f>IF(Raw!U93="", "", Raw!U93)</f>
        <v/>
      </c>
      <c r="J93" t="str">
        <f>IF(Raw!AZ93="Failed", "No", "")</f>
        <v/>
      </c>
      <c r="K93" s="2" t="str">
        <f>IF(Raw!BQ93="", "", IF(Raw!BQ93="Missed", "Missed", DATEVALUE(RIGHT(Raw!BQ93, LEN(Raw!BQ93) - FIND(",", Raw!BQ93) - 1))))</f>
        <v/>
      </c>
      <c r="L93" s="3" t="str">
        <f>IF(Raw!BR93="", "", IF(Raw!BR93="Missed", "Missed", TIMEVALUE(Raw!BR93)))</f>
        <v/>
      </c>
      <c r="M93" t="str">
        <f>IF(Raw!BS93="", "", Raw!BS93)</f>
        <v/>
      </c>
    </row>
    <row r="94" spans="1:13" x14ac:dyDescent="0.2">
      <c r="A94" s="4" t="str">
        <f>IF(B94="", "", 93)</f>
        <v/>
      </c>
      <c r="B94" s="4" t="str">
        <f>IF(Raw!R94="", "", Raw!R94)</f>
        <v/>
      </c>
      <c r="C94" s="4" t="str">
        <f>IF(Raw!S94="", "", Raw!S94)</f>
        <v/>
      </c>
      <c r="D94" t="str">
        <f>IF(Raw!AT94="", "", Raw!AT94)</f>
        <v/>
      </c>
      <c r="E94" t="str">
        <f>IF(Raw!V94="", "", Raw!V94)</f>
        <v/>
      </c>
      <c r="F94" t="str">
        <f>IF(Raw!BA94="", "", Raw!BA94)</f>
        <v/>
      </c>
      <c r="G94" t="str">
        <f>IF(Raw!AV94="", "", Raw!AV94)</f>
        <v/>
      </c>
      <c r="H94" t="str">
        <f>IF(Raw!T94="", "", Raw!T94)</f>
        <v/>
      </c>
      <c r="I94" t="str">
        <f>IF(Raw!U94="", "", Raw!U94)</f>
        <v/>
      </c>
      <c r="J94" t="str">
        <f>IF(Raw!AZ94="Failed", "No", "")</f>
        <v/>
      </c>
      <c r="K94" s="2" t="str">
        <f>IF(Raw!BQ94="", "", IF(Raw!BQ94="Missed", "Missed", DATEVALUE(RIGHT(Raw!BQ94, LEN(Raw!BQ94) - FIND(",", Raw!BQ94) - 1))))</f>
        <v/>
      </c>
      <c r="L94" s="3" t="str">
        <f>IF(Raw!BR94="", "", IF(Raw!BR94="Missed", "Missed", TIMEVALUE(Raw!BR94)))</f>
        <v/>
      </c>
      <c r="M94" t="str">
        <f>IF(Raw!BS94="", "", Raw!BS94)</f>
        <v/>
      </c>
    </row>
    <row r="95" spans="1:13" x14ac:dyDescent="0.2">
      <c r="A95" s="4" t="str">
        <f>IF(B95="", "", 94)</f>
        <v/>
      </c>
      <c r="B95" s="4" t="str">
        <f>IF(Raw!R95="", "", Raw!R95)</f>
        <v/>
      </c>
      <c r="C95" s="4" t="str">
        <f>IF(Raw!S95="", "", Raw!S95)</f>
        <v/>
      </c>
      <c r="D95" t="str">
        <f>IF(Raw!AT95="", "", Raw!AT95)</f>
        <v/>
      </c>
      <c r="E95" t="str">
        <f>IF(Raw!V95="", "", Raw!V95)</f>
        <v/>
      </c>
      <c r="F95" t="str">
        <f>IF(Raw!BA95="", "", Raw!BA95)</f>
        <v/>
      </c>
      <c r="G95" t="str">
        <f>IF(Raw!AV95="", "", Raw!AV95)</f>
        <v/>
      </c>
      <c r="H95" t="str">
        <f>IF(Raw!T95="", "", Raw!T95)</f>
        <v/>
      </c>
      <c r="I95" t="str">
        <f>IF(Raw!U95="", "", Raw!U95)</f>
        <v/>
      </c>
      <c r="J95" t="str">
        <f>IF(Raw!AZ95="Failed", "No", "")</f>
        <v/>
      </c>
      <c r="K95" s="2" t="str">
        <f>IF(Raw!BQ95="", "", IF(Raw!BQ95="Missed", "Missed", DATEVALUE(RIGHT(Raw!BQ95, LEN(Raw!BQ95) - FIND(",", Raw!BQ95) - 1))))</f>
        <v/>
      </c>
      <c r="L95" s="3" t="str">
        <f>IF(Raw!BR95="", "", IF(Raw!BR95="Missed", "Missed", TIMEVALUE(Raw!BR95)))</f>
        <v/>
      </c>
      <c r="M95" t="str">
        <f>IF(Raw!BS95="", "", Raw!BS95)</f>
        <v/>
      </c>
    </row>
    <row r="96" spans="1:13" x14ac:dyDescent="0.2">
      <c r="A96" s="4" t="str">
        <f>IF(B96="", "", 95)</f>
        <v/>
      </c>
      <c r="B96" s="4" t="str">
        <f>IF(Raw!R96="", "", Raw!R96)</f>
        <v/>
      </c>
      <c r="C96" s="4" t="str">
        <f>IF(Raw!S96="", "", Raw!S96)</f>
        <v/>
      </c>
      <c r="D96" t="str">
        <f>IF(Raw!AT96="", "", Raw!AT96)</f>
        <v/>
      </c>
      <c r="E96" t="str">
        <f>IF(Raw!V96="", "", Raw!V96)</f>
        <v/>
      </c>
      <c r="F96" t="str">
        <f>IF(Raw!BA96="", "", Raw!BA96)</f>
        <v/>
      </c>
      <c r="G96" t="str">
        <f>IF(Raw!AV96="", "", Raw!AV96)</f>
        <v/>
      </c>
      <c r="H96" t="str">
        <f>IF(Raw!T96="", "", Raw!T96)</f>
        <v/>
      </c>
      <c r="I96" t="str">
        <f>IF(Raw!U96="", "", Raw!U96)</f>
        <v/>
      </c>
      <c r="J96" t="str">
        <f>IF(Raw!AZ96="Failed", "No", "")</f>
        <v/>
      </c>
      <c r="K96" s="2" t="str">
        <f>IF(Raw!BQ96="", "", IF(Raw!BQ96="Missed", "Missed", DATEVALUE(RIGHT(Raw!BQ96, LEN(Raw!BQ96) - FIND(",", Raw!BQ96) - 1))))</f>
        <v/>
      </c>
      <c r="L96" s="3" t="str">
        <f>IF(Raw!BR96="", "", IF(Raw!BR96="Missed", "Missed", TIMEVALUE(Raw!BR96)))</f>
        <v/>
      </c>
      <c r="M96" t="str">
        <f>IF(Raw!BS96="", "", Raw!BS96)</f>
        <v/>
      </c>
    </row>
    <row r="97" spans="1:13" x14ac:dyDescent="0.2">
      <c r="A97" s="4" t="str">
        <f>IF(B97="", "", 96)</f>
        <v/>
      </c>
      <c r="B97" s="4" t="str">
        <f>IF(Raw!R97="", "", Raw!R97)</f>
        <v/>
      </c>
      <c r="C97" s="4" t="str">
        <f>IF(Raw!S97="", "", Raw!S97)</f>
        <v/>
      </c>
      <c r="D97" t="str">
        <f>IF(Raw!AT97="", "", Raw!AT97)</f>
        <v/>
      </c>
      <c r="E97" t="str">
        <f>IF(Raw!V97="", "", Raw!V97)</f>
        <v/>
      </c>
      <c r="F97" t="str">
        <f>IF(Raw!BA97="", "", Raw!BA97)</f>
        <v/>
      </c>
      <c r="G97" t="str">
        <f>IF(Raw!AV97="", "", Raw!AV97)</f>
        <v/>
      </c>
      <c r="H97" t="str">
        <f>IF(Raw!T97="", "", Raw!T97)</f>
        <v/>
      </c>
      <c r="I97" t="str">
        <f>IF(Raw!U97="", "", Raw!U97)</f>
        <v/>
      </c>
      <c r="J97" t="str">
        <f>IF(Raw!AZ97="Failed", "No", "")</f>
        <v/>
      </c>
      <c r="K97" s="2" t="str">
        <f>IF(Raw!BQ97="", "", IF(Raw!BQ97="Missed", "Missed", DATEVALUE(RIGHT(Raw!BQ97, LEN(Raw!BQ97) - FIND(",", Raw!BQ97) - 1))))</f>
        <v/>
      </c>
      <c r="L97" s="3" t="str">
        <f>IF(Raw!BR97="", "", IF(Raw!BR97="Missed", "Missed", TIMEVALUE(Raw!BR97)))</f>
        <v/>
      </c>
      <c r="M97" t="str">
        <f>IF(Raw!BS97="", "", Raw!BS97)</f>
        <v/>
      </c>
    </row>
    <row r="98" spans="1:13" x14ac:dyDescent="0.2">
      <c r="A98" s="4" t="str">
        <f>IF(B98="", "", 97)</f>
        <v/>
      </c>
      <c r="B98" s="4" t="str">
        <f>IF(Raw!R98="", "", Raw!R98)</f>
        <v/>
      </c>
      <c r="C98" s="4" t="str">
        <f>IF(Raw!S98="", "", Raw!S98)</f>
        <v/>
      </c>
      <c r="D98" t="str">
        <f>IF(Raw!AT98="", "", Raw!AT98)</f>
        <v/>
      </c>
      <c r="E98" t="str">
        <f>IF(Raw!V98="", "", Raw!V98)</f>
        <v/>
      </c>
      <c r="F98" t="str">
        <f>IF(Raw!BA98="", "", Raw!BA98)</f>
        <v/>
      </c>
      <c r="G98" t="str">
        <f>IF(Raw!AV98="", "", Raw!AV98)</f>
        <v/>
      </c>
      <c r="H98" t="str">
        <f>IF(Raw!T98="", "", Raw!T98)</f>
        <v/>
      </c>
      <c r="I98" t="str">
        <f>IF(Raw!U98="", "", Raw!U98)</f>
        <v/>
      </c>
      <c r="J98" t="str">
        <f>IF(Raw!AZ98="Failed", "No", "")</f>
        <v/>
      </c>
      <c r="K98" s="2" t="str">
        <f>IF(Raw!BQ98="", "", IF(Raw!BQ98="Missed", "Missed", DATEVALUE(RIGHT(Raw!BQ98, LEN(Raw!BQ98) - FIND(",", Raw!BQ98) - 1))))</f>
        <v/>
      </c>
      <c r="L98" s="3" t="str">
        <f>IF(Raw!BR98="", "", IF(Raw!BR98="Missed", "Missed", TIMEVALUE(Raw!BR98)))</f>
        <v/>
      </c>
      <c r="M98" t="str">
        <f>IF(Raw!BS98="", "", Raw!BS98)</f>
        <v/>
      </c>
    </row>
    <row r="99" spans="1:13" x14ac:dyDescent="0.2">
      <c r="A99" s="4" t="str">
        <f>IF(B99="", "", 98)</f>
        <v/>
      </c>
      <c r="B99" s="4" t="str">
        <f>IF(Raw!R99="", "", Raw!R99)</f>
        <v/>
      </c>
      <c r="C99" s="4" t="str">
        <f>IF(Raw!S99="", "", Raw!S99)</f>
        <v/>
      </c>
      <c r="D99" t="str">
        <f>IF(Raw!AT99="", "", Raw!AT99)</f>
        <v/>
      </c>
      <c r="E99" t="str">
        <f>IF(Raw!V99="", "", Raw!V99)</f>
        <v/>
      </c>
      <c r="F99" t="str">
        <f>IF(Raw!BA99="", "", Raw!BA99)</f>
        <v/>
      </c>
      <c r="G99" t="str">
        <f>IF(Raw!AV99="", "", Raw!AV99)</f>
        <v/>
      </c>
      <c r="H99" t="str">
        <f>IF(Raw!T99="", "", Raw!T99)</f>
        <v/>
      </c>
      <c r="I99" t="str">
        <f>IF(Raw!U99="", "", Raw!U99)</f>
        <v/>
      </c>
      <c r="J99" t="str">
        <f>IF(Raw!AZ99="Failed", "No", "")</f>
        <v/>
      </c>
      <c r="K99" s="2" t="str">
        <f>IF(Raw!BQ99="", "", IF(Raw!BQ99="Missed", "Missed", DATEVALUE(RIGHT(Raw!BQ99, LEN(Raw!BQ99) - FIND(",", Raw!BQ99) - 1))))</f>
        <v/>
      </c>
      <c r="L99" s="3" t="str">
        <f>IF(Raw!BR99="", "", IF(Raw!BR99="Missed", "Missed", TIMEVALUE(Raw!BR99)))</f>
        <v/>
      </c>
      <c r="M99" t="str">
        <f>IF(Raw!BS99="", "", Raw!BS99)</f>
        <v/>
      </c>
    </row>
    <row r="100" spans="1:13" x14ac:dyDescent="0.2">
      <c r="A100" s="4" t="str">
        <f>IF(B100="", "", 99)</f>
        <v/>
      </c>
      <c r="B100" s="4" t="str">
        <f>IF(Raw!R100="", "", Raw!R100)</f>
        <v/>
      </c>
      <c r="C100" s="4" t="str">
        <f>IF(Raw!S100="", "", Raw!S100)</f>
        <v/>
      </c>
      <c r="D100" t="str">
        <f>IF(Raw!AT100="", "", Raw!AT100)</f>
        <v/>
      </c>
      <c r="E100" t="str">
        <f>IF(Raw!V100="", "", Raw!V100)</f>
        <v/>
      </c>
      <c r="F100" t="str">
        <f>IF(Raw!BA100="", "", Raw!BA100)</f>
        <v/>
      </c>
      <c r="G100" t="str">
        <f>IF(Raw!AV100="", "", Raw!AV100)</f>
        <v/>
      </c>
      <c r="H100" t="str">
        <f>IF(Raw!T100="", "", Raw!T100)</f>
        <v/>
      </c>
      <c r="I100" t="str">
        <f>IF(Raw!U100="", "", Raw!U100)</f>
        <v/>
      </c>
      <c r="J100" t="str">
        <f>IF(Raw!AZ100="Failed", "No", "")</f>
        <v/>
      </c>
      <c r="K100" s="2" t="str">
        <f>IF(Raw!BQ100="", "", IF(Raw!BQ100="Missed", "Missed", DATEVALUE(RIGHT(Raw!BQ100, LEN(Raw!BQ100) - FIND(",", Raw!BQ100) - 1))))</f>
        <v/>
      </c>
      <c r="L100" s="3" t="str">
        <f>IF(Raw!BR100="", "", IF(Raw!BR100="Missed", "Missed", TIMEVALUE(Raw!BR100)))</f>
        <v/>
      </c>
      <c r="M100" t="str">
        <f>IF(Raw!BS100="", "", Raw!BS100)</f>
        <v/>
      </c>
    </row>
    <row r="101" spans="1:13" x14ac:dyDescent="0.2">
      <c r="A101" s="4" t="str">
        <f>IF(B101="", "", 100)</f>
        <v/>
      </c>
      <c r="B101" s="4" t="str">
        <f>IF(Raw!R101="", "", Raw!R101)</f>
        <v/>
      </c>
      <c r="C101" s="4" t="str">
        <f>IF(Raw!S101="", "", Raw!S101)</f>
        <v/>
      </c>
      <c r="D101" t="str">
        <f>IF(Raw!AT101="", "", Raw!AT101)</f>
        <v/>
      </c>
      <c r="E101" t="str">
        <f>IF(Raw!V101="", "", Raw!V101)</f>
        <v/>
      </c>
      <c r="F101" t="str">
        <f>IF(Raw!BA101="", "", Raw!BA101)</f>
        <v/>
      </c>
      <c r="G101" t="str">
        <f>IF(Raw!AV101="", "", Raw!AV101)</f>
        <v/>
      </c>
      <c r="H101" t="str">
        <f>IF(Raw!T101="", "", Raw!T101)</f>
        <v/>
      </c>
      <c r="I101" t="str">
        <f>IF(Raw!U101="", "", Raw!U101)</f>
        <v/>
      </c>
      <c r="J101" t="str">
        <f>IF(Raw!AZ101="Failed", "No", "")</f>
        <v/>
      </c>
      <c r="K101" s="2" t="str">
        <f>IF(Raw!BQ101="", "", IF(Raw!BQ101="Missed", "Missed", DATEVALUE(RIGHT(Raw!BQ101, LEN(Raw!BQ101) - FIND(",", Raw!BQ101) - 1))))</f>
        <v/>
      </c>
      <c r="L101" s="3" t="str">
        <f>IF(Raw!BR101="", "", IF(Raw!BR101="Missed", "Missed", TIMEVALUE(Raw!BR101)))</f>
        <v/>
      </c>
      <c r="M101" t="str">
        <f>IF(Raw!BS101="", "", Raw!BS101)</f>
        <v/>
      </c>
    </row>
    <row r="102" spans="1:13" x14ac:dyDescent="0.2">
      <c r="A102" s="4" t="str">
        <f>IF(B102="", "", 101)</f>
        <v/>
      </c>
      <c r="B102" s="4" t="str">
        <f>IF(Raw!R102="", "", Raw!R102)</f>
        <v/>
      </c>
      <c r="C102" s="4" t="str">
        <f>IF(Raw!S102="", "", Raw!S102)</f>
        <v/>
      </c>
      <c r="D102" t="str">
        <f>IF(Raw!AT102="", "", Raw!AT102)</f>
        <v/>
      </c>
      <c r="E102" t="str">
        <f>IF(Raw!V102="", "", Raw!V102)</f>
        <v/>
      </c>
      <c r="F102" t="str">
        <f>IF(Raw!BA102="", "", Raw!BA102)</f>
        <v/>
      </c>
      <c r="G102" t="str">
        <f>IF(Raw!AV102="", "", Raw!AV102)</f>
        <v/>
      </c>
      <c r="H102" t="str">
        <f>IF(Raw!T102="", "", Raw!T102)</f>
        <v/>
      </c>
      <c r="I102" t="str">
        <f>IF(Raw!U102="", "", Raw!U102)</f>
        <v/>
      </c>
      <c r="J102" t="str">
        <f>IF(Raw!AZ102="Failed", "No", "")</f>
        <v/>
      </c>
      <c r="K102" s="2" t="str">
        <f>IF(Raw!BQ102="", "", IF(Raw!BQ102="Missed", "Missed", DATEVALUE(RIGHT(Raw!BQ102, LEN(Raw!BQ102) - FIND(",", Raw!BQ102) - 1))))</f>
        <v/>
      </c>
      <c r="L102" s="3" t="str">
        <f>IF(Raw!BR102="", "", IF(Raw!BR102="Missed", "Missed", TIMEVALUE(Raw!BR102)))</f>
        <v/>
      </c>
      <c r="M102" t="str">
        <f>IF(Raw!BS102="", "", Raw!BS102)</f>
        <v/>
      </c>
    </row>
    <row r="103" spans="1:13" x14ac:dyDescent="0.2">
      <c r="A103" s="4" t="str">
        <f>IF(B103="", "", 102)</f>
        <v/>
      </c>
      <c r="B103" s="4" t="str">
        <f>IF(Raw!R103="", "", Raw!R103)</f>
        <v/>
      </c>
      <c r="C103" s="4" t="str">
        <f>IF(Raw!S103="", "", Raw!S103)</f>
        <v/>
      </c>
      <c r="D103" t="str">
        <f>IF(Raw!AT103="", "", Raw!AT103)</f>
        <v/>
      </c>
      <c r="E103" t="str">
        <f>IF(Raw!V103="", "", Raw!V103)</f>
        <v/>
      </c>
      <c r="F103" t="str">
        <f>IF(Raw!BA103="", "", Raw!BA103)</f>
        <v/>
      </c>
      <c r="G103" t="str">
        <f>IF(Raw!AV103="", "", Raw!AV103)</f>
        <v/>
      </c>
      <c r="H103" t="str">
        <f>IF(Raw!T103="", "", Raw!T103)</f>
        <v/>
      </c>
      <c r="I103" t="str">
        <f>IF(Raw!U103="", "", Raw!U103)</f>
        <v/>
      </c>
      <c r="J103" t="str">
        <f>IF(Raw!AZ103="Failed", "No", "")</f>
        <v/>
      </c>
      <c r="K103" s="2" t="str">
        <f>IF(Raw!BQ103="", "", IF(Raw!BQ103="Missed", "Missed", DATEVALUE(RIGHT(Raw!BQ103, LEN(Raw!BQ103) - FIND(",", Raw!BQ103) - 1))))</f>
        <v/>
      </c>
      <c r="L103" s="3" t="str">
        <f>IF(Raw!BR103="", "", IF(Raw!BR103="Missed", "Missed", TIMEVALUE(Raw!BR103)))</f>
        <v/>
      </c>
      <c r="M103" t="str">
        <f>IF(Raw!BS103="", "", Raw!BS103)</f>
        <v/>
      </c>
    </row>
    <row r="104" spans="1:13" x14ac:dyDescent="0.2">
      <c r="A104" s="4" t="str">
        <f>IF(B104="", "", 103)</f>
        <v/>
      </c>
      <c r="B104" s="4" t="str">
        <f>IF(Raw!R104="", "", Raw!R104)</f>
        <v/>
      </c>
      <c r="C104" s="4" t="str">
        <f>IF(Raw!S104="", "", Raw!S104)</f>
        <v/>
      </c>
      <c r="D104" t="str">
        <f>IF(Raw!AT104="", "", Raw!AT104)</f>
        <v/>
      </c>
      <c r="E104" t="str">
        <f>IF(Raw!V104="", "", Raw!V104)</f>
        <v/>
      </c>
      <c r="F104" t="str">
        <f>IF(Raw!BA104="", "", Raw!BA104)</f>
        <v/>
      </c>
      <c r="G104" t="str">
        <f>IF(Raw!AV104="", "", Raw!AV104)</f>
        <v/>
      </c>
      <c r="H104" t="str">
        <f>IF(Raw!T104="", "", Raw!T104)</f>
        <v/>
      </c>
      <c r="I104" t="str">
        <f>IF(Raw!U104="", "", Raw!U104)</f>
        <v/>
      </c>
      <c r="J104" t="str">
        <f>IF(Raw!AZ104="Failed", "No", "")</f>
        <v/>
      </c>
      <c r="K104" s="2" t="str">
        <f>IF(Raw!BQ104="", "", IF(Raw!BQ104="Missed", "Missed", DATEVALUE(RIGHT(Raw!BQ104, LEN(Raw!BQ104) - FIND(",", Raw!BQ104) - 1))))</f>
        <v/>
      </c>
      <c r="L104" s="3" t="str">
        <f>IF(Raw!BR104="", "", IF(Raw!BR104="Missed", "Missed", TIMEVALUE(Raw!BR104)))</f>
        <v/>
      </c>
      <c r="M104" t="str">
        <f>IF(Raw!BS104="", "", Raw!BS104)</f>
        <v/>
      </c>
    </row>
    <row r="105" spans="1:13" x14ac:dyDescent="0.2">
      <c r="A105" s="4" t="str">
        <f>IF(B105="", "", 104)</f>
        <v/>
      </c>
      <c r="B105" s="4" t="str">
        <f>IF(Raw!R105="", "", Raw!R105)</f>
        <v/>
      </c>
      <c r="C105" s="4" t="str">
        <f>IF(Raw!S105="", "", Raw!S105)</f>
        <v/>
      </c>
      <c r="D105" t="str">
        <f>IF(Raw!AT105="", "", Raw!AT105)</f>
        <v/>
      </c>
      <c r="E105" t="str">
        <f>IF(Raw!V105="", "", Raw!V105)</f>
        <v/>
      </c>
      <c r="F105" t="str">
        <f>IF(Raw!BA105="", "", Raw!BA105)</f>
        <v/>
      </c>
      <c r="G105" t="str">
        <f>IF(Raw!AV105="", "", Raw!AV105)</f>
        <v/>
      </c>
      <c r="H105" t="str">
        <f>IF(Raw!T105="", "", Raw!T105)</f>
        <v/>
      </c>
      <c r="I105" t="str">
        <f>IF(Raw!U105="", "", Raw!U105)</f>
        <v/>
      </c>
      <c r="J105" t="str">
        <f>IF(Raw!AZ105="Failed", "No", "")</f>
        <v/>
      </c>
      <c r="K105" s="2" t="str">
        <f>IF(Raw!BQ105="", "", IF(Raw!BQ105="Missed", "Missed", DATEVALUE(RIGHT(Raw!BQ105, LEN(Raw!BQ105) - FIND(",", Raw!BQ105) - 1))))</f>
        <v/>
      </c>
      <c r="L105" s="3" t="str">
        <f>IF(Raw!BR105="", "", IF(Raw!BR105="Missed", "Missed", TIMEVALUE(Raw!BR105)))</f>
        <v/>
      </c>
      <c r="M105" t="str">
        <f>IF(Raw!BS105="", "", Raw!BS105)</f>
        <v/>
      </c>
    </row>
    <row r="106" spans="1:13" x14ac:dyDescent="0.2">
      <c r="A106" s="4" t="str">
        <f>IF(B106="", "", 105)</f>
        <v/>
      </c>
      <c r="B106" s="4" t="str">
        <f>IF(Raw!R106="", "", Raw!R106)</f>
        <v/>
      </c>
      <c r="C106" s="4" t="str">
        <f>IF(Raw!S106="", "", Raw!S106)</f>
        <v/>
      </c>
      <c r="D106" t="str">
        <f>IF(Raw!AT106="", "", Raw!AT106)</f>
        <v/>
      </c>
      <c r="E106" t="str">
        <f>IF(Raw!V106="", "", Raw!V106)</f>
        <v/>
      </c>
      <c r="F106" t="str">
        <f>IF(Raw!BA106="", "", Raw!BA106)</f>
        <v/>
      </c>
      <c r="G106" t="str">
        <f>IF(Raw!AV106="", "", Raw!AV106)</f>
        <v/>
      </c>
      <c r="H106" t="str">
        <f>IF(Raw!T106="", "", Raw!T106)</f>
        <v/>
      </c>
      <c r="I106" t="str">
        <f>IF(Raw!U106="", "", Raw!U106)</f>
        <v/>
      </c>
      <c r="J106" t="str">
        <f>IF(Raw!AZ106="Failed", "No", "")</f>
        <v/>
      </c>
      <c r="K106" s="2" t="str">
        <f>IF(Raw!BQ106="", "", IF(Raw!BQ106="Missed", "Missed", DATEVALUE(RIGHT(Raw!BQ106, LEN(Raw!BQ106) - FIND(",", Raw!BQ106) - 1))))</f>
        <v/>
      </c>
      <c r="L106" s="3" t="str">
        <f>IF(Raw!BR106="", "", IF(Raw!BR106="Missed", "Missed", TIMEVALUE(Raw!BR106)))</f>
        <v/>
      </c>
      <c r="M106" t="str">
        <f>IF(Raw!BS106="", "", Raw!BS106)</f>
        <v/>
      </c>
    </row>
    <row r="107" spans="1:13" x14ac:dyDescent="0.2">
      <c r="A107" s="4" t="str">
        <f>IF(B107="", "", 106)</f>
        <v/>
      </c>
      <c r="B107" s="4" t="str">
        <f>IF(Raw!R107="", "", Raw!R107)</f>
        <v/>
      </c>
      <c r="C107" s="4" t="str">
        <f>IF(Raw!S107="", "", Raw!S107)</f>
        <v/>
      </c>
      <c r="D107" t="str">
        <f>IF(Raw!AT107="", "", Raw!AT107)</f>
        <v/>
      </c>
      <c r="E107" t="str">
        <f>IF(Raw!V107="", "", Raw!V107)</f>
        <v/>
      </c>
      <c r="F107" t="str">
        <f>IF(Raw!BA107="", "", Raw!BA107)</f>
        <v/>
      </c>
      <c r="G107" t="str">
        <f>IF(Raw!AV107="", "", Raw!AV107)</f>
        <v/>
      </c>
      <c r="H107" t="str">
        <f>IF(Raw!T107="", "", Raw!T107)</f>
        <v/>
      </c>
      <c r="I107" t="str">
        <f>IF(Raw!U107="", "", Raw!U107)</f>
        <v/>
      </c>
      <c r="J107" t="str">
        <f>IF(Raw!AZ107="Failed", "No", "")</f>
        <v/>
      </c>
      <c r="K107" s="2" t="str">
        <f>IF(Raw!BQ107="", "", IF(Raw!BQ107="Missed", "Missed", DATEVALUE(RIGHT(Raw!BQ107, LEN(Raw!BQ107) - FIND(",", Raw!BQ107) - 1))))</f>
        <v/>
      </c>
      <c r="L107" s="3" t="str">
        <f>IF(Raw!BR107="", "", IF(Raw!BR107="Missed", "Missed", TIMEVALUE(Raw!BR107)))</f>
        <v/>
      </c>
      <c r="M107" t="str">
        <f>IF(Raw!BS107="", "", Raw!BS107)</f>
        <v/>
      </c>
    </row>
    <row r="108" spans="1:13" x14ac:dyDescent="0.2">
      <c r="A108" s="4" t="str">
        <f>IF(B108="", "", 107)</f>
        <v/>
      </c>
      <c r="B108" s="4" t="str">
        <f>IF(Raw!R108="", "", Raw!R108)</f>
        <v/>
      </c>
      <c r="C108" s="4" t="str">
        <f>IF(Raw!S108="", "", Raw!S108)</f>
        <v/>
      </c>
      <c r="D108" t="str">
        <f>IF(Raw!AT108="", "", Raw!AT108)</f>
        <v/>
      </c>
      <c r="E108" t="str">
        <f>IF(Raw!V108="", "", Raw!V108)</f>
        <v/>
      </c>
      <c r="F108" t="str">
        <f>IF(Raw!BA108="", "", Raw!BA108)</f>
        <v/>
      </c>
      <c r="G108" t="str">
        <f>IF(Raw!AV108="", "", Raw!AV108)</f>
        <v/>
      </c>
      <c r="H108" t="str">
        <f>IF(Raw!T108="", "", Raw!T108)</f>
        <v/>
      </c>
      <c r="I108" t="str">
        <f>IF(Raw!U108="", "", Raw!U108)</f>
        <v/>
      </c>
      <c r="J108" t="str">
        <f>IF(Raw!AZ108="Failed", "No", "")</f>
        <v/>
      </c>
      <c r="K108" s="2" t="str">
        <f>IF(Raw!BQ108="", "", IF(Raw!BQ108="Missed", "Missed", DATEVALUE(RIGHT(Raw!BQ108, LEN(Raw!BQ108) - FIND(",", Raw!BQ108) - 1))))</f>
        <v/>
      </c>
      <c r="L108" s="3" t="str">
        <f>IF(Raw!BR108="", "", IF(Raw!BR108="Missed", "Missed", TIMEVALUE(Raw!BR108)))</f>
        <v/>
      </c>
      <c r="M108" t="str">
        <f>IF(Raw!BS108="", "", Raw!BS108)</f>
        <v/>
      </c>
    </row>
    <row r="109" spans="1:13" x14ac:dyDescent="0.2">
      <c r="A109" s="4" t="str">
        <f>IF(B109="", "", 108)</f>
        <v/>
      </c>
      <c r="B109" s="4" t="str">
        <f>IF(Raw!R109="", "", Raw!R109)</f>
        <v/>
      </c>
      <c r="C109" s="4" t="str">
        <f>IF(Raw!S109="", "", Raw!S109)</f>
        <v/>
      </c>
      <c r="D109" t="str">
        <f>IF(Raw!AT109="", "", Raw!AT109)</f>
        <v/>
      </c>
      <c r="E109" t="str">
        <f>IF(Raw!V109="", "", Raw!V109)</f>
        <v/>
      </c>
      <c r="F109" t="str">
        <f>IF(Raw!BA109="", "", Raw!BA109)</f>
        <v/>
      </c>
      <c r="G109" t="str">
        <f>IF(Raw!AV109="", "", Raw!AV109)</f>
        <v/>
      </c>
      <c r="H109" t="str">
        <f>IF(Raw!T109="", "", Raw!T109)</f>
        <v/>
      </c>
      <c r="I109" t="str">
        <f>IF(Raw!U109="", "", Raw!U109)</f>
        <v/>
      </c>
      <c r="J109" t="str">
        <f>IF(Raw!AZ109="Failed", "No", "")</f>
        <v/>
      </c>
      <c r="K109" s="2" t="str">
        <f>IF(Raw!BQ109="", "", IF(Raw!BQ109="Missed", "Missed", DATEVALUE(RIGHT(Raw!BQ109, LEN(Raw!BQ109) - FIND(",", Raw!BQ109) - 1))))</f>
        <v/>
      </c>
      <c r="L109" s="3" t="str">
        <f>IF(Raw!BR109="", "", IF(Raw!BR109="Missed", "Missed", TIMEVALUE(Raw!BR109)))</f>
        <v/>
      </c>
      <c r="M109" t="str">
        <f>IF(Raw!BS109="", "", Raw!BS109)</f>
        <v/>
      </c>
    </row>
    <row r="110" spans="1:13" x14ac:dyDescent="0.2">
      <c r="A110" s="4" t="str">
        <f>IF(B110="", "", 109)</f>
        <v/>
      </c>
      <c r="B110" s="4" t="str">
        <f>IF(Raw!R110="", "", Raw!R110)</f>
        <v/>
      </c>
      <c r="C110" s="4" t="str">
        <f>IF(Raw!S110="", "", Raw!S110)</f>
        <v/>
      </c>
      <c r="D110" t="str">
        <f>IF(Raw!AT110="", "", Raw!AT110)</f>
        <v/>
      </c>
      <c r="E110" t="str">
        <f>IF(Raw!V110="", "", Raw!V110)</f>
        <v/>
      </c>
      <c r="F110" t="str">
        <f>IF(Raw!BA110="", "", Raw!BA110)</f>
        <v/>
      </c>
      <c r="G110" t="str">
        <f>IF(Raw!AV110="", "", Raw!AV110)</f>
        <v/>
      </c>
      <c r="H110" t="str">
        <f>IF(Raw!T110="", "", Raw!T110)</f>
        <v/>
      </c>
      <c r="I110" t="str">
        <f>IF(Raw!U110="", "", Raw!U110)</f>
        <v/>
      </c>
      <c r="J110" t="str">
        <f>IF(Raw!AZ110="Failed", "No", "")</f>
        <v/>
      </c>
      <c r="K110" s="2" t="str">
        <f>IF(Raw!BQ110="", "", IF(Raw!BQ110="Missed", "Missed", DATEVALUE(RIGHT(Raw!BQ110, LEN(Raw!BQ110) - FIND(",", Raw!BQ110) - 1))))</f>
        <v/>
      </c>
      <c r="L110" s="3" t="str">
        <f>IF(Raw!BR110="", "", IF(Raw!BR110="Missed", "Missed", TIMEVALUE(Raw!BR110)))</f>
        <v/>
      </c>
      <c r="M110" t="str">
        <f>IF(Raw!BS110="", "", Raw!BS110)</f>
        <v/>
      </c>
    </row>
    <row r="111" spans="1:13" x14ac:dyDescent="0.2">
      <c r="A111" s="4" t="str">
        <f>IF(B111="", "", 110)</f>
        <v/>
      </c>
      <c r="B111" s="4" t="str">
        <f>IF(Raw!R111="", "", Raw!R111)</f>
        <v/>
      </c>
      <c r="C111" s="4" t="str">
        <f>IF(Raw!S111="", "", Raw!S111)</f>
        <v/>
      </c>
      <c r="D111" t="str">
        <f>IF(Raw!AT111="", "", Raw!AT111)</f>
        <v/>
      </c>
      <c r="E111" t="str">
        <f>IF(Raw!V111="", "", Raw!V111)</f>
        <v/>
      </c>
      <c r="F111" t="str">
        <f>IF(Raw!BA111="", "", Raw!BA111)</f>
        <v/>
      </c>
      <c r="G111" t="str">
        <f>IF(Raw!AV111="", "", Raw!AV111)</f>
        <v/>
      </c>
      <c r="H111" t="str">
        <f>IF(Raw!T111="", "", Raw!T111)</f>
        <v/>
      </c>
      <c r="I111" t="str">
        <f>IF(Raw!U111="", "", Raw!U111)</f>
        <v/>
      </c>
      <c r="J111" t="str">
        <f>IF(Raw!AZ111="Failed", "No", "")</f>
        <v/>
      </c>
      <c r="K111" s="2" t="str">
        <f>IF(Raw!BQ111="", "", IF(Raw!BQ111="Missed", "Missed", DATEVALUE(RIGHT(Raw!BQ111, LEN(Raw!BQ111) - FIND(",", Raw!BQ111) - 1))))</f>
        <v/>
      </c>
      <c r="L111" s="3" t="str">
        <f>IF(Raw!BR111="", "", IF(Raw!BR111="Missed", "Missed", TIMEVALUE(Raw!BR111)))</f>
        <v/>
      </c>
      <c r="M111" t="str">
        <f>IF(Raw!BS111="", "", Raw!BS111)</f>
        <v/>
      </c>
    </row>
    <row r="112" spans="1:13" x14ac:dyDescent="0.2">
      <c r="A112" s="4" t="str">
        <f>IF(B112="", "", 111)</f>
        <v/>
      </c>
      <c r="B112" s="4" t="str">
        <f>IF(Raw!R112="", "", Raw!R112)</f>
        <v/>
      </c>
      <c r="C112" s="4" t="str">
        <f>IF(Raw!S112="", "", Raw!S112)</f>
        <v/>
      </c>
      <c r="D112" t="str">
        <f>IF(Raw!AT112="", "", Raw!AT112)</f>
        <v/>
      </c>
      <c r="E112" t="str">
        <f>IF(Raw!V112="", "", Raw!V112)</f>
        <v/>
      </c>
      <c r="F112" t="str">
        <f>IF(Raw!BA112="", "", Raw!BA112)</f>
        <v/>
      </c>
      <c r="G112" t="str">
        <f>IF(Raw!AV112="", "", Raw!AV112)</f>
        <v/>
      </c>
      <c r="H112" t="str">
        <f>IF(Raw!T112="", "", Raw!T112)</f>
        <v/>
      </c>
      <c r="I112" t="str">
        <f>IF(Raw!U112="", "", Raw!U112)</f>
        <v/>
      </c>
      <c r="J112" t="str">
        <f>IF(Raw!AZ112="Failed", "No", "")</f>
        <v/>
      </c>
      <c r="K112" s="2" t="str">
        <f>IF(Raw!BQ112="", "", IF(Raw!BQ112="Missed", "Missed", DATEVALUE(RIGHT(Raw!BQ112, LEN(Raw!BQ112) - FIND(",", Raw!BQ112) - 1))))</f>
        <v/>
      </c>
      <c r="L112" s="3" t="str">
        <f>IF(Raw!BR112="", "", IF(Raw!BR112="Missed", "Missed", TIMEVALUE(Raw!BR112)))</f>
        <v/>
      </c>
      <c r="M112" t="str">
        <f>IF(Raw!BS112="", "", Raw!BS112)</f>
        <v/>
      </c>
    </row>
    <row r="113" spans="1:13" x14ac:dyDescent="0.2">
      <c r="A113" s="4" t="str">
        <f>IF(B113="", "", 112)</f>
        <v/>
      </c>
      <c r="B113" s="4" t="str">
        <f>IF(Raw!R113="", "", Raw!R113)</f>
        <v/>
      </c>
      <c r="C113" s="4" t="str">
        <f>IF(Raw!S113="", "", Raw!S113)</f>
        <v/>
      </c>
      <c r="D113" t="str">
        <f>IF(Raw!AT113="", "", Raw!AT113)</f>
        <v/>
      </c>
      <c r="E113" t="str">
        <f>IF(Raw!V113="", "", Raw!V113)</f>
        <v/>
      </c>
      <c r="F113" t="str">
        <f>IF(Raw!BA113="", "", Raw!BA113)</f>
        <v/>
      </c>
      <c r="G113" t="str">
        <f>IF(Raw!AV113="", "", Raw!AV113)</f>
        <v/>
      </c>
      <c r="H113" t="str">
        <f>IF(Raw!T113="", "", Raw!T113)</f>
        <v/>
      </c>
      <c r="I113" t="str">
        <f>IF(Raw!U113="", "", Raw!U113)</f>
        <v/>
      </c>
      <c r="J113" t="str">
        <f>IF(Raw!AZ113="Failed", "No", "")</f>
        <v/>
      </c>
      <c r="K113" s="2" t="str">
        <f>IF(Raw!BQ113="", "", IF(Raw!BQ113="Missed", "Missed", DATEVALUE(RIGHT(Raw!BQ113, LEN(Raw!BQ113) - FIND(",", Raw!BQ113) - 1))))</f>
        <v/>
      </c>
      <c r="L113" s="3" t="str">
        <f>IF(Raw!BR113="", "", IF(Raw!BR113="Missed", "Missed", TIMEVALUE(Raw!BR113)))</f>
        <v/>
      </c>
      <c r="M113" t="str">
        <f>IF(Raw!BS113="", "", Raw!BS113)</f>
        <v/>
      </c>
    </row>
    <row r="114" spans="1:13" x14ac:dyDescent="0.2">
      <c r="A114" s="4" t="str">
        <f>IF(B114="", "", 113)</f>
        <v/>
      </c>
      <c r="B114" s="4" t="str">
        <f>IF(Raw!R114="", "", Raw!R114)</f>
        <v/>
      </c>
      <c r="C114" s="4" t="str">
        <f>IF(Raw!S114="", "", Raw!S114)</f>
        <v/>
      </c>
      <c r="D114" t="str">
        <f>IF(Raw!AT114="", "", Raw!AT114)</f>
        <v/>
      </c>
      <c r="E114" t="str">
        <f>IF(Raw!V114="", "", Raw!V114)</f>
        <v/>
      </c>
      <c r="F114" t="str">
        <f>IF(Raw!BA114="", "", Raw!BA114)</f>
        <v/>
      </c>
      <c r="G114" t="str">
        <f>IF(Raw!AV114="", "", Raw!AV114)</f>
        <v/>
      </c>
      <c r="H114" t="str">
        <f>IF(Raw!T114="", "", Raw!T114)</f>
        <v/>
      </c>
      <c r="I114" t="str">
        <f>IF(Raw!U114="", "", Raw!U114)</f>
        <v/>
      </c>
      <c r="J114" t="str">
        <f>IF(Raw!AZ114="Failed", "No", "")</f>
        <v/>
      </c>
      <c r="K114" s="2" t="str">
        <f>IF(Raw!BQ114="", "", IF(Raw!BQ114="Missed", "Missed", DATEVALUE(RIGHT(Raw!BQ114, LEN(Raw!BQ114) - FIND(",", Raw!BQ114) - 1))))</f>
        <v/>
      </c>
      <c r="L114" s="3" t="str">
        <f>IF(Raw!BR114="", "", IF(Raw!BR114="Missed", "Missed", TIMEVALUE(Raw!BR114)))</f>
        <v/>
      </c>
      <c r="M114" t="str">
        <f>IF(Raw!BS114="", "", Raw!BS114)</f>
        <v/>
      </c>
    </row>
    <row r="115" spans="1:13" x14ac:dyDescent="0.2">
      <c r="A115" s="4" t="str">
        <f>IF(B115="", "", 114)</f>
        <v/>
      </c>
      <c r="B115" s="4" t="str">
        <f>IF(Raw!R115="", "", Raw!R115)</f>
        <v/>
      </c>
      <c r="C115" s="4" t="str">
        <f>IF(Raw!S115="", "", Raw!S115)</f>
        <v/>
      </c>
      <c r="D115" t="str">
        <f>IF(Raw!AT115="", "", Raw!AT115)</f>
        <v/>
      </c>
      <c r="E115" t="str">
        <f>IF(Raw!V115="", "", Raw!V115)</f>
        <v/>
      </c>
      <c r="F115" t="str">
        <f>IF(Raw!BA115="", "", Raw!BA115)</f>
        <v/>
      </c>
      <c r="G115" t="str">
        <f>IF(Raw!AV115="", "", Raw!AV115)</f>
        <v/>
      </c>
      <c r="H115" t="str">
        <f>IF(Raw!T115="", "", Raw!T115)</f>
        <v/>
      </c>
      <c r="I115" t="str">
        <f>IF(Raw!U115="", "", Raw!U115)</f>
        <v/>
      </c>
      <c r="J115" t="str">
        <f>IF(Raw!AZ115="Failed", "No", "")</f>
        <v/>
      </c>
      <c r="K115" s="2" t="str">
        <f>IF(Raw!BQ115="", "", IF(Raw!BQ115="Missed", "Missed", DATEVALUE(RIGHT(Raw!BQ115, LEN(Raw!BQ115) - FIND(",", Raw!BQ115) - 1))))</f>
        <v/>
      </c>
      <c r="L115" s="3" t="str">
        <f>IF(Raw!BR115="", "", IF(Raw!BR115="Missed", "Missed", TIMEVALUE(Raw!BR115)))</f>
        <v/>
      </c>
      <c r="M115" t="str">
        <f>IF(Raw!BS115="", "", Raw!BS115)</f>
        <v/>
      </c>
    </row>
    <row r="116" spans="1:13" x14ac:dyDescent="0.2">
      <c r="A116" s="4" t="str">
        <f>IF(B116="", "", 115)</f>
        <v/>
      </c>
      <c r="B116" s="4" t="str">
        <f>IF(Raw!R116="", "", Raw!R116)</f>
        <v/>
      </c>
      <c r="C116" s="4" t="str">
        <f>IF(Raw!S116="", "", Raw!S116)</f>
        <v/>
      </c>
      <c r="D116" t="str">
        <f>IF(Raw!AT116="", "", Raw!AT116)</f>
        <v/>
      </c>
      <c r="E116" t="str">
        <f>IF(Raw!V116="", "", Raw!V116)</f>
        <v/>
      </c>
      <c r="F116" t="str">
        <f>IF(Raw!BA116="", "", Raw!BA116)</f>
        <v/>
      </c>
      <c r="G116" t="str">
        <f>IF(Raw!AV116="", "", Raw!AV116)</f>
        <v/>
      </c>
      <c r="H116" t="str">
        <f>IF(Raw!T116="", "", Raw!T116)</f>
        <v/>
      </c>
      <c r="I116" t="str">
        <f>IF(Raw!U116="", "", Raw!U116)</f>
        <v/>
      </c>
      <c r="J116" t="str">
        <f>IF(Raw!AZ116="Failed", "No", "")</f>
        <v/>
      </c>
      <c r="K116" s="2" t="str">
        <f>IF(Raw!BQ116="", "", IF(Raw!BQ116="Missed", "Missed", DATEVALUE(RIGHT(Raw!BQ116, LEN(Raw!BQ116) - FIND(",", Raw!BQ116) - 1))))</f>
        <v/>
      </c>
      <c r="L116" s="3" t="str">
        <f>IF(Raw!BR116="", "", IF(Raw!BR116="Missed", "Missed", TIMEVALUE(Raw!BR116)))</f>
        <v/>
      </c>
      <c r="M116" t="str">
        <f>IF(Raw!BS116="", "", Raw!BS116)</f>
        <v/>
      </c>
    </row>
    <row r="117" spans="1:13" x14ac:dyDescent="0.2">
      <c r="A117" s="4" t="str">
        <f>IF(B117="", "", 116)</f>
        <v/>
      </c>
      <c r="B117" s="4" t="str">
        <f>IF(Raw!R117="", "", Raw!R117)</f>
        <v/>
      </c>
      <c r="C117" s="4" t="str">
        <f>IF(Raw!S117="", "", Raw!S117)</f>
        <v/>
      </c>
      <c r="D117" t="str">
        <f>IF(Raw!AT117="", "", Raw!AT117)</f>
        <v/>
      </c>
      <c r="E117" t="str">
        <f>IF(Raw!V117="", "", Raw!V117)</f>
        <v/>
      </c>
      <c r="F117" t="str">
        <f>IF(Raw!BA117="", "", Raw!BA117)</f>
        <v/>
      </c>
      <c r="G117" t="str">
        <f>IF(Raw!AV117="", "", Raw!AV117)</f>
        <v/>
      </c>
      <c r="H117" t="str">
        <f>IF(Raw!T117="", "", Raw!T117)</f>
        <v/>
      </c>
      <c r="I117" t="str">
        <f>IF(Raw!U117="", "", Raw!U117)</f>
        <v/>
      </c>
      <c r="J117" t="str">
        <f>IF(Raw!AZ117="Failed", "No", "")</f>
        <v/>
      </c>
      <c r="K117" s="2" t="str">
        <f>IF(Raw!BQ117="", "", IF(Raw!BQ117="Missed", "Missed", DATEVALUE(RIGHT(Raw!BQ117, LEN(Raw!BQ117) - FIND(",", Raw!BQ117) - 1))))</f>
        <v/>
      </c>
      <c r="L117" s="3" t="str">
        <f>IF(Raw!BR117="", "", IF(Raw!BR117="Missed", "Missed", TIMEVALUE(Raw!BR117)))</f>
        <v/>
      </c>
      <c r="M117" t="str">
        <f>IF(Raw!BS117="", "", Raw!BS117)</f>
        <v/>
      </c>
    </row>
    <row r="118" spans="1:13" x14ac:dyDescent="0.2">
      <c r="A118" s="4" t="str">
        <f>IF(B118="", "", 117)</f>
        <v/>
      </c>
      <c r="B118" s="4" t="str">
        <f>IF(Raw!R118="", "", Raw!R118)</f>
        <v/>
      </c>
      <c r="C118" s="4" t="str">
        <f>IF(Raw!S118="", "", Raw!S118)</f>
        <v/>
      </c>
      <c r="D118" t="str">
        <f>IF(Raw!AT118="", "", Raw!AT118)</f>
        <v/>
      </c>
      <c r="E118" t="str">
        <f>IF(Raw!V118="", "", Raw!V118)</f>
        <v/>
      </c>
      <c r="F118" t="str">
        <f>IF(Raw!BA118="", "", Raw!BA118)</f>
        <v/>
      </c>
      <c r="G118" t="str">
        <f>IF(Raw!AV118="", "", Raw!AV118)</f>
        <v/>
      </c>
      <c r="H118" t="str">
        <f>IF(Raw!T118="", "", Raw!T118)</f>
        <v/>
      </c>
      <c r="I118" t="str">
        <f>IF(Raw!U118="", "", Raw!U118)</f>
        <v/>
      </c>
      <c r="J118" t="str">
        <f>IF(Raw!AZ118="Failed", "No", "")</f>
        <v/>
      </c>
      <c r="K118" s="2" t="str">
        <f>IF(Raw!BQ118="", "", IF(Raw!BQ118="Missed", "Missed", DATEVALUE(RIGHT(Raw!BQ118, LEN(Raw!BQ118) - FIND(",", Raw!BQ118) - 1))))</f>
        <v/>
      </c>
      <c r="L118" s="3" t="str">
        <f>IF(Raw!BR118="", "", IF(Raw!BR118="Missed", "Missed", TIMEVALUE(Raw!BR118)))</f>
        <v/>
      </c>
      <c r="M118" t="str">
        <f>IF(Raw!BS118="", "", Raw!BS118)</f>
        <v/>
      </c>
    </row>
    <row r="119" spans="1:13" x14ac:dyDescent="0.2">
      <c r="A119" s="4" t="str">
        <f>IF(B119="", "", 118)</f>
        <v/>
      </c>
      <c r="B119" s="4" t="str">
        <f>IF(Raw!R119="", "", Raw!R119)</f>
        <v/>
      </c>
      <c r="C119" s="4" t="str">
        <f>IF(Raw!S119="", "", Raw!S119)</f>
        <v/>
      </c>
      <c r="D119" t="str">
        <f>IF(Raw!AT119="", "", Raw!AT119)</f>
        <v/>
      </c>
      <c r="E119" t="str">
        <f>IF(Raw!V119="", "", Raw!V119)</f>
        <v/>
      </c>
      <c r="F119" t="str">
        <f>IF(Raw!BA119="", "", Raw!BA119)</f>
        <v/>
      </c>
      <c r="G119" t="str">
        <f>IF(Raw!AV119="", "", Raw!AV119)</f>
        <v/>
      </c>
      <c r="H119" t="str">
        <f>IF(Raw!T119="", "", Raw!T119)</f>
        <v/>
      </c>
      <c r="I119" t="str">
        <f>IF(Raw!U119="", "", Raw!U119)</f>
        <v/>
      </c>
      <c r="J119" t="str">
        <f>IF(Raw!AZ119="Failed", "No", "")</f>
        <v/>
      </c>
      <c r="K119" s="2" t="str">
        <f>IF(Raw!BQ119="", "", IF(Raw!BQ119="Missed", "Missed", DATEVALUE(RIGHT(Raw!BQ119, LEN(Raw!BQ119) - FIND(",", Raw!BQ119) - 1))))</f>
        <v/>
      </c>
      <c r="L119" s="3" t="str">
        <f>IF(Raw!BR119="", "", IF(Raw!BR119="Missed", "Missed", TIMEVALUE(Raw!BR119)))</f>
        <v/>
      </c>
      <c r="M119" t="str">
        <f>IF(Raw!BS119="", "", Raw!BS119)</f>
        <v/>
      </c>
    </row>
    <row r="120" spans="1:13" x14ac:dyDescent="0.2">
      <c r="A120" s="4" t="str">
        <f>IF(B120="", "", 119)</f>
        <v/>
      </c>
      <c r="B120" s="4" t="str">
        <f>IF(Raw!R120="", "", Raw!R120)</f>
        <v/>
      </c>
      <c r="C120" s="4" t="str">
        <f>IF(Raw!S120="", "", Raw!S120)</f>
        <v/>
      </c>
      <c r="D120" t="str">
        <f>IF(Raw!AT120="", "", Raw!AT120)</f>
        <v/>
      </c>
      <c r="E120" t="str">
        <f>IF(Raw!V120="", "", Raw!V120)</f>
        <v/>
      </c>
      <c r="F120" t="str">
        <f>IF(Raw!BA120="", "", Raw!BA120)</f>
        <v/>
      </c>
      <c r="G120" t="str">
        <f>IF(Raw!AV120="", "", Raw!AV120)</f>
        <v/>
      </c>
      <c r="H120" t="str">
        <f>IF(Raw!T120="", "", Raw!T120)</f>
        <v/>
      </c>
      <c r="I120" t="str">
        <f>IF(Raw!U120="", "", Raw!U120)</f>
        <v/>
      </c>
      <c r="J120" t="str">
        <f>IF(Raw!AZ120="Failed", "No", "")</f>
        <v/>
      </c>
      <c r="K120" s="2" t="str">
        <f>IF(Raw!BQ120="", "", IF(Raw!BQ120="Missed", "Missed", DATEVALUE(RIGHT(Raw!BQ120, LEN(Raw!BQ120) - FIND(",", Raw!BQ120) - 1))))</f>
        <v/>
      </c>
      <c r="L120" s="3" t="str">
        <f>IF(Raw!BR120="", "", IF(Raw!BR120="Missed", "Missed", TIMEVALUE(Raw!BR120)))</f>
        <v/>
      </c>
      <c r="M120" t="str">
        <f>IF(Raw!BS120="", "", Raw!BS120)</f>
        <v/>
      </c>
    </row>
    <row r="121" spans="1:13" x14ac:dyDescent="0.2">
      <c r="A121" s="4" t="str">
        <f>IF(B121="", "", 120)</f>
        <v/>
      </c>
      <c r="B121" s="4" t="str">
        <f>IF(Raw!R121="", "", Raw!R121)</f>
        <v/>
      </c>
      <c r="C121" s="4" t="str">
        <f>IF(Raw!S121="", "", Raw!S121)</f>
        <v/>
      </c>
      <c r="D121" t="str">
        <f>IF(Raw!AT121="", "", Raw!AT121)</f>
        <v/>
      </c>
      <c r="E121" t="str">
        <f>IF(Raw!V121="", "", Raw!V121)</f>
        <v/>
      </c>
      <c r="F121" t="str">
        <f>IF(Raw!BA121="", "", Raw!BA121)</f>
        <v/>
      </c>
      <c r="G121" t="str">
        <f>IF(Raw!AV121="", "", Raw!AV121)</f>
        <v/>
      </c>
      <c r="H121" t="str">
        <f>IF(Raw!T121="", "", Raw!T121)</f>
        <v/>
      </c>
      <c r="I121" t="str">
        <f>IF(Raw!U121="", "", Raw!U121)</f>
        <v/>
      </c>
      <c r="J121" t="str">
        <f>IF(Raw!AZ121="Failed", "No", "")</f>
        <v/>
      </c>
      <c r="K121" s="2" t="str">
        <f>IF(Raw!BQ121="", "", IF(Raw!BQ121="Missed", "Missed", DATEVALUE(RIGHT(Raw!BQ121, LEN(Raw!BQ121) - FIND(",", Raw!BQ121) - 1))))</f>
        <v/>
      </c>
      <c r="L121" s="3" t="str">
        <f>IF(Raw!BR121="", "", IF(Raw!BR121="Missed", "Missed", TIMEVALUE(Raw!BR121)))</f>
        <v/>
      </c>
      <c r="M121" t="str">
        <f>IF(Raw!BS121="", "", Raw!BS121)</f>
        <v/>
      </c>
    </row>
    <row r="122" spans="1:13" x14ac:dyDescent="0.2">
      <c r="A122" s="4" t="str">
        <f>IF(B122="", "", 121)</f>
        <v/>
      </c>
      <c r="B122" s="4" t="str">
        <f>IF(Raw!R122="", "", Raw!R122)</f>
        <v/>
      </c>
      <c r="C122" s="4" t="str">
        <f>IF(Raw!S122="", "", Raw!S122)</f>
        <v/>
      </c>
      <c r="D122" t="str">
        <f>IF(Raw!AT122="", "", Raw!AT122)</f>
        <v/>
      </c>
      <c r="E122" t="str">
        <f>IF(Raw!V122="", "", Raw!V122)</f>
        <v/>
      </c>
      <c r="F122" t="str">
        <f>IF(Raw!BA122="", "", Raw!BA122)</f>
        <v/>
      </c>
      <c r="G122" t="str">
        <f>IF(Raw!AV122="", "", Raw!AV122)</f>
        <v/>
      </c>
      <c r="H122" t="str">
        <f>IF(Raw!T122="", "", Raw!T122)</f>
        <v/>
      </c>
      <c r="I122" t="str">
        <f>IF(Raw!U122="", "", Raw!U122)</f>
        <v/>
      </c>
      <c r="J122" t="str">
        <f>IF(Raw!AZ122="Failed", "No", "")</f>
        <v/>
      </c>
      <c r="K122" s="2" t="str">
        <f>IF(Raw!BQ122="", "", IF(Raw!BQ122="Missed", "Missed", DATEVALUE(RIGHT(Raw!BQ122, LEN(Raw!BQ122) - FIND(",", Raw!BQ122) - 1))))</f>
        <v/>
      </c>
      <c r="L122" s="3" t="str">
        <f>IF(Raw!BR122="", "", IF(Raw!BR122="Missed", "Missed", TIMEVALUE(Raw!BR122)))</f>
        <v/>
      </c>
      <c r="M122" t="str">
        <f>IF(Raw!BS122="", "", Raw!BS122)</f>
        <v/>
      </c>
    </row>
    <row r="123" spans="1:13" x14ac:dyDescent="0.2">
      <c r="A123" s="4" t="str">
        <f>IF(B123="", "", 122)</f>
        <v/>
      </c>
      <c r="B123" s="4" t="str">
        <f>IF(Raw!R123="", "", Raw!R123)</f>
        <v/>
      </c>
      <c r="C123" s="4" t="str">
        <f>IF(Raw!S123="", "", Raw!S123)</f>
        <v/>
      </c>
      <c r="D123" t="str">
        <f>IF(Raw!AT123="", "", Raw!AT123)</f>
        <v/>
      </c>
      <c r="E123" t="str">
        <f>IF(Raw!V123="", "", Raw!V123)</f>
        <v/>
      </c>
      <c r="F123" t="str">
        <f>IF(Raw!BA123="", "", Raw!BA123)</f>
        <v/>
      </c>
      <c r="G123" t="str">
        <f>IF(Raw!AV123="", "", Raw!AV123)</f>
        <v/>
      </c>
      <c r="H123" t="str">
        <f>IF(Raw!T123="", "", Raw!T123)</f>
        <v/>
      </c>
      <c r="I123" t="str">
        <f>IF(Raw!U123="", "", Raw!U123)</f>
        <v/>
      </c>
      <c r="J123" t="str">
        <f>IF(Raw!AZ123="Failed", "No", "")</f>
        <v/>
      </c>
      <c r="K123" s="2" t="str">
        <f>IF(Raw!BQ123="", "", IF(Raw!BQ123="Missed", "Missed", DATEVALUE(RIGHT(Raw!BQ123, LEN(Raw!BQ123) - FIND(",", Raw!BQ123) - 1))))</f>
        <v/>
      </c>
      <c r="L123" s="3" t="str">
        <f>IF(Raw!BR123="", "", IF(Raw!BR123="Missed", "Missed", TIMEVALUE(Raw!BR123)))</f>
        <v/>
      </c>
      <c r="M123" t="str">
        <f>IF(Raw!BS123="", "", Raw!BS123)</f>
        <v/>
      </c>
    </row>
    <row r="124" spans="1:13" x14ac:dyDescent="0.2">
      <c r="A124" s="4" t="str">
        <f>IF(B124="", "", 123)</f>
        <v/>
      </c>
      <c r="B124" s="4" t="str">
        <f>IF(Raw!R124="", "", Raw!R124)</f>
        <v/>
      </c>
      <c r="C124" s="4" t="str">
        <f>IF(Raw!S124="", "", Raw!S124)</f>
        <v/>
      </c>
      <c r="D124" t="str">
        <f>IF(Raw!AT124="", "", Raw!AT124)</f>
        <v/>
      </c>
      <c r="E124" t="str">
        <f>IF(Raw!V124="", "", Raw!V124)</f>
        <v/>
      </c>
      <c r="F124" t="str">
        <f>IF(Raw!BA124="", "", Raw!BA124)</f>
        <v/>
      </c>
      <c r="G124" t="str">
        <f>IF(Raw!AV124="", "", Raw!AV124)</f>
        <v/>
      </c>
      <c r="H124" t="str">
        <f>IF(Raw!T124="", "", Raw!T124)</f>
        <v/>
      </c>
      <c r="I124" t="str">
        <f>IF(Raw!U124="", "", Raw!U124)</f>
        <v/>
      </c>
      <c r="J124" t="str">
        <f>IF(Raw!AZ124="Failed", "No", "")</f>
        <v/>
      </c>
      <c r="K124" s="2" t="str">
        <f>IF(Raw!BQ124="", "", IF(Raw!BQ124="Missed", "Missed", DATEVALUE(RIGHT(Raw!BQ124, LEN(Raw!BQ124) - FIND(",", Raw!BQ124) - 1))))</f>
        <v/>
      </c>
      <c r="L124" s="3" t="str">
        <f>IF(Raw!BR124="", "", IF(Raw!BR124="Missed", "Missed", TIMEVALUE(Raw!BR124)))</f>
        <v/>
      </c>
      <c r="M124" t="str">
        <f>IF(Raw!BS124="", "", Raw!BS124)</f>
        <v/>
      </c>
    </row>
    <row r="125" spans="1:13" x14ac:dyDescent="0.2">
      <c r="A125" s="4" t="str">
        <f>IF(B125="", "", 124)</f>
        <v/>
      </c>
      <c r="B125" s="4" t="str">
        <f>IF(Raw!R125="", "", Raw!R125)</f>
        <v/>
      </c>
      <c r="C125" s="4" t="str">
        <f>IF(Raw!S125="", "", Raw!S125)</f>
        <v/>
      </c>
      <c r="D125" t="str">
        <f>IF(Raw!AT125="", "", Raw!AT125)</f>
        <v/>
      </c>
      <c r="E125" t="str">
        <f>IF(Raw!V125="", "", Raw!V125)</f>
        <v/>
      </c>
      <c r="F125" t="str">
        <f>IF(Raw!BA125="", "", Raw!BA125)</f>
        <v/>
      </c>
      <c r="G125" t="str">
        <f>IF(Raw!AV125="", "", Raw!AV125)</f>
        <v/>
      </c>
      <c r="H125" t="str">
        <f>IF(Raw!T125="", "", Raw!T125)</f>
        <v/>
      </c>
      <c r="I125" t="str">
        <f>IF(Raw!U125="", "", Raw!U125)</f>
        <v/>
      </c>
      <c r="J125" t="str">
        <f>IF(Raw!AZ125="Failed", "No", "")</f>
        <v/>
      </c>
      <c r="K125" s="2" t="str">
        <f>IF(Raw!BQ125="", "", IF(Raw!BQ125="Missed", "Missed", DATEVALUE(RIGHT(Raw!BQ125, LEN(Raw!BQ125) - FIND(",", Raw!BQ125) - 1))))</f>
        <v/>
      </c>
      <c r="L125" s="3" t="str">
        <f>IF(Raw!BR125="", "", IF(Raw!BR125="Missed", "Missed", TIMEVALUE(Raw!BR125)))</f>
        <v/>
      </c>
      <c r="M125" t="str">
        <f>IF(Raw!BS125="", "", Raw!BS125)</f>
        <v/>
      </c>
    </row>
    <row r="126" spans="1:13" x14ac:dyDescent="0.2">
      <c r="A126" s="4" t="str">
        <f>IF(B126="", "", 125)</f>
        <v/>
      </c>
      <c r="B126" s="4" t="str">
        <f>IF(Raw!R126="", "", Raw!R126)</f>
        <v/>
      </c>
      <c r="C126" s="4" t="str">
        <f>IF(Raw!S126="", "", Raw!S126)</f>
        <v/>
      </c>
      <c r="D126" t="str">
        <f>IF(Raw!AT126="", "", Raw!AT126)</f>
        <v/>
      </c>
      <c r="E126" t="str">
        <f>IF(Raw!V126="", "", Raw!V126)</f>
        <v/>
      </c>
      <c r="F126" t="str">
        <f>IF(Raw!BA126="", "", Raw!BA126)</f>
        <v/>
      </c>
      <c r="G126" t="str">
        <f>IF(Raw!AV126="", "", Raw!AV126)</f>
        <v/>
      </c>
      <c r="H126" t="str">
        <f>IF(Raw!T126="", "", Raw!T126)</f>
        <v/>
      </c>
      <c r="I126" t="str">
        <f>IF(Raw!U126="", "", Raw!U126)</f>
        <v/>
      </c>
      <c r="J126" t="str">
        <f>IF(Raw!AZ126="Failed", "No", "")</f>
        <v/>
      </c>
      <c r="K126" s="2" t="str">
        <f>IF(Raw!BQ126="", "", IF(Raw!BQ126="Missed", "Missed", DATEVALUE(RIGHT(Raw!BQ126, LEN(Raw!BQ126) - FIND(",", Raw!BQ126) - 1))))</f>
        <v/>
      </c>
      <c r="L126" s="3" t="str">
        <f>IF(Raw!BR126="", "", IF(Raw!BR126="Missed", "Missed", TIMEVALUE(Raw!BR126)))</f>
        <v/>
      </c>
      <c r="M126" t="str">
        <f>IF(Raw!BS126="", "", Raw!BS126)</f>
        <v/>
      </c>
    </row>
    <row r="127" spans="1:13" x14ac:dyDescent="0.2">
      <c r="A127" s="4" t="str">
        <f>IF(B127="", "", 126)</f>
        <v/>
      </c>
      <c r="B127" s="4" t="str">
        <f>IF(Raw!R127="", "", Raw!R127)</f>
        <v/>
      </c>
      <c r="C127" s="4" t="str">
        <f>IF(Raw!S127="", "", Raw!S127)</f>
        <v/>
      </c>
      <c r="D127" t="str">
        <f>IF(Raw!AT127="", "", Raw!AT127)</f>
        <v/>
      </c>
      <c r="E127" t="str">
        <f>IF(Raw!V127="", "", Raw!V127)</f>
        <v/>
      </c>
      <c r="F127" t="str">
        <f>IF(Raw!BA127="", "", Raw!BA127)</f>
        <v/>
      </c>
      <c r="G127" t="str">
        <f>IF(Raw!AV127="", "", Raw!AV127)</f>
        <v/>
      </c>
      <c r="H127" t="str">
        <f>IF(Raw!T127="", "", Raw!T127)</f>
        <v/>
      </c>
      <c r="I127" t="str">
        <f>IF(Raw!U127="", "", Raw!U127)</f>
        <v/>
      </c>
      <c r="J127" t="str">
        <f>IF(Raw!AZ127="Failed", "No", "")</f>
        <v/>
      </c>
      <c r="K127" s="2" t="str">
        <f>IF(Raw!BQ127="", "", IF(Raw!BQ127="Missed", "Missed", DATEVALUE(RIGHT(Raw!BQ127, LEN(Raw!BQ127) - FIND(",", Raw!BQ127) - 1))))</f>
        <v/>
      </c>
      <c r="L127" s="3" t="str">
        <f>IF(Raw!BR127="", "", IF(Raw!BR127="Missed", "Missed", TIMEVALUE(Raw!BR127)))</f>
        <v/>
      </c>
      <c r="M127" t="str">
        <f>IF(Raw!BS127="", "", Raw!BS127)</f>
        <v/>
      </c>
    </row>
    <row r="128" spans="1:13" x14ac:dyDescent="0.2">
      <c r="A128" s="4" t="str">
        <f>IF(B128="", "", 127)</f>
        <v/>
      </c>
      <c r="B128" s="4" t="str">
        <f>IF(Raw!R128="", "", Raw!R128)</f>
        <v/>
      </c>
      <c r="C128" s="4" t="str">
        <f>IF(Raw!S128="", "", Raw!S128)</f>
        <v/>
      </c>
      <c r="D128" t="str">
        <f>IF(Raw!AT128="", "", Raw!AT128)</f>
        <v/>
      </c>
      <c r="E128" t="str">
        <f>IF(Raw!V128="", "", Raw!V128)</f>
        <v/>
      </c>
      <c r="F128" t="str">
        <f>IF(Raw!BA128="", "", Raw!BA128)</f>
        <v/>
      </c>
      <c r="G128" t="str">
        <f>IF(Raw!AV128="", "", Raw!AV128)</f>
        <v/>
      </c>
      <c r="H128" t="str">
        <f>IF(Raw!T128="", "", Raw!T128)</f>
        <v/>
      </c>
      <c r="I128" t="str">
        <f>IF(Raw!U128="", "", Raw!U128)</f>
        <v/>
      </c>
      <c r="J128" t="str">
        <f>IF(Raw!AZ128="Failed", "No", "")</f>
        <v/>
      </c>
      <c r="K128" s="2" t="str">
        <f>IF(Raw!BQ128="", "", IF(Raw!BQ128="Missed", "Missed", DATEVALUE(RIGHT(Raw!BQ128, LEN(Raw!BQ128) - FIND(",", Raw!BQ128) - 1))))</f>
        <v/>
      </c>
      <c r="L128" s="3" t="str">
        <f>IF(Raw!BR128="", "", IF(Raw!BR128="Missed", "Missed", TIMEVALUE(Raw!BR128)))</f>
        <v/>
      </c>
      <c r="M128" t="str">
        <f>IF(Raw!BS128="", "", Raw!BS128)</f>
        <v/>
      </c>
    </row>
    <row r="129" spans="1:13" x14ac:dyDescent="0.2">
      <c r="A129" s="4" t="str">
        <f>IF(B129="", "", 128)</f>
        <v/>
      </c>
      <c r="B129" s="4" t="str">
        <f>IF(Raw!R129="", "", Raw!R129)</f>
        <v/>
      </c>
      <c r="C129" s="4" t="str">
        <f>IF(Raw!S129="", "", Raw!S129)</f>
        <v/>
      </c>
      <c r="D129" t="str">
        <f>IF(Raw!AT129="", "", Raw!AT129)</f>
        <v/>
      </c>
      <c r="E129" t="str">
        <f>IF(Raw!V129="", "", Raw!V129)</f>
        <v/>
      </c>
      <c r="F129" t="str">
        <f>IF(Raw!BA129="", "", Raw!BA129)</f>
        <v/>
      </c>
      <c r="G129" t="str">
        <f>IF(Raw!AV129="", "", Raw!AV129)</f>
        <v/>
      </c>
      <c r="H129" t="str">
        <f>IF(Raw!T129="", "", Raw!T129)</f>
        <v/>
      </c>
      <c r="I129" t="str">
        <f>IF(Raw!U129="", "", Raw!U129)</f>
        <v/>
      </c>
      <c r="J129" t="str">
        <f>IF(Raw!AZ129="Failed", "No", "")</f>
        <v/>
      </c>
      <c r="K129" s="2" t="str">
        <f>IF(Raw!BQ129="", "", IF(Raw!BQ129="Missed", "Missed", DATEVALUE(RIGHT(Raw!BQ129, LEN(Raw!BQ129) - FIND(",", Raw!BQ129) - 1))))</f>
        <v/>
      </c>
      <c r="L129" s="3" t="str">
        <f>IF(Raw!BR129="", "", IF(Raw!BR129="Missed", "Missed", TIMEVALUE(Raw!BR129)))</f>
        <v/>
      </c>
      <c r="M129" t="str">
        <f>IF(Raw!BS129="", "", Raw!BS129)</f>
        <v/>
      </c>
    </row>
    <row r="130" spans="1:13" x14ac:dyDescent="0.2">
      <c r="A130" s="4" t="str">
        <f>IF(B130="", "", 129)</f>
        <v/>
      </c>
      <c r="B130" s="4" t="str">
        <f>IF(Raw!R130="", "", Raw!R130)</f>
        <v/>
      </c>
      <c r="C130" s="4" t="str">
        <f>IF(Raw!S130="", "", Raw!S130)</f>
        <v/>
      </c>
      <c r="D130" t="str">
        <f>IF(Raw!AT130="", "", Raw!AT130)</f>
        <v/>
      </c>
      <c r="E130" t="str">
        <f>IF(Raw!V130="", "", Raw!V130)</f>
        <v/>
      </c>
      <c r="F130" t="str">
        <f>IF(Raw!BA130="", "", Raw!BA130)</f>
        <v/>
      </c>
      <c r="G130" t="str">
        <f>IF(Raw!AV130="", "", Raw!AV130)</f>
        <v/>
      </c>
      <c r="H130" t="str">
        <f>IF(Raw!T130="", "", Raw!T130)</f>
        <v/>
      </c>
      <c r="I130" t="str">
        <f>IF(Raw!U130="", "", Raw!U130)</f>
        <v/>
      </c>
      <c r="J130" t="str">
        <f>IF(Raw!AZ130="Failed", "No", "")</f>
        <v/>
      </c>
      <c r="K130" s="2" t="str">
        <f>IF(Raw!BQ130="", "", IF(Raw!BQ130="Missed", "Missed", DATEVALUE(RIGHT(Raw!BQ130, LEN(Raw!BQ130) - FIND(",", Raw!BQ130) - 1))))</f>
        <v/>
      </c>
      <c r="L130" s="3" t="str">
        <f>IF(Raw!BR130="", "", IF(Raw!BR130="Missed", "Missed", TIMEVALUE(Raw!BR130)))</f>
        <v/>
      </c>
      <c r="M130" t="str">
        <f>IF(Raw!BS130="", "", Raw!BS130)</f>
        <v/>
      </c>
    </row>
    <row r="131" spans="1:13" x14ac:dyDescent="0.2">
      <c r="A131" s="4" t="str">
        <f>IF(B131="", "", 130)</f>
        <v/>
      </c>
      <c r="B131" s="4" t="str">
        <f>IF(Raw!R131="", "", Raw!R131)</f>
        <v/>
      </c>
      <c r="C131" s="4" t="str">
        <f>IF(Raw!S131="", "", Raw!S131)</f>
        <v/>
      </c>
      <c r="D131" t="str">
        <f>IF(Raw!AT131="", "", Raw!AT131)</f>
        <v/>
      </c>
      <c r="E131" t="str">
        <f>IF(Raw!V131="", "", Raw!V131)</f>
        <v/>
      </c>
      <c r="F131" t="str">
        <f>IF(Raw!BA131="", "", Raw!BA131)</f>
        <v/>
      </c>
      <c r="G131" t="str">
        <f>IF(Raw!AV131="", "", Raw!AV131)</f>
        <v/>
      </c>
      <c r="H131" t="str">
        <f>IF(Raw!T131="", "", Raw!T131)</f>
        <v/>
      </c>
      <c r="I131" t="str">
        <f>IF(Raw!U131="", "", Raw!U131)</f>
        <v/>
      </c>
      <c r="J131" t="str">
        <f>IF(Raw!AZ131="Failed", "No", "")</f>
        <v/>
      </c>
      <c r="K131" s="2" t="str">
        <f>IF(Raw!BQ131="", "", IF(Raw!BQ131="Missed", "Missed", DATEVALUE(RIGHT(Raw!BQ131, LEN(Raw!BQ131) - FIND(",", Raw!BQ131) - 1))))</f>
        <v/>
      </c>
      <c r="L131" s="3" t="str">
        <f>IF(Raw!BR131="", "", IF(Raw!BR131="Missed", "Missed", TIMEVALUE(Raw!BR131)))</f>
        <v/>
      </c>
      <c r="M131" t="str">
        <f>IF(Raw!BS131="", "", Raw!BS131)</f>
        <v/>
      </c>
    </row>
    <row r="132" spans="1:13" x14ac:dyDescent="0.2">
      <c r="A132" s="4" t="str">
        <f>IF(B132="", "", 131)</f>
        <v/>
      </c>
      <c r="B132" s="4" t="str">
        <f>IF(Raw!R132="", "", Raw!R132)</f>
        <v/>
      </c>
      <c r="C132" s="4" t="str">
        <f>IF(Raw!S132="", "", Raw!S132)</f>
        <v/>
      </c>
      <c r="D132" t="str">
        <f>IF(Raw!AT132="", "", Raw!AT132)</f>
        <v/>
      </c>
      <c r="E132" t="str">
        <f>IF(Raw!V132="", "", Raw!V132)</f>
        <v/>
      </c>
      <c r="F132" t="str">
        <f>IF(Raw!BA132="", "", Raw!BA132)</f>
        <v/>
      </c>
      <c r="G132" t="str">
        <f>IF(Raw!AV132="", "", Raw!AV132)</f>
        <v/>
      </c>
      <c r="H132" t="str">
        <f>IF(Raw!T132="", "", Raw!T132)</f>
        <v/>
      </c>
      <c r="I132" t="str">
        <f>IF(Raw!U132="", "", Raw!U132)</f>
        <v/>
      </c>
      <c r="J132" t="str">
        <f>IF(Raw!AZ132="Failed", "No", "")</f>
        <v/>
      </c>
      <c r="K132" s="2" t="str">
        <f>IF(Raw!BQ132="", "", IF(Raw!BQ132="Missed", "Missed", DATEVALUE(RIGHT(Raw!BQ132, LEN(Raw!BQ132) - FIND(",", Raw!BQ132) - 1))))</f>
        <v/>
      </c>
      <c r="L132" s="3" t="str">
        <f>IF(Raw!BR132="", "", IF(Raw!BR132="Missed", "Missed", TIMEVALUE(Raw!BR132)))</f>
        <v/>
      </c>
      <c r="M132" t="str">
        <f>IF(Raw!BS132="", "", Raw!BS132)</f>
        <v/>
      </c>
    </row>
    <row r="133" spans="1:13" x14ac:dyDescent="0.2">
      <c r="A133" s="4" t="str">
        <f>IF(B133="", "", 132)</f>
        <v/>
      </c>
      <c r="B133" s="4" t="str">
        <f>IF(Raw!R133="", "", Raw!R133)</f>
        <v/>
      </c>
      <c r="C133" s="4" t="str">
        <f>IF(Raw!S133="", "", Raw!S133)</f>
        <v/>
      </c>
      <c r="D133" t="str">
        <f>IF(Raw!AT133="", "", Raw!AT133)</f>
        <v/>
      </c>
      <c r="E133" t="str">
        <f>IF(Raw!V133="", "", Raw!V133)</f>
        <v/>
      </c>
      <c r="F133" t="str">
        <f>IF(Raw!BA133="", "", Raw!BA133)</f>
        <v/>
      </c>
      <c r="G133" t="str">
        <f>IF(Raw!AV133="", "", Raw!AV133)</f>
        <v/>
      </c>
      <c r="H133" t="str">
        <f>IF(Raw!T133="", "", Raw!T133)</f>
        <v/>
      </c>
      <c r="I133" t="str">
        <f>IF(Raw!U133="", "", Raw!U133)</f>
        <v/>
      </c>
      <c r="J133" t="str">
        <f>IF(Raw!AZ133="Failed", "No", "")</f>
        <v/>
      </c>
      <c r="K133" s="2" t="str">
        <f>IF(Raw!BQ133="", "", IF(Raw!BQ133="Missed", "Missed", DATEVALUE(RIGHT(Raw!BQ133, LEN(Raw!BQ133) - FIND(",", Raw!BQ133) - 1))))</f>
        <v/>
      </c>
      <c r="L133" s="3" t="str">
        <f>IF(Raw!BR133="", "", IF(Raw!BR133="Missed", "Missed", TIMEVALUE(Raw!BR133)))</f>
        <v/>
      </c>
      <c r="M133" t="str">
        <f>IF(Raw!BS133="", "", Raw!BS133)</f>
        <v/>
      </c>
    </row>
    <row r="134" spans="1:13" x14ac:dyDescent="0.2">
      <c r="A134" s="4" t="str">
        <f>IF(B134="", "", 133)</f>
        <v/>
      </c>
      <c r="B134" s="4" t="str">
        <f>IF(Raw!R134="", "", Raw!R134)</f>
        <v/>
      </c>
      <c r="C134" s="4" t="str">
        <f>IF(Raw!S134="", "", Raw!S134)</f>
        <v/>
      </c>
      <c r="D134" t="str">
        <f>IF(Raw!AT134="", "", Raw!AT134)</f>
        <v/>
      </c>
      <c r="E134" t="str">
        <f>IF(Raw!V134="", "", Raw!V134)</f>
        <v/>
      </c>
      <c r="F134" t="str">
        <f>IF(Raw!BA134="", "", Raw!BA134)</f>
        <v/>
      </c>
      <c r="G134" t="str">
        <f>IF(Raw!AV134="", "", Raw!AV134)</f>
        <v/>
      </c>
      <c r="H134" t="str">
        <f>IF(Raw!T134="", "", Raw!T134)</f>
        <v/>
      </c>
      <c r="I134" t="str">
        <f>IF(Raw!U134="", "", Raw!U134)</f>
        <v/>
      </c>
      <c r="J134" t="str">
        <f>IF(Raw!AZ134="Failed", "No", "")</f>
        <v/>
      </c>
      <c r="K134" s="2" t="str">
        <f>IF(Raw!BQ134="", "", IF(Raw!BQ134="Missed", "Missed", DATEVALUE(RIGHT(Raw!BQ134, LEN(Raw!BQ134) - FIND(",", Raw!BQ134) - 1))))</f>
        <v/>
      </c>
      <c r="L134" s="3" t="str">
        <f>IF(Raw!BR134="", "", IF(Raw!BR134="Missed", "Missed", TIMEVALUE(Raw!BR134)))</f>
        <v/>
      </c>
      <c r="M134" t="str">
        <f>IF(Raw!BS134="", "", Raw!BS134)</f>
        <v/>
      </c>
    </row>
    <row r="135" spans="1:13" x14ac:dyDescent="0.2">
      <c r="A135" s="4" t="str">
        <f>IF(B135="", "", 134)</f>
        <v/>
      </c>
      <c r="B135" s="4" t="str">
        <f>IF(Raw!R135="", "", Raw!R135)</f>
        <v/>
      </c>
      <c r="C135" s="4" t="str">
        <f>IF(Raw!S135="", "", Raw!S135)</f>
        <v/>
      </c>
      <c r="D135" t="str">
        <f>IF(Raw!AT135="", "", Raw!AT135)</f>
        <v/>
      </c>
      <c r="E135" t="str">
        <f>IF(Raw!V135="", "", Raw!V135)</f>
        <v/>
      </c>
      <c r="F135" t="str">
        <f>IF(Raw!BA135="", "", Raw!BA135)</f>
        <v/>
      </c>
      <c r="G135" t="str">
        <f>IF(Raw!AV135="", "", Raw!AV135)</f>
        <v/>
      </c>
      <c r="H135" t="str">
        <f>IF(Raw!T135="", "", Raw!T135)</f>
        <v/>
      </c>
      <c r="I135" t="str">
        <f>IF(Raw!U135="", "", Raw!U135)</f>
        <v/>
      </c>
      <c r="J135" t="str">
        <f>IF(Raw!AZ135="Failed", "No", "")</f>
        <v/>
      </c>
      <c r="K135" s="2" t="str">
        <f>IF(Raw!BQ135="", "", IF(Raw!BQ135="Missed", "Missed", DATEVALUE(RIGHT(Raw!BQ135, LEN(Raw!BQ135) - FIND(",", Raw!BQ135) - 1))))</f>
        <v/>
      </c>
      <c r="L135" s="3" t="str">
        <f>IF(Raw!BR135="", "", IF(Raw!BR135="Missed", "Missed", TIMEVALUE(Raw!BR135)))</f>
        <v/>
      </c>
      <c r="M135" t="str">
        <f>IF(Raw!BS135="", "", Raw!BS135)</f>
        <v/>
      </c>
    </row>
    <row r="136" spans="1:13" x14ac:dyDescent="0.2">
      <c r="A136" s="4" t="str">
        <f>IF(B136="", "", 135)</f>
        <v/>
      </c>
      <c r="B136" s="4" t="str">
        <f>IF(Raw!R136="", "", Raw!R136)</f>
        <v/>
      </c>
      <c r="C136" s="4" t="str">
        <f>IF(Raw!S136="", "", Raw!S136)</f>
        <v/>
      </c>
      <c r="D136" t="str">
        <f>IF(Raw!AT136="", "", Raw!AT136)</f>
        <v/>
      </c>
      <c r="E136" t="str">
        <f>IF(Raw!V136="", "", Raw!V136)</f>
        <v/>
      </c>
      <c r="F136" t="str">
        <f>IF(Raw!BA136="", "", Raw!BA136)</f>
        <v/>
      </c>
      <c r="G136" t="str">
        <f>IF(Raw!AV136="", "", Raw!AV136)</f>
        <v/>
      </c>
      <c r="H136" t="str">
        <f>IF(Raw!T136="", "", Raw!T136)</f>
        <v/>
      </c>
      <c r="I136" t="str">
        <f>IF(Raw!U136="", "", Raw!U136)</f>
        <v/>
      </c>
      <c r="J136" t="str">
        <f>IF(Raw!AZ136="Failed", "No", "")</f>
        <v/>
      </c>
      <c r="K136" s="2" t="str">
        <f>IF(Raw!BQ136="", "", IF(Raw!BQ136="Missed", "Missed", DATEVALUE(RIGHT(Raw!BQ136, LEN(Raw!BQ136) - FIND(",", Raw!BQ136) - 1))))</f>
        <v/>
      </c>
      <c r="L136" s="3" t="str">
        <f>IF(Raw!BR136="", "", IF(Raw!BR136="Missed", "Missed", TIMEVALUE(Raw!BR136)))</f>
        <v/>
      </c>
      <c r="M136" t="str">
        <f>IF(Raw!BS136="", "", Raw!BS136)</f>
        <v/>
      </c>
    </row>
    <row r="137" spans="1:13" x14ac:dyDescent="0.2">
      <c r="A137" s="4" t="str">
        <f>IF(B137="", "", 136)</f>
        <v/>
      </c>
      <c r="B137" s="4" t="str">
        <f>IF(Raw!R137="", "", Raw!R137)</f>
        <v/>
      </c>
      <c r="C137" s="4" t="str">
        <f>IF(Raw!S137="", "", Raw!S137)</f>
        <v/>
      </c>
      <c r="D137" t="str">
        <f>IF(Raw!AT137="", "", Raw!AT137)</f>
        <v/>
      </c>
      <c r="E137" t="str">
        <f>IF(Raw!V137="", "", Raw!V137)</f>
        <v/>
      </c>
      <c r="F137" t="str">
        <f>IF(Raw!BA137="", "", Raw!BA137)</f>
        <v/>
      </c>
      <c r="G137" t="str">
        <f>IF(Raw!AV137="", "", Raw!AV137)</f>
        <v/>
      </c>
      <c r="H137" t="str">
        <f>IF(Raw!T137="", "", Raw!T137)</f>
        <v/>
      </c>
      <c r="I137" t="str">
        <f>IF(Raw!U137="", "", Raw!U137)</f>
        <v/>
      </c>
      <c r="J137" t="str">
        <f>IF(Raw!AZ137="Failed", "No", "")</f>
        <v/>
      </c>
      <c r="K137" s="2" t="str">
        <f>IF(Raw!BQ137="", "", IF(Raw!BQ137="Missed", "Missed", DATEVALUE(RIGHT(Raw!BQ137, LEN(Raw!BQ137) - FIND(",", Raw!BQ137) - 1))))</f>
        <v/>
      </c>
      <c r="L137" s="3" t="str">
        <f>IF(Raw!BR137="", "", IF(Raw!BR137="Missed", "Missed", TIMEVALUE(Raw!BR137)))</f>
        <v/>
      </c>
      <c r="M137" t="str">
        <f>IF(Raw!BS137="", "", Raw!BS137)</f>
        <v/>
      </c>
    </row>
    <row r="138" spans="1:13" x14ac:dyDescent="0.2">
      <c r="A138" s="4" t="str">
        <f>IF(B138="", "", 137)</f>
        <v/>
      </c>
      <c r="B138" s="4" t="str">
        <f>IF(Raw!R138="", "", Raw!R138)</f>
        <v/>
      </c>
      <c r="C138" s="4" t="str">
        <f>IF(Raw!S138="", "", Raw!S138)</f>
        <v/>
      </c>
      <c r="D138" t="str">
        <f>IF(Raw!AT138="", "", Raw!AT138)</f>
        <v/>
      </c>
      <c r="E138" t="str">
        <f>IF(Raw!V138="", "", Raw!V138)</f>
        <v/>
      </c>
      <c r="F138" t="str">
        <f>IF(Raw!BA138="", "", Raw!BA138)</f>
        <v/>
      </c>
      <c r="G138" t="str">
        <f>IF(Raw!AV138="", "", Raw!AV138)</f>
        <v/>
      </c>
      <c r="H138" t="str">
        <f>IF(Raw!T138="", "", Raw!T138)</f>
        <v/>
      </c>
      <c r="I138" t="str">
        <f>IF(Raw!U138="", "", Raw!U138)</f>
        <v/>
      </c>
      <c r="J138" t="str">
        <f>IF(Raw!AZ138="Failed", "No", "")</f>
        <v/>
      </c>
      <c r="K138" s="2" t="str">
        <f>IF(Raw!BQ138="", "", IF(Raw!BQ138="Missed", "Missed", DATEVALUE(RIGHT(Raw!BQ138, LEN(Raw!BQ138) - FIND(",", Raw!BQ138) - 1))))</f>
        <v/>
      </c>
      <c r="L138" s="3" t="str">
        <f>IF(Raw!BR138="", "", IF(Raw!BR138="Missed", "Missed", TIMEVALUE(Raw!BR138)))</f>
        <v/>
      </c>
      <c r="M138" t="str">
        <f>IF(Raw!BS138="", "", Raw!BS138)</f>
        <v/>
      </c>
    </row>
    <row r="139" spans="1:13" x14ac:dyDescent="0.2">
      <c r="A139" s="4" t="str">
        <f>IF(B139="", "", 138)</f>
        <v/>
      </c>
      <c r="B139" s="4" t="str">
        <f>IF(Raw!R139="", "", Raw!R139)</f>
        <v/>
      </c>
      <c r="C139" s="4" t="str">
        <f>IF(Raw!S139="", "", Raw!S139)</f>
        <v/>
      </c>
      <c r="D139" t="str">
        <f>IF(Raw!AT139="", "", Raw!AT139)</f>
        <v/>
      </c>
      <c r="E139" t="str">
        <f>IF(Raw!V139="", "", Raw!V139)</f>
        <v/>
      </c>
      <c r="F139" t="str">
        <f>IF(Raw!BA139="", "", Raw!BA139)</f>
        <v/>
      </c>
      <c r="G139" t="str">
        <f>IF(Raw!AV139="", "", Raw!AV139)</f>
        <v/>
      </c>
      <c r="H139" t="str">
        <f>IF(Raw!T139="", "", Raw!T139)</f>
        <v/>
      </c>
      <c r="I139" t="str">
        <f>IF(Raw!U139="", "", Raw!U139)</f>
        <v/>
      </c>
      <c r="J139" t="str">
        <f>IF(Raw!AZ139="Failed", "No", "")</f>
        <v/>
      </c>
      <c r="K139" s="2" t="str">
        <f>IF(Raw!BQ139="", "", IF(Raw!BQ139="Missed", "Missed", DATEVALUE(RIGHT(Raw!BQ139, LEN(Raw!BQ139) - FIND(",", Raw!BQ139) - 1))))</f>
        <v/>
      </c>
      <c r="L139" s="3" t="str">
        <f>IF(Raw!BR139="", "", IF(Raw!BR139="Missed", "Missed", TIMEVALUE(Raw!BR139)))</f>
        <v/>
      </c>
      <c r="M139" t="str">
        <f>IF(Raw!BS139="", "", Raw!BS139)</f>
        <v/>
      </c>
    </row>
    <row r="140" spans="1:13" x14ac:dyDescent="0.2">
      <c r="A140" s="4" t="str">
        <f>IF(B140="", "", 139)</f>
        <v/>
      </c>
      <c r="B140" s="4" t="str">
        <f>IF(Raw!R140="", "", Raw!R140)</f>
        <v/>
      </c>
      <c r="C140" s="4" t="str">
        <f>IF(Raw!S140="", "", Raw!S140)</f>
        <v/>
      </c>
      <c r="D140" t="str">
        <f>IF(Raw!AT140="", "", Raw!AT140)</f>
        <v/>
      </c>
      <c r="E140" t="str">
        <f>IF(Raw!V140="", "", Raw!V140)</f>
        <v/>
      </c>
      <c r="F140" t="str">
        <f>IF(Raw!BA140="", "", Raw!BA140)</f>
        <v/>
      </c>
      <c r="G140" t="str">
        <f>IF(Raw!AV140="", "", Raw!AV140)</f>
        <v/>
      </c>
      <c r="H140" t="str">
        <f>IF(Raw!T140="", "", Raw!T140)</f>
        <v/>
      </c>
      <c r="I140" t="str">
        <f>IF(Raw!U140="", "", Raw!U140)</f>
        <v/>
      </c>
      <c r="J140" t="str">
        <f>IF(Raw!AZ140="Failed", "No", "")</f>
        <v/>
      </c>
      <c r="K140" s="2" t="str">
        <f>IF(Raw!BQ140="", "", IF(Raw!BQ140="Missed", "Missed", DATEVALUE(RIGHT(Raw!BQ140, LEN(Raw!BQ140) - FIND(",", Raw!BQ140) - 1))))</f>
        <v/>
      </c>
      <c r="L140" s="3" t="str">
        <f>IF(Raw!BR140="", "", IF(Raw!BR140="Missed", "Missed", TIMEVALUE(Raw!BR140)))</f>
        <v/>
      </c>
      <c r="M140" t="str">
        <f>IF(Raw!BS140="", "", Raw!BS140)</f>
        <v/>
      </c>
    </row>
    <row r="141" spans="1:13" x14ac:dyDescent="0.2">
      <c r="A141" s="4" t="str">
        <f>IF(B141="", "", 140)</f>
        <v/>
      </c>
      <c r="B141" s="4" t="str">
        <f>IF(Raw!R141="", "", Raw!R141)</f>
        <v/>
      </c>
      <c r="C141" s="4" t="str">
        <f>IF(Raw!S141="", "", Raw!S141)</f>
        <v/>
      </c>
      <c r="D141" t="str">
        <f>IF(Raw!AT141="", "", Raw!AT141)</f>
        <v/>
      </c>
      <c r="E141" t="str">
        <f>IF(Raw!V141="", "", Raw!V141)</f>
        <v/>
      </c>
      <c r="F141" t="str">
        <f>IF(Raw!BA141="", "", Raw!BA141)</f>
        <v/>
      </c>
      <c r="G141" t="str">
        <f>IF(Raw!AV141="", "", Raw!AV141)</f>
        <v/>
      </c>
      <c r="H141" t="str">
        <f>IF(Raw!T141="", "", Raw!T141)</f>
        <v/>
      </c>
      <c r="I141" t="str">
        <f>IF(Raw!U141="", "", Raw!U141)</f>
        <v/>
      </c>
      <c r="J141" t="str">
        <f>IF(Raw!AZ141="Failed", "No", "")</f>
        <v/>
      </c>
      <c r="K141" s="2" t="str">
        <f>IF(Raw!BQ141="", "", IF(Raw!BQ141="Missed", "Missed", DATEVALUE(RIGHT(Raw!BQ141, LEN(Raw!BQ141) - FIND(",", Raw!BQ141) - 1))))</f>
        <v/>
      </c>
      <c r="L141" s="3" t="str">
        <f>IF(Raw!BR141="", "", IF(Raw!BR141="Missed", "Missed", TIMEVALUE(Raw!BR141)))</f>
        <v/>
      </c>
      <c r="M141" t="str">
        <f>IF(Raw!BS141="", "", Raw!BS141)</f>
        <v/>
      </c>
    </row>
    <row r="142" spans="1:13" x14ac:dyDescent="0.2">
      <c r="A142" s="4" t="str">
        <f>IF(B142="", "", 141)</f>
        <v/>
      </c>
      <c r="B142" s="4" t="str">
        <f>IF(Raw!R142="", "", Raw!R142)</f>
        <v/>
      </c>
      <c r="C142" s="4" t="str">
        <f>IF(Raw!S142="", "", Raw!S142)</f>
        <v/>
      </c>
      <c r="D142" t="str">
        <f>IF(Raw!AT142="", "", Raw!AT142)</f>
        <v/>
      </c>
      <c r="E142" t="str">
        <f>IF(Raw!V142="", "", Raw!V142)</f>
        <v/>
      </c>
      <c r="F142" t="str">
        <f>IF(Raw!BA142="", "", Raw!BA142)</f>
        <v/>
      </c>
      <c r="G142" t="str">
        <f>IF(Raw!AV142="", "", Raw!AV142)</f>
        <v/>
      </c>
      <c r="H142" t="str">
        <f>IF(Raw!T142="", "", Raw!T142)</f>
        <v/>
      </c>
      <c r="I142" t="str">
        <f>IF(Raw!U142="", "", Raw!U142)</f>
        <v/>
      </c>
      <c r="J142" t="str">
        <f>IF(Raw!AZ142="Failed", "No", "")</f>
        <v/>
      </c>
      <c r="K142" s="2" t="str">
        <f>IF(Raw!BQ142="", "", IF(Raw!BQ142="Missed", "Missed", DATEVALUE(RIGHT(Raw!BQ142, LEN(Raw!BQ142) - FIND(",", Raw!BQ142) - 1))))</f>
        <v/>
      </c>
      <c r="L142" s="3" t="str">
        <f>IF(Raw!BR142="", "", IF(Raw!BR142="Missed", "Missed", TIMEVALUE(Raw!BR142)))</f>
        <v/>
      </c>
      <c r="M142" t="str">
        <f>IF(Raw!BS142="", "", Raw!BS142)</f>
        <v/>
      </c>
    </row>
    <row r="143" spans="1:13" x14ac:dyDescent="0.2">
      <c r="A143" s="4" t="str">
        <f>IF(B143="", "", 142)</f>
        <v/>
      </c>
      <c r="B143" s="4" t="str">
        <f>IF(Raw!R143="", "", Raw!R143)</f>
        <v/>
      </c>
      <c r="C143" s="4" t="str">
        <f>IF(Raw!S143="", "", Raw!S143)</f>
        <v/>
      </c>
      <c r="D143" t="str">
        <f>IF(Raw!AT143="", "", Raw!AT143)</f>
        <v/>
      </c>
      <c r="E143" t="str">
        <f>IF(Raw!V143="", "", Raw!V143)</f>
        <v/>
      </c>
      <c r="F143" t="str">
        <f>IF(Raw!BA143="", "", Raw!BA143)</f>
        <v/>
      </c>
      <c r="G143" t="str">
        <f>IF(Raw!AV143="", "", Raw!AV143)</f>
        <v/>
      </c>
      <c r="H143" t="str">
        <f>IF(Raw!T143="", "", Raw!T143)</f>
        <v/>
      </c>
      <c r="I143" t="str">
        <f>IF(Raw!U143="", "", Raw!U143)</f>
        <v/>
      </c>
      <c r="J143" t="str">
        <f>IF(Raw!AZ143="Failed", "No", "")</f>
        <v/>
      </c>
      <c r="K143" s="2" t="str">
        <f>IF(Raw!BQ143="", "", IF(Raw!BQ143="Missed", "Missed", DATEVALUE(RIGHT(Raw!BQ143, LEN(Raw!BQ143) - FIND(",", Raw!BQ143) - 1))))</f>
        <v/>
      </c>
      <c r="L143" s="3" t="str">
        <f>IF(Raw!BR143="", "", IF(Raw!BR143="Missed", "Missed", TIMEVALUE(Raw!BR143)))</f>
        <v/>
      </c>
      <c r="M143" t="str">
        <f>IF(Raw!BS143="", "", Raw!BS143)</f>
        <v/>
      </c>
    </row>
    <row r="144" spans="1:13" x14ac:dyDescent="0.2">
      <c r="A144" s="4" t="str">
        <f>IF(B144="", "", 143)</f>
        <v/>
      </c>
      <c r="B144" s="4" t="str">
        <f>IF(Raw!R144="", "", Raw!R144)</f>
        <v/>
      </c>
      <c r="C144" s="4" t="str">
        <f>IF(Raw!S144="", "", Raw!S144)</f>
        <v/>
      </c>
      <c r="D144" t="str">
        <f>IF(Raw!AT144="", "", Raw!AT144)</f>
        <v/>
      </c>
      <c r="E144" t="str">
        <f>IF(Raw!V144="", "", Raw!V144)</f>
        <v/>
      </c>
      <c r="F144" t="str">
        <f>IF(Raw!BA144="", "", Raw!BA144)</f>
        <v/>
      </c>
      <c r="G144" t="str">
        <f>IF(Raw!AV144="", "", Raw!AV144)</f>
        <v/>
      </c>
      <c r="H144" t="str">
        <f>IF(Raw!T144="", "", Raw!T144)</f>
        <v/>
      </c>
      <c r="I144" t="str">
        <f>IF(Raw!U144="", "", Raw!U144)</f>
        <v/>
      </c>
      <c r="J144" t="str">
        <f>IF(Raw!AZ144="Failed", "No", "")</f>
        <v/>
      </c>
      <c r="K144" s="2" t="str">
        <f>IF(Raw!BQ144="", "", IF(Raw!BQ144="Missed", "Missed", DATEVALUE(RIGHT(Raw!BQ144, LEN(Raw!BQ144) - FIND(",", Raw!BQ144) - 1))))</f>
        <v/>
      </c>
      <c r="L144" s="3" t="str">
        <f>IF(Raw!BR144="", "", IF(Raw!BR144="Missed", "Missed", TIMEVALUE(Raw!BR144)))</f>
        <v/>
      </c>
      <c r="M144" t="str">
        <f>IF(Raw!BS144="", "", Raw!BS144)</f>
        <v/>
      </c>
    </row>
    <row r="145" spans="1:13" x14ac:dyDescent="0.2">
      <c r="A145" s="4" t="str">
        <f>IF(B145="", "", 144)</f>
        <v/>
      </c>
      <c r="B145" s="4" t="str">
        <f>IF(Raw!R145="", "", Raw!R145)</f>
        <v/>
      </c>
      <c r="C145" s="4" t="str">
        <f>IF(Raw!S145="", "", Raw!S145)</f>
        <v/>
      </c>
      <c r="D145" t="str">
        <f>IF(Raw!AT145="", "", Raw!AT145)</f>
        <v/>
      </c>
      <c r="E145" t="str">
        <f>IF(Raw!V145="", "", Raw!V145)</f>
        <v/>
      </c>
      <c r="F145" t="str">
        <f>IF(Raw!BA145="", "", Raw!BA145)</f>
        <v/>
      </c>
      <c r="G145" t="str">
        <f>IF(Raw!AV145="", "", Raw!AV145)</f>
        <v/>
      </c>
      <c r="H145" t="str">
        <f>IF(Raw!T145="", "", Raw!T145)</f>
        <v/>
      </c>
      <c r="I145" t="str">
        <f>IF(Raw!U145="", "", Raw!U145)</f>
        <v/>
      </c>
      <c r="J145" t="str">
        <f>IF(Raw!AZ145="Failed", "No", "")</f>
        <v/>
      </c>
      <c r="K145" s="2" t="str">
        <f>IF(Raw!BQ145="", "", IF(Raw!BQ145="Missed", "Missed", DATEVALUE(RIGHT(Raw!BQ145, LEN(Raw!BQ145) - FIND(",", Raw!BQ145) - 1))))</f>
        <v/>
      </c>
      <c r="L145" s="3" t="str">
        <f>IF(Raw!BR145="", "", IF(Raw!BR145="Missed", "Missed", TIMEVALUE(Raw!BR145)))</f>
        <v/>
      </c>
      <c r="M145" t="str">
        <f>IF(Raw!BS145="", "", Raw!BS145)</f>
        <v/>
      </c>
    </row>
    <row r="146" spans="1:13" x14ac:dyDescent="0.2">
      <c r="A146" s="4" t="str">
        <f>IF(B146="", "", 145)</f>
        <v/>
      </c>
      <c r="B146" s="4" t="str">
        <f>IF(Raw!R146="", "", Raw!R146)</f>
        <v/>
      </c>
      <c r="C146" s="4" t="str">
        <f>IF(Raw!S146="", "", Raw!S146)</f>
        <v/>
      </c>
      <c r="D146" t="str">
        <f>IF(Raw!AT146="", "", Raw!AT146)</f>
        <v/>
      </c>
      <c r="E146" t="str">
        <f>IF(Raw!V146="", "", Raw!V146)</f>
        <v/>
      </c>
      <c r="F146" t="str">
        <f>IF(Raw!BA146="", "", Raw!BA146)</f>
        <v/>
      </c>
      <c r="G146" t="str">
        <f>IF(Raw!AV146="", "", Raw!AV146)</f>
        <v/>
      </c>
      <c r="H146" t="str">
        <f>IF(Raw!T146="", "", Raw!T146)</f>
        <v/>
      </c>
      <c r="I146" t="str">
        <f>IF(Raw!U146="", "", Raw!U146)</f>
        <v/>
      </c>
      <c r="J146" t="str">
        <f>IF(Raw!AZ146="Failed", "No", "")</f>
        <v/>
      </c>
      <c r="K146" s="2" t="str">
        <f>IF(Raw!BQ146="", "", IF(Raw!BQ146="Missed", "Missed", DATEVALUE(RIGHT(Raw!BQ146, LEN(Raw!BQ146) - FIND(",", Raw!BQ146) - 1))))</f>
        <v/>
      </c>
      <c r="L146" s="3" t="str">
        <f>IF(Raw!BR146="", "", IF(Raw!BR146="Missed", "Missed", TIMEVALUE(Raw!BR146)))</f>
        <v/>
      </c>
      <c r="M146" t="str">
        <f>IF(Raw!BS146="", "", Raw!BS146)</f>
        <v/>
      </c>
    </row>
    <row r="147" spans="1:13" x14ac:dyDescent="0.2">
      <c r="A147" s="4" t="str">
        <f>IF(B147="", "", 146)</f>
        <v/>
      </c>
      <c r="B147" s="4" t="str">
        <f>IF(Raw!R147="", "", Raw!R147)</f>
        <v/>
      </c>
      <c r="C147" s="4" t="str">
        <f>IF(Raw!S147="", "", Raw!S147)</f>
        <v/>
      </c>
      <c r="D147" t="str">
        <f>IF(Raw!AT147="", "", Raw!AT147)</f>
        <v/>
      </c>
      <c r="E147" t="str">
        <f>IF(Raw!V147="", "", Raw!V147)</f>
        <v/>
      </c>
      <c r="F147" t="str">
        <f>IF(Raw!BA147="", "", Raw!BA147)</f>
        <v/>
      </c>
      <c r="G147" t="str">
        <f>IF(Raw!AV147="", "", Raw!AV147)</f>
        <v/>
      </c>
      <c r="H147" t="str">
        <f>IF(Raw!T147="", "", Raw!T147)</f>
        <v/>
      </c>
      <c r="I147" t="str">
        <f>IF(Raw!U147="", "", Raw!U147)</f>
        <v/>
      </c>
      <c r="J147" t="str">
        <f>IF(Raw!AZ147="Failed", "No", "")</f>
        <v/>
      </c>
      <c r="K147" s="2" t="str">
        <f>IF(Raw!BQ147="", "", IF(Raw!BQ147="Missed", "Missed", DATEVALUE(RIGHT(Raw!BQ147, LEN(Raw!BQ147) - FIND(",", Raw!BQ147) - 1))))</f>
        <v/>
      </c>
      <c r="L147" s="3" t="str">
        <f>IF(Raw!BR147="", "", IF(Raw!BR147="Missed", "Missed", TIMEVALUE(Raw!BR147)))</f>
        <v/>
      </c>
      <c r="M147" t="str">
        <f>IF(Raw!BS147="", "", Raw!BS147)</f>
        <v/>
      </c>
    </row>
    <row r="148" spans="1:13" x14ac:dyDescent="0.2">
      <c r="A148" s="4" t="str">
        <f>IF(B148="", "", 147)</f>
        <v/>
      </c>
      <c r="B148" s="4" t="str">
        <f>IF(Raw!R148="", "", Raw!R148)</f>
        <v/>
      </c>
      <c r="C148" s="4" t="str">
        <f>IF(Raw!S148="", "", Raw!S148)</f>
        <v/>
      </c>
      <c r="D148" t="str">
        <f>IF(Raw!AT148="", "", Raw!AT148)</f>
        <v/>
      </c>
      <c r="E148" t="str">
        <f>IF(Raw!V148="", "", Raw!V148)</f>
        <v/>
      </c>
      <c r="F148" t="str">
        <f>IF(Raw!BA148="", "", Raw!BA148)</f>
        <v/>
      </c>
      <c r="G148" t="str">
        <f>IF(Raw!AV148="", "", Raw!AV148)</f>
        <v/>
      </c>
      <c r="H148" t="str">
        <f>IF(Raw!T148="", "", Raw!T148)</f>
        <v/>
      </c>
      <c r="I148" t="str">
        <f>IF(Raw!U148="", "", Raw!U148)</f>
        <v/>
      </c>
      <c r="J148" t="str">
        <f>IF(Raw!AZ148="Failed", "No", "")</f>
        <v/>
      </c>
      <c r="K148" s="2" t="str">
        <f>IF(Raw!BQ148="", "", IF(Raw!BQ148="Missed", "Missed", DATEVALUE(RIGHT(Raw!BQ148, LEN(Raw!BQ148) - FIND(",", Raw!BQ148) - 1))))</f>
        <v/>
      </c>
      <c r="L148" s="3" t="str">
        <f>IF(Raw!BR148="", "", IF(Raw!BR148="Missed", "Missed", TIMEVALUE(Raw!BR148)))</f>
        <v/>
      </c>
      <c r="M148" t="str">
        <f>IF(Raw!BS148="", "", Raw!BS148)</f>
        <v/>
      </c>
    </row>
    <row r="149" spans="1:13" x14ac:dyDescent="0.2">
      <c r="A149" s="4" t="str">
        <f>IF(B149="", "", 148)</f>
        <v/>
      </c>
      <c r="B149" s="4" t="str">
        <f>IF(Raw!R149="", "", Raw!R149)</f>
        <v/>
      </c>
      <c r="C149" s="4" t="str">
        <f>IF(Raw!S149="", "", Raw!S149)</f>
        <v/>
      </c>
      <c r="D149" t="str">
        <f>IF(Raw!AT149="", "", Raw!AT149)</f>
        <v/>
      </c>
      <c r="E149" t="str">
        <f>IF(Raw!V149="", "", Raw!V149)</f>
        <v/>
      </c>
      <c r="F149" t="str">
        <f>IF(Raw!BA149="", "", Raw!BA149)</f>
        <v/>
      </c>
      <c r="G149" t="str">
        <f>IF(Raw!AV149="", "", Raw!AV149)</f>
        <v/>
      </c>
      <c r="H149" t="str">
        <f>IF(Raw!T149="", "", Raw!T149)</f>
        <v/>
      </c>
      <c r="I149" t="str">
        <f>IF(Raw!U149="", "", Raw!U149)</f>
        <v/>
      </c>
      <c r="J149" t="str">
        <f>IF(Raw!AZ149="Failed", "No", "")</f>
        <v/>
      </c>
      <c r="K149" s="2" t="str">
        <f>IF(Raw!BQ149="", "", IF(Raw!BQ149="Missed", "Missed", DATEVALUE(RIGHT(Raw!BQ149, LEN(Raw!BQ149) - FIND(",", Raw!BQ149) - 1))))</f>
        <v/>
      </c>
      <c r="L149" s="3" t="str">
        <f>IF(Raw!BR149="", "", IF(Raw!BR149="Missed", "Missed", TIMEVALUE(Raw!BR149)))</f>
        <v/>
      </c>
      <c r="M149" t="str">
        <f>IF(Raw!BS149="", "", Raw!BS149)</f>
        <v/>
      </c>
    </row>
    <row r="150" spans="1:13" x14ac:dyDescent="0.2">
      <c r="A150" s="4" t="str">
        <f>IF(B150="", "", 149)</f>
        <v/>
      </c>
      <c r="B150" s="4" t="str">
        <f>IF(Raw!R150="", "", Raw!R150)</f>
        <v/>
      </c>
      <c r="C150" s="4" t="str">
        <f>IF(Raw!S150="", "", Raw!S150)</f>
        <v/>
      </c>
      <c r="D150" t="str">
        <f>IF(Raw!AT150="", "", Raw!AT150)</f>
        <v/>
      </c>
      <c r="E150" t="str">
        <f>IF(Raw!V150="", "", Raw!V150)</f>
        <v/>
      </c>
      <c r="F150" t="str">
        <f>IF(Raw!BA150="", "", Raw!BA150)</f>
        <v/>
      </c>
      <c r="G150" t="str">
        <f>IF(Raw!AV150="", "", Raw!AV150)</f>
        <v/>
      </c>
      <c r="H150" t="str">
        <f>IF(Raw!T150="", "", Raw!T150)</f>
        <v/>
      </c>
      <c r="I150" t="str">
        <f>IF(Raw!U150="", "", Raw!U150)</f>
        <v/>
      </c>
      <c r="J150" t="str">
        <f>IF(Raw!AZ150="Failed", "No", "")</f>
        <v/>
      </c>
      <c r="K150" s="2" t="str">
        <f>IF(Raw!BQ150="", "", IF(Raw!BQ150="Missed", "Missed", DATEVALUE(RIGHT(Raw!BQ150, LEN(Raw!BQ150) - FIND(",", Raw!BQ150) - 1))))</f>
        <v/>
      </c>
      <c r="L150" s="3" t="str">
        <f>IF(Raw!BR150="", "", IF(Raw!BR150="Missed", "Missed", TIMEVALUE(Raw!BR150)))</f>
        <v/>
      </c>
      <c r="M150" t="str">
        <f>IF(Raw!BS150="", "", Raw!BS150)</f>
        <v/>
      </c>
    </row>
    <row r="151" spans="1:13" x14ac:dyDescent="0.2">
      <c r="A151" s="4" t="str">
        <f>IF(B151="", "", 150)</f>
        <v/>
      </c>
      <c r="B151" s="4" t="str">
        <f>IF(Raw!R151="", "", Raw!R151)</f>
        <v/>
      </c>
      <c r="C151" s="4" t="str">
        <f>IF(Raw!S151="", "", Raw!S151)</f>
        <v/>
      </c>
      <c r="D151" t="str">
        <f>IF(Raw!AT151="", "", Raw!AT151)</f>
        <v/>
      </c>
      <c r="E151" t="str">
        <f>IF(Raw!V151="", "", Raw!V151)</f>
        <v/>
      </c>
      <c r="F151" t="str">
        <f>IF(Raw!BA151="", "", Raw!BA151)</f>
        <v/>
      </c>
      <c r="G151" t="str">
        <f>IF(Raw!AV151="", "", Raw!AV151)</f>
        <v/>
      </c>
      <c r="H151" t="str">
        <f>IF(Raw!T151="", "", Raw!T151)</f>
        <v/>
      </c>
      <c r="I151" t="str">
        <f>IF(Raw!U151="", "", Raw!U151)</f>
        <v/>
      </c>
      <c r="J151" t="str">
        <f>IF(Raw!AZ151="Failed", "No", "")</f>
        <v/>
      </c>
      <c r="K151" s="2" t="str">
        <f>IF(Raw!BQ151="", "", IF(Raw!BQ151="Missed", "Missed", DATEVALUE(RIGHT(Raw!BQ151, LEN(Raw!BQ151) - FIND(",", Raw!BQ151) - 1))))</f>
        <v/>
      </c>
      <c r="L151" s="3" t="str">
        <f>IF(Raw!BR151="", "", IF(Raw!BR151="Missed", "Missed", TIMEVALUE(Raw!BR151)))</f>
        <v/>
      </c>
      <c r="M151" t="str">
        <f>IF(Raw!BS151="", "", Raw!BS151)</f>
        <v/>
      </c>
    </row>
    <row r="152" spans="1:13" x14ac:dyDescent="0.2">
      <c r="A152" s="4" t="str">
        <f>IF(B152="", "", 151)</f>
        <v/>
      </c>
      <c r="B152" s="4" t="str">
        <f>IF(Raw!R152="", "", Raw!R152)</f>
        <v/>
      </c>
      <c r="C152" s="4" t="str">
        <f>IF(Raw!S152="", "", Raw!S152)</f>
        <v/>
      </c>
      <c r="D152" t="str">
        <f>IF(Raw!AT152="", "", Raw!AT152)</f>
        <v/>
      </c>
      <c r="E152" t="str">
        <f>IF(Raw!V152="", "", Raw!V152)</f>
        <v/>
      </c>
      <c r="F152" t="str">
        <f>IF(Raw!BA152="", "", Raw!BA152)</f>
        <v/>
      </c>
      <c r="G152" t="str">
        <f>IF(Raw!AV152="", "", Raw!AV152)</f>
        <v/>
      </c>
      <c r="H152" t="str">
        <f>IF(Raw!T152="", "", Raw!T152)</f>
        <v/>
      </c>
      <c r="I152" t="str">
        <f>IF(Raw!U152="", "", Raw!U152)</f>
        <v/>
      </c>
      <c r="J152" t="str">
        <f>IF(Raw!AZ152="Failed", "No", "")</f>
        <v/>
      </c>
      <c r="K152" s="2" t="str">
        <f>IF(Raw!BQ152="", "", IF(Raw!BQ152="Missed", "Missed", DATEVALUE(RIGHT(Raw!BQ152, LEN(Raw!BQ152) - FIND(",", Raw!BQ152) - 1))))</f>
        <v/>
      </c>
      <c r="L152" s="3" t="str">
        <f>IF(Raw!BR152="", "", IF(Raw!BR152="Missed", "Missed", TIMEVALUE(Raw!BR152)))</f>
        <v/>
      </c>
      <c r="M152" t="str">
        <f>IF(Raw!BS152="", "", Raw!BS152)</f>
        <v/>
      </c>
    </row>
    <row r="153" spans="1:13" x14ac:dyDescent="0.2">
      <c r="A153" s="4" t="str">
        <f>IF(B153="", "", 152)</f>
        <v/>
      </c>
      <c r="B153" s="4" t="str">
        <f>IF(Raw!R153="", "", Raw!R153)</f>
        <v/>
      </c>
      <c r="C153" s="4" t="str">
        <f>IF(Raw!S153="", "", Raw!S153)</f>
        <v/>
      </c>
      <c r="D153" t="str">
        <f>IF(Raw!AT153="", "", Raw!AT153)</f>
        <v/>
      </c>
      <c r="E153" t="str">
        <f>IF(Raw!V153="", "", Raw!V153)</f>
        <v/>
      </c>
      <c r="F153" t="str">
        <f>IF(Raw!BA153="", "", Raw!BA153)</f>
        <v/>
      </c>
      <c r="G153" t="str">
        <f>IF(Raw!AV153="", "", Raw!AV153)</f>
        <v/>
      </c>
      <c r="H153" t="str">
        <f>IF(Raw!T153="", "", Raw!T153)</f>
        <v/>
      </c>
      <c r="I153" t="str">
        <f>IF(Raw!U153="", "", Raw!U153)</f>
        <v/>
      </c>
      <c r="J153" t="str">
        <f>IF(Raw!AZ153="Failed", "No", "")</f>
        <v/>
      </c>
      <c r="K153" s="2" t="str">
        <f>IF(Raw!BQ153="", "", IF(Raw!BQ153="Missed", "Missed", DATEVALUE(RIGHT(Raw!BQ153, LEN(Raw!BQ153) - FIND(",", Raw!BQ153) - 1))))</f>
        <v/>
      </c>
      <c r="L153" s="3" t="str">
        <f>IF(Raw!BR153="", "", IF(Raw!BR153="Missed", "Missed", TIMEVALUE(Raw!BR153)))</f>
        <v/>
      </c>
      <c r="M153" t="str">
        <f>IF(Raw!BS153="", "", Raw!BS153)</f>
        <v/>
      </c>
    </row>
    <row r="154" spans="1:13" x14ac:dyDescent="0.2">
      <c r="A154" s="4" t="str">
        <f>IF(B154="", "", 153)</f>
        <v/>
      </c>
      <c r="B154" s="4" t="str">
        <f>IF(Raw!R154="", "", Raw!R154)</f>
        <v/>
      </c>
      <c r="C154" s="4" t="str">
        <f>IF(Raw!S154="", "", Raw!S154)</f>
        <v/>
      </c>
      <c r="D154" t="str">
        <f>IF(Raw!AT154="", "", Raw!AT154)</f>
        <v/>
      </c>
      <c r="E154" t="str">
        <f>IF(Raw!V154="", "", Raw!V154)</f>
        <v/>
      </c>
      <c r="F154" t="str">
        <f>IF(Raw!BA154="", "", Raw!BA154)</f>
        <v/>
      </c>
      <c r="G154" t="str">
        <f>IF(Raw!AV154="", "", Raw!AV154)</f>
        <v/>
      </c>
      <c r="H154" t="str">
        <f>IF(Raw!T154="", "", Raw!T154)</f>
        <v/>
      </c>
      <c r="I154" t="str">
        <f>IF(Raw!U154="", "", Raw!U154)</f>
        <v/>
      </c>
      <c r="J154" t="str">
        <f>IF(Raw!AZ154="Failed", "No", "")</f>
        <v/>
      </c>
      <c r="K154" s="2" t="str">
        <f>IF(Raw!BQ154="", "", IF(Raw!BQ154="Missed", "Missed", DATEVALUE(RIGHT(Raw!BQ154, LEN(Raw!BQ154) - FIND(",", Raw!BQ154) - 1))))</f>
        <v/>
      </c>
      <c r="L154" s="3" t="str">
        <f>IF(Raw!BR154="", "", IF(Raw!BR154="Missed", "Missed", TIMEVALUE(Raw!BR154)))</f>
        <v/>
      </c>
      <c r="M154" t="str">
        <f>IF(Raw!BS154="", "", Raw!BS154)</f>
        <v/>
      </c>
    </row>
    <row r="155" spans="1:13" x14ac:dyDescent="0.2">
      <c r="A155" s="4" t="str">
        <f>IF(B155="", "", 154)</f>
        <v/>
      </c>
      <c r="B155" s="4" t="str">
        <f>IF(Raw!R155="", "", Raw!R155)</f>
        <v/>
      </c>
      <c r="C155" s="4" t="str">
        <f>IF(Raw!S155="", "", Raw!S155)</f>
        <v/>
      </c>
      <c r="D155" t="str">
        <f>IF(Raw!AT155="", "", Raw!AT155)</f>
        <v/>
      </c>
      <c r="E155" t="str">
        <f>IF(Raw!V155="", "", Raw!V155)</f>
        <v/>
      </c>
      <c r="F155" t="str">
        <f>IF(Raw!BA155="", "", Raw!BA155)</f>
        <v/>
      </c>
      <c r="G155" t="str">
        <f>IF(Raw!AV155="", "", Raw!AV155)</f>
        <v/>
      </c>
      <c r="H155" t="str">
        <f>IF(Raw!T155="", "", Raw!T155)</f>
        <v/>
      </c>
      <c r="I155" t="str">
        <f>IF(Raw!U155="", "", Raw!U155)</f>
        <v/>
      </c>
      <c r="J155" t="str">
        <f>IF(Raw!AZ155="Failed", "No", "")</f>
        <v/>
      </c>
      <c r="K155" s="2" t="str">
        <f>IF(Raw!BQ155="", "", IF(Raw!BQ155="Missed", "Missed", DATEVALUE(RIGHT(Raw!BQ155, LEN(Raw!BQ155) - FIND(",", Raw!BQ155) - 1))))</f>
        <v/>
      </c>
      <c r="L155" s="3" t="str">
        <f>IF(Raw!BR155="", "", IF(Raw!BR155="Missed", "Missed", TIMEVALUE(Raw!BR155)))</f>
        <v/>
      </c>
      <c r="M155" t="str">
        <f>IF(Raw!BS155="", "", Raw!BS155)</f>
        <v/>
      </c>
    </row>
    <row r="156" spans="1:13" x14ac:dyDescent="0.2">
      <c r="A156" s="4" t="str">
        <f>IF(B156="", "", 155)</f>
        <v/>
      </c>
      <c r="B156" s="4" t="str">
        <f>IF(Raw!R156="", "", Raw!R156)</f>
        <v/>
      </c>
      <c r="C156" s="4" t="str">
        <f>IF(Raw!S156="", "", Raw!S156)</f>
        <v/>
      </c>
      <c r="D156" t="str">
        <f>IF(Raw!AT156="", "", Raw!AT156)</f>
        <v/>
      </c>
      <c r="E156" t="str">
        <f>IF(Raw!V156="", "", Raw!V156)</f>
        <v/>
      </c>
      <c r="F156" t="str">
        <f>IF(Raw!BA156="", "", Raw!BA156)</f>
        <v/>
      </c>
      <c r="G156" t="str">
        <f>IF(Raw!AV156="", "", Raw!AV156)</f>
        <v/>
      </c>
      <c r="H156" t="str">
        <f>IF(Raw!T156="", "", Raw!T156)</f>
        <v/>
      </c>
      <c r="I156" t="str">
        <f>IF(Raw!U156="", "", Raw!U156)</f>
        <v/>
      </c>
      <c r="J156" t="str">
        <f>IF(Raw!AZ156="Failed", "No", "")</f>
        <v/>
      </c>
      <c r="K156" s="2" t="str">
        <f>IF(Raw!BQ156="", "", IF(Raw!BQ156="Missed", "Missed", DATEVALUE(RIGHT(Raw!BQ156, LEN(Raw!BQ156) - FIND(",", Raw!BQ156) - 1))))</f>
        <v/>
      </c>
      <c r="L156" s="3" t="str">
        <f>IF(Raw!BR156="", "", IF(Raw!BR156="Missed", "Missed", TIMEVALUE(Raw!BR156)))</f>
        <v/>
      </c>
      <c r="M156" t="str">
        <f>IF(Raw!BS156="", "", Raw!BS156)</f>
        <v/>
      </c>
    </row>
    <row r="157" spans="1:13" x14ac:dyDescent="0.2">
      <c r="A157" s="4" t="str">
        <f>IF(B157="", "", 156)</f>
        <v/>
      </c>
      <c r="B157" s="4" t="str">
        <f>IF(Raw!R157="", "", Raw!R157)</f>
        <v/>
      </c>
      <c r="C157" s="4" t="str">
        <f>IF(Raw!S157="", "", Raw!S157)</f>
        <v/>
      </c>
      <c r="D157" t="str">
        <f>IF(Raw!AT157="", "", Raw!AT157)</f>
        <v/>
      </c>
      <c r="E157" t="str">
        <f>IF(Raw!V157="", "", Raw!V157)</f>
        <v/>
      </c>
      <c r="F157" t="str">
        <f>IF(Raw!BA157="", "", Raw!BA157)</f>
        <v/>
      </c>
      <c r="G157" t="str">
        <f>IF(Raw!AV157="", "", Raw!AV157)</f>
        <v/>
      </c>
      <c r="H157" t="str">
        <f>IF(Raw!T157="", "", Raw!T157)</f>
        <v/>
      </c>
      <c r="I157" t="str">
        <f>IF(Raw!U157="", "", Raw!U157)</f>
        <v/>
      </c>
      <c r="J157" t="str">
        <f>IF(Raw!AZ157="Failed", "No", "")</f>
        <v/>
      </c>
      <c r="K157" s="2" t="str">
        <f>IF(Raw!BQ157="", "", IF(Raw!BQ157="Missed", "Missed", DATEVALUE(RIGHT(Raw!BQ157, LEN(Raw!BQ157) - FIND(",", Raw!BQ157) - 1))))</f>
        <v/>
      </c>
      <c r="L157" s="3" t="str">
        <f>IF(Raw!BR157="", "", IF(Raw!BR157="Missed", "Missed", TIMEVALUE(Raw!BR157)))</f>
        <v/>
      </c>
      <c r="M157" t="str">
        <f>IF(Raw!BS157="", "", Raw!BS157)</f>
        <v/>
      </c>
    </row>
    <row r="158" spans="1:13" x14ac:dyDescent="0.2">
      <c r="A158" s="4" t="str">
        <f>IF(B158="", "", 157)</f>
        <v/>
      </c>
      <c r="B158" s="4" t="str">
        <f>IF(Raw!R158="", "", Raw!R158)</f>
        <v/>
      </c>
      <c r="C158" s="4" t="str">
        <f>IF(Raw!S158="", "", Raw!S158)</f>
        <v/>
      </c>
      <c r="D158" t="str">
        <f>IF(Raw!AT158="", "", Raw!AT158)</f>
        <v/>
      </c>
      <c r="E158" t="str">
        <f>IF(Raw!V158="", "", Raw!V158)</f>
        <v/>
      </c>
      <c r="F158" t="str">
        <f>IF(Raw!BA158="", "", Raw!BA158)</f>
        <v/>
      </c>
      <c r="G158" t="str">
        <f>IF(Raw!AV158="", "", Raw!AV158)</f>
        <v/>
      </c>
      <c r="H158" t="str">
        <f>IF(Raw!T158="", "", Raw!T158)</f>
        <v/>
      </c>
      <c r="I158" t="str">
        <f>IF(Raw!U158="", "", Raw!U158)</f>
        <v/>
      </c>
      <c r="J158" t="str">
        <f>IF(Raw!AZ158="Failed", "No", "")</f>
        <v/>
      </c>
      <c r="K158" s="2" t="str">
        <f>IF(Raw!BQ158="", "", IF(Raw!BQ158="Missed", "Missed", DATEVALUE(RIGHT(Raw!BQ158, LEN(Raw!BQ158) - FIND(",", Raw!BQ158) - 1))))</f>
        <v/>
      </c>
      <c r="L158" s="3" t="str">
        <f>IF(Raw!BR158="", "", IF(Raw!BR158="Missed", "Missed", TIMEVALUE(Raw!BR158)))</f>
        <v/>
      </c>
      <c r="M158" t="str">
        <f>IF(Raw!BS158="", "", Raw!BS158)</f>
        <v/>
      </c>
    </row>
    <row r="159" spans="1:13" x14ac:dyDescent="0.2">
      <c r="A159" s="4" t="str">
        <f>IF(B159="", "", 158)</f>
        <v/>
      </c>
      <c r="B159" s="4" t="str">
        <f>IF(Raw!R159="", "", Raw!R159)</f>
        <v/>
      </c>
      <c r="C159" s="4" t="str">
        <f>IF(Raw!S159="", "", Raw!S159)</f>
        <v/>
      </c>
      <c r="D159" t="str">
        <f>IF(Raw!AT159="", "", Raw!AT159)</f>
        <v/>
      </c>
      <c r="E159" t="str">
        <f>IF(Raw!V159="", "", Raw!V159)</f>
        <v/>
      </c>
      <c r="F159" t="str">
        <f>IF(Raw!BA159="", "", Raw!BA159)</f>
        <v/>
      </c>
      <c r="G159" t="str">
        <f>IF(Raw!AV159="", "", Raw!AV159)</f>
        <v/>
      </c>
      <c r="H159" t="str">
        <f>IF(Raw!T159="", "", Raw!T159)</f>
        <v/>
      </c>
      <c r="I159" t="str">
        <f>IF(Raw!U159="", "", Raw!U159)</f>
        <v/>
      </c>
      <c r="J159" t="str">
        <f>IF(Raw!AZ159="Failed", "No", "")</f>
        <v/>
      </c>
      <c r="K159" s="2" t="str">
        <f>IF(Raw!BQ159="", "", IF(Raw!BQ159="Missed", "Missed", DATEVALUE(RIGHT(Raw!BQ159, LEN(Raw!BQ159) - FIND(",", Raw!BQ159) - 1))))</f>
        <v/>
      </c>
      <c r="L159" s="3" t="str">
        <f>IF(Raw!BR159="", "", IF(Raw!BR159="Missed", "Missed", TIMEVALUE(Raw!BR159)))</f>
        <v/>
      </c>
      <c r="M159" t="str">
        <f>IF(Raw!BS159="", "", Raw!BS159)</f>
        <v/>
      </c>
    </row>
    <row r="160" spans="1:13" x14ac:dyDescent="0.2">
      <c r="A160" s="4" t="str">
        <f>IF(B160="", "", 159)</f>
        <v/>
      </c>
      <c r="B160" s="4" t="str">
        <f>IF(Raw!R160="", "", Raw!R160)</f>
        <v/>
      </c>
      <c r="C160" s="4" t="str">
        <f>IF(Raw!S160="", "", Raw!S160)</f>
        <v/>
      </c>
      <c r="D160" t="str">
        <f>IF(Raw!AT160="", "", Raw!AT160)</f>
        <v/>
      </c>
      <c r="E160" t="str">
        <f>IF(Raw!V160="", "", Raw!V160)</f>
        <v/>
      </c>
      <c r="F160" t="str">
        <f>IF(Raw!BA160="", "", Raw!BA160)</f>
        <v/>
      </c>
      <c r="G160" t="str">
        <f>IF(Raw!AV160="", "", Raw!AV160)</f>
        <v/>
      </c>
      <c r="H160" t="str">
        <f>IF(Raw!T160="", "", Raw!T160)</f>
        <v/>
      </c>
      <c r="I160" t="str">
        <f>IF(Raw!U160="", "", Raw!U160)</f>
        <v/>
      </c>
      <c r="J160" t="str">
        <f>IF(Raw!AZ160="Failed", "No", "")</f>
        <v/>
      </c>
      <c r="K160" s="2" t="str">
        <f>IF(Raw!BQ160="", "", IF(Raw!BQ160="Missed", "Missed", DATEVALUE(RIGHT(Raw!BQ160, LEN(Raw!BQ160) - FIND(",", Raw!BQ160) - 1))))</f>
        <v/>
      </c>
      <c r="L160" s="3" t="str">
        <f>IF(Raw!BR160="", "", IF(Raw!BR160="Missed", "Missed", TIMEVALUE(Raw!BR160)))</f>
        <v/>
      </c>
      <c r="M160" t="str">
        <f>IF(Raw!BS160="", "", Raw!BS160)</f>
        <v/>
      </c>
    </row>
    <row r="161" spans="1:13" x14ac:dyDescent="0.2">
      <c r="A161" s="4" t="str">
        <f>IF(B161="", "", 160)</f>
        <v/>
      </c>
      <c r="B161" s="4" t="str">
        <f>IF(Raw!R161="", "", Raw!R161)</f>
        <v/>
      </c>
      <c r="C161" s="4" t="str">
        <f>IF(Raw!S161="", "", Raw!S161)</f>
        <v/>
      </c>
      <c r="D161" t="str">
        <f>IF(Raw!AT161="", "", Raw!AT161)</f>
        <v/>
      </c>
      <c r="E161" t="str">
        <f>IF(Raw!V161="", "", Raw!V161)</f>
        <v/>
      </c>
      <c r="F161" t="str">
        <f>IF(Raw!BA161="", "", Raw!BA161)</f>
        <v/>
      </c>
      <c r="G161" t="str">
        <f>IF(Raw!AV161="", "", Raw!AV161)</f>
        <v/>
      </c>
      <c r="H161" t="str">
        <f>IF(Raw!T161="", "", Raw!T161)</f>
        <v/>
      </c>
      <c r="I161" t="str">
        <f>IF(Raw!U161="", "", Raw!U161)</f>
        <v/>
      </c>
      <c r="J161" t="str">
        <f>IF(Raw!AZ161="Failed", "No", "")</f>
        <v/>
      </c>
      <c r="K161" s="2" t="str">
        <f>IF(Raw!BQ161="", "", IF(Raw!BQ161="Missed", "Missed", DATEVALUE(RIGHT(Raw!BQ161, LEN(Raw!BQ161) - FIND(",", Raw!BQ161) - 1))))</f>
        <v/>
      </c>
      <c r="L161" s="3" t="str">
        <f>IF(Raw!BR161="", "", IF(Raw!BR161="Missed", "Missed", TIMEVALUE(Raw!BR161)))</f>
        <v/>
      </c>
      <c r="M161" t="str">
        <f>IF(Raw!BS161="", "", Raw!BS161)</f>
        <v/>
      </c>
    </row>
    <row r="162" spans="1:13" x14ac:dyDescent="0.2">
      <c r="A162" s="4" t="str">
        <f>IF(B162="", "", 161)</f>
        <v/>
      </c>
      <c r="B162" s="4" t="str">
        <f>IF(Raw!R162="", "", Raw!R162)</f>
        <v/>
      </c>
      <c r="C162" s="4" t="str">
        <f>IF(Raw!S162="", "", Raw!S162)</f>
        <v/>
      </c>
      <c r="D162" t="str">
        <f>IF(Raw!AT162="", "", Raw!AT162)</f>
        <v/>
      </c>
      <c r="E162" t="str">
        <f>IF(Raw!V162="", "", Raw!V162)</f>
        <v/>
      </c>
      <c r="F162" t="str">
        <f>IF(Raw!BA162="", "", Raw!BA162)</f>
        <v/>
      </c>
      <c r="G162" t="str">
        <f>IF(Raw!AV162="", "", Raw!AV162)</f>
        <v/>
      </c>
      <c r="H162" t="str">
        <f>IF(Raw!T162="", "", Raw!T162)</f>
        <v/>
      </c>
      <c r="I162" t="str">
        <f>IF(Raw!U162="", "", Raw!U162)</f>
        <v/>
      </c>
      <c r="J162" t="str">
        <f>IF(Raw!AZ162="Failed", "No", "")</f>
        <v/>
      </c>
      <c r="K162" s="2" t="str">
        <f>IF(Raw!BQ162="", "", IF(Raw!BQ162="Missed", "Missed", DATEVALUE(RIGHT(Raw!BQ162, LEN(Raw!BQ162) - FIND(",", Raw!BQ162) - 1))))</f>
        <v/>
      </c>
      <c r="L162" s="3" t="str">
        <f>IF(Raw!BR162="", "", IF(Raw!BR162="Missed", "Missed", TIMEVALUE(Raw!BR162)))</f>
        <v/>
      </c>
      <c r="M162" t="str">
        <f>IF(Raw!BS162="", "", Raw!BS162)</f>
        <v/>
      </c>
    </row>
    <row r="163" spans="1:13" x14ac:dyDescent="0.2">
      <c r="A163" s="4" t="str">
        <f>IF(B163="", "", 162)</f>
        <v/>
      </c>
      <c r="B163" s="4" t="str">
        <f>IF(Raw!R163="", "", Raw!R163)</f>
        <v/>
      </c>
      <c r="C163" s="4" t="str">
        <f>IF(Raw!S163="", "", Raw!S163)</f>
        <v/>
      </c>
      <c r="D163" t="str">
        <f>IF(Raw!AT163="", "", Raw!AT163)</f>
        <v/>
      </c>
      <c r="E163" t="str">
        <f>IF(Raw!V163="", "", Raw!V163)</f>
        <v/>
      </c>
      <c r="F163" t="str">
        <f>IF(Raw!BA163="", "", Raw!BA163)</f>
        <v/>
      </c>
      <c r="G163" t="str">
        <f>IF(Raw!AV163="", "", Raw!AV163)</f>
        <v/>
      </c>
      <c r="H163" t="str">
        <f>IF(Raw!T163="", "", Raw!T163)</f>
        <v/>
      </c>
      <c r="I163" t="str">
        <f>IF(Raw!U163="", "", Raw!U163)</f>
        <v/>
      </c>
      <c r="J163" t="str">
        <f>IF(Raw!AZ163="Failed", "No", "")</f>
        <v/>
      </c>
      <c r="K163" s="2" t="str">
        <f>IF(Raw!BQ163="", "", IF(Raw!BQ163="Missed", "Missed", DATEVALUE(RIGHT(Raw!BQ163, LEN(Raw!BQ163) - FIND(",", Raw!BQ163) - 1))))</f>
        <v/>
      </c>
      <c r="L163" s="3" t="str">
        <f>IF(Raw!BR163="", "", IF(Raw!BR163="Missed", "Missed", TIMEVALUE(Raw!BR163)))</f>
        <v/>
      </c>
      <c r="M163" t="str">
        <f>IF(Raw!BS163="", "", Raw!BS163)</f>
        <v/>
      </c>
    </row>
    <row r="164" spans="1:13" x14ac:dyDescent="0.2">
      <c r="A164" s="4" t="str">
        <f>IF(B164="", "", 163)</f>
        <v/>
      </c>
      <c r="B164" s="4" t="str">
        <f>IF(Raw!R164="", "", Raw!R164)</f>
        <v/>
      </c>
      <c r="C164" s="4" t="str">
        <f>IF(Raw!S164="", "", Raw!S164)</f>
        <v/>
      </c>
      <c r="D164" t="str">
        <f>IF(Raw!AT164="", "", Raw!AT164)</f>
        <v/>
      </c>
      <c r="E164" t="str">
        <f>IF(Raw!V164="", "", Raw!V164)</f>
        <v/>
      </c>
      <c r="F164" t="str">
        <f>IF(Raw!BA164="", "", Raw!BA164)</f>
        <v/>
      </c>
      <c r="G164" t="str">
        <f>IF(Raw!AV164="", "", Raw!AV164)</f>
        <v/>
      </c>
      <c r="H164" t="str">
        <f>IF(Raw!T164="", "", Raw!T164)</f>
        <v/>
      </c>
      <c r="I164" t="str">
        <f>IF(Raw!U164="", "", Raw!U164)</f>
        <v/>
      </c>
      <c r="J164" t="str">
        <f>IF(Raw!AZ164="Failed", "No", "")</f>
        <v/>
      </c>
      <c r="K164" s="2" t="str">
        <f>IF(Raw!BQ164="", "", IF(Raw!BQ164="Missed", "Missed", DATEVALUE(RIGHT(Raw!BQ164, LEN(Raw!BQ164) - FIND(",", Raw!BQ164) - 1))))</f>
        <v/>
      </c>
      <c r="L164" s="3" t="str">
        <f>IF(Raw!BR164="", "", IF(Raw!BR164="Missed", "Missed", TIMEVALUE(Raw!BR164)))</f>
        <v/>
      </c>
      <c r="M164" t="str">
        <f>IF(Raw!BS164="", "", Raw!BS164)</f>
        <v/>
      </c>
    </row>
    <row r="165" spans="1:13" x14ac:dyDescent="0.2">
      <c r="A165" s="4" t="str">
        <f>IF(B165="", "", 164)</f>
        <v/>
      </c>
      <c r="B165" s="4" t="str">
        <f>IF(Raw!R165="", "", Raw!R165)</f>
        <v/>
      </c>
      <c r="C165" s="4" t="str">
        <f>IF(Raw!S165="", "", Raw!S165)</f>
        <v/>
      </c>
      <c r="D165" t="str">
        <f>IF(Raw!AT165="", "", Raw!AT165)</f>
        <v/>
      </c>
      <c r="E165" t="str">
        <f>IF(Raw!V165="", "", Raw!V165)</f>
        <v/>
      </c>
      <c r="F165" t="str">
        <f>IF(Raw!BA165="", "", Raw!BA165)</f>
        <v/>
      </c>
      <c r="G165" t="str">
        <f>IF(Raw!AV165="", "", Raw!AV165)</f>
        <v/>
      </c>
      <c r="H165" t="str">
        <f>IF(Raw!T165="", "", Raw!T165)</f>
        <v/>
      </c>
      <c r="I165" t="str">
        <f>IF(Raw!U165="", "", Raw!U165)</f>
        <v/>
      </c>
      <c r="J165" t="str">
        <f>IF(Raw!AZ165="Failed", "No", "")</f>
        <v/>
      </c>
      <c r="K165" s="2" t="str">
        <f>IF(Raw!BQ165="", "", IF(Raw!BQ165="Missed", "Missed", DATEVALUE(RIGHT(Raw!BQ165, LEN(Raw!BQ165) - FIND(",", Raw!BQ165) - 1))))</f>
        <v/>
      </c>
      <c r="L165" s="3" t="str">
        <f>IF(Raw!BR165="", "", IF(Raw!BR165="Missed", "Missed", TIMEVALUE(Raw!BR165)))</f>
        <v/>
      </c>
      <c r="M165" t="str">
        <f>IF(Raw!BS165="", "", Raw!BS165)</f>
        <v/>
      </c>
    </row>
    <row r="166" spans="1:13" x14ac:dyDescent="0.2">
      <c r="A166" s="4" t="str">
        <f>IF(B166="", "", 165)</f>
        <v/>
      </c>
      <c r="B166" s="4" t="str">
        <f>IF(Raw!R166="", "", Raw!R166)</f>
        <v/>
      </c>
      <c r="C166" s="4" t="str">
        <f>IF(Raw!S166="", "", Raw!S166)</f>
        <v/>
      </c>
      <c r="D166" t="str">
        <f>IF(Raw!AT166="", "", Raw!AT166)</f>
        <v/>
      </c>
      <c r="E166" t="str">
        <f>IF(Raw!V166="", "", Raw!V166)</f>
        <v/>
      </c>
      <c r="F166" t="str">
        <f>IF(Raw!BA166="", "", Raw!BA166)</f>
        <v/>
      </c>
      <c r="G166" t="str">
        <f>IF(Raw!AV166="", "", Raw!AV166)</f>
        <v/>
      </c>
      <c r="H166" t="str">
        <f>IF(Raw!T166="", "", Raw!T166)</f>
        <v/>
      </c>
      <c r="I166" t="str">
        <f>IF(Raw!U166="", "", Raw!U166)</f>
        <v/>
      </c>
      <c r="J166" t="str">
        <f>IF(Raw!AZ166="Failed", "No", "")</f>
        <v/>
      </c>
      <c r="K166" s="2" t="str">
        <f>IF(Raw!BQ166="", "", IF(Raw!BQ166="Missed", "Missed", DATEVALUE(RIGHT(Raw!BQ166, LEN(Raw!BQ166) - FIND(",", Raw!BQ166) - 1))))</f>
        <v/>
      </c>
      <c r="L166" s="3" t="str">
        <f>IF(Raw!BR166="", "", IF(Raw!BR166="Missed", "Missed", TIMEVALUE(Raw!BR166)))</f>
        <v/>
      </c>
      <c r="M166" t="str">
        <f>IF(Raw!BS166="", "", Raw!BS166)</f>
        <v/>
      </c>
    </row>
    <row r="167" spans="1:13" x14ac:dyDescent="0.2">
      <c r="A167" s="4" t="str">
        <f>IF(B167="", "", 166)</f>
        <v/>
      </c>
      <c r="B167" s="4" t="str">
        <f>IF(Raw!R167="", "", Raw!R167)</f>
        <v/>
      </c>
      <c r="C167" s="4" t="str">
        <f>IF(Raw!S167="", "", Raw!S167)</f>
        <v/>
      </c>
      <c r="D167" t="str">
        <f>IF(Raw!AT167="", "", Raw!AT167)</f>
        <v/>
      </c>
      <c r="E167" t="str">
        <f>IF(Raw!V167="", "", Raw!V167)</f>
        <v/>
      </c>
      <c r="F167" t="str">
        <f>IF(Raw!BA167="", "", Raw!BA167)</f>
        <v/>
      </c>
      <c r="G167" t="str">
        <f>IF(Raw!AV167="", "", Raw!AV167)</f>
        <v/>
      </c>
      <c r="H167" t="str">
        <f>IF(Raw!T167="", "", Raw!T167)</f>
        <v/>
      </c>
      <c r="I167" t="str">
        <f>IF(Raw!U167="", "", Raw!U167)</f>
        <v/>
      </c>
      <c r="J167" t="str">
        <f>IF(Raw!AZ167="Failed", "No", "")</f>
        <v/>
      </c>
      <c r="K167" s="2" t="str">
        <f>IF(Raw!BQ167="", "", IF(Raw!BQ167="Missed", "Missed", DATEVALUE(RIGHT(Raw!BQ167, LEN(Raw!BQ167) - FIND(",", Raw!BQ167) - 1))))</f>
        <v/>
      </c>
      <c r="L167" s="3" t="str">
        <f>IF(Raw!BR167="", "", IF(Raw!BR167="Missed", "Missed", TIMEVALUE(Raw!BR167)))</f>
        <v/>
      </c>
      <c r="M167" t="str">
        <f>IF(Raw!BS167="", "", Raw!BS167)</f>
        <v/>
      </c>
    </row>
    <row r="168" spans="1:13" x14ac:dyDescent="0.2">
      <c r="A168" s="4" t="str">
        <f>IF(B168="", "", 167)</f>
        <v/>
      </c>
      <c r="B168" s="4" t="str">
        <f>IF(Raw!R168="", "", Raw!R168)</f>
        <v/>
      </c>
      <c r="C168" s="4" t="str">
        <f>IF(Raw!S168="", "", Raw!S168)</f>
        <v/>
      </c>
      <c r="D168" t="str">
        <f>IF(Raw!AT168="", "", Raw!AT168)</f>
        <v/>
      </c>
      <c r="E168" t="str">
        <f>IF(Raw!V168="", "", Raw!V168)</f>
        <v/>
      </c>
      <c r="F168" t="str">
        <f>IF(Raw!BA168="", "", Raw!BA168)</f>
        <v/>
      </c>
      <c r="G168" t="str">
        <f>IF(Raw!AV168="", "", Raw!AV168)</f>
        <v/>
      </c>
      <c r="H168" t="str">
        <f>IF(Raw!T168="", "", Raw!T168)</f>
        <v/>
      </c>
      <c r="I168" t="str">
        <f>IF(Raw!U168="", "", Raw!U168)</f>
        <v/>
      </c>
      <c r="J168" t="str">
        <f>IF(Raw!AZ168="Failed", "No", "")</f>
        <v/>
      </c>
      <c r="K168" s="2" t="str">
        <f>IF(Raw!BQ168="", "", IF(Raw!BQ168="Missed", "Missed", DATEVALUE(RIGHT(Raw!BQ168, LEN(Raw!BQ168) - FIND(",", Raw!BQ168) - 1))))</f>
        <v/>
      </c>
      <c r="L168" s="3" t="str">
        <f>IF(Raw!BR168="", "", IF(Raw!BR168="Missed", "Missed", TIMEVALUE(Raw!BR168)))</f>
        <v/>
      </c>
      <c r="M168" t="str">
        <f>IF(Raw!BS168="", "", Raw!BS168)</f>
        <v/>
      </c>
    </row>
    <row r="169" spans="1:13" x14ac:dyDescent="0.2">
      <c r="A169" s="4" t="str">
        <f>IF(B169="", "", 168)</f>
        <v/>
      </c>
      <c r="B169" s="4" t="str">
        <f>IF(Raw!R169="", "", Raw!R169)</f>
        <v/>
      </c>
      <c r="C169" s="4" t="str">
        <f>IF(Raw!S169="", "", Raw!S169)</f>
        <v/>
      </c>
      <c r="D169" t="str">
        <f>IF(Raw!AT169="", "", Raw!AT169)</f>
        <v/>
      </c>
      <c r="E169" t="str">
        <f>IF(Raw!V169="", "", Raw!V169)</f>
        <v/>
      </c>
      <c r="F169" t="str">
        <f>IF(Raw!BA169="", "", Raw!BA169)</f>
        <v/>
      </c>
      <c r="G169" t="str">
        <f>IF(Raw!AV169="", "", Raw!AV169)</f>
        <v/>
      </c>
      <c r="H169" t="str">
        <f>IF(Raw!T169="", "", Raw!T169)</f>
        <v/>
      </c>
      <c r="I169" t="str">
        <f>IF(Raw!U169="", "", Raw!U169)</f>
        <v/>
      </c>
      <c r="J169" t="str">
        <f>IF(Raw!AZ169="Failed", "No", "")</f>
        <v/>
      </c>
      <c r="K169" s="2" t="str">
        <f>IF(Raw!BQ169="", "", IF(Raw!BQ169="Missed", "Missed", DATEVALUE(RIGHT(Raw!BQ169, LEN(Raw!BQ169) - FIND(",", Raw!BQ169) - 1))))</f>
        <v/>
      </c>
      <c r="L169" s="3" t="str">
        <f>IF(Raw!BR169="", "", IF(Raw!BR169="Missed", "Missed", TIMEVALUE(Raw!BR169)))</f>
        <v/>
      </c>
      <c r="M169" t="str">
        <f>IF(Raw!BS169="", "", Raw!BS169)</f>
        <v/>
      </c>
    </row>
    <row r="170" spans="1:13" x14ac:dyDescent="0.2">
      <c r="A170" s="4" t="str">
        <f>IF(B170="", "", 169)</f>
        <v/>
      </c>
      <c r="B170" s="4" t="str">
        <f>IF(Raw!R170="", "", Raw!R170)</f>
        <v/>
      </c>
      <c r="C170" s="4" t="str">
        <f>IF(Raw!S170="", "", Raw!S170)</f>
        <v/>
      </c>
      <c r="D170" t="str">
        <f>IF(Raw!AT170="", "", Raw!AT170)</f>
        <v/>
      </c>
      <c r="E170" t="str">
        <f>IF(Raw!V170="", "", Raw!V170)</f>
        <v/>
      </c>
      <c r="F170" t="str">
        <f>IF(Raw!BA170="", "", Raw!BA170)</f>
        <v/>
      </c>
      <c r="G170" t="str">
        <f>IF(Raw!AV170="", "", Raw!AV170)</f>
        <v/>
      </c>
      <c r="H170" t="str">
        <f>IF(Raw!T170="", "", Raw!T170)</f>
        <v/>
      </c>
      <c r="I170" t="str">
        <f>IF(Raw!U170="", "", Raw!U170)</f>
        <v/>
      </c>
      <c r="J170" t="str">
        <f>IF(Raw!AZ170="Failed", "No", "")</f>
        <v/>
      </c>
      <c r="K170" s="2" t="str">
        <f>IF(Raw!BQ170="", "", IF(Raw!BQ170="Missed", "Missed", DATEVALUE(RIGHT(Raw!BQ170, LEN(Raw!BQ170) - FIND(",", Raw!BQ170) - 1))))</f>
        <v/>
      </c>
      <c r="L170" s="3" t="str">
        <f>IF(Raw!BR170="", "", IF(Raw!BR170="Missed", "Missed", TIMEVALUE(Raw!BR170)))</f>
        <v/>
      </c>
      <c r="M170" t="str">
        <f>IF(Raw!BS170="", "", Raw!BS170)</f>
        <v/>
      </c>
    </row>
    <row r="171" spans="1:13" x14ac:dyDescent="0.2">
      <c r="A171" s="4" t="str">
        <f>IF(B171="", "", 170)</f>
        <v/>
      </c>
      <c r="B171" s="4" t="str">
        <f>IF(Raw!R171="", "", Raw!R171)</f>
        <v/>
      </c>
      <c r="C171" s="4" t="str">
        <f>IF(Raw!S171="", "", Raw!S171)</f>
        <v/>
      </c>
      <c r="D171" t="str">
        <f>IF(Raw!AT171="", "", Raw!AT171)</f>
        <v/>
      </c>
      <c r="E171" t="str">
        <f>IF(Raw!V171="", "", Raw!V171)</f>
        <v/>
      </c>
      <c r="F171" t="str">
        <f>IF(Raw!BA171="", "", Raw!BA171)</f>
        <v/>
      </c>
      <c r="G171" t="str">
        <f>IF(Raw!AV171="", "", Raw!AV171)</f>
        <v/>
      </c>
      <c r="H171" t="str">
        <f>IF(Raw!T171="", "", Raw!T171)</f>
        <v/>
      </c>
      <c r="I171" t="str">
        <f>IF(Raw!U171="", "", Raw!U171)</f>
        <v/>
      </c>
      <c r="J171" t="str">
        <f>IF(Raw!AZ171="Failed", "No", "")</f>
        <v/>
      </c>
      <c r="K171" s="2" t="str">
        <f>IF(Raw!BQ171="", "", IF(Raw!BQ171="Missed", "Missed", DATEVALUE(RIGHT(Raw!BQ171, LEN(Raw!BQ171) - FIND(",", Raw!BQ171) - 1))))</f>
        <v/>
      </c>
      <c r="L171" s="3" t="str">
        <f>IF(Raw!BR171="", "", IF(Raw!BR171="Missed", "Missed", TIMEVALUE(Raw!BR171)))</f>
        <v/>
      </c>
      <c r="M171" t="str">
        <f>IF(Raw!BS171="", "", Raw!BS171)</f>
        <v/>
      </c>
    </row>
    <row r="172" spans="1:13" x14ac:dyDescent="0.2">
      <c r="A172" s="4" t="str">
        <f>IF(B172="", "", 171)</f>
        <v/>
      </c>
      <c r="B172" s="4" t="str">
        <f>IF(Raw!R172="", "", Raw!R172)</f>
        <v/>
      </c>
      <c r="C172" s="4" t="str">
        <f>IF(Raw!S172="", "", Raw!S172)</f>
        <v/>
      </c>
      <c r="D172" t="str">
        <f>IF(Raw!AT172="", "", Raw!AT172)</f>
        <v/>
      </c>
      <c r="E172" t="str">
        <f>IF(Raw!V172="", "", Raw!V172)</f>
        <v/>
      </c>
      <c r="F172" t="str">
        <f>IF(Raw!BA172="", "", Raw!BA172)</f>
        <v/>
      </c>
      <c r="G172" t="str">
        <f>IF(Raw!AV172="", "", Raw!AV172)</f>
        <v/>
      </c>
      <c r="H172" t="str">
        <f>IF(Raw!T172="", "", Raw!T172)</f>
        <v/>
      </c>
      <c r="I172" t="str">
        <f>IF(Raw!U172="", "", Raw!U172)</f>
        <v/>
      </c>
      <c r="J172" t="str">
        <f>IF(Raw!AZ172="Failed", "No", "")</f>
        <v/>
      </c>
      <c r="K172" s="2" t="str">
        <f>IF(Raw!BQ172="", "", IF(Raw!BQ172="Missed", "Missed", DATEVALUE(RIGHT(Raw!BQ172, LEN(Raw!BQ172) - FIND(",", Raw!BQ172) - 1))))</f>
        <v/>
      </c>
      <c r="L172" s="3" t="str">
        <f>IF(Raw!BR172="", "", IF(Raw!BR172="Missed", "Missed", TIMEVALUE(Raw!BR172)))</f>
        <v/>
      </c>
      <c r="M172" t="str">
        <f>IF(Raw!BS172="", "", Raw!BS172)</f>
        <v/>
      </c>
    </row>
    <row r="173" spans="1:13" x14ac:dyDescent="0.2">
      <c r="A173" s="4" t="str">
        <f>IF(B173="", "", 172)</f>
        <v/>
      </c>
      <c r="B173" s="4" t="str">
        <f>IF(Raw!R173="", "", Raw!R173)</f>
        <v/>
      </c>
      <c r="C173" s="4" t="str">
        <f>IF(Raw!S173="", "", Raw!S173)</f>
        <v/>
      </c>
      <c r="D173" t="str">
        <f>IF(Raw!AT173="", "", Raw!AT173)</f>
        <v/>
      </c>
      <c r="E173" t="str">
        <f>IF(Raw!V173="", "", Raw!V173)</f>
        <v/>
      </c>
      <c r="F173" t="str">
        <f>IF(Raw!BA173="", "", Raw!BA173)</f>
        <v/>
      </c>
      <c r="G173" t="str">
        <f>IF(Raw!AV173="", "", Raw!AV173)</f>
        <v/>
      </c>
      <c r="H173" t="str">
        <f>IF(Raw!T173="", "", Raw!T173)</f>
        <v/>
      </c>
      <c r="I173" t="str">
        <f>IF(Raw!U173="", "", Raw!U173)</f>
        <v/>
      </c>
      <c r="J173" t="str">
        <f>IF(Raw!AZ173="Failed", "No", "")</f>
        <v/>
      </c>
      <c r="K173" s="2" t="str">
        <f>IF(Raw!BQ173="", "", IF(Raw!BQ173="Missed", "Missed", DATEVALUE(RIGHT(Raw!BQ173, LEN(Raw!BQ173) - FIND(",", Raw!BQ173) - 1))))</f>
        <v/>
      </c>
      <c r="L173" s="3" t="str">
        <f>IF(Raw!BR173="", "", IF(Raw!BR173="Missed", "Missed", TIMEVALUE(Raw!BR173)))</f>
        <v/>
      </c>
      <c r="M173" t="str">
        <f>IF(Raw!BS173="", "", Raw!BS173)</f>
        <v/>
      </c>
    </row>
    <row r="174" spans="1:13" x14ac:dyDescent="0.2">
      <c r="A174" s="4" t="str">
        <f>IF(B174="", "", 173)</f>
        <v/>
      </c>
      <c r="B174" s="4" t="str">
        <f>IF(Raw!R174="", "", Raw!R174)</f>
        <v/>
      </c>
      <c r="C174" s="4" t="str">
        <f>IF(Raw!S174="", "", Raw!S174)</f>
        <v/>
      </c>
      <c r="D174" t="str">
        <f>IF(Raw!AT174="", "", Raw!AT174)</f>
        <v/>
      </c>
      <c r="E174" t="str">
        <f>IF(Raw!V174="", "", Raw!V174)</f>
        <v/>
      </c>
      <c r="F174" t="str">
        <f>IF(Raw!BA174="", "", Raw!BA174)</f>
        <v/>
      </c>
      <c r="G174" t="str">
        <f>IF(Raw!AV174="", "", Raw!AV174)</f>
        <v/>
      </c>
      <c r="H174" t="str">
        <f>IF(Raw!T174="", "", Raw!T174)</f>
        <v/>
      </c>
      <c r="I174" t="str">
        <f>IF(Raw!U174="", "", Raw!U174)</f>
        <v/>
      </c>
      <c r="J174" t="str">
        <f>IF(Raw!AZ174="Failed", "No", "")</f>
        <v/>
      </c>
      <c r="K174" s="2" t="str">
        <f>IF(Raw!BQ174="", "", IF(Raw!BQ174="Missed", "Missed", DATEVALUE(RIGHT(Raw!BQ174, LEN(Raw!BQ174) - FIND(",", Raw!BQ174) - 1))))</f>
        <v/>
      </c>
      <c r="L174" s="3" t="str">
        <f>IF(Raw!BR174="", "", IF(Raw!BR174="Missed", "Missed", TIMEVALUE(Raw!BR174)))</f>
        <v/>
      </c>
      <c r="M174" t="str">
        <f>IF(Raw!BS174="", "", Raw!BS174)</f>
        <v/>
      </c>
    </row>
    <row r="175" spans="1:13" x14ac:dyDescent="0.2">
      <c r="A175" s="4" t="str">
        <f>IF(B175="", "", 174)</f>
        <v/>
      </c>
      <c r="B175" s="4" t="str">
        <f>IF(Raw!R175="", "", Raw!R175)</f>
        <v/>
      </c>
      <c r="C175" s="4" t="str">
        <f>IF(Raw!S175="", "", Raw!S175)</f>
        <v/>
      </c>
      <c r="D175" t="str">
        <f>IF(Raw!AT175="", "", Raw!AT175)</f>
        <v/>
      </c>
      <c r="E175" t="str">
        <f>IF(Raw!V175="", "", Raw!V175)</f>
        <v/>
      </c>
      <c r="F175" t="str">
        <f>IF(Raw!BA175="", "", Raw!BA175)</f>
        <v/>
      </c>
      <c r="G175" t="str">
        <f>IF(Raw!AV175="", "", Raw!AV175)</f>
        <v/>
      </c>
      <c r="H175" t="str">
        <f>IF(Raw!T175="", "", Raw!T175)</f>
        <v/>
      </c>
      <c r="I175" t="str">
        <f>IF(Raw!U175="", "", Raw!U175)</f>
        <v/>
      </c>
      <c r="J175" t="str">
        <f>IF(Raw!AZ175="Failed", "No", "")</f>
        <v/>
      </c>
      <c r="K175" s="2" t="str">
        <f>IF(Raw!BQ175="", "", IF(Raw!BQ175="Missed", "Missed", DATEVALUE(RIGHT(Raw!BQ175, LEN(Raw!BQ175) - FIND(",", Raw!BQ175) - 1))))</f>
        <v/>
      </c>
      <c r="L175" s="3" t="str">
        <f>IF(Raw!BR175="", "", IF(Raw!BR175="Missed", "Missed", TIMEVALUE(Raw!BR175)))</f>
        <v/>
      </c>
      <c r="M175" t="str">
        <f>IF(Raw!BS175="", "", Raw!BS175)</f>
        <v/>
      </c>
    </row>
    <row r="176" spans="1:13" x14ac:dyDescent="0.2">
      <c r="A176" s="4" t="str">
        <f>IF(B176="", "", 175)</f>
        <v/>
      </c>
      <c r="B176" s="4" t="str">
        <f>IF(Raw!R176="", "", Raw!R176)</f>
        <v/>
      </c>
      <c r="C176" s="4" t="str">
        <f>IF(Raw!S176="", "", Raw!S176)</f>
        <v/>
      </c>
      <c r="D176" t="str">
        <f>IF(Raw!AT176="", "", Raw!AT176)</f>
        <v/>
      </c>
      <c r="E176" t="str">
        <f>IF(Raw!V176="", "", Raw!V176)</f>
        <v/>
      </c>
      <c r="F176" t="str">
        <f>IF(Raw!BA176="", "", Raw!BA176)</f>
        <v/>
      </c>
      <c r="G176" t="str">
        <f>IF(Raw!AV176="", "", Raw!AV176)</f>
        <v/>
      </c>
      <c r="H176" t="str">
        <f>IF(Raw!T176="", "", Raw!T176)</f>
        <v/>
      </c>
      <c r="I176" t="str">
        <f>IF(Raw!U176="", "", Raw!U176)</f>
        <v/>
      </c>
      <c r="J176" t="str">
        <f>IF(Raw!AZ176="Failed", "No", "")</f>
        <v/>
      </c>
      <c r="K176" s="2" t="str">
        <f>IF(Raw!BQ176="", "", IF(Raw!BQ176="Missed", "Missed", DATEVALUE(RIGHT(Raw!BQ176, LEN(Raw!BQ176) - FIND(",", Raw!BQ176) - 1))))</f>
        <v/>
      </c>
      <c r="L176" s="3" t="str">
        <f>IF(Raw!BR176="", "", IF(Raw!BR176="Missed", "Missed", TIMEVALUE(Raw!BR176)))</f>
        <v/>
      </c>
      <c r="M176" t="str">
        <f>IF(Raw!BS176="", "", Raw!BS176)</f>
        <v/>
      </c>
    </row>
    <row r="177" spans="1:13" x14ac:dyDescent="0.2">
      <c r="A177" s="4" t="str">
        <f>IF(B177="", "", 176)</f>
        <v/>
      </c>
      <c r="B177" s="4" t="str">
        <f>IF(Raw!R177="", "", Raw!R177)</f>
        <v/>
      </c>
      <c r="C177" s="4" t="str">
        <f>IF(Raw!S177="", "", Raw!S177)</f>
        <v/>
      </c>
      <c r="D177" t="str">
        <f>IF(Raw!AT177="", "", Raw!AT177)</f>
        <v/>
      </c>
      <c r="E177" t="str">
        <f>IF(Raw!V177="", "", Raw!V177)</f>
        <v/>
      </c>
      <c r="F177" t="str">
        <f>IF(Raw!BA177="", "", Raw!BA177)</f>
        <v/>
      </c>
      <c r="G177" t="str">
        <f>IF(Raw!AV177="", "", Raw!AV177)</f>
        <v/>
      </c>
      <c r="H177" t="str">
        <f>IF(Raw!T177="", "", Raw!T177)</f>
        <v/>
      </c>
      <c r="I177" t="str">
        <f>IF(Raw!U177="", "", Raw!U177)</f>
        <v/>
      </c>
      <c r="J177" t="str">
        <f>IF(Raw!AZ177="Failed", "No", "")</f>
        <v/>
      </c>
      <c r="K177" s="2" t="str">
        <f>IF(Raw!BQ177="", "", IF(Raw!BQ177="Missed", "Missed", DATEVALUE(RIGHT(Raw!BQ177, LEN(Raw!BQ177) - FIND(",", Raw!BQ177) - 1))))</f>
        <v/>
      </c>
      <c r="L177" s="3" t="str">
        <f>IF(Raw!BR177="", "", IF(Raw!BR177="Missed", "Missed", TIMEVALUE(Raw!BR177)))</f>
        <v/>
      </c>
      <c r="M177" t="str">
        <f>IF(Raw!BS177="", "", Raw!BS177)</f>
        <v/>
      </c>
    </row>
    <row r="178" spans="1:13" x14ac:dyDescent="0.2">
      <c r="A178" s="4" t="str">
        <f>IF(B178="", "", 177)</f>
        <v/>
      </c>
      <c r="B178" s="4" t="str">
        <f>IF(Raw!R178="", "", Raw!R178)</f>
        <v/>
      </c>
      <c r="C178" s="4" t="str">
        <f>IF(Raw!S178="", "", Raw!S178)</f>
        <v/>
      </c>
      <c r="D178" t="str">
        <f>IF(Raw!AT178="", "", Raw!AT178)</f>
        <v/>
      </c>
      <c r="E178" t="str">
        <f>IF(Raw!V178="", "", Raw!V178)</f>
        <v/>
      </c>
      <c r="F178" t="str">
        <f>IF(Raw!BA178="", "", Raw!BA178)</f>
        <v/>
      </c>
      <c r="G178" t="str">
        <f>IF(Raw!AV178="", "", Raw!AV178)</f>
        <v/>
      </c>
      <c r="H178" t="str">
        <f>IF(Raw!T178="", "", Raw!T178)</f>
        <v/>
      </c>
      <c r="I178" t="str">
        <f>IF(Raw!U178="", "", Raw!U178)</f>
        <v/>
      </c>
      <c r="J178" t="str">
        <f>IF(Raw!AZ178="Failed", "No", "")</f>
        <v/>
      </c>
      <c r="K178" s="2" t="str">
        <f>IF(Raw!BQ178="", "", IF(Raw!BQ178="Missed", "Missed", DATEVALUE(RIGHT(Raw!BQ178, LEN(Raw!BQ178) - FIND(",", Raw!BQ178) - 1))))</f>
        <v/>
      </c>
      <c r="L178" s="3" t="str">
        <f>IF(Raw!BR178="", "", IF(Raw!BR178="Missed", "Missed", TIMEVALUE(Raw!BR178)))</f>
        <v/>
      </c>
      <c r="M178" t="str">
        <f>IF(Raw!BS178="", "", Raw!BS178)</f>
        <v/>
      </c>
    </row>
    <row r="179" spans="1:13" x14ac:dyDescent="0.2">
      <c r="A179" s="4" t="str">
        <f>IF(B179="", "", 178)</f>
        <v/>
      </c>
      <c r="B179" s="4" t="str">
        <f>IF(Raw!R179="", "", Raw!R179)</f>
        <v/>
      </c>
      <c r="C179" s="4" t="str">
        <f>IF(Raw!S179="", "", Raw!S179)</f>
        <v/>
      </c>
      <c r="D179" t="str">
        <f>IF(Raw!AT179="", "", Raw!AT179)</f>
        <v/>
      </c>
      <c r="E179" t="str">
        <f>IF(Raw!V179="", "", Raw!V179)</f>
        <v/>
      </c>
      <c r="F179" t="str">
        <f>IF(Raw!BA179="", "", Raw!BA179)</f>
        <v/>
      </c>
      <c r="G179" t="str">
        <f>IF(Raw!AV179="", "", Raw!AV179)</f>
        <v/>
      </c>
      <c r="H179" t="str">
        <f>IF(Raw!T179="", "", Raw!T179)</f>
        <v/>
      </c>
      <c r="I179" t="str">
        <f>IF(Raw!U179="", "", Raw!U179)</f>
        <v/>
      </c>
      <c r="J179" t="str">
        <f>IF(Raw!AZ179="Failed", "No", "")</f>
        <v/>
      </c>
      <c r="K179" s="2" t="str">
        <f>IF(Raw!BQ179="", "", IF(Raw!BQ179="Missed", "Missed", DATEVALUE(RIGHT(Raw!BQ179, LEN(Raw!BQ179) - FIND(",", Raw!BQ179) - 1))))</f>
        <v/>
      </c>
      <c r="L179" s="3" t="str">
        <f>IF(Raw!BR179="", "", IF(Raw!BR179="Missed", "Missed", TIMEVALUE(Raw!BR179)))</f>
        <v/>
      </c>
      <c r="M179" t="str">
        <f>IF(Raw!BS179="", "", Raw!BS179)</f>
        <v/>
      </c>
    </row>
    <row r="180" spans="1:13" x14ac:dyDescent="0.2">
      <c r="A180" s="4" t="str">
        <f>IF(B180="", "", 179)</f>
        <v/>
      </c>
      <c r="B180" s="4" t="str">
        <f>IF(Raw!R180="", "", Raw!R180)</f>
        <v/>
      </c>
      <c r="C180" s="4" t="str">
        <f>IF(Raw!S180="", "", Raw!S180)</f>
        <v/>
      </c>
      <c r="D180" t="str">
        <f>IF(Raw!AT180="", "", Raw!AT180)</f>
        <v/>
      </c>
      <c r="E180" t="str">
        <f>IF(Raw!V180="", "", Raw!V180)</f>
        <v/>
      </c>
      <c r="F180" t="str">
        <f>IF(Raw!BA180="", "", Raw!BA180)</f>
        <v/>
      </c>
      <c r="G180" t="str">
        <f>IF(Raw!AV180="", "", Raw!AV180)</f>
        <v/>
      </c>
      <c r="H180" t="str">
        <f>IF(Raw!T180="", "", Raw!T180)</f>
        <v/>
      </c>
      <c r="I180" t="str">
        <f>IF(Raw!U180="", "", Raw!U180)</f>
        <v/>
      </c>
      <c r="J180" t="str">
        <f>IF(Raw!AZ180="Failed", "No", "")</f>
        <v/>
      </c>
      <c r="K180" s="2" t="str">
        <f>IF(Raw!BQ180="", "", IF(Raw!BQ180="Missed", "Missed", DATEVALUE(RIGHT(Raw!BQ180, LEN(Raw!BQ180) - FIND(",", Raw!BQ180) - 1))))</f>
        <v/>
      </c>
      <c r="L180" s="3" t="str">
        <f>IF(Raw!BR180="", "", IF(Raw!BR180="Missed", "Missed", TIMEVALUE(Raw!BR180)))</f>
        <v/>
      </c>
      <c r="M180" t="str">
        <f>IF(Raw!BS180="", "", Raw!BS180)</f>
        <v/>
      </c>
    </row>
    <row r="181" spans="1:13" x14ac:dyDescent="0.2">
      <c r="A181" s="4" t="str">
        <f>IF(B181="", "", 180)</f>
        <v/>
      </c>
      <c r="B181" s="4" t="str">
        <f>IF(Raw!R181="", "", Raw!R181)</f>
        <v/>
      </c>
      <c r="C181" s="4" t="str">
        <f>IF(Raw!S181="", "", Raw!S181)</f>
        <v/>
      </c>
      <c r="D181" t="str">
        <f>IF(Raw!AT181="", "", Raw!AT181)</f>
        <v/>
      </c>
      <c r="E181" t="str">
        <f>IF(Raw!V181="", "", Raw!V181)</f>
        <v/>
      </c>
      <c r="F181" t="str">
        <f>IF(Raw!BA181="", "", Raw!BA181)</f>
        <v/>
      </c>
      <c r="G181" t="str">
        <f>IF(Raw!AV181="", "", Raw!AV181)</f>
        <v/>
      </c>
      <c r="H181" t="str">
        <f>IF(Raw!T181="", "", Raw!T181)</f>
        <v/>
      </c>
      <c r="I181" t="str">
        <f>IF(Raw!U181="", "", Raw!U181)</f>
        <v/>
      </c>
      <c r="J181" t="str">
        <f>IF(Raw!AZ181="Failed", "No", "")</f>
        <v/>
      </c>
      <c r="K181" s="2" t="str">
        <f>IF(Raw!BQ181="", "", IF(Raw!BQ181="Missed", "Missed", DATEVALUE(RIGHT(Raw!BQ181, LEN(Raw!BQ181) - FIND(",", Raw!BQ181) - 1))))</f>
        <v/>
      </c>
      <c r="L181" s="3" t="str">
        <f>IF(Raw!BR181="", "", IF(Raw!BR181="Missed", "Missed", TIMEVALUE(Raw!BR181)))</f>
        <v/>
      </c>
      <c r="M181" t="str">
        <f>IF(Raw!BS181="", "", Raw!BS181)</f>
        <v/>
      </c>
    </row>
    <row r="182" spans="1:13" x14ac:dyDescent="0.2">
      <c r="A182" s="4" t="str">
        <f>IF(B182="", "", 181)</f>
        <v/>
      </c>
      <c r="B182" s="4" t="str">
        <f>IF(Raw!R182="", "", Raw!R182)</f>
        <v/>
      </c>
      <c r="C182" s="4" t="str">
        <f>IF(Raw!S182="", "", Raw!S182)</f>
        <v/>
      </c>
      <c r="D182" t="str">
        <f>IF(Raw!AT182="", "", Raw!AT182)</f>
        <v/>
      </c>
      <c r="E182" t="str">
        <f>IF(Raw!V182="", "", Raw!V182)</f>
        <v/>
      </c>
      <c r="F182" t="str">
        <f>IF(Raw!BA182="", "", Raw!BA182)</f>
        <v/>
      </c>
      <c r="G182" t="str">
        <f>IF(Raw!AV182="", "", Raw!AV182)</f>
        <v/>
      </c>
      <c r="H182" t="str">
        <f>IF(Raw!T182="", "", Raw!T182)</f>
        <v/>
      </c>
      <c r="I182" t="str">
        <f>IF(Raw!U182="", "", Raw!U182)</f>
        <v/>
      </c>
      <c r="J182" t="str">
        <f>IF(Raw!AZ182="Failed", "No", "")</f>
        <v/>
      </c>
      <c r="K182" s="2" t="str">
        <f>IF(Raw!BQ182="", "", IF(Raw!BQ182="Missed", "Missed", DATEVALUE(RIGHT(Raw!BQ182, LEN(Raw!BQ182) - FIND(",", Raw!BQ182) - 1))))</f>
        <v/>
      </c>
      <c r="L182" s="3" t="str">
        <f>IF(Raw!BR182="", "", IF(Raw!BR182="Missed", "Missed", TIMEVALUE(Raw!BR182)))</f>
        <v/>
      </c>
      <c r="M182" t="str">
        <f>IF(Raw!BS182="", "", Raw!BS182)</f>
        <v/>
      </c>
    </row>
    <row r="183" spans="1:13" x14ac:dyDescent="0.2">
      <c r="A183" s="4" t="str">
        <f>IF(B183="", "", 182)</f>
        <v/>
      </c>
      <c r="B183" s="4" t="str">
        <f>IF(Raw!R183="", "", Raw!R183)</f>
        <v/>
      </c>
      <c r="C183" s="4" t="str">
        <f>IF(Raw!S183="", "", Raw!S183)</f>
        <v/>
      </c>
      <c r="D183" t="str">
        <f>IF(Raw!AT183="", "", Raw!AT183)</f>
        <v/>
      </c>
      <c r="E183" t="str">
        <f>IF(Raw!V183="", "", Raw!V183)</f>
        <v/>
      </c>
      <c r="F183" t="str">
        <f>IF(Raw!BA183="", "", Raw!BA183)</f>
        <v/>
      </c>
      <c r="G183" t="str">
        <f>IF(Raw!AV183="", "", Raw!AV183)</f>
        <v/>
      </c>
      <c r="H183" t="str">
        <f>IF(Raw!T183="", "", Raw!T183)</f>
        <v/>
      </c>
      <c r="I183" t="str">
        <f>IF(Raw!U183="", "", Raw!U183)</f>
        <v/>
      </c>
      <c r="J183" t="str">
        <f>IF(Raw!AZ183="Failed", "No", "")</f>
        <v/>
      </c>
      <c r="K183" s="2" t="str">
        <f>IF(Raw!BQ183="", "", IF(Raw!BQ183="Missed", "Missed", DATEVALUE(RIGHT(Raw!BQ183, LEN(Raw!BQ183) - FIND(",", Raw!BQ183) - 1))))</f>
        <v/>
      </c>
      <c r="L183" s="3" t="str">
        <f>IF(Raw!BR183="", "", IF(Raw!BR183="Missed", "Missed", TIMEVALUE(Raw!BR183)))</f>
        <v/>
      </c>
      <c r="M183" t="str">
        <f>IF(Raw!BS183="", "", Raw!BS183)</f>
        <v/>
      </c>
    </row>
    <row r="184" spans="1:13" x14ac:dyDescent="0.2">
      <c r="A184" s="4" t="str">
        <f>IF(B184="", "", 183)</f>
        <v/>
      </c>
      <c r="B184" s="4" t="str">
        <f>IF(Raw!R184="", "", Raw!R184)</f>
        <v/>
      </c>
      <c r="C184" s="4" t="str">
        <f>IF(Raw!S184="", "", Raw!S184)</f>
        <v/>
      </c>
      <c r="D184" t="str">
        <f>IF(Raw!AT184="", "", Raw!AT184)</f>
        <v/>
      </c>
      <c r="E184" t="str">
        <f>IF(Raw!V184="", "", Raw!V184)</f>
        <v/>
      </c>
      <c r="F184" t="str">
        <f>IF(Raw!BA184="", "", Raw!BA184)</f>
        <v/>
      </c>
      <c r="G184" t="str">
        <f>IF(Raw!AV184="", "", Raw!AV184)</f>
        <v/>
      </c>
      <c r="H184" t="str">
        <f>IF(Raw!T184="", "", Raw!T184)</f>
        <v/>
      </c>
      <c r="I184" t="str">
        <f>IF(Raw!U184="", "", Raw!U184)</f>
        <v/>
      </c>
      <c r="J184" t="str">
        <f>IF(Raw!AZ184="Failed", "No", "")</f>
        <v/>
      </c>
      <c r="K184" s="2" t="str">
        <f>IF(Raw!BQ184="", "", IF(Raw!BQ184="Missed", "Missed", DATEVALUE(RIGHT(Raw!BQ184, LEN(Raw!BQ184) - FIND(",", Raw!BQ184) - 1))))</f>
        <v/>
      </c>
      <c r="L184" s="3" t="str">
        <f>IF(Raw!BR184="", "", IF(Raw!BR184="Missed", "Missed", TIMEVALUE(Raw!BR184)))</f>
        <v/>
      </c>
      <c r="M184" t="str">
        <f>IF(Raw!BS184="", "", Raw!BS184)</f>
        <v/>
      </c>
    </row>
    <row r="185" spans="1:13" x14ac:dyDescent="0.2">
      <c r="A185" s="4" t="str">
        <f>IF(B185="", "", 184)</f>
        <v/>
      </c>
      <c r="B185" s="4" t="str">
        <f>IF(Raw!R185="", "", Raw!R185)</f>
        <v/>
      </c>
      <c r="C185" s="4" t="str">
        <f>IF(Raw!S185="", "", Raw!S185)</f>
        <v/>
      </c>
      <c r="D185" t="str">
        <f>IF(Raw!AT185="", "", Raw!AT185)</f>
        <v/>
      </c>
      <c r="E185" t="str">
        <f>IF(Raw!V185="", "", Raw!V185)</f>
        <v/>
      </c>
      <c r="F185" t="str">
        <f>IF(Raw!BA185="", "", Raw!BA185)</f>
        <v/>
      </c>
      <c r="G185" t="str">
        <f>IF(Raw!AV185="", "", Raw!AV185)</f>
        <v/>
      </c>
      <c r="H185" t="str">
        <f>IF(Raw!T185="", "", Raw!T185)</f>
        <v/>
      </c>
      <c r="I185" t="str">
        <f>IF(Raw!U185="", "", Raw!U185)</f>
        <v/>
      </c>
      <c r="J185" t="str">
        <f>IF(Raw!AZ185="Failed", "No", "")</f>
        <v/>
      </c>
      <c r="K185" s="2" t="str">
        <f>IF(Raw!BQ185="", "", IF(Raw!BQ185="Missed", "Missed", DATEVALUE(RIGHT(Raw!BQ185, LEN(Raw!BQ185) - FIND(",", Raw!BQ185) - 1))))</f>
        <v/>
      </c>
      <c r="L185" s="3" t="str">
        <f>IF(Raw!BR185="", "", IF(Raw!BR185="Missed", "Missed", TIMEVALUE(Raw!BR185)))</f>
        <v/>
      </c>
      <c r="M185" t="str">
        <f>IF(Raw!BS185="", "", Raw!BS185)</f>
        <v/>
      </c>
    </row>
    <row r="186" spans="1:13" x14ac:dyDescent="0.2">
      <c r="A186" s="4" t="str">
        <f>IF(B186="", "", 185)</f>
        <v/>
      </c>
      <c r="B186" s="4" t="str">
        <f>IF(Raw!R186="", "", Raw!R186)</f>
        <v/>
      </c>
      <c r="C186" s="4" t="str">
        <f>IF(Raw!S186="", "", Raw!S186)</f>
        <v/>
      </c>
      <c r="D186" t="str">
        <f>IF(Raw!AT186="", "", Raw!AT186)</f>
        <v/>
      </c>
      <c r="E186" t="str">
        <f>IF(Raw!V186="", "", Raw!V186)</f>
        <v/>
      </c>
      <c r="F186" t="str">
        <f>IF(Raw!BA186="", "", Raw!BA186)</f>
        <v/>
      </c>
      <c r="G186" t="str">
        <f>IF(Raw!AV186="", "", Raw!AV186)</f>
        <v/>
      </c>
      <c r="H186" t="str">
        <f>IF(Raw!T186="", "", Raw!T186)</f>
        <v/>
      </c>
      <c r="I186" t="str">
        <f>IF(Raw!U186="", "", Raw!U186)</f>
        <v/>
      </c>
      <c r="J186" t="str">
        <f>IF(Raw!AZ186="Failed", "No", "")</f>
        <v/>
      </c>
      <c r="K186" s="2" t="str">
        <f>IF(Raw!BQ186="", "", IF(Raw!BQ186="Missed", "Missed", DATEVALUE(RIGHT(Raw!BQ186, LEN(Raw!BQ186) - FIND(",", Raw!BQ186) - 1))))</f>
        <v/>
      </c>
      <c r="L186" s="3" t="str">
        <f>IF(Raw!BR186="", "", IF(Raw!BR186="Missed", "Missed", TIMEVALUE(Raw!BR186)))</f>
        <v/>
      </c>
      <c r="M186" t="str">
        <f>IF(Raw!BS186="", "", Raw!BS186)</f>
        <v/>
      </c>
    </row>
    <row r="187" spans="1:13" x14ac:dyDescent="0.2">
      <c r="A187" s="4" t="str">
        <f>IF(B187="", "", 186)</f>
        <v/>
      </c>
      <c r="B187" s="4" t="str">
        <f>IF(Raw!R187="", "", Raw!R187)</f>
        <v/>
      </c>
      <c r="C187" s="4" t="str">
        <f>IF(Raw!S187="", "", Raw!S187)</f>
        <v/>
      </c>
      <c r="D187" t="str">
        <f>IF(Raw!AT187="", "", Raw!AT187)</f>
        <v/>
      </c>
      <c r="E187" t="str">
        <f>IF(Raw!V187="", "", Raw!V187)</f>
        <v/>
      </c>
      <c r="F187" t="str">
        <f>IF(Raw!BA187="", "", Raw!BA187)</f>
        <v/>
      </c>
      <c r="G187" t="str">
        <f>IF(Raw!AV187="", "", Raw!AV187)</f>
        <v/>
      </c>
      <c r="H187" t="str">
        <f>IF(Raw!T187="", "", Raw!T187)</f>
        <v/>
      </c>
      <c r="I187" t="str">
        <f>IF(Raw!U187="", "", Raw!U187)</f>
        <v/>
      </c>
      <c r="J187" t="str">
        <f>IF(Raw!AZ187="Failed", "No", "")</f>
        <v/>
      </c>
      <c r="K187" s="2" t="str">
        <f>IF(Raw!BQ187="", "", IF(Raw!BQ187="Missed", "Missed", DATEVALUE(RIGHT(Raw!BQ187, LEN(Raw!BQ187) - FIND(",", Raw!BQ187) - 1))))</f>
        <v/>
      </c>
      <c r="L187" s="3" t="str">
        <f>IF(Raw!BR187="", "", IF(Raw!BR187="Missed", "Missed", TIMEVALUE(Raw!BR187)))</f>
        <v/>
      </c>
      <c r="M187" t="str">
        <f>IF(Raw!BS187="", "", Raw!BS187)</f>
        <v/>
      </c>
    </row>
    <row r="188" spans="1:13" x14ac:dyDescent="0.2">
      <c r="A188" s="4" t="str">
        <f>IF(B188="", "", 187)</f>
        <v/>
      </c>
      <c r="B188" s="4" t="str">
        <f>IF(Raw!R188="", "", Raw!R188)</f>
        <v/>
      </c>
      <c r="C188" s="4" t="str">
        <f>IF(Raw!S188="", "", Raw!S188)</f>
        <v/>
      </c>
      <c r="D188" t="str">
        <f>IF(Raw!AT188="", "", Raw!AT188)</f>
        <v/>
      </c>
      <c r="E188" t="str">
        <f>IF(Raw!V188="", "", Raw!V188)</f>
        <v/>
      </c>
      <c r="F188" t="str">
        <f>IF(Raw!BA188="", "", Raw!BA188)</f>
        <v/>
      </c>
      <c r="G188" t="str">
        <f>IF(Raw!AV188="", "", Raw!AV188)</f>
        <v/>
      </c>
      <c r="H188" t="str">
        <f>IF(Raw!T188="", "", Raw!T188)</f>
        <v/>
      </c>
      <c r="I188" t="str">
        <f>IF(Raw!U188="", "", Raw!U188)</f>
        <v/>
      </c>
      <c r="J188" t="str">
        <f>IF(Raw!AZ188="Failed", "No", "")</f>
        <v/>
      </c>
      <c r="K188" s="2" t="str">
        <f>IF(Raw!BQ188="", "", IF(Raw!BQ188="Missed", "Missed", DATEVALUE(RIGHT(Raw!BQ188, LEN(Raw!BQ188) - FIND(",", Raw!BQ188) - 1))))</f>
        <v/>
      </c>
      <c r="L188" s="3" t="str">
        <f>IF(Raw!BR188="", "", IF(Raw!BR188="Missed", "Missed", TIMEVALUE(Raw!BR188)))</f>
        <v/>
      </c>
      <c r="M188" t="str">
        <f>IF(Raw!BS188="", "", Raw!BS188)</f>
        <v/>
      </c>
    </row>
    <row r="189" spans="1:13" x14ac:dyDescent="0.2">
      <c r="A189" s="4" t="str">
        <f>IF(B189="", "", 188)</f>
        <v/>
      </c>
      <c r="B189" s="4" t="str">
        <f>IF(Raw!R189="", "", Raw!R189)</f>
        <v/>
      </c>
      <c r="C189" s="4" t="str">
        <f>IF(Raw!S189="", "", Raw!S189)</f>
        <v/>
      </c>
      <c r="D189" t="str">
        <f>IF(Raw!AT189="", "", Raw!AT189)</f>
        <v/>
      </c>
      <c r="E189" t="str">
        <f>IF(Raw!V189="", "", Raw!V189)</f>
        <v/>
      </c>
      <c r="F189" t="str">
        <f>IF(Raw!BA189="", "", Raw!BA189)</f>
        <v/>
      </c>
      <c r="G189" t="str">
        <f>IF(Raw!AV189="", "", Raw!AV189)</f>
        <v/>
      </c>
      <c r="H189" t="str">
        <f>IF(Raw!T189="", "", Raw!T189)</f>
        <v/>
      </c>
      <c r="I189" t="str">
        <f>IF(Raw!U189="", "", Raw!U189)</f>
        <v/>
      </c>
      <c r="J189" t="str">
        <f>IF(Raw!AZ189="Failed", "No", "")</f>
        <v/>
      </c>
      <c r="K189" s="2" t="str">
        <f>IF(Raw!BQ189="", "", IF(Raw!BQ189="Missed", "Missed", DATEVALUE(RIGHT(Raw!BQ189, LEN(Raw!BQ189) - FIND(",", Raw!BQ189) - 1))))</f>
        <v/>
      </c>
      <c r="L189" s="3" t="str">
        <f>IF(Raw!BR189="", "", IF(Raw!BR189="Missed", "Missed", TIMEVALUE(Raw!BR189)))</f>
        <v/>
      </c>
      <c r="M189" t="str">
        <f>IF(Raw!BS189="", "", Raw!BS189)</f>
        <v/>
      </c>
    </row>
    <row r="190" spans="1:13" x14ac:dyDescent="0.2">
      <c r="A190" s="4" t="str">
        <f>IF(B190="", "", 189)</f>
        <v/>
      </c>
      <c r="B190" s="4" t="str">
        <f>IF(Raw!R190="", "", Raw!R190)</f>
        <v/>
      </c>
      <c r="C190" s="4" t="str">
        <f>IF(Raw!S190="", "", Raw!S190)</f>
        <v/>
      </c>
      <c r="D190" t="str">
        <f>IF(Raw!AT190="", "", Raw!AT190)</f>
        <v/>
      </c>
      <c r="E190" t="str">
        <f>IF(Raw!V190="", "", Raw!V190)</f>
        <v/>
      </c>
      <c r="F190" t="str">
        <f>IF(Raw!BA190="", "", Raw!BA190)</f>
        <v/>
      </c>
      <c r="G190" t="str">
        <f>IF(Raw!AV190="", "", Raw!AV190)</f>
        <v/>
      </c>
      <c r="H190" t="str">
        <f>IF(Raw!T190="", "", Raw!T190)</f>
        <v/>
      </c>
      <c r="I190" t="str">
        <f>IF(Raw!U190="", "", Raw!U190)</f>
        <v/>
      </c>
      <c r="J190" t="str">
        <f>IF(Raw!AZ190="Failed", "No", "")</f>
        <v/>
      </c>
      <c r="K190" s="2" t="str">
        <f>IF(Raw!BQ190="", "", IF(Raw!BQ190="Missed", "Missed", DATEVALUE(RIGHT(Raw!BQ190, LEN(Raw!BQ190) - FIND(",", Raw!BQ190) - 1))))</f>
        <v/>
      </c>
      <c r="L190" s="3" t="str">
        <f>IF(Raw!BR190="", "", IF(Raw!BR190="Missed", "Missed", TIMEVALUE(Raw!BR190)))</f>
        <v/>
      </c>
      <c r="M190" t="str">
        <f>IF(Raw!BS190="", "", Raw!BS190)</f>
        <v/>
      </c>
    </row>
    <row r="191" spans="1:13" x14ac:dyDescent="0.2">
      <c r="A191" s="4" t="str">
        <f>IF(B191="", "", 190)</f>
        <v/>
      </c>
      <c r="B191" s="4" t="str">
        <f>IF(Raw!R191="", "", Raw!R191)</f>
        <v/>
      </c>
      <c r="C191" s="4" t="str">
        <f>IF(Raw!S191="", "", Raw!S191)</f>
        <v/>
      </c>
      <c r="D191" t="str">
        <f>IF(Raw!AT191="", "", Raw!AT191)</f>
        <v/>
      </c>
      <c r="E191" t="str">
        <f>IF(Raw!V191="", "", Raw!V191)</f>
        <v/>
      </c>
      <c r="F191" t="str">
        <f>IF(Raw!BA191="", "", Raw!BA191)</f>
        <v/>
      </c>
      <c r="G191" t="str">
        <f>IF(Raw!AV191="", "", Raw!AV191)</f>
        <v/>
      </c>
      <c r="H191" t="str">
        <f>IF(Raw!T191="", "", Raw!T191)</f>
        <v/>
      </c>
      <c r="I191" t="str">
        <f>IF(Raw!U191="", "", Raw!U191)</f>
        <v/>
      </c>
      <c r="J191" t="str">
        <f>IF(Raw!AZ191="Failed", "No", "")</f>
        <v/>
      </c>
      <c r="K191" s="2" t="str">
        <f>IF(Raw!BQ191="", "", IF(Raw!BQ191="Missed", "Missed", DATEVALUE(RIGHT(Raw!BQ191, LEN(Raw!BQ191) - FIND(",", Raw!BQ191) - 1))))</f>
        <v/>
      </c>
      <c r="L191" s="3" t="str">
        <f>IF(Raw!BR191="", "", IF(Raw!BR191="Missed", "Missed", TIMEVALUE(Raw!BR191)))</f>
        <v/>
      </c>
      <c r="M191" t="str">
        <f>IF(Raw!BS191="", "", Raw!BS191)</f>
        <v/>
      </c>
    </row>
    <row r="192" spans="1:13" x14ac:dyDescent="0.2">
      <c r="A192" s="4" t="str">
        <f>IF(B192="", "", 191)</f>
        <v/>
      </c>
      <c r="B192" s="4" t="str">
        <f>IF(Raw!R192="", "", Raw!R192)</f>
        <v/>
      </c>
      <c r="C192" s="4" t="str">
        <f>IF(Raw!S192="", "", Raw!S192)</f>
        <v/>
      </c>
      <c r="D192" t="str">
        <f>IF(Raw!AT192="", "", Raw!AT192)</f>
        <v/>
      </c>
      <c r="E192" t="str">
        <f>IF(Raw!V192="", "", Raw!V192)</f>
        <v/>
      </c>
      <c r="F192" t="str">
        <f>IF(Raw!BA192="", "", Raw!BA192)</f>
        <v/>
      </c>
      <c r="G192" t="str">
        <f>IF(Raw!AV192="", "", Raw!AV192)</f>
        <v/>
      </c>
      <c r="H192" t="str">
        <f>IF(Raw!T192="", "", Raw!T192)</f>
        <v/>
      </c>
      <c r="I192" t="str">
        <f>IF(Raw!U192="", "", Raw!U192)</f>
        <v/>
      </c>
      <c r="J192" t="str">
        <f>IF(Raw!AZ192="Failed", "No", "")</f>
        <v/>
      </c>
      <c r="K192" s="2" t="str">
        <f>IF(Raw!BQ192="", "", IF(Raw!BQ192="Missed", "Missed", DATEVALUE(RIGHT(Raw!BQ192, LEN(Raw!BQ192) - FIND(",", Raw!BQ192) - 1))))</f>
        <v/>
      </c>
      <c r="L192" s="3" t="str">
        <f>IF(Raw!BR192="", "", IF(Raw!BR192="Missed", "Missed", TIMEVALUE(Raw!BR192)))</f>
        <v/>
      </c>
      <c r="M192" t="str">
        <f>IF(Raw!BS192="", "", Raw!BS192)</f>
        <v/>
      </c>
    </row>
    <row r="193" spans="1:13" x14ac:dyDescent="0.2">
      <c r="A193" s="4" t="str">
        <f>IF(B193="", "", 192)</f>
        <v/>
      </c>
      <c r="B193" s="4" t="str">
        <f>IF(Raw!R193="", "", Raw!R193)</f>
        <v/>
      </c>
      <c r="C193" s="4" t="str">
        <f>IF(Raw!S193="", "", Raw!S193)</f>
        <v/>
      </c>
      <c r="D193" t="str">
        <f>IF(Raw!AT193="", "", Raw!AT193)</f>
        <v/>
      </c>
      <c r="E193" t="str">
        <f>IF(Raw!V193="", "", Raw!V193)</f>
        <v/>
      </c>
      <c r="F193" t="str">
        <f>IF(Raw!BA193="", "", Raw!BA193)</f>
        <v/>
      </c>
      <c r="G193" t="str">
        <f>IF(Raw!AV193="", "", Raw!AV193)</f>
        <v/>
      </c>
      <c r="H193" t="str">
        <f>IF(Raw!T193="", "", Raw!T193)</f>
        <v/>
      </c>
      <c r="I193" t="str">
        <f>IF(Raw!U193="", "", Raw!U193)</f>
        <v/>
      </c>
      <c r="J193" t="str">
        <f>IF(Raw!AZ193="Failed", "No", "")</f>
        <v/>
      </c>
      <c r="K193" s="2" t="str">
        <f>IF(Raw!BQ193="", "", IF(Raw!BQ193="Missed", "Missed", DATEVALUE(RIGHT(Raw!BQ193, LEN(Raw!BQ193) - FIND(",", Raw!BQ193) - 1))))</f>
        <v/>
      </c>
      <c r="L193" s="3" t="str">
        <f>IF(Raw!BR193="", "", IF(Raw!BR193="Missed", "Missed", TIMEVALUE(Raw!BR193)))</f>
        <v/>
      </c>
      <c r="M193" t="str">
        <f>IF(Raw!BS193="", "", Raw!BS193)</f>
        <v/>
      </c>
    </row>
    <row r="194" spans="1:13" x14ac:dyDescent="0.2">
      <c r="A194" s="4" t="str">
        <f>IF(B194="", "", 193)</f>
        <v/>
      </c>
      <c r="B194" s="4" t="str">
        <f>IF(Raw!R194="", "", Raw!R194)</f>
        <v/>
      </c>
      <c r="C194" s="4" t="str">
        <f>IF(Raw!S194="", "", Raw!S194)</f>
        <v/>
      </c>
      <c r="D194" t="str">
        <f>IF(Raw!AT194="", "", Raw!AT194)</f>
        <v/>
      </c>
      <c r="E194" t="str">
        <f>IF(Raw!V194="", "", Raw!V194)</f>
        <v/>
      </c>
      <c r="F194" t="str">
        <f>IF(Raw!BA194="", "", Raw!BA194)</f>
        <v/>
      </c>
      <c r="G194" t="str">
        <f>IF(Raw!AV194="", "", Raw!AV194)</f>
        <v/>
      </c>
      <c r="H194" t="str">
        <f>IF(Raw!T194="", "", Raw!T194)</f>
        <v/>
      </c>
      <c r="I194" t="str">
        <f>IF(Raw!U194="", "", Raw!U194)</f>
        <v/>
      </c>
      <c r="J194" t="str">
        <f>IF(Raw!AZ194="Failed", "No", "")</f>
        <v/>
      </c>
      <c r="K194" s="2" t="str">
        <f>IF(Raw!BQ194="", "", IF(Raw!BQ194="Missed", "Missed", DATEVALUE(RIGHT(Raw!BQ194, LEN(Raw!BQ194) - FIND(",", Raw!BQ194) - 1))))</f>
        <v/>
      </c>
      <c r="L194" s="3" t="str">
        <f>IF(Raw!BR194="", "", IF(Raw!BR194="Missed", "Missed", TIMEVALUE(Raw!BR194)))</f>
        <v/>
      </c>
      <c r="M194" t="str">
        <f>IF(Raw!BS194="", "", Raw!BS194)</f>
        <v/>
      </c>
    </row>
    <row r="195" spans="1:13" x14ac:dyDescent="0.2">
      <c r="A195" s="4" t="str">
        <f>IF(B195="", "", 194)</f>
        <v/>
      </c>
      <c r="B195" s="4" t="str">
        <f>IF(Raw!R195="", "", Raw!R195)</f>
        <v/>
      </c>
      <c r="C195" s="4" t="str">
        <f>IF(Raw!S195="", "", Raw!S195)</f>
        <v/>
      </c>
      <c r="D195" t="str">
        <f>IF(Raw!AT195="", "", Raw!AT195)</f>
        <v/>
      </c>
      <c r="E195" t="str">
        <f>IF(Raw!V195="", "", Raw!V195)</f>
        <v/>
      </c>
      <c r="F195" t="str">
        <f>IF(Raw!BA195="", "", Raw!BA195)</f>
        <v/>
      </c>
      <c r="G195" t="str">
        <f>IF(Raw!AV195="", "", Raw!AV195)</f>
        <v/>
      </c>
      <c r="H195" t="str">
        <f>IF(Raw!T195="", "", Raw!T195)</f>
        <v/>
      </c>
      <c r="I195" t="str">
        <f>IF(Raw!U195="", "", Raw!U195)</f>
        <v/>
      </c>
      <c r="J195" t="str">
        <f>IF(Raw!AZ195="Failed", "No", "")</f>
        <v/>
      </c>
      <c r="K195" s="2" t="str">
        <f>IF(Raw!BQ195="", "", IF(Raw!BQ195="Missed", "Missed", DATEVALUE(RIGHT(Raw!BQ195, LEN(Raw!BQ195) - FIND(",", Raw!BQ195) - 1))))</f>
        <v/>
      </c>
      <c r="L195" s="3" t="str">
        <f>IF(Raw!BR195="", "", IF(Raw!BR195="Missed", "Missed", TIMEVALUE(Raw!BR195)))</f>
        <v/>
      </c>
      <c r="M195" t="str">
        <f>IF(Raw!BS195="", "", Raw!BS195)</f>
        <v/>
      </c>
    </row>
    <row r="196" spans="1:13" x14ac:dyDescent="0.2">
      <c r="A196" s="4" t="str">
        <f>IF(B196="", "", 195)</f>
        <v/>
      </c>
      <c r="B196" s="4" t="str">
        <f>IF(Raw!R196="", "", Raw!R196)</f>
        <v/>
      </c>
      <c r="C196" s="4" t="str">
        <f>IF(Raw!S196="", "", Raw!S196)</f>
        <v/>
      </c>
      <c r="D196" t="str">
        <f>IF(Raw!AT196="", "", Raw!AT196)</f>
        <v/>
      </c>
      <c r="E196" t="str">
        <f>IF(Raw!V196="", "", Raw!V196)</f>
        <v/>
      </c>
      <c r="F196" t="str">
        <f>IF(Raw!BA196="", "", Raw!BA196)</f>
        <v/>
      </c>
      <c r="G196" t="str">
        <f>IF(Raw!AV196="", "", Raw!AV196)</f>
        <v/>
      </c>
      <c r="H196" t="str">
        <f>IF(Raw!T196="", "", Raw!T196)</f>
        <v/>
      </c>
      <c r="I196" t="str">
        <f>IF(Raw!U196="", "", Raw!U196)</f>
        <v/>
      </c>
      <c r="J196" t="str">
        <f>IF(Raw!AZ196="Failed", "No", "")</f>
        <v/>
      </c>
      <c r="K196" s="2" t="str">
        <f>IF(Raw!BQ196="", "", IF(Raw!BQ196="Missed", "Missed", DATEVALUE(RIGHT(Raw!BQ196, LEN(Raw!BQ196) - FIND(",", Raw!BQ196) - 1))))</f>
        <v/>
      </c>
      <c r="L196" s="3" t="str">
        <f>IF(Raw!BR196="", "", IF(Raw!BR196="Missed", "Missed", TIMEVALUE(Raw!BR196)))</f>
        <v/>
      </c>
      <c r="M196" t="str">
        <f>IF(Raw!BS196="", "", Raw!BS196)</f>
        <v/>
      </c>
    </row>
    <row r="197" spans="1:13" x14ac:dyDescent="0.2">
      <c r="A197" s="4" t="str">
        <f>IF(B197="", "", 196)</f>
        <v/>
      </c>
      <c r="B197" s="4" t="str">
        <f>IF(Raw!R197="", "", Raw!R197)</f>
        <v/>
      </c>
      <c r="C197" s="4" t="str">
        <f>IF(Raw!S197="", "", Raw!S197)</f>
        <v/>
      </c>
      <c r="D197" t="str">
        <f>IF(Raw!AT197="", "", Raw!AT197)</f>
        <v/>
      </c>
      <c r="E197" t="str">
        <f>IF(Raw!V197="", "", Raw!V197)</f>
        <v/>
      </c>
      <c r="F197" t="str">
        <f>IF(Raw!BA197="", "", Raw!BA197)</f>
        <v/>
      </c>
      <c r="G197" t="str">
        <f>IF(Raw!AV197="", "", Raw!AV197)</f>
        <v/>
      </c>
      <c r="H197" t="str">
        <f>IF(Raw!T197="", "", Raw!T197)</f>
        <v/>
      </c>
      <c r="I197" t="str">
        <f>IF(Raw!U197="", "", Raw!U197)</f>
        <v/>
      </c>
      <c r="J197" t="str">
        <f>IF(Raw!AZ197="Failed", "No", "")</f>
        <v/>
      </c>
      <c r="K197" s="2" t="str">
        <f>IF(Raw!BQ197="", "", IF(Raw!BQ197="Missed", "Missed", DATEVALUE(RIGHT(Raw!BQ197, LEN(Raw!BQ197) - FIND(",", Raw!BQ197) - 1))))</f>
        <v/>
      </c>
      <c r="L197" s="3" t="str">
        <f>IF(Raw!BR197="", "", IF(Raw!BR197="Missed", "Missed", TIMEVALUE(Raw!BR197)))</f>
        <v/>
      </c>
      <c r="M197" t="str">
        <f>IF(Raw!BS197="", "", Raw!BS197)</f>
        <v/>
      </c>
    </row>
    <row r="198" spans="1:13" x14ac:dyDescent="0.2">
      <c r="A198" s="4" t="str">
        <f>IF(B198="", "", 197)</f>
        <v/>
      </c>
      <c r="B198" s="4" t="str">
        <f>IF(Raw!R198="", "", Raw!R198)</f>
        <v/>
      </c>
      <c r="C198" s="4" t="str">
        <f>IF(Raw!S198="", "", Raw!S198)</f>
        <v/>
      </c>
      <c r="D198" t="str">
        <f>IF(Raw!AT198="", "", Raw!AT198)</f>
        <v/>
      </c>
      <c r="E198" t="str">
        <f>IF(Raw!V198="", "", Raw!V198)</f>
        <v/>
      </c>
      <c r="F198" t="str">
        <f>IF(Raw!BA198="", "", Raw!BA198)</f>
        <v/>
      </c>
      <c r="G198" t="str">
        <f>IF(Raw!AV198="", "", Raw!AV198)</f>
        <v/>
      </c>
      <c r="H198" t="str">
        <f>IF(Raw!T198="", "", Raw!T198)</f>
        <v/>
      </c>
      <c r="I198" t="str">
        <f>IF(Raw!U198="", "", Raw!U198)</f>
        <v/>
      </c>
      <c r="J198" t="str">
        <f>IF(Raw!AZ198="Failed", "No", "")</f>
        <v/>
      </c>
      <c r="K198" s="2" t="str">
        <f>IF(Raw!BQ198="", "", IF(Raw!BQ198="Missed", "Missed", DATEVALUE(RIGHT(Raw!BQ198, LEN(Raw!BQ198) - FIND(",", Raw!BQ198) - 1))))</f>
        <v/>
      </c>
      <c r="L198" s="3" t="str">
        <f>IF(Raw!BR198="", "", IF(Raw!BR198="Missed", "Missed", TIMEVALUE(Raw!BR198)))</f>
        <v/>
      </c>
      <c r="M198" t="str">
        <f>IF(Raw!BS198="", "", Raw!BS198)</f>
        <v/>
      </c>
    </row>
    <row r="199" spans="1:13" x14ac:dyDescent="0.2">
      <c r="A199" s="4" t="str">
        <f>IF(B199="", "", 198)</f>
        <v/>
      </c>
      <c r="B199" s="4" t="str">
        <f>IF(Raw!R199="", "", Raw!R199)</f>
        <v/>
      </c>
      <c r="C199" s="4" t="str">
        <f>IF(Raw!S199="", "", Raw!S199)</f>
        <v/>
      </c>
      <c r="D199" t="str">
        <f>IF(Raw!AT199="", "", Raw!AT199)</f>
        <v/>
      </c>
      <c r="E199" t="str">
        <f>IF(Raw!V199="", "", Raw!V199)</f>
        <v/>
      </c>
      <c r="F199" t="str">
        <f>IF(Raw!BA199="", "", Raw!BA199)</f>
        <v/>
      </c>
      <c r="G199" t="str">
        <f>IF(Raw!AV199="", "", Raw!AV199)</f>
        <v/>
      </c>
      <c r="H199" t="str">
        <f>IF(Raw!T199="", "", Raw!T199)</f>
        <v/>
      </c>
      <c r="I199" t="str">
        <f>IF(Raw!U199="", "", Raw!U199)</f>
        <v/>
      </c>
      <c r="J199" t="str">
        <f>IF(Raw!AZ199="Failed", "No", "")</f>
        <v/>
      </c>
      <c r="K199" s="2" t="str">
        <f>IF(Raw!BQ199="", "", IF(Raw!BQ199="Missed", "Missed", DATEVALUE(RIGHT(Raw!BQ199, LEN(Raw!BQ199) - FIND(",", Raw!BQ199) - 1))))</f>
        <v/>
      </c>
      <c r="L199" s="3" t="str">
        <f>IF(Raw!BR199="", "", IF(Raw!BR199="Missed", "Missed", TIMEVALUE(Raw!BR199)))</f>
        <v/>
      </c>
      <c r="M199" t="str">
        <f>IF(Raw!BS199="", "", Raw!BS199)</f>
        <v/>
      </c>
    </row>
    <row r="200" spans="1:13" x14ac:dyDescent="0.2">
      <c r="A200" s="4" t="str">
        <f>IF(B200="", "", 199)</f>
        <v/>
      </c>
      <c r="B200" s="4" t="str">
        <f>IF(Raw!R200="", "", Raw!R200)</f>
        <v/>
      </c>
      <c r="C200" s="4" t="str">
        <f>IF(Raw!S200="", "", Raw!S200)</f>
        <v/>
      </c>
      <c r="D200" t="str">
        <f>IF(Raw!AT200="", "", Raw!AT200)</f>
        <v/>
      </c>
      <c r="E200" t="str">
        <f>IF(Raw!V200="", "", Raw!V200)</f>
        <v/>
      </c>
      <c r="F200" t="str">
        <f>IF(Raw!BA200="", "", Raw!BA200)</f>
        <v/>
      </c>
      <c r="G200" t="str">
        <f>IF(Raw!AV200="", "", Raw!AV200)</f>
        <v/>
      </c>
      <c r="H200" t="str">
        <f>IF(Raw!T200="", "", Raw!T200)</f>
        <v/>
      </c>
      <c r="I200" t="str">
        <f>IF(Raw!U200="", "", Raw!U200)</f>
        <v/>
      </c>
      <c r="J200" t="str">
        <f>IF(Raw!AZ200="Failed", "No", "")</f>
        <v/>
      </c>
      <c r="K200" s="2" t="str">
        <f>IF(Raw!BQ200="", "", IF(Raw!BQ200="Missed", "Missed", DATEVALUE(RIGHT(Raw!BQ200, LEN(Raw!BQ200) - FIND(",", Raw!BQ200) - 1))))</f>
        <v/>
      </c>
      <c r="L200" s="3" t="str">
        <f>IF(Raw!BR200="", "", IF(Raw!BR200="Missed", "Missed", TIMEVALUE(Raw!BR200)))</f>
        <v/>
      </c>
      <c r="M200" t="str">
        <f>IF(Raw!BS200="", "", Raw!BS200)</f>
        <v/>
      </c>
    </row>
    <row r="201" spans="1:13" x14ac:dyDescent="0.2">
      <c r="A201" s="4" t="str">
        <f>IF(B201="", "", 200)</f>
        <v/>
      </c>
      <c r="B201" s="4" t="str">
        <f>IF(Raw!R201="", "", Raw!R201)</f>
        <v/>
      </c>
      <c r="C201" s="4" t="str">
        <f>IF(Raw!S201="", "", Raw!S201)</f>
        <v/>
      </c>
      <c r="D201" t="str">
        <f>IF(Raw!AT201="", "", Raw!AT201)</f>
        <v/>
      </c>
      <c r="E201" t="str">
        <f>IF(Raw!V201="", "", Raw!V201)</f>
        <v/>
      </c>
      <c r="F201" t="str">
        <f>IF(Raw!BA201="", "", Raw!BA201)</f>
        <v/>
      </c>
      <c r="G201" t="str">
        <f>IF(Raw!AV201="", "", Raw!AV201)</f>
        <v/>
      </c>
      <c r="H201" t="str">
        <f>IF(Raw!T201="", "", Raw!T201)</f>
        <v/>
      </c>
      <c r="I201" t="str">
        <f>IF(Raw!U201="", "", Raw!U201)</f>
        <v/>
      </c>
      <c r="J201" t="str">
        <f>IF(Raw!AZ201="Failed", "No", "")</f>
        <v/>
      </c>
      <c r="K201" s="2" t="str">
        <f>IF(Raw!BQ201="", "", IF(Raw!BQ201="Missed", "Missed", DATEVALUE(RIGHT(Raw!BQ201, LEN(Raw!BQ201) - FIND(",", Raw!BQ201) - 1))))</f>
        <v/>
      </c>
      <c r="L201" s="3" t="str">
        <f>IF(Raw!BR201="", "", IF(Raw!BR201="Missed", "Missed", TIMEVALUE(Raw!BR201)))</f>
        <v/>
      </c>
      <c r="M201" t="str">
        <f>IF(Raw!BS201="", "", Raw!BS201)</f>
        <v/>
      </c>
    </row>
    <row r="202" spans="1:13" x14ac:dyDescent="0.2">
      <c r="A202" s="4" t="str">
        <f>IF(B202="", "", 201)</f>
        <v/>
      </c>
      <c r="B202" s="4" t="str">
        <f>IF(Raw!R202="", "", Raw!R202)</f>
        <v/>
      </c>
      <c r="C202" s="4" t="str">
        <f>IF(Raw!S202="", "", Raw!S202)</f>
        <v/>
      </c>
      <c r="D202" t="str">
        <f>IF(Raw!AT202="", "", Raw!AT202)</f>
        <v/>
      </c>
      <c r="E202" t="str">
        <f>IF(Raw!V202="", "", Raw!V202)</f>
        <v/>
      </c>
      <c r="F202" t="str">
        <f>IF(Raw!BA202="", "", Raw!BA202)</f>
        <v/>
      </c>
      <c r="G202" t="str">
        <f>IF(Raw!AV202="", "", Raw!AV202)</f>
        <v/>
      </c>
      <c r="H202" t="str">
        <f>IF(Raw!T202="", "", Raw!T202)</f>
        <v/>
      </c>
      <c r="I202" t="str">
        <f>IF(Raw!U202="", "", Raw!U202)</f>
        <v/>
      </c>
      <c r="J202" t="str">
        <f>IF(Raw!AZ202="Failed", "No", "")</f>
        <v/>
      </c>
      <c r="K202" s="2" t="str">
        <f>IF(Raw!BQ202="", "", IF(Raw!BQ202="Missed", "Missed", DATEVALUE(RIGHT(Raw!BQ202, LEN(Raw!BQ202) - FIND(",", Raw!BQ202) - 1))))</f>
        <v/>
      </c>
      <c r="L202" s="3" t="str">
        <f>IF(Raw!BR202="", "", IF(Raw!BR202="Missed", "Missed", TIMEVALUE(Raw!BR202)))</f>
        <v/>
      </c>
      <c r="M202" t="str">
        <f>IF(Raw!BS202="", "", Raw!BS202)</f>
        <v/>
      </c>
    </row>
    <row r="203" spans="1:13" x14ac:dyDescent="0.2">
      <c r="A203" s="4" t="str">
        <f>IF(B203="", "", 202)</f>
        <v/>
      </c>
      <c r="B203" s="4" t="str">
        <f>IF(Raw!R203="", "", Raw!R203)</f>
        <v/>
      </c>
      <c r="C203" s="4" t="str">
        <f>IF(Raw!S203="", "", Raw!S203)</f>
        <v/>
      </c>
      <c r="D203" t="str">
        <f>IF(Raw!AT203="", "", Raw!AT203)</f>
        <v/>
      </c>
      <c r="E203" t="str">
        <f>IF(Raw!V203="", "", Raw!V203)</f>
        <v/>
      </c>
      <c r="F203" t="str">
        <f>IF(Raw!BA203="", "", Raw!BA203)</f>
        <v/>
      </c>
      <c r="G203" t="str">
        <f>IF(Raw!AV203="", "", Raw!AV203)</f>
        <v/>
      </c>
      <c r="H203" t="str">
        <f>IF(Raw!T203="", "", Raw!T203)</f>
        <v/>
      </c>
      <c r="I203" t="str">
        <f>IF(Raw!U203="", "", Raw!U203)</f>
        <v/>
      </c>
      <c r="J203" t="str">
        <f>IF(Raw!AZ203="Failed", "No", "")</f>
        <v/>
      </c>
      <c r="K203" s="2" t="str">
        <f>IF(Raw!BQ203="", "", IF(Raw!BQ203="Missed", "Missed", DATEVALUE(RIGHT(Raw!BQ203, LEN(Raw!BQ203) - FIND(",", Raw!BQ203) - 1))))</f>
        <v/>
      </c>
      <c r="L203" s="3" t="str">
        <f>IF(Raw!BR203="", "", IF(Raw!BR203="Missed", "Missed", TIMEVALUE(Raw!BR203)))</f>
        <v/>
      </c>
      <c r="M203" t="str">
        <f>IF(Raw!BS203="", "", Raw!BS203)</f>
        <v/>
      </c>
    </row>
    <row r="204" spans="1:13" x14ac:dyDescent="0.2">
      <c r="A204" s="4" t="str">
        <f>IF(B204="", "", 203)</f>
        <v/>
      </c>
      <c r="B204" s="4" t="str">
        <f>IF(Raw!R204="", "", Raw!R204)</f>
        <v/>
      </c>
      <c r="C204" s="4" t="str">
        <f>IF(Raw!S204="", "", Raw!S204)</f>
        <v/>
      </c>
      <c r="D204" t="str">
        <f>IF(Raw!AT204="", "", Raw!AT204)</f>
        <v/>
      </c>
      <c r="E204" t="str">
        <f>IF(Raw!V204="", "", Raw!V204)</f>
        <v/>
      </c>
      <c r="F204" t="str">
        <f>IF(Raw!BA204="", "", Raw!BA204)</f>
        <v/>
      </c>
      <c r="G204" t="str">
        <f>IF(Raw!AV204="", "", Raw!AV204)</f>
        <v/>
      </c>
      <c r="H204" t="str">
        <f>IF(Raw!T204="", "", Raw!T204)</f>
        <v/>
      </c>
      <c r="I204" t="str">
        <f>IF(Raw!U204="", "", Raw!U204)</f>
        <v/>
      </c>
      <c r="J204" t="str">
        <f>IF(Raw!AZ204="Failed", "No", "")</f>
        <v/>
      </c>
      <c r="K204" s="2" t="str">
        <f>IF(Raw!BQ204="", "", IF(Raw!BQ204="Missed", "Missed", DATEVALUE(RIGHT(Raw!BQ204, LEN(Raw!BQ204) - FIND(",", Raw!BQ204) - 1))))</f>
        <v/>
      </c>
      <c r="L204" s="3" t="str">
        <f>IF(Raw!BR204="", "", IF(Raw!BR204="Missed", "Missed", TIMEVALUE(Raw!BR204)))</f>
        <v/>
      </c>
      <c r="M204" t="str">
        <f>IF(Raw!BS204="", "", Raw!BS204)</f>
        <v/>
      </c>
    </row>
    <row r="205" spans="1:13" x14ac:dyDescent="0.2">
      <c r="A205" s="4" t="str">
        <f>IF(B205="", "", 204)</f>
        <v/>
      </c>
      <c r="B205" s="4" t="str">
        <f>IF(Raw!R205="", "", Raw!R205)</f>
        <v/>
      </c>
      <c r="C205" s="4" t="str">
        <f>IF(Raw!S205="", "", Raw!S205)</f>
        <v/>
      </c>
      <c r="D205" t="str">
        <f>IF(Raw!AT205="", "", Raw!AT205)</f>
        <v/>
      </c>
      <c r="E205" t="str">
        <f>IF(Raw!V205="", "", Raw!V205)</f>
        <v/>
      </c>
      <c r="F205" t="str">
        <f>IF(Raw!BA205="", "", Raw!BA205)</f>
        <v/>
      </c>
      <c r="G205" t="str">
        <f>IF(Raw!AV205="", "", Raw!AV205)</f>
        <v/>
      </c>
      <c r="H205" t="str">
        <f>IF(Raw!T205="", "", Raw!T205)</f>
        <v/>
      </c>
      <c r="I205" t="str">
        <f>IF(Raw!U205="", "", Raw!U205)</f>
        <v/>
      </c>
      <c r="J205" t="str">
        <f>IF(Raw!AZ205="Failed", "No", "")</f>
        <v/>
      </c>
      <c r="K205" s="2" t="str">
        <f>IF(Raw!BQ205="", "", IF(Raw!BQ205="Missed", "Missed", DATEVALUE(RIGHT(Raw!BQ205, LEN(Raw!BQ205) - FIND(",", Raw!BQ205) - 1))))</f>
        <v/>
      </c>
      <c r="L205" s="3" t="str">
        <f>IF(Raw!BR205="", "", IF(Raw!BR205="Missed", "Missed", TIMEVALUE(Raw!BR205)))</f>
        <v/>
      </c>
      <c r="M205" t="str">
        <f>IF(Raw!BS205="", "", Raw!BS205)</f>
        <v/>
      </c>
    </row>
    <row r="206" spans="1:13" x14ac:dyDescent="0.2">
      <c r="A206" s="4" t="str">
        <f>IF(B206="", "", 205)</f>
        <v/>
      </c>
      <c r="B206" s="4" t="str">
        <f>IF(Raw!R206="", "", Raw!R206)</f>
        <v/>
      </c>
      <c r="C206" s="4" t="str">
        <f>IF(Raw!S206="", "", Raw!S206)</f>
        <v/>
      </c>
      <c r="D206" t="str">
        <f>IF(Raw!AT206="", "", Raw!AT206)</f>
        <v/>
      </c>
      <c r="E206" t="str">
        <f>IF(Raw!V206="", "", Raw!V206)</f>
        <v/>
      </c>
      <c r="F206" t="str">
        <f>IF(Raw!BA206="", "", Raw!BA206)</f>
        <v/>
      </c>
      <c r="G206" t="str">
        <f>IF(Raw!AV206="", "", Raw!AV206)</f>
        <v/>
      </c>
      <c r="H206" t="str">
        <f>IF(Raw!T206="", "", Raw!T206)</f>
        <v/>
      </c>
      <c r="I206" t="str">
        <f>IF(Raw!U206="", "", Raw!U206)</f>
        <v/>
      </c>
      <c r="J206" t="str">
        <f>IF(Raw!AZ206="Failed", "No", "")</f>
        <v/>
      </c>
      <c r="K206" s="2" t="str">
        <f>IF(Raw!BQ206="", "", IF(Raw!BQ206="Missed", "Missed", DATEVALUE(RIGHT(Raw!BQ206, LEN(Raw!BQ206) - FIND(",", Raw!BQ206) - 1))))</f>
        <v/>
      </c>
      <c r="L206" s="3" t="str">
        <f>IF(Raw!BR206="", "", IF(Raw!BR206="Missed", "Missed", TIMEVALUE(Raw!BR206)))</f>
        <v/>
      </c>
      <c r="M206" t="str">
        <f>IF(Raw!BS206="", "", Raw!BS206)</f>
        <v/>
      </c>
    </row>
    <row r="207" spans="1:13" x14ac:dyDescent="0.2">
      <c r="A207" s="4" t="str">
        <f>IF(B207="", "", 206)</f>
        <v/>
      </c>
      <c r="B207" s="4" t="str">
        <f>IF(Raw!R207="", "", Raw!R207)</f>
        <v/>
      </c>
      <c r="C207" s="4" t="str">
        <f>IF(Raw!S207="", "", Raw!S207)</f>
        <v/>
      </c>
      <c r="D207" t="str">
        <f>IF(Raw!AT207="", "", Raw!AT207)</f>
        <v/>
      </c>
      <c r="E207" t="str">
        <f>IF(Raw!V207="", "", Raw!V207)</f>
        <v/>
      </c>
      <c r="F207" t="str">
        <f>IF(Raw!BA207="", "", Raw!BA207)</f>
        <v/>
      </c>
      <c r="G207" t="str">
        <f>IF(Raw!AV207="", "", Raw!AV207)</f>
        <v/>
      </c>
      <c r="H207" t="str">
        <f>IF(Raw!T207="", "", Raw!T207)</f>
        <v/>
      </c>
      <c r="I207" t="str">
        <f>IF(Raw!U207="", "", Raw!U207)</f>
        <v/>
      </c>
      <c r="J207" t="str">
        <f>IF(Raw!AZ207="Failed", "No", "")</f>
        <v/>
      </c>
      <c r="K207" s="2" t="str">
        <f>IF(Raw!BQ207="", "", IF(Raw!BQ207="Missed", "Missed", DATEVALUE(RIGHT(Raw!BQ207, LEN(Raw!BQ207) - FIND(",", Raw!BQ207) - 1))))</f>
        <v/>
      </c>
      <c r="L207" s="3" t="str">
        <f>IF(Raw!BR207="", "", IF(Raw!BR207="Missed", "Missed", TIMEVALUE(Raw!BR207)))</f>
        <v/>
      </c>
      <c r="M207" t="str">
        <f>IF(Raw!BS207="", "", Raw!BS207)</f>
        <v/>
      </c>
    </row>
    <row r="208" spans="1:13" x14ac:dyDescent="0.2">
      <c r="A208" s="4" t="str">
        <f>IF(B208="", "", 207)</f>
        <v/>
      </c>
      <c r="B208" s="4" t="str">
        <f>IF(Raw!R208="", "", Raw!R208)</f>
        <v/>
      </c>
      <c r="C208" s="4" t="str">
        <f>IF(Raw!S208="", "", Raw!S208)</f>
        <v/>
      </c>
      <c r="D208" t="str">
        <f>IF(Raw!AT208="", "", Raw!AT208)</f>
        <v/>
      </c>
      <c r="E208" t="str">
        <f>IF(Raw!V208="", "", Raw!V208)</f>
        <v/>
      </c>
      <c r="F208" t="str">
        <f>IF(Raw!BA208="", "", Raw!BA208)</f>
        <v/>
      </c>
      <c r="G208" t="str">
        <f>IF(Raw!AV208="", "", Raw!AV208)</f>
        <v/>
      </c>
      <c r="H208" t="str">
        <f>IF(Raw!T208="", "", Raw!T208)</f>
        <v/>
      </c>
      <c r="I208" t="str">
        <f>IF(Raw!U208="", "", Raw!U208)</f>
        <v/>
      </c>
      <c r="J208" t="str">
        <f>IF(Raw!AZ208="Failed", "No", "")</f>
        <v/>
      </c>
      <c r="K208" s="2" t="str">
        <f>IF(Raw!BQ208="", "", IF(Raw!BQ208="Missed", "Missed", DATEVALUE(RIGHT(Raw!BQ208, LEN(Raw!BQ208) - FIND(",", Raw!BQ208) - 1))))</f>
        <v/>
      </c>
      <c r="L208" s="3" t="str">
        <f>IF(Raw!BR208="", "", IF(Raw!BR208="Missed", "Missed", TIMEVALUE(Raw!BR208)))</f>
        <v/>
      </c>
      <c r="M208" t="str">
        <f>IF(Raw!BS208="", "", Raw!BS208)</f>
        <v/>
      </c>
    </row>
    <row r="209" spans="1:13" x14ac:dyDescent="0.2">
      <c r="A209" s="4" t="str">
        <f>IF(B209="", "", 208)</f>
        <v/>
      </c>
      <c r="B209" s="4" t="str">
        <f>IF(Raw!R209="", "", Raw!R209)</f>
        <v/>
      </c>
      <c r="C209" s="4" t="str">
        <f>IF(Raw!S209="", "", Raw!S209)</f>
        <v/>
      </c>
      <c r="D209" t="str">
        <f>IF(Raw!AT209="", "", Raw!AT209)</f>
        <v/>
      </c>
      <c r="E209" t="str">
        <f>IF(Raw!V209="", "", Raw!V209)</f>
        <v/>
      </c>
      <c r="F209" t="str">
        <f>IF(Raw!BA209="", "", Raw!BA209)</f>
        <v/>
      </c>
      <c r="G209" t="str">
        <f>IF(Raw!AV209="", "", Raw!AV209)</f>
        <v/>
      </c>
      <c r="H209" t="str">
        <f>IF(Raw!T209="", "", Raw!T209)</f>
        <v/>
      </c>
      <c r="I209" t="str">
        <f>IF(Raw!U209="", "", Raw!U209)</f>
        <v/>
      </c>
      <c r="J209" t="str">
        <f>IF(Raw!AZ209="Failed", "No", "")</f>
        <v/>
      </c>
      <c r="K209" s="2" t="str">
        <f>IF(Raw!BQ209="", "", IF(Raw!BQ209="Missed", "Missed", DATEVALUE(RIGHT(Raw!BQ209, LEN(Raw!BQ209) - FIND(",", Raw!BQ209) - 1))))</f>
        <v/>
      </c>
      <c r="L209" s="3" t="str">
        <f>IF(Raw!BR209="", "", IF(Raw!BR209="Missed", "Missed", TIMEVALUE(Raw!BR209)))</f>
        <v/>
      </c>
      <c r="M209" t="str">
        <f>IF(Raw!BS209="", "", Raw!BS209)</f>
        <v/>
      </c>
    </row>
    <row r="210" spans="1:13" x14ac:dyDescent="0.2">
      <c r="A210" s="4" t="str">
        <f>IF(B210="", "", 209)</f>
        <v/>
      </c>
      <c r="B210" s="4" t="str">
        <f>IF(Raw!R210="", "", Raw!R210)</f>
        <v/>
      </c>
      <c r="C210" s="4" t="str">
        <f>IF(Raw!S210="", "", Raw!S210)</f>
        <v/>
      </c>
      <c r="D210" t="str">
        <f>IF(Raw!AT210="", "", Raw!AT210)</f>
        <v/>
      </c>
      <c r="E210" t="str">
        <f>IF(Raw!V210="", "", Raw!V210)</f>
        <v/>
      </c>
      <c r="F210" t="str">
        <f>IF(Raw!BA210="", "", Raw!BA210)</f>
        <v/>
      </c>
      <c r="G210" t="str">
        <f>IF(Raw!AV210="", "", Raw!AV210)</f>
        <v/>
      </c>
      <c r="H210" t="str">
        <f>IF(Raw!T210="", "", Raw!T210)</f>
        <v/>
      </c>
      <c r="I210" t="str">
        <f>IF(Raw!U210="", "", Raw!U210)</f>
        <v/>
      </c>
      <c r="J210" t="str">
        <f>IF(Raw!AZ210="Failed", "No", "")</f>
        <v/>
      </c>
      <c r="K210" s="2" t="str">
        <f>IF(Raw!BQ210="", "", IF(Raw!BQ210="Missed", "Missed", DATEVALUE(RIGHT(Raw!BQ210, LEN(Raw!BQ210) - FIND(",", Raw!BQ210) - 1))))</f>
        <v/>
      </c>
      <c r="L210" s="3" t="str">
        <f>IF(Raw!BR210="", "", IF(Raw!BR210="Missed", "Missed", TIMEVALUE(Raw!BR210)))</f>
        <v/>
      </c>
      <c r="M210" t="str">
        <f>IF(Raw!BS210="", "", Raw!BS210)</f>
        <v/>
      </c>
    </row>
    <row r="211" spans="1:13" x14ac:dyDescent="0.2">
      <c r="A211" s="4" t="str">
        <f>IF(B211="", "", 210)</f>
        <v/>
      </c>
      <c r="B211" s="4" t="str">
        <f>IF(Raw!R211="", "", Raw!R211)</f>
        <v/>
      </c>
      <c r="C211" s="4" t="str">
        <f>IF(Raw!S211="", "", Raw!S211)</f>
        <v/>
      </c>
      <c r="D211" t="str">
        <f>IF(Raw!AT211="", "", Raw!AT211)</f>
        <v/>
      </c>
      <c r="E211" t="str">
        <f>IF(Raw!V211="", "", Raw!V211)</f>
        <v/>
      </c>
      <c r="F211" t="str">
        <f>IF(Raw!BA211="", "", Raw!BA211)</f>
        <v/>
      </c>
      <c r="G211" t="str">
        <f>IF(Raw!AV211="", "", Raw!AV211)</f>
        <v/>
      </c>
      <c r="H211" t="str">
        <f>IF(Raw!T211="", "", Raw!T211)</f>
        <v/>
      </c>
      <c r="I211" t="str">
        <f>IF(Raw!U211="", "", Raw!U211)</f>
        <v/>
      </c>
      <c r="J211" t="str">
        <f>IF(Raw!AZ211="Failed", "No", "")</f>
        <v/>
      </c>
      <c r="K211" s="2" t="str">
        <f>IF(Raw!BQ211="", "", IF(Raw!BQ211="Missed", "Missed", DATEVALUE(RIGHT(Raw!BQ211, LEN(Raw!BQ211) - FIND(",", Raw!BQ211) - 1))))</f>
        <v/>
      </c>
      <c r="L211" s="3" t="str">
        <f>IF(Raw!BR211="", "", IF(Raw!BR211="Missed", "Missed", TIMEVALUE(Raw!BR211)))</f>
        <v/>
      </c>
      <c r="M211" t="str">
        <f>IF(Raw!BS211="", "", Raw!BS211)</f>
        <v/>
      </c>
    </row>
    <row r="212" spans="1:13" x14ac:dyDescent="0.2">
      <c r="A212" s="4" t="str">
        <f>IF(B212="", "", 211)</f>
        <v/>
      </c>
      <c r="B212" s="4" t="str">
        <f>IF(Raw!R212="", "", Raw!R212)</f>
        <v/>
      </c>
      <c r="C212" s="4" t="str">
        <f>IF(Raw!S212="", "", Raw!S212)</f>
        <v/>
      </c>
      <c r="D212" t="str">
        <f>IF(Raw!AT212="", "", Raw!AT212)</f>
        <v/>
      </c>
      <c r="E212" t="str">
        <f>IF(Raw!V212="", "", Raw!V212)</f>
        <v/>
      </c>
      <c r="F212" t="str">
        <f>IF(Raw!BA212="", "", Raw!BA212)</f>
        <v/>
      </c>
      <c r="G212" t="str">
        <f>IF(Raw!AV212="", "", Raw!AV212)</f>
        <v/>
      </c>
      <c r="H212" t="str">
        <f>IF(Raw!T212="", "", Raw!T212)</f>
        <v/>
      </c>
      <c r="I212" t="str">
        <f>IF(Raw!U212="", "", Raw!U212)</f>
        <v/>
      </c>
      <c r="J212" t="str">
        <f>IF(Raw!AZ212="Failed", "No", "")</f>
        <v/>
      </c>
      <c r="K212" s="2" t="str">
        <f>IF(Raw!BQ212="", "", IF(Raw!BQ212="Missed", "Missed", DATEVALUE(RIGHT(Raw!BQ212, LEN(Raw!BQ212) - FIND(",", Raw!BQ212) - 1))))</f>
        <v/>
      </c>
      <c r="L212" s="3" t="str">
        <f>IF(Raw!BR212="", "", IF(Raw!BR212="Missed", "Missed", TIMEVALUE(Raw!BR212)))</f>
        <v/>
      </c>
      <c r="M212" t="str">
        <f>IF(Raw!BS212="", "", Raw!BS212)</f>
        <v/>
      </c>
    </row>
    <row r="213" spans="1:13" x14ac:dyDescent="0.2">
      <c r="A213" s="4" t="str">
        <f>IF(B213="", "", 212)</f>
        <v/>
      </c>
      <c r="B213" s="4" t="str">
        <f>IF(Raw!R213="", "", Raw!R213)</f>
        <v/>
      </c>
      <c r="C213" s="4" t="str">
        <f>IF(Raw!S213="", "", Raw!S213)</f>
        <v/>
      </c>
      <c r="D213" t="str">
        <f>IF(Raw!AT213="", "", Raw!AT213)</f>
        <v/>
      </c>
      <c r="E213" t="str">
        <f>IF(Raw!V213="", "", Raw!V213)</f>
        <v/>
      </c>
      <c r="F213" t="str">
        <f>IF(Raw!BA213="", "", Raw!BA213)</f>
        <v/>
      </c>
      <c r="G213" t="str">
        <f>IF(Raw!AV213="", "", Raw!AV213)</f>
        <v/>
      </c>
      <c r="H213" t="str">
        <f>IF(Raw!T213="", "", Raw!T213)</f>
        <v/>
      </c>
      <c r="I213" t="str">
        <f>IF(Raw!U213="", "", Raw!U213)</f>
        <v/>
      </c>
      <c r="J213" t="str">
        <f>IF(Raw!AZ213="Failed", "No", "")</f>
        <v/>
      </c>
      <c r="K213" s="2" t="str">
        <f>IF(Raw!BQ213="", "", IF(Raw!BQ213="Missed", "Missed", DATEVALUE(RIGHT(Raw!BQ213, LEN(Raw!BQ213) - FIND(",", Raw!BQ213) - 1))))</f>
        <v/>
      </c>
      <c r="L213" s="3" t="str">
        <f>IF(Raw!BR213="", "", IF(Raw!BR213="Missed", "Missed", TIMEVALUE(Raw!BR213)))</f>
        <v/>
      </c>
      <c r="M213" t="str">
        <f>IF(Raw!BS213="", "", Raw!BS213)</f>
        <v/>
      </c>
    </row>
    <row r="214" spans="1:13" x14ac:dyDescent="0.2">
      <c r="A214" s="4" t="str">
        <f>IF(B214="", "", 213)</f>
        <v/>
      </c>
      <c r="B214" s="4" t="str">
        <f>IF(Raw!R214="", "", Raw!R214)</f>
        <v/>
      </c>
      <c r="C214" s="4" t="str">
        <f>IF(Raw!S214="", "", Raw!S214)</f>
        <v/>
      </c>
      <c r="D214" t="str">
        <f>IF(Raw!AT214="", "", Raw!AT214)</f>
        <v/>
      </c>
      <c r="E214" t="str">
        <f>IF(Raw!V214="", "", Raw!V214)</f>
        <v/>
      </c>
      <c r="F214" t="str">
        <f>IF(Raw!BA214="", "", Raw!BA214)</f>
        <v/>
      </c>
      <c r="G214" t="str">
        <f>IF(Raw!AV214="", "", Raw!AV214)</f>
        <v/>
      </c>
      <c r="H214" t="str">
        <f>IF(Raw!T214="", "", Raw!T214)</f>
        <v/>
      </c>
      <c r="I214" t="str">
        <f>IF(Raw!U214="", "", Raw!U214)</f>
        <v/>
      </c>
      <c r="J214" t="str">
        <f>IF(Raw!AZ214="Failed", "No", "")</f>
        <v/>
      </c>
      <c r="K214" s="2" t="str">
        <f>IF(Raw!BQ214="", "", IF(Raw!BQ214="Missed", "Missed", DATEVALUE(RIGHT(Raw!BQ214, LEN(Raw!BQ214) - FIND(",", Raw!BQ214) - 1))))</f>
        <v/>
      </c>
      <c r="L214" s="3" t="str">
        <f>IF(Raw!BR214="", "", IF(Raw!BR214="Missed", "Missed", TIMEVALUE(Raw!BR214)))</f>
        <v/>
      </c>
      <c r="M214" t="str">
        <f>IF(Raw!BS214="", "", Raw!BS214)</f>
        <v/>
      </c>
    </row>
    <row r="215" spans="1:13" x14ac:dyDescent="0.2">
      <c r="A215" s="4" t="str">
        <f>IF(B215="", "", 214)</f>
        <v/>
      </c>
      <c r="B215" s="4" t="str">
        <f>IF(Raw!R215="", "", Raw!R215)</f>
        <v/>
      </c>
      <c r="C215" s="4" t="str">
        <f>IF(Raw!S215="", "", Raw!S215)</f>
        <v/>
      </c>
      <c r="D215" t="str">
        <f>IF(Raw!AT215="", "", Raw!AT215)</f>
        <v/>
      </c>
      <c r="E215" t="str">
        <f>IF(Raw!V215="", "", Raw!V215)</f>
        <v/>
      </c>
      <c r="F215" t="str">
        <f>IF(Raw!BA215="", "", Raw!BA215)</f>
        <v/>
      </c>
      <c r="G215" t="str">
        <f>IF(Raw!AV215="", "", Raw!AV215)</f>
        <v/>
      </c>
      <c r="H215" t="str">
        <f>IF(Raw!T215="", "", Raw!T215)</f>
        <v/>
      </c>
      <c r="I215" t="str">
        <f>IF(Raw!U215="", "", Raw!U215)</f>
        <v/>
      </c>
      <c r="J215" t="str">
        <f>IF(Raw!AZ215="Failed", "No", "")</f>
        <v/>
      </c>
      <c r="K215" s="2" t="str">
        <f>IF(Raw!BQ215="", "", IF(Raw!BQ215="Missed", "Missed", DATEVALUE(RIGHT(Raw!BQ215, LEN(Raw!BQ215) - FIND(",", Raw!BQ215) - 1))))</f>
        <v/>
      </c>
      <c r="L215" s="3" t="str">
        <f>IF(Raw!BR215="", "", IF(Raw!BR215="Missed", "Missed", TIMEVALUE(Raw!BR215)))</f>
        <v/>
      </c>
      <c r="M215" t="str">
        <f>IF(Raw!BS215="", "", Raw!BS215)</f>
        <v/>
      </c>
    </row>
    <row r="216" spans="1:13" x14ac:dyDescent="0.2">
      <c r="A216" s="4" t="str">
        <f>IF(B216="", "", 215)</f>
        <v/>
      </c>
      <c r="B216" s="4" t="str">
        <f>IF(Raw!R216="", "", Raw!R216)</f>
        <v/>
      </c>
      <c r="C216" s="4" t="str">
        <f>IF(Raw!S216="", "", Raw!S216)</f>
        <v/>
      </c>
      <c r="D216" t="str">
        <f>IF(Raw!AT216="", "", Raw!AT216)</f>
        <v/>
      </c>
      <c r="E216" t="str">
        <f>IF(Raw!V216="", "", Raw!V216)</f>
        <v/>
      </c>
      <c r="F216" t="str">
        <f>IF(Raw!BA216="", "", Raw!BA216)</f>
        <v/>
      </c>
      <c r="G216" t="str">
        <f>IF(Raw!AV216="", "", Raw!AV216)</f>
        <v/>
      </c>
      <c r="H216" t="str">
        <f>IF(Raw!T216="", "", Raw!T216)</f>
        <v/>
      </c>
      <c r="I216" t="str">
        <f>IF(Raw!U216="", "", Raw!U216)</f>
        <v/>
      </c>
      <c r="J216" t="str">
        <f>IF(Raw!AZ216="Failed", "No", "")</f>
        <v/>
      </c>
      <c r="K216" s="2" t="str">
        <f>IF(Raw!BQ216="", "", IF(Raw!BQ216="Missed", "Missed", DATEVALUE(RIGHT(Raw!BQ216, LEN(Raw!BQ216) - FIND(",", Raw!BQ216) - 1))))</f>
        <v/>
      </c>
      <c r="L216" s="3" t="str">
        <f>IF(Raw!BR216="", "", IF(Raw!BR216="Missed", "Missed", TIMEVALUE(Raw!BR216)))</f>
        <v/>
      </c>
      <c r="M216" t="str">
        <f>IF(Raw!BS216="", "", Raw!BS216)</f>
        <v/>
      </c>
    </row>
    <row r="217" spans="1:13" x14ac:dyDescent="0.2">
      <c r="A217" s="4" t="str">
        <f>IF(B217="", "", 216)</f>
        <v/>
      </c>
      <c r="B217" s="4" t="str">
        <f>IF(Raw!R217="", "", Raw!R217)</f>
        <v/>
      </c>
      <c r="C217" s="4" t="str">
        <f>IF(Raw!S217="", "", Raw!S217)</f>
        <v/>
      </c>
      <c r="D217" t="str">
        <f>IF(Raw!AT217="", "", Raw!AT217)</f>
        <v/>
      </c>
      <c r="E217" t="str">
        <f>IF(Raw!V217="", "", Raw!V217)</f>
        <v/>
      </c>
      <c r="F217" t="str">
        <f>IF(Raw!BA217="", "", Raw!BA217)</f>
        <v/>
      </c>
      <c r="G217" t="str">
        <f>IF(Raw!AV217="", "", Raw!AV217)</f>
        <v/>
      </c>
      <c r="H217" t="str">
        <f>IF(Raw!T217="", "", Raw!T217)</f>
        <v/>
      </c>
      <c r="I217" t="str">
        <f>IF(Raw!U217="", "", Raw!U217)</f>
        <v/>
      </c>
      <c r="J217" t="str">
        <f>IF(Raw!AZ217="Failed", "No", "")</f>
        <v/>
      </c>
      <c r="K217" s="2" t="str">
        <f>IF(Raw!BQ217="", "", IF(Raw!BQ217="Missed", "Missed", DATEVALUE(RIGHT(Raw!BQ217, LEN(Raw!BQ217) - FIND(",", Raw!BQ217) - 1))))</f>
        <v/>
      </c>
      <c r="L217" s="3" t="str">
        <f>IF(Raw!BR217="", "", IF(Raw!BR217="Missed", "Missed", TIMEVALUE(Raw!BR217)))</f>
        <v/>
      </c>
      <c r="M217" t="str">
        <f>IF(Raw!BS217="", "", Raw!BS217)</f>
        <v/>
      </c>
    </row>
    <row r="218" spans="1:13" x14ac:dyDescent="0.2">
      <c r="A218" s="4" t="str">
        <f>IF(B218="", "", 217)</f>
        <v/>
      </c>
      <c r="B218" s="4" t="str">
        <f>IF(Raw!R218="", "", Raw!R218)</f>
        <v/>
      </c>
      <c r="C218" s="4" t="str">
        <f>IF(Raw!S218="", "", Raw!S218)</f>
        <v/>
      </c>
      <c r="D218" t="str">
        <f>IF(Raw!AT218="", "", Raw!AT218)</f>
        <v/>
      </c>
      <c r="E218" t="str">
        <f>IF(Raw!V218="", "", Raw!V218)</f>
        <v/>
      </c>
      <c r="F218" t="str">
        <f>IF(Raw!BA218="", "", Raw!BA218)</f>
        <v/>
      </c>
      <c r="G218" t="str">
        <f>IF(Raw!AV218="", "", Raw!AV218)</f>
        <v/>
      </c>
      <c r="H218" t="str">
        <f>IF(Raw!T218="", "", Raw!T218)</f>
        <v/>
      </c>
      <c r="I218" t="str">
        <f>IF(Raw!U218="", "", Raw!U218)</f>
        <v/>
      </c>
      <c r="J218" t="str">
        <f>IF(Raw!AZ218="Failed", "No", "")</f>
        <v/>
      </c>
      <c r="K218" s="2" t="str">
        <f>IF(Raw!BQ218="", "", IF(Raw!BQ218="Missed", "Missed", DATEVALUE(RIGHT(Raw!BQ218, LEN(Raw!BQ218) - FIND(",", Raw!BQ218) - 1))))</f>
        <v/>
      </c>
      <c r="L218" s="3" t="str">
        <f>IF(Raw!BR218="", "", IF(Raw!BR218="Missed", "Missed", TIMEVALUE(Raw!BR218)))</f>
        <v/>
      </c>
      <c r="M218" t="str">
        <f>IF(Raw!BS218="", "", Raw!BS218)</f>
        <v/>
      </c>
    </row>
    <row r="219" spans="1:13" x14ac:dyDescent="0.2">
      <c r="A219" s="4" t="str">
        <f>IF(B219="", "", 218)</f>
        <v/>
      </c>
      <c r="B219" s="4" t="str">
        <f>IF(Raw!R219="", "", Raw!R219)</f>
        <v/>
      </c>
      <c r="C219" s="4" t="str">
        <f>IF(Raw!S219="", "", Raw!S219)</f>
        <v/>
      </c>
      <c r="D219" t="str">
        <f>IF(Raw!AT219="", "", Raw!AT219)</f>
        <v/>
      </c>
      <c r="E219" t="str">
        <f>IF(Raw!V219="", "", Raw!V219)</f>
        <v/>
      </c>
      <c r="F219" t="str">
        <f>IF(Raw!BA219="", "", Raw!BA219)</f>
        <v/>
      </c>
      <c r="G219" t="str">
        <f>IF(Raw!AV219="", "", Raw!AV219)</f>
        <v/>
      </c>
      <c r="H219" t="str">
        <f>IF(Raw!T219="", "", Raw!T219)</f>
        <v/>
      </c>
      <c r="I219" t="str">
        <f>IF(Raw!U219="", "", Raw!U219)</f>
        <v/>
      </c>
      <c r="J219" t="str">
        <f>IF(Raw!AZ219="Failed", "No", "")</f>
        <v/>
      </c>
      <c r="K219" s="2" t="str">
        <f>IF(Raw!BQ219="", "", IF(Raw!BQ219="Missed", "Missed", DATEVALUE(RIGHT(Raw!BQ219, LEN(Raw!BQ219) - FIND(",", Raw!BQ219) - 1))))</f>
        <v/>
      </c>
      <c r="L219" s="3" t="str">
        <f>IF(Raw!BR219="", "", IF(Raw!BR219="Missed", "Missed", TIMEVALUE(Raw!BR219)))</f>
        <v/>
      </c>
      <c r="M219" t="str">
        <f>IF(Raw!BS219="", "", Raw!BS219)</f>
        <v/>
      </c>
    </row>
    <row r="220" spans="1:13" x14ac:dyDescent="0.2">
      <c r="A220" s="4" t="str">
        <f>IF(B220="", "", 219)</f>
        <v/>
      </c>
      <c r="B220" s="4" t="str">
        <f>IF(Raw!R220="", "", Raw!R220)</f>
        <v/>
      </c>
      <c r="C220" s="4" t="str">
        <f>IF(Raw!S220="", "", Raw!S220)</f>
        <v/>
      </c>
      <c r="D220" t="str">
        <f>IF(Raw!AT220="", "", Raw!AT220)</f>
        <v/>
      </c>
      <c r="E220" t="str">
        <f>IF(Raw!V220="", "", Raw!V220)</f>
        <v/>
      </c>
      <c r="F220" t="str">
        <f>IF(Raw!BA220="", "", Raw!BA220)</f>
        <v/>
      </c>
      <c r="G220" t="str">
        <f>IF(Raw!AV220="", "", Raw!AV220)</f>
        <v/>
      </c>
      <c r="H220" t="str">
        <f>IF(Raw!T220="", "", Raw!T220)</f>
        <v/>
      </c>
      <c r="I220" t="str">
        <f>IF(Raw!U220="", "", Raw!U220)</f>
        <v/>
      </c>
      <c r="J220" t="str">
        <f>IF(Raw!AZ220="Failed", "No", "")</f>
        <v/>
      </c>
      <c r="K220" s="2" t="str">
        <f>IF(Raw!BQ220="", "", IF(Raw!BQ220="Missed", "Missed", DATEVALUE(RIGHT(Raw!BQ220, LEN(Raw!BQ220) - FIND(",", Raw!BQ220) - 1))))</f>
        <v/>
      </c>
      <c r="L220" s="3" t="str">
        <f>IF(Raw!BR220="", "", IF(Raw!BR220="Missed", "Missed", TIMEVALUE(Raw!BR220)))</f>
        <v/>
      </c>
      <c r="M220" t="str">
        <f>IF(Raw!BS220="", "", Raw!BS220)</f>
        <v/>
      </c>
    </row>
    <row r="221" spans="1:13" x14ac:dyDescent="0.2">
      <c r="A221" s="4" t="str">
        <f>IF(B221="", "", 220)</f>
        <v/>
      </c>
      <c r="B221" s="4" t="str">
        <f>IF(Raw!R221="", "", Raw!R221)</f>
        <v/>
      </c>
      <c r="C221" s="4" t="str">
        <f>IF(Raw!S221="", "", Raw!S221)</f>
        <v/>
      </c>
      <c r="D221" t="str">
        <f>IF(Raw!AT221="", "", Raw!AT221)</f>
        <v/>
      </c>
      <c r="E221" t="str">
        <f>IF(Raw!V221="", "", Raw!V221)</f>
        <v/>
      </c>
      <c r="F221" t="str">
        <f>IF(Raw!BA221="", "", Raw!BA221)</f>
        <v/>
      </c>
      <c r="G221" t="str">
        <f>IF(Raw!AV221="", "", Raw!AV221)</f>
        <v/>
      </c>
      <c r="H221" t="str">
        <f>IF(Raw!T221="", "", Raw!T221)</f>
        <v/>
      </c>
      <c r="I221" t="str">
        <f>IF(Raw!U221="", "", Raw!U221)</f>
        <v/>
      </c>
      <c r="J221" t="str">
        <f>IF(Raw!AZ221="Failed", "No", "")</f>
        <v/>
      </c>
      <c r="K221" s="2" t="str">
        <f>IF(Raw!BQ221="", "", IF(Raw!BQ221="Missed", "Missed", DATEVALUE(RIGHT(Raw!BQ221, LEN(Raw!BQ221) - FIND(",", Raw!BQ221) - 1))))</f>
        <v/>
      </c>
      <c r="L221" s="3" t="str">
        <f>IF(Raw!BR221="", "", IF(Raw!BR221="Missed", "Missed", TIMEVALUE(Raw!BR221)))</f>
        <v/>
      </c>
      <c r="M221" t="str">
        <f>IF(Raw!BS221="", "", Raw!BS221)</f>
        <v/>
      </c>
    </row>
    <row r="222" spans="1:13" x14ac:dyDescent="0.2">
      <c r="A222" s="4" t="str">
        <f>IF(B222="", "", 221)</f>
        <v/>
      </c>
      <c r="B222" s="4" t="str">
        <f>IF(Raw!R222="", "", Raw!R222)</f>
        <v/>
      </c>
      <c r="C222" s="4" t="str">
        <f>IF(Raw!S222="", "", Raw!S222)</f>
        <v/>
      </c>
      <c r="D222" t="str">
        <f>IF(Raw!AT222="", "", Raw!AT222)</f>
        <v/>
      </c>
      <c r="E222" t="str">
        <f>IF(Raw!V222="", "", Raw!V222)</f>
        <v/>
      </c>
      <c r="F222" t="str">
        <f>IF(Raw!BA222="", "", Raw!BA222)</f>
        <v/>
      </c>
      <c r="G222" t="str">
        <f>IF(Raw!AV222="", "", Raw!AV222)</f>
        <v/>
      </c>
      <c r="H222" t="str">
        <f>IF(Raw!T222="", "", Raw!T222)</f>
        <v/>
      </c>
      <c r="I222" t="str">
        <f>IF(Raw!U222="", "", Raw!U222)</f>
        <v/>
      </c>
      <c r="J222" t="str">
        <f>IF(Raw!AZ222="Failed", "No", "")</f>
        <v/>
      </c>
      <c r="K222" s="2" t="str">
        <f>IF(Raw!BQ222="", "", IF(Raw!BQ222="Missed", "Missed", DATEVALUE(RIGHT(Raw!BQ222, LEN(Raw!BQ222) - FIND(",", Raw!BQ222) - 1))))</f>
        <v/>
      </c>
      <c r="L222" s="3" t="str">
        <f>IF(Raw!BR222="", "", IF(Raw!BR222="Missed", "Missed", TIMEVALUE(Raw!BR222)))</f>
        <v/>
      </c>
      <c r="M222" t="str">
        <f>IF(Raw!BS222="", "", Raw!BS222)</f>
        <v/>
      </c>
    </row>
    <row r="223" spans="1:13" x14ac:dyDescent="0.2">
      <c r="A223" s="4" t="str">
        <f>IF(B223="", "", 222)</f>
        <v/>
      </c>
      <c r="B223" s="4" t="str">
        <f>IF(Raw!R223="", "", Raw!R223)</f>
        <v/>
      </c>
      <c r="C223" s="4" t="str">
        <f>IF(Raw!S223="", "", Raw!S223)</f>
        <v/>
      </c>
      <c r="D223" t="str">
        <f>IF(Raw!AT223="", "", Raw!AT223)</f>
        <v/>
      </c>
      <c r="E223" t="str">
        <f>IF(Raw!V223="", "", Raw!V223)</f>
        <v/>
      </c>
      <c r="F223" t="str">
        <f>IF(Raw!BA223="", "", Raw!BA223)</f>
        <v/>
      </c>
      <c r="G223" t="str">
        <f>IF(Raw!AV223="", "", Raw!AV223)</f>
        <v/>
      </c>
      <c r="H223" t="str">
        <f>IF(Raw!T223="", "", Raw!T223)</f>
        <v/>
      </c>
      <c r="I223" t="str">
        <f>IF(Raw!U223="", "", Raw!U223)</f>
        <v/>
      </c>
      <c r="J223" t="str">
        <f>IF(Raw!AZ223="Failed", "No", "")</f>
        <v/>
      </c>
      <c r="K223" s="2" t="str">
        <f>IF(Raw!BQ223="", "", IF(Raw!BQ223="Missed", "Missed", DATEVALUE(RIGHT(Raw!BQ223, LEN(Raw!BQ223) - FIND(",", Raw!BQ223) - 1))))</f>
        <v/>
      </c>
      <c r="L223" s="3" t="str">
        <f>IF(Raw!BR223="", "", IF(Raw!BR223="Missed", "Missed", TIMEVALUE(Raw!BR223)))</f>
        <v/>
      </c>
      <c r="M223" t="str">
        <f>IF(Raw!BS223="", "", Raw!BS223)</f>
        <v/>
      </c>
    </row>
    <row r="224" spans="1:13" x14ac:dyDescent="0.2">
      <c r="A224" s="4" t="str">
        <f>IF(B224="", "", 223)</f>
        <v/>
      </c>
      <c r="B224" s="4" t="str">
        <f>IF(Raw!R224="", "", Raw!R224)</f>
        <v/>
      </c>
      <c r="C224" s="4" t="str">
        <f>IF(Raw!S224="", "", Raw!S224)</f>
        <v/>
      </c>
      <c r="D224" t="str">
        <f>IF(Raw!AT224="", "", Raw!AT224)</f>
        <v/>
      </c>
      <c r="E224" t="str">
        <f>IF(Raw!V224="", "", Raw!V224)</f>
        <v/>
      </c>
      <c r="F224" t="str">
        <f>IF(Raw!BA224="", "", Raw!BA224)</f>
        <v/>
      </c>
      <c r="G224" t="str">
        <f>IF(Raw!AV224="", "", Raw!AV224)</f>
        <v/>
      </c>
      <c r="H224" t="str">
        <f>IF(Raw!T224="", "", Raw!T224)</f>
        <v/>
      </c>
      <c r="I224" t="str">
        <f>IF(Raw!U224="", "", Raw!U224)</f>
        <v/>
      </c>
      <c r="J224" t="str">
        <f>IF(Raw!AZ224="Failed", "No", "")</f>
        <v/>
      </c>
      <c r="K224" s="2" t="str">
        <f>IF(Raw!BQ224="", "", IF(Raw!BQ224="Missed", "Missed", DATEVALUE(RIGHT(Raw!BQ224, LEN(Raw!BQ224) - FIND(",", Raw!BQ224) - 1))))</f>
        <v/>
      </c>
      <c r="L224" s="3" t="str">
        <f>IF(Raw!BR224="", "", IF(Raw!BR224="Missed", "Missed", TIMEVALUE(Raw!BR224)))</f>
        <v/>
      </c>
      <c r="M224" t="str">
        <f>IF(Raw!BS224="", "", Raw!BS224)</f>
        <v/>
      </c>
    </row>
    <row r="225" spans="1:13" x14ac:dyDescent="0.2">
      <c r="A225" s="4" t="str">
        <f>IF(B225="", "", 224)</f>
        <v/>
      </c>
      <c r="B225" s="4" t="str">
        <f>IF(Raw!R225="", "", Raw!R225)</f>
        <v/>
      </c>
      <c r="C225" s="4" t="str">
        <f>IF(Raw!S225="", "", Raw!S225)</f>
        <v/>
      </c>
      <c r="D225" t="str">
        <f>IF(Raw!AT225="", "", Raw!AT225)</f>
        <v/>
      </c>
      <c r="E225" t="str">
        <f>IF(Raw!V225="", "", Raw!V225)</f>
        <v/>
      </c>
      <c r="F225" t="str">
        <f>IF(Raw!BA225="", "", Raw!BA225)</f>
        <v/>
      </c>
      <c r="G225" t="str">
        <f>IF(Raw!AV225="", "", Raw!AV225)</f>
        <v/>
      </c>
      <c r="H225" t="str">
        <f>IF(Raw!T225="", "", Raw!T225)</f>
        <v/>
      </c>
      <c r="I225" t="str">
        <f>IF(Raw!U225="", "", Raw!U225)</f>
        <v/>
      </c>
      <c r="J225" t="str">
        <f>IF(Raw!AZ225="Failed", "No", "")</f>
        <v/>
      </c>
      <c r="K225" s="2" t="str">
        <f>IF(Raw!BQ225="", "", IF(Raw!BQ225="Missed", "Missed", DATEVALUE(RIGHT(Raw!BQ225, LEN(Raw!BQ225) - FIND(",", Raw!BQ225) - 1))))</f>
        <v/>
      </c>
      <c r="L225" s="3" t="str">
        <f>IF(Raw!BR225="", "", IF(Raw!BR225="Missed", "Missed", TIMEVALUE(Raw!BR225)))</f>
        <v/>
      </c>
      <c r="M225" t="str">
        <f>IF(Raw!BS225="", "", Raw!BS225)</f>
        <v/>
      </c>
    </row>
    <row r="226" spans="1:13" x14ac:dyDescent="0.2">
      <c r="A226" s="4" t="str">
        <f>IF(B226="", "", 225)</f>
        <v/>
      </c>
      <c r="B226" s="4" t="str">
        <f>IF(Raw!R226="", "", Raw!R226)</f>
        <v/>
      </c>
      <c r="C226" s="4" t="str">
        <f>IF(Raw!S226="", "", Raw!S226)</f>
        <v/>
      </c>
      <c r="D226" t="str">
        <f>IF(Raw!AT226="", "", Raw!AT226)</f>
        <v/>
      </c>
      <c r="E226" t="str">
        <f>IF(Raw!V226="", "", Raw!V226)</f>
        <v/>
      </c>
      <c r="F226" t="str">
        <f>IF(Raw!BA226="", "", Raw!BA226)</f>
        <v/>
      </c>
      <c r="G226" t="str">
        <f>IF(Raw!AV226="", "", Raw!AV226)</f>
        <v/>
      </c>
      <c r="H226" t="str">
        <f>IF(Raw!T226="", "", Raw!T226)</f>
        <v/>
      </c>
      <c r="I226" t="str">
        <f>IF(Raw!U226="", "", Raw!U226)</f>
        <v/>
      </c>
      <c r="J226" t="str">
        <f>IF(Raw!AZ226="Failed", "No", "")</f>
        <v/>
      </c>
      <c r="K226" s="2" t="str">
        <f>IF(Raw!BQ226="", "", IF(Raw!BQ226="Missed", "Missed", DATEVALUE(RIGHT(Raw!BQ226, LEN(Raw!BQ226) - FIND(",", Raw!BQ226) - 1))))</f>
        <v/>
      </c>
      <c r="L226" s="3" t="str">
        <f>IF(Raw!BR226="", "", IF(Raw!BR226="Missed", "Missed", TIMEVALUE(Raw!BR226)))</f>
        <v/>
      </c>
      <c r="M226" t="str">
        <f>IF(Raw!BS226="", "", Raw!BS226)</f>
        <v/>
      </c>
    </row>
    <row r="227" spans="1:13" x14ac:dyDescent="0.2">
      <c r="A227" s="4" t="str">
        <f>IF(B227="", "", 226)</f>
        <v/>
      </c>
      <c r="B227" s="4" t="str">
        <f>IF(Raw!R227="", "", Raw!R227)</f>
        <v/>
      </c>
      <c r="C227" s="4" t="str">
        <f>IF(Raw!S227="", "", Raw!S227)</f>
        <v/>
      </c>
      <c r="D227" t="str">
        <f>IF(Raw!AT227="", "", Raw!AT227)</f>
        <v/>
      </c>
      <c r="E227" t="str">
        <f>IF(Raw!V227="", "", Raw!V227)</f>
        <v/>
      </c>
      <c r="F227" t="str">
        <f>IF(Raw!BA227="", "", Raw!BA227)</f>
        <v/>
      </c>
      <c r="G227" t="str">
        <f>IF(Raw!AV227="", "", Raw!AV227)</f>
        <v/>
      </c>
      <c r="H227" t="str">
        <f>IF(Raw!T227="", "", Raw!T227)</f>
        <v/>
      </c>
      <c r="I227" t="str">
        <f>IF(Raw!U227="", "", Raw!U227)</f>
        <v/>
      </c>
      <c r="J227" t="str">
        <f>IF(Raw!AZ227="Failed", "No", "")</f>
        <v/>
      </c>
      <c r="K227" s="2" t="str">
        <f>IF(Raw!BQ227="", "", IF(Raw!BQ227="Missed", "Missed", DATEVALUE(RIGHT(Raw!BQ227, LEN(Raw!BQ227) - FIND(",", Raw!BQ227) - 1))))</f>
        <v/>
      </c>
      <c r="L227" s="3" t="str">
        <f>IF(Raw!BR227="", "", IF(Raw!BR227="Missed", "Missed", TIMEVALUE(Raw!BR227)))</f>
        <v/>
      </c>
      <c r="M227" t="str">
        <f>IF(Raw!BS227="", "", Raw!BS227)</f>
        <v/>
      </c>
    </row>
    <row r="228" spans="1:13" x14ac:dyDescent="0.2">
      <c r="A228" s="4" t="str">
        <f>IF(B228="", "", 227)</f>
        <v/>
      </c>
      <c r="B228" s="4" t="str">
        <f>IF(Raw!R228="", "", Raw!R228)</f>
        <v/>
      </c>
      <c r="C228" s="4" t="str">
        <f>IF(Raw!S228="", "", Raw!S228)</f>
        <v/>
      </c>
      <c r="D228" t="str">
        <f>IF(Raw!AT228="", "", Raw!AT228)</f>
        <v/>
      </c>
      <c r="E228" t="str">
        <f>IF(Raw!V228="", "", Raw!V228)</f>
        <v/>
      </c>
      <c r="F228" t="str">
        <f>IF(Raw!BA228="", "", Raw!BA228)</f>
        <v/>
      </c>
      <c r="G228" t="str">
        <f>IF(Raw!AV228="", "", Raw!AV228)</f>
        <v/>
      </c>
      <c r="H228" t="str">
        <f>IF(Raw!T228="", "", Raw!T228)</f>
        <v/>
      </c>
      <c r="I228" t="str">
        <f>IF(Raw!U228="", "", Raw!U228)</f>
        <v/>
      </c>
      <c r="J228" t="str">
        <f>IF(Raw!AZ228="Failed", "No", "")</f>
        <v/>
      </c>
      <c r="K228" s="2" t="str">
        <f>IF(Raw!BQ228="", "", IF(Raw!BQ228="Missed", "Missed", DATEVALUE(RIGHT(Raw!BQ228, LEN(Raw!BQ228) - FIND(",", Raw!BQ228) - 1))))</f>
        <v/>
      </c>
      <c r="L228" s="3" t="str">
        <f>IF(Raw!BR228="", "", IF(Raw!BR228="Missed", "Missed", TIMEVALUE(Raw!BR228)))</f>
        <v/>
      </c>
      <c r="M228" t="str">
        <f>IF(Raw!BS228="", "", Raw!BS228)</f>
        <v/>
      </c>
    </row>
    <row r="229" spans="1:13" x14ac:dyDescent="0.2">
      <c r="A229" s="4" t="str">
        <f>IF(B229="", "", 228)</f>
        <v/>
      </c>
      <c r="B229" s="4" t="str">
        <f>IF(Raw!R229="", "", Raw!R229)</f>
        <v/>
      </c>
      <c r="C229" s="4" t="str">
        <f>IF(Raw!S229="", "", Raw!S229)</f>
        <v/>
      </c>
      <c r="D229" t="str">
        <f>IF(Raw!AT229="", "", Raw!AT229)</f>
        <v/>
      </c>
      <c r="E229" t="str">
        <f>IF(Raw!V229="", "", Raw!V229)</f>
        <v/>
      </c>
      <c r="F229" t="str">
        <f>IF(Raw!BA229="", "", Raw!BA229)</f>
        <v/>
      </c>
      <c r="G229" t="str">
        <f>IF(Raw!AV229="", "", Raw!AV229)</f>
        <v/>
      </c>
      <c r="H229" t="str">
        <f>IF(Raw!T229="", "", Raw!T229)</f>
        <v/>
      </c>
      <c r="I229" t="str">
        <f>IF(Raw!U229="", "", Raw!U229)</f>
        <v/>
      </c>
      <c r="J229" t="str">
        <f>IF(Raw!AZ229="Failed", "No", "")</f>
        <v/>
      </c>
      <c r="K229" s="2" t="str">
        <f>IF(Raw!BQ229="", "", IF(Raw!BQ229="Missed", "Missed", DATEVALUE(RIGHT(Raw!BQ229, LEN(Raw!BQ229) - FIND(",", Raw!BQ229) - 1))))</f>
        <v/>
      </c>
      <c r="L229" s="3" t="str">
        <f>IF(Raw!BR229="", "", IF(Raw!BR229="Missed", "Missed", TIMEVALUE(Raw!BR229)))</f>
        <v/>
      </c>
      <c r="M229" t="str">
        <f>IF(Raw!BS229="", "", Raw!BS229)</f>
        <v/>
      </c>
    </row>
    <row r="230" spans="1:13" x14ac:dyDescent="0.2">
      <c r="A230" s="4" t="str">
        <f>IF(B230="", "", 229)</f>
        <v/>
      </c>
      <c r="B230" s="4" t="str">
        <f>IF(Raw!R230="", "", Raw!R230)</f>
        <v/>
      </c>
      <c r="C230" s="4" t="str">
        <f>IF(Raw!S230="", "", Raw!S230)</f>
        <v/>
      </c>
      <c r="D230" t="str">
        <f>IF(Raw!AT230="", "", Raw!AT230)</f>
        <v/>
      </c>
      <c r="E230" t="str">
        <f>IF(Raw!V230="", "", Raw!V230)</f>
        <v/>
      </c>
      <c r="F230" t="str">
        <f>IF(Raw!BA230="", "", Raw!BA230)</f>
        <v/>
      </c>
      <c r="G230" t="str">
        <f>IF(Raw!AV230="", "", Raw!AV230)</f>
        <v/>
      </c>
      <c r="H230" t="str">
        <f>IF(Raw!T230="", "", Raw!T230)</f>
        <v/>
      </c>
      <c r="I230" t="str">
        <f>IF(Raw!U230="", "", Raw!U230)</f>
        <v/>
      </c>
      <c r="J230" t="str">
        <f>IF(Raw!AZ230="Failed", "No", "")</f>
        <v/>
      </c>
      <c r="K230" s="2" t="str">
        <f>IF(Raw!BQ230="", "", IF(Raw!BQ230="Missed", "Missed", DATEVALUE(RIGHT(Raw!BQ230, LEN(Raw!BQ230) - FIND(",", Raw!BQ230) - 1))))</f>
        <v/>
      </c>
      <c r="L230" s="3" t="str">
        <f>IF(Raw!BR230="", "", IF(Raw!BR230="Missed", "Missed", TIMEVALUE(Raw!BR230)))</f>
        <v/>
      </c>
      <c r="M230" t="str">
        <f>IF(Raw!BS230="", "", Raw!BS230)</f>
        <v/>
      </c>
    </row>
    <row r="231" spans="1:13" x14ac:dyDescent="0.2">
      <c r="A231" s="4" t="str">
        <f>IF(B231="", "", 230)</f>
        <v/>
      </c>
      <c r="B231" s="4" t="str">
        <f>IF(Raw!R231="", "", Raw!R231)</f>
        <v/>
      </c>
      <c r="C231" s="4" t="str">
        <f>IF(Raw!S231="", "", Raw!S231)</f>
        <v/>
      </c>
      <c r="D231" t="str">
        <f>IF(Raw!AT231="", "", Raw!AT231)</f>
        <v/>
      </c>
      <c r="E231" t="str">
        <f>IF(Raw!V231="", "", Raw!V231)</f>
        <v/>
      </c>
      <c r="F231" t="str">
        <f>IF(Raw!BA231="", "", Raw!BA231)</f>
        <v/>
      </c>
      <c r="G231" t="str">
        <f>IF(Raw!AV231="", "", Raw!AV231)</f>
        <v/>
      </c>
      <c r="H231" t="str">
        <f>IF(Raw!T231="", "", Raw!T231)</f>
        <v/>
      </c>
      <c r="I231" t="str">
        <f>IF(Raw!U231="", "", Raw!U231)</f>
        <v/>
      </c>
      <c r="J231" t="str">
        <f>IF(Raw!AZ231="Failed", "No", "")</f>
        <v/>
      </c>
      <c r="K231" s="2" t="str">
        <f>IF(Raw!BQ231="", "", IF(Raw!BQ231="Missed", "Missed", DATEVALUE(RIGHT(Raw!BQ231, LEN(Raw!BQ231) - FIND(",", Raw!BQ231) - 1))))</f>
        <v/>
      </c>
      <c r="L231" s="3" t="str">
        <f>IF(Raw!BR231="", "", IF(Raw!BR231="Missed", "Missed", TIMEVALUE(Raw!BR231)))</f>
        <v/>
      </c>
      <c r="M231" t="str">
        <f>IF(Raw!BS231="", "", Raw!BS231)</f>
        <v/>
      </c>
    </row>
    <row r="232" spans="1:13" x14ac:dyDescent="0.2">
      <c r="A232" s="4" t="str">
        <f>IF(B232="", "", 231)</f>
        <v/>
      </c>
      <c r="B232" s="4" t="str">
        <f>IF(Raw!R232="", "", Raw!R232)</f>
        <v/>
      </c>
      <c r="C232" s="4" t="str">
        <f>IF(Raw!S232="", "", Raw!S232)</f>
        <v/>
      </c>
      <c r="D232" t="str">
        <f>IF(Raw!AT232="", "", Raw!AT232)</f>
        <v/>
      </c>
      <c r="E232" t="str">
        <f>IF(Raw!V232="", "", Raw!V232)</f>
        <v/>
      </c>
      <c r="F232" t="str">
        <f>IF(Raw!BA232="", "", Raw!BA232)</f>
        <v/>
      </c>
      <c r="G232" t="str">
        <f>IF(Raw!AV232="", "", Raw!AV232)</f>
        <v/>
      </c>
      <c r="H232" t="str">
        <f>IF(Raw!T232="", "", Raw!T232)</f>
        <v/>
      </c>
      <c r="I232" t="str">
        <f>IF(Raw!U232="", "", Raw!U232)</f>
        <v/>
      </c>
      <c r="J232" t="str">
        <f>IF(Raw!AZ232="Failed", "No", "")</f>
        <v/>
      </c>
      <c r="K232" s="2" t="str">
        <f>IF(Raw!BQ232="", "", IF(Raw!BQ232="Missed", "Missed", DATEVALUE(RIGHT(Raw!BQ232, LEN(Raw!BQ232) - FIND(",", Raw!BQ232) - 1))))</f>
        <v/>
      </c>
      <c r="L232" s="3" t="str">
        <f>IF(Raw!BR232="", "", IF(Raw!BR232="Missed", "Missed", TIMEVALUE(Raw!BR232)))</f>
        <v/>
      </c>
      <c r="M232" t="str">
        <f>IF(Raw!BS232="", "", Raw!BS232)</f>
        <v/>
      </c>
    </row>
    <row r="233" spans="1:13" x14ac:dyDescent="0.2">
      <c r="A233" s="4" t="str">
        <f>IF(B233="", "", 232)</f>
        <v/>
      </c>
      <c r="B233" s="4" t="str">
        <f>IF(Raw!R233="", "", Raw!R233)</f>
        <v/>
      </c>
      <c r="C233" s="4" t="str">
        <f>IF(Raw!S233="", "", Raw!S233)</f>
        <v/>
      </c>
      <c r="D233" t="str">
        <f>IF(Raw!AT233="", "", Raw!AT233)</f>
        <v/>
      </c>
      <c r="E233" t="str">
        <f>IF(Raw!V233="", "", Raw!V233)</f>
        <v/>
      </c>
      <c r="F233" t="str">
        <f>IF(Raw!BA233="", "", Raw!BA233)</f>
        <v/>
      </c>
      <c r="G233" t="str">
        <f>IF(Raw!AV233="", "", Raw!AV233)</f>
        <v/>
      </c>
      <c r="H233" t="str">
        <f>IF(Raw!T233="", "", Raw!T233)</f>
        <v/>
      </c>
      <c r="I233" t="str">
        <f>IF(Raw!U233="", "", Raw!U233)</f>
        <v/>
      </c>
      <c r="J233" t="str">
        <f>IF(Raw!AZ233="Failed", "No", "")</f>
        <v/>
      </c>
      <c r="K233" s="2" t="str">
        <f>IF(Raw!BQ233="", "", IF(Raw!BQ233="Missed", "Missed", DATEVALUE(RIGHT(Raw!BQ233, LEN(Raw!BQ233) - FIND(",", Raw!BQ233) - 1))))</f>
        <v/>
      </c>
      <c r="L233" s="3" t="str">
        <f>IF(Raw!BR233="", "", IF(Raw!BR233="Missed", "Missed", TIMEVALUE(Raw!BR233)))</f>
        <v/>
      </c>
      <c r="M233" t="str">
        <f>IF(Raw!BS233="", "", Raw!BS233)</f>
        <v/>
      </c>
    </row>
    <row r="234" spans="1:13" x14ac:dyDescent="0.2">
      <c r="A234" s="4" t="str">
        <f>IF(B234="", "", 233)</f>
        <v/>
      </c>
      <c r="B234" s="4" t="str">
        <f>IF(Raw!R234="", "", Raw!R234)</f>
        <v/>
      </c>
      <c r="C234" s="4" t="str">
        <f>IF(Raw!S234="", "", Raw!S234)</f>
        <v/>
      </c>
      <c r="D234" t="str">
        <f>IF(Raw!AT234="", "", Raw!AT234)</f>
        <v/>
      </c>
      <c r="E234" t="str">
        <f>IF(Raw!V234="", "", Raw!V234)</f>
        <v/>
      </c>
      <c r="F234" t="str">
        <f>IF(Raw!BA234="", "", Raw!BA234)</f>
        <v/>
      </c>
      <c r="G234" t="str">
        <f>IF(Raw!AV234="", "", Raw!AV234)</f>
        <v/>
      </c>
      <c r="H234" t="str">
        <f>IF(Raw!T234="", "", Raw!T234)</f>
        <v/>
      </c>
      <c r="I234" t="str">
        <f>IF(Raw!U234="", "", Raw!U234)</f>
        <v/>
      </c>
      <c r="J234" t="str">
        <f>IF(Raw!AZ234="Failed", "No", "")</f>
        <v/>
      </c>
      <c r="K234" s="2" t="str">
        <f>IF(Raw!BQ234="", "", IF(Raw!BQ234="Missed", "Missed", DATEVALUE(RIGHT(Raw!BQ234, LEN(Raw!BQ234) - FIND(",", Raw!BQ234) - 1))))</f>
        <v/>
      </c>
      <c r="L234" s="3" t="str">
        <f>IF(Raw!BR234="", "", IF(Raw!BR234="Missed", "Missed", TIMEVALUE(Raw!BR234)))</f>
        <v/>
      </c>
      <c r="M234" t="str">
        <f>IF(Raw!BS234="", "", Raw!BS234)</f>
        <v/>
      </c>
    </row>
    <row r="235" spans="1:13" x14ac:dyDescent="0.2">
      <c r="A235" s="4" t="str">
        <f>IF(B235="", "", 234)</f>
        <v/>
      </c>
      <c r="B235" s="4" t="str">
        <f>IF(Raw!R235="", "", Raw!R235)</f>
        <v/>
      </c>
      <c r="C235" s="4" t="str">
        <f>IF(Raw!S235="", "", Raw!S235)</f>
        <v/>
      </c>
      <c r="D235" t="str">
        <f>IF(Raw!AT235="", "", Raw!AT235)</f>
        <v/>
      </c>
      <c r="E235" t="str">
        <f>IF(Raw!V235="", "", Raw!V235)</f>
        <v/>
      </c>
      <c r="F235" t="str">
        <f>IF(Raw!BA235="", "", Raw!BA235)</f>
        <v/>
      </c>
      <c r="G235" t="str">
        <f>IF(Raw!AV235="", "", Raw!AV235)</f>
        <v/>
      </c>
      <c r="H235" t="str">
        <f>IF(Raw!T235="", "", Raw!T235)</f>
        <v/>
      </c>
      <c r="I235" t="str">
        <f>IF(Raw!U235="", "", Raw!U235)</f>
        <v/>
      </c>
      <c r="J235" t="str">
        <f>IF(Raw!AZ235="Failed", "No", "")</f>
        <v/>
      </c>
      <c r="K235" s="2" t="str">
        <f>IF(Raw!BQ235="", "", IF(Raw!BQ235="Missed", "Missed", DATEVALUE(RIGHT(Raw!BQ235, LEN(Raw!BQ235) - FIND(",", Raw!BQ235) - 1))))</f>
        <v/>
      </c>
      <c r="L235" s="3" t="str">
        <f>IF(Raw!BR235="", "", IF(Raw!BR235="Missed", "Missed", TIMEVALUE(Raw!BR235)))</f>
        <v/>
      </c>
      <c r="M235" t="str">
        <f>IF(Raw!BS235="", "", Raw!BS235)</f>
        <v/>
      </c>
    </row>
    <row r="236" spans="1:13" x14ac:dyDescent="0.2">
      <c r="A236" s="4" t="str">
        <f>IF(B236="", "", 235)</f>
        <v/>
      </c>
      <c r="B236" s="4" t="str">
        <f>IF(Raw!R236="", "", Raw!R236)</f>
        <v/>
      </c>
      <c r="C236" s="4" t="str">
        <f>IF(Raw!S236="", "", Raw!S236)</f>
        <v/>
      </c>
      <c r="D236" t="str">
        <f>IF(Raw!AT236="", "", Raw!AT236)</f>
        <v/>
      </c>
      <c r="E236" t="str">
        <f>IF(Raw!V236="", "", Raw!V236)</f>
        <v/>
      </c>
      <c r="F236" t="str">
        <f>IF(Raw!BA236="", "", Raw!BA236)</f>
        <v/>
      </c>
      <c r="G236" t="str">
        <f>IF(Raw!AV236="", "", Raw!AV236)</f>
        <v/>
      </c>
      <c r="H236" t="str">
        <f>IF(Raw!T236="", "", Raw!T236)</f>
        <v/>
      </c>
      <c r="I236" t="str">
        <f>IF(Raw!U236="", "", Raw!U236)</f>
        <v/>
      </c>
      <c r="J236" t="str">
        <f>IF(Raw!AZ236="Failed", "No", "")</f>
        <v/>
      </c>
      <c r="K236" s="2" t="str">
        <f>IF(Raw!BQ236="", "", IF(Raw!BQ236="Missed", "Missed", DATEVALUE(RIGHT(Raw!BQ236, LEN(Raw!BQ236) - FIND(",", Raw!BQ236) - 1))))</f>
        <v/>
      </c>
      <c r="L236" s="3" t="str">
        <f>IF(Raw!BR236="", "", IF(Raw!BR236="Missed", "Missed", TIMEVALUE(Raw!BR236)))</f>
        <v/>
      </c>
      <c r="M236" t="str">
        <f>IF(Raw!BS236="", "", Raw!BS236)</f>
        <v/>
      </c>
    </row>
    <row r="237" spans="1:13" x14ac:dyDescent="0.2">
      <c r="A237" s="4" t="str">
        <f>IF(B237="", "", 236)</f>
        <v/>
      </c>
      <c r="B237" s="4" t="str">
        <f>IF(Raw!R237="", "", Raw!R237)</f>
        <v/>
      </c>
      <c r="C237" s="4" t="str">
        <f>IF(Raw!S237="", "", Raw!S237)</f>
        <v/>
      </c>
      <c r="D237" t="str">
        <f>IF(Raw!AT237="", "", Raw!AT237)</f>
        <v/>
      </c>
      <c r="E237" t="str">
        <f>IF(Raw!V237="", "", Raw!V237)</f>
        <v/>
      </c>
      <c r="F237" t="str">
        <f>IF(Raw!BA237="", "", Raw!BA237)</f>
        <v/>
      </c>
      <c r="G237" t="str">
        <f>IF(Raw!AV237="", "", Raw!AV237)</f>
        <v/>
      </c>
      <c r="H237" t="str">
        <f>IF(Raw!T237="", "", Raw!T237)</f>
        <v/>
      </c>
      <c r="I237" t="str">
        <f>IF(Raw!U237="", "", Raw!U237)</f>
        <v/>
      </c>
      <c r="J237" t="str">
        <f>IF(Raw!AZ237="Failed", "No", "")</f>
        <v/>
      </c>
      <c r="K237" s="2" t="str">
        <f>IF(Raw!BQ237="", "", IF(Raw!BQ237="Missed", "Missed", DATEVALUE(RIGHT(Raw!BQ237, LEN(Raw!BQ237) - FIND(",", Raw!BQ237) - 1))))</f>
        <v/>
      </c>
      <c r="L237" s="3" t="str">
        <f>IF(Raw!BR237="", "", IF(Raw!BR237="Missed", "Missed", TIMEVALUE(Raw!BR237)))</f>
        <v/>
      </c>
      <c r="M237" t="str">
        <f>IF(Raw!BS237="", "", Raw!BS237)</f>
        <v/>
      </c>
    </row>
    <row r="238" spans="1:13" x14ac:dyDescent="0.2">
      <c r="A238" s="4" t="str">
        <f>IF(B238="", "", 237)</f>
        <v/>
      </c>
      <c r="B238" s="4" t="str">
        <f>IF(Raw!R238="", "", Raw!R238)</f>
        <v/>
      </c>
      <c r="C238" s="4" t="str">
        <f>IF(Raw!S238="", "", Raw!S238)</f>
        <v/>
      </c>
      <c r="D238" t="str">
        <f>IF(Raw!AT238="", "", Raw!AT238)</f>
        <v/>
      </c>
      <c r="E238" t="str">
        <f>IF(Raw!V238="", "", Raw!V238)</f>
        <v/>
      </c>
      <c r="F238" t="str">
        <f>IF(Raw!BA238="", "", Raw!BA238)</f>
        <v/>
      </c>
      <c r="G238" t="str">
        <f>IF(Raw!AV238="", "", Raw!AV238)</f>
        <v/>
      </c>
      <c r="H238" t="str">
        <f>IF(Raw!T238="", "", Raw!T238)</f>
        <v/>
      </c>
      <c r="I238" t="str">
        <f>IF(Raw!U238="", "", Raw!U238)</f>
        <v/>
      </c>
      <c r="J238" t="str">
        <f>IF(Raw!AZ238="Failed", "No", "")</f>
        <v/>
      </c>
      <c r="K238" s="2" t="str">
        <f>IF(Raw!BQ238="", "", IF(Raw!BQ238="Missed", "Missed", DATEVALUE(RIGHT(Raw!BQ238, LEN(Raw!BQ238) - FIND(",", Raw!BQ238) - 1))))</f>
        <v/>
      </c>
      <c r="L238" s="3" t="str">
        <f>IF(Raw!BR238="", "", IF(Raw!BR238="Missed", "Missed", TIMEVALUE(Raw!BR238)))</f>
        <v/>
      </c>
      <c r="M238" t="str">
        <f>IF(Raw!BS238="", "", Raw!BS238)</f>
        <v/>
      </c>
    </row>
    <row r="239" spans="1:13" x14ac:dyDescent="0.2">
      <c r="A239" s="4" t="str">
        <f>IF(B239="", "", 238)</f>
        <v/>
      </c>
      <c r="B239" s="4" t="str">
        <f>IF(Raw!R239="", "", Raw!R239)</f>
        <v/>
      </c>
      <c r="C239" s="4" t="str">
        <f>IF(Raw!S239="", "", Raw!S239)</f>
        <v/>
      </c>
      <c r="D239" t="str">
        <f>IF(Raw!AT239="", "", Raw!AT239)</f>
        <v/>
      </c>
      <c r="E239" t="str">
        <f>IF(Raw!V239="", "", Raw!V239)</f>
        <v/>
      </c>
      <c r="F239" t="str">
        <f>IF(Raw!BA239="", "", Raw!BA239)</f>
        <v/>
      </c>
      <c r="G239" t="str">
        <f>IF(Raw!AV239="", "", Raw!AV239)</f>
        <v/>
      </c>
      <c r="H239" t="str">
        <f>IF(Raw!T239="", "", Raw!T239)</f>
        <v/>
      </c>
      <c r="I239" t="str">
        <f>IF(Raw!U239="", "", Raw!U239)</f>
        <v/>
      </c>
      <c r="J239" t="str">
        <f>IF(Raw!AZ239="Failed", "No", "")</f>
        <v/>
      </c>
      <c r="K239" s="2" t="str">
        <f>IF(Raw!BQ239="", "", IF(Raw!BQ239="Missed", "Missed", DATEVALUE(RIGHT(Raw!BQ239, LEN(Raw!BQ239) - FIND(",", Raw!BQ239) - 1))))</f>
        <v/>
      </c>
      <c r="L239" s="3" t="str">
        <f>IF(Raw!BR239="", "", IF(Raw!BR239="Missed", "Missed", TIMEVALUE(Raw!BR239)))</f>
        <v/>
      </c>
      <c r="M239" t="str">
        <f>IF(Raw!BS239="", "", Raw!BS239)</f>
        <v/>
      </c>
    </row>
    <row r="240" spans="1:13" x14ac:dyDescent="0.2">
      <c r="A240" s="4" t="str">
        <f>IF(B240="", "", 239)</f>
        <v/>
      </c>
      <c r="B240" s="4" t="str">
        <f>IF(Raw!R240="", "", Raw!R240)</f>
        <v/>
      </c>
      <c r="C240" s="4" t="str">
        <f>IF(Raw!S240="", "", Raw!S240)</f>
        <v/>
      </c>
      <c r="D240" t="str">
        <f>IF(Raw!AT240="", "", Raw!AT240)</f>
        <v/>
      </c>
      <c r="E240" t="str">
        <f>IF(Raw!V240="", "", Raw!V240)</f>
        <v/>
      </c>
      <c r="F240" t="str">
        <f>IF(Raw!BA240="", "", Raw!BA240)</f>
        <v/>
      </c>
      <c r="G240" t="str">
        <f>IF(Raw!AV240="", "", Raw!AV240)</f>
        <v/>
      </c>
      <c r="H240" t="str">
        <f>IF(Raw!T240="", "", Raw!T240)</f>
        <v/>
      </c>
      <c r="I240" t="str">
        <f>IF(Raw!U240="", "", Raw!U240)</f>
        <v/>
      </c>
      <c r="J240" t="str">
        <f>IF(Raw!AZ240="Failed", "No", "")</f>
        <v/>
      </c>
      <c r="K240" s="2" t="str">
        <f>IF(Raw!BQ240="", "", IF(Raw!BQ240="Missed", "Missed", DATEVALUE(RIGHT(Raw!BQ240, LEN(Raw!BQ240) - FIND(",", Raw!BQ240) - 1))))</f>
        <v/>
      </c>
      <c r="L240" s="3" t="str">
        <f>IF(Raw!BR240="", "", IF(Raw!BR240="Missed", "Missed", TIMEVALUE(Raw!BR240)))</f>
        <v/>
      </c>
      <c r="M240" t="str">
        <f>IF(Raw!BS240="", "", Raw!BS240)</f>
        <v/>
      </c>
    </row>
    <row r="241" spans="1:13" x14ac:dyDescent="0.2">
      <c r="A241" s="4" t="str">
        <f>IF(B241="", "", 240)</f>
        <v/>
      </c>
      <c r="B241" s="4" t="str">
        <f>IF(Raw!R241="", "", Raw!R241)</f>
        <v/>
      </c>
      <c r="C241" s="4" t="str">
        <f>IF(Raw!S241="", "", Raw!S241)</f>
        <v/>
      </c>
      <c r="D241" t="str">
        <f>IF(Raw!AT241="", "", Raw!AT241)</f>
        <v/>
      </c>
      <c r="E241" t="str">
        <f>IF(Raw!V241="", "", Raw!V241)</f>
        <v/>
      </c>
      <c r="F241" t="str">
        <f>IF(Raw!BA241="", "", Raw!BA241)</f>
        <v/>
      </c>
      <c r="G241" t="str">
        <f>IF(Raw!AV241="", "", Raw!AV241)</f>
        <v/>
      </c>
      <c r="H241" t="str">
        <f>IF(Raw!T241="", "", Raw!T241)</f>
        <v/>
      </c>
      <c r="I241" t="str">
        <f>IF(Raw!U241="", "", Raw!U241)</f>
        <v/>
      </c>
      <c r="J241" t="str">
        <f>IF(Raw!AZ241="Failed", "No", "")</f>
        <v/>
      </c>
      <c r="K241" s="2" t="str">
        <f>IF(Raw!BQ241="", "", IF(Raw!BQ241="Missed", "Missed", DATEVALUE(RIGHT(Raw!BQ241, LEN(Raw!BQ241) - FIND(",", Raw!BQ241) - 1))))</f>
        <v/>
      </c>
      <c r="L241" s="3" t="str">
        <f>IF(Raw!BR241="", "", IF(Raw!BR241="Missed", "Missed", TIMEVALUE(Raw!BR241)))</f>
        <v/>
      </c>
      <c r="M241" t="str">
        <f>IF(Raw!BS241="", "", Raw!BS241)</f>
        <v/>
      </c>
    </row>
    <row r="242" spans="1:13" x14ac:dyDescent="0.2">
      <c r="A242" s="4" t="str">
        <f>IF(B242="", "", 241)</f>
        <v/>
      </c>
      <c r="B242" s="4" t="str">
        <f>IF(Raw!R242="", "", Raw!R242)</f>
        <v/>
      </c>
      <c r="C242" s="4" t="str">
        <f>IF(Raw!S242="", "", Raw!S242)</f>
        <v/>
      </c>
      <c r="D242" t="str">
        <f>IF(Raw!AT242="", "", Raw!AT242)</f>
        <v/>
      </c>
      <c r="E242" t="str">
        <f>IF(Raw!V242="", "", Raw!V242)</f>
        <v/>
      </c>
      <c r="F242" t="str">
        <f>IF(Raw!BA242="", "", Raw!BA242)</f>
        <v/>
      </c>
      <c r="G242" t="str">
        <f>IF(Raw!AV242="", "", Raw!AV242)</f>
        <v/>
      </c>
      <c r="H242" t="str">
        <f>IF(Raw!T242="", "", Raw!T242)</f>
        <v/>
      </c>
      <c r="I242" t="str">
        <f>IF(Raw!U242="", "", Raw!U242)</f>
        <v/>
      </c>
      <c r="J242" t="str">
        <f>IF(Raw!AZ242="Failed", "No", "")</f>
        <v/>
      </c>
      <c r="K242" s="2" t="str">
        <f>IF(Raw!BQ242="", "", IF(Raw!BQ242="Missed", "Missed", DATEVALUE(RIGHT(Raw!BQ242, LEN(Raw!BQ242) - FIND(",", Raw!BQ242) - 1))))</f>
        <v/>
      </c>
      <c r="L242" s="3" t="str">
        <f>IF(Raw!BR242="", "", IF(Raw!BR242="Missed", "Missed", TIMEVALUE(Raw!BR242)))</f>
        <v/>
      </c>
      <c r="M242" t="str">
        <f>IF(Raw!BS242="", "", Raw!BS242)</f>
        <v/>
      </c>
    </row>
    <row r="243" spans="1:13" x14ac:dyDescent="0.2">
      <c r="A243" s="4" t="str">
        <f>IF(B243="", "", 242)</f>
        <v/>
      </c>
      <c r="B243" s="4" t="str">
        <f>IF(Raw!R243="", "", Raw!R243)</f>
        <v/>
      </c>
      <c r="C243" s="4" t="str">
        <f>IF(Raw!S243="", "", Raw!S243)</f>
        <v/>
      </c>
      <c r="D243" t="str">
        <f>IF(Raw!AT243="", "", Raw!AT243)</f>
        <v/>
      </c>
      <c r="E243" t="str">
        <f>IF(Raw!V243="", "", Raw!V243)</f>
        <v/>
      </c>
      <c r="F243" t="str">
        <f>IF(Raw!BA243="", "", Raw!BA243)</f>
        <v/>
      </c>
      <c r="G243" t="str">
        <f>IF(Raw!AV243="", "", Raw!AV243)</f>
        <v/>
      </c>
      <c r="H243" t="str">
        <f>IF(Raw!T243="", "", Raw!T243)</f>
        <v/>
      </c>
      <c r="I243" t="str">
        <f>IF(Raw!U243="", "", Raw!U243)</f>
        <v/>
      </c>
      <c r="J243" t="str">
        <f>IF(Raw!AZ243="Failed", "No", "")</f>
        <v/>
      </c>
      <c r="K243" s="2" t="str">
        <f>IF(Raw!BQ243="", "", IF(Raw!BQ243="Missed", "Missed", DATEVALUE(RIGHT(Raw!BQ243, LEN(Raw!BQ243) - FIND(",", Raw!BQ243) - 1))))</f>
        <v/>
      </c>
      <c r="L243" s="3" t="str">
        <f>IF(Raw!BR243="", "", IF(Raw!BR243="Missed", "Missed", TIMEVALUE(Raw!BR243)))</f>
        <v/>
      </c>
      <c r="M243" t="str">
        <f>IF(Raw!BS243="", "", Raw!BS243)</f>
        <v/>
      </c>
    </row>
    <row r="244" spans="1:13" x14ac:dyDescent="0.2">
      <c r="A244" s="4" t="str">
        <f>IF(B244="", "", 243)</f>
        <v/>
      </c>
      <c r="B244" s="4" t="str">
        <f>IF(Raw!R244="", "", Raw!R244)</f>
        <v/>
      </c>
      <c r="C244" s="4" t="str">
        <f>IF(Raw!S244="", "", Raw!S244)</f>
        <v/>
      </c>
      <c r="D244" t="str">
        <f>IF(Raw!AT244="", "", Raw!AT244)</f>
        <v/>
      </c>
      <c r="E244" t="str">
        <f>IF(Raw!V244="", "", Raw!V244)</f>
        <v/>
      </c>
      <c r="F244" t="str">
        <f>IF(Raw!BA244="", "", Raw!BA244)</f>
        <v/>
      </c>
      <c r="G244" t="str">
        <f>IF(Raw!AV244="", "", Raw!AV244)</f>
        <v/>
      </c>
      <c r="H244" t="str">
        <f>IF(Raw!T244="", "", Raw!T244)</f>
        <v/>
      </c>
      <c r="I244" t="str">
        <f>IF(Raw!U244="", "", Raw!U244)</f>
        <v/>
      </c>
      <c r="J244" t="str">
        <f>IF(Raw!AZ244="Failed", "No", "")</f>
        <v/>
      </c>
      <c r="K244" s="2" t="str">
        <f>IF(Raw!BQ244="", "", IF(Raw!BQ244="Missed", "Missed", DATEVALUE(RIGHT(Raw!BQ244, LEN(Raw!BQ244) - FIND(",", Raw!BQ244) - 1))))</f>
        <v/>
      </c>
      <c r="L244" s="3" t="str">
        <f>IF(Raw!BR244="", "", IF(Raw!BR244="Missed", "Missed", TIMEVALUE(Raw!BR244)))</f>
        <v/>
      </c>
      <c r="M244" t="str">
        <f>IF(Raw!BS244="", "", Raw!BS244)</f>
        <v/>
      </c>
    </row>
    <row r="245" spans="1:13" x14ac:dyDescent="0.2">
      <c r="A245" s="4" t="str">
        <f>IF(B245="", "", 244)</f>
        <v/>
      </c>
      <c r="B245" s="4" t="str">
        <f>IF(Raw!R245="", "", Raw!R245)</f>
        <v/>
      </c>
      <c r="C245" s="4" t="str">
        <f>IF(Raw!S245="", "", Raw!S245)</f>
        <v/>
      </c>
      <c r="D245" t="str">
        <f>IF(Raw!AT245="", "", Raw!AT245)</f>
        <v/>
      </c>
      <c r="E245" t="str">
        <f>IF(Raw!V245="", "", Raw!V245)</f>
        <v/>
      </c>
      <c r="F245" t="str">
        <f>IF(Raw!BA245="", "", Raw!BA245)</f>
        <v/>
      </c>
      <c r="G245" t="str">
        <f>IF(Raw!AV245="", "", Raw!AV245)</f>
        <v/>
      </c>
      <c r="H245" t="str">
        <f>IF(Raw!T245="", "", Raw!T245)</f>
        <v/>
      </c>
      <c r="I245" t="str">
        <f>IF(Raw!U245="", "", Raw!U245)</f>
        <v/>
      </c>
      <c r="J245" t="str">
        <f>IF(Raw!AZ245="Failed", "No", "")</f>
        <v/>
      </c>
      <c r="K245" s="2" t="str">
        <f>IF(Raw!BQ245="", "", IF(Raw!BQ245="Missed", "Missed", DATEVALUE(RIGHT(Raw!BQ245, LEN(Raw!BQ245) - FIND(",", Raw!BQ245) - 1))))</f>
        <v/>
      </c>
      <c r="L245" s="3" t="str">
        <f>IF(Raw!BR245="", "", IF(Raw!BR245="Missed", "Missed", TIMEVALUE(Raw!BR245)))</f>
        <v/>
      </c>
      <c r="M245" t="str">
        <f>IF(Raw!BS245="", "", Raw!BS245)</f>
        <v/>
      </c>
    </row>
    <row r="246" spans="1:13" x14ac:dyDescent="0.2">
      <c r="A246" s="4" t="str">
        <f>IF(B246="", "", 245)</f>
        <v/>
      </c>
      <c r="B246" s="4" t="str">
        <f>IF(Raw!R246="", "", Raw!R246)</f>
        <v/>
      </c>
      <c r="C246" s="4" t="str">
        <f>IF(Raw!S246="", "", Raw!S246)</f>
        <v/>
      </c>
      <c r="D246" t="str">
        <f>IF(Raw!AT246="", "", Raw!AT246)</f>
        <v/>
      </c>
      <c r="E246" t="str">
        <f>IF(Raw!V246="", "", Raw!V246)</f>
        <v/>
      </c>
      <c r="F246" t="str">
        <f>IF(Raw!BA246="", "", Raw!BA246)</f>
        <v/>
      </c>
      <c r="G246" t="str">
        <f>IF(Raw!AV246="", "", Raw!AV246)</f>
        <v/>
      </c>
      <c r="H246" t="str">
        <f>IF(Raw!T246="", "", Raw!T246)</f>
        <v/>
      </c>
      <c r="I246" t="str">
        <f>IF(Raw!U246="", "", Raw!U246)</f>
        <v/>
      </c>
      <c r="J246" t="str">
        <f>IF(Raw!AZ246="Failed", "No", "")</f>
        <v/>
      </c>
      <c r="K246" s="2" t="str">
        <f>IF(Raw!BQ246="", "", IF(Raw!BQ246="Missed", "Missed", DATEVALUE(RIGHT(Raw!BQ246, LEN(Raw!BQ246) - FIND(",", Raw!BQ246) - 1))))</f>
        <v/>
      </c>
      <c r="L246" s="3" t="str">
        <f>IF(Raw!BR246="", "", IF(Raw!BR246="Missed", "Missed", TIMEVALUE(Raw!BR246)))</f>
        <v/>
      </c>
      <c r="M246" t="str">
        <f>IF(Raw!BS246="", "", Raw!BS246)</f>
        <v/>
      </c>
    </row>
    <row r="247" spans="1:13" x14ac:dyDescent="0.2">
      <c r="A247" s="4" t="str">
        <f>IF(B247="", "", 246)</f>
        <v/>
      </c>
      <c r="B247" s="4" t="str">
        <f>IF(Raw!R247="", "", Raw!R247)</f>
        <v/>
      </c>
      <c r="C247" s="4" t="str">
        <f>IF(Raw!S247="", "", Raw!S247)</f>
        <v/>
      </c>
      <c r="D247" t="str">
        <f>IF(Raw!AT247="", "", Raw!AT247)</f>
        <v/>
      </c>
      <c r="E247" t="str">
        <f>IF(Raw!V247="", "", Raw!V247)</f>
        <v/>
      </c>
      <c r="F247" t="str">
        <f>IF(Raw!BA247="", "", Raw!BA247)</f>
        <v/>
      </c>
      <c r="G247" t="str">
        <f>IF(Raw!AV247="", "", Raw!AV247)</f>
        <v/>
      </c>
      <c r="H247" t="str">
        <f>IF(Raw!T247="", "", Raw!T247)</f>
        <v/>
      </c>
      <c r="I247" t="str">
        <f>IF(Raw!U247="", "", Raw!U247)</f>
        <v/>
      </c>
      <c r="J247" t="str">
        <f>IF(Raw!AZ247="Failed", "No", "")</f>
        <v/>
      </c>
      <c r="K247" s="2" t="str">
        <f>IF(Raw!BQ247="", "", IF(Raw!BQ247="Missed", "Missed", DATEVALUE(RIGHT(Raw!BQ247, LEN(Raw!BQ247) - FIND(",", Raw!BQ247) - 1))))</f>
        <v/>
      </c>
      <c r="L247" s="3" t="str">
        <f>IF(Raw!BR247="", "", IF(Raw!BR247="Missed", "Missed", TIMEVALUE(Raw!BR247)))</f>
        <v/>
      </c>
      <c r="M247" t="str">
        <f>IF(Raw!BS247="", "", Raw!BS247)</f>
        <v/>
      </c>
    </row>
    <row r="248" spans="1:13" x14ac:dyDescent="0.2">
      <c r="A248" s="4" t="str">
        <f>IF(B248="", "", 247)</f>
        <v/>
      </c>
      <c r="B248" s="4" t="str">
        <f>IF(Raw!R248="", "", Raw!R248)</f>
        <v/>
      </c>
      <c r="C248" s="4" t="str">
        <f>IF(Raw!S248="", "", Raw!S248)</f>
        <v/>
      </c>
      <c r="D248" t="str">
        <f>IF(Raw!AT248="", "", Raw!AT248)</f>
        <v/>
      </c>
      <c r="E248" t="str">
        <f>IF(Raw!V248="", "", Raw!V248)</f>
        <v/>
      </c>
      <c r="F248" t="str">
        <f>IF(Raw!BA248="", "", Raw!BA248)</f>
        <v/>
      </c>
      <c r="G248" t="str">
        <f>IF(Raw!AV248="", "", Raw!AV248)</f>
        <v/>
      </c>
      <c r="H248" t="str">
        <f>IF(Raw!T248="", "", Raw!T248)</f>
        <v/>
      </c>
      <c r="I248" t="str">
        <f>IF(Raw!U248="", "", Raw!U248)</f>
        <v/>
      </c>
      <c r="J248" t="str">
        <f>IF(Raw!AZ248="Failed", "No", "")</f>
        <v/>
      </c>
      <c r="K248" s="2" t="str">
        <f>IF(Raw!BQ248="", "", IF(Raw!BQ248="Missed", "Missed", DATEVALUE(RIGHT(Raw!BQ248, LEN(Raw!BQ248) - FIND(",", Raw!BQ248) - 1))))</f>
        <v/>
      </c>
      <c r="L248" s="3" t="str">
        <f>IF(Raw!BR248="", "", IF(Raw!BR248="Missed", "Missed", TIMEVALUE(Raw!BR248)))</f>
        <v/>
      </c>
      <c r="M248" t="str">
        <f>IF(Raw!BS248="", "", Raw!BS248)</f>
        <v/>
      </c>
    </row>
    <row r="249" spans="1:13" x14ac:dyDescent="0.2">
      <c r="A249" s="4" t="str">
        <f>IF(B249="", "", 248)</f>
        <v/>
      </c>
      <c r="B249" s="4" t="str">
        <f>IF(Raw!R249="", "", Raw!R249)</f>
        <v/>
      </c>
      <c r="C249" s="4" t="str">
        <f>IF(Raw!S249="", "", Raw!S249)</f>
        <v/>
      </c>
      <c r="D249" t="str">
        <f>IF(Raw!AT249="", "", Raw!AT249)</f>
        <v/>
      </c>
      <c r="E249" t="str">
        <f>IF(Raw!V249="", "", Raw!V249)</f>
        <v/>
      </c>
      <c r="F249" t="str">
        <f>IF(Raw!BA249="", "", Raw!BA249)</f>
        <v/>
      </c>
      <c r="G249" t="str">
        <f>IF(Raw!AV249="", "", Raw!AV249)</f>
        <v/>
      </c>
      <c r="H249" t="str">
        <f>IF(Raw!T249="", "", Raw!T249)</f>
        <v/>
      </c>
      <c r="I249" t="str">
        <f>IF(Raw!U249="", "", Raw!U249)</f>
        <v/>
      </c>
      <c r="J249" t="str">
        <f>IF(Raw!AZ249="Failed", "No", "")</f>
        <v/>
      </c>
      <c r="K249" s="2" t="str">
        <f>IF(Raw!BQ249="", "", IF(Raw!BQ249="Missed", "Missed", DATEVALUE(RIGHT(Raw!BQ249, LEN(Raw!BQ249) - FIND(",", Raw!BQ249) - 1))))</f>
        <v/>
      </c>
      <c r="L249" s="3" t="str">
        <f>IF(Raw!BR249="", "", IF(Raw!BR249="Missed", "Missed", TIMEVALUE(Raw!BR249)))</f>
        <v/>
      </c>
      <c r="M249" t="str">
        <f>IF(Raw!BS249="", "", Raw!BS249)</f>
        <v/>
      </c>
    </row>
    <row r="250" spans="1:13" x14ac:dyDescent="0.2">
      <c r="A250" s="4" t="str">
        <f>IF(B250="", "", 249)</f>
        <v/>
      </c>
      <c r="B250" s="4" t="str">
        <f>IF(Raw!R250="", "", Raw!R250)</f>
        <v/>
      </c>
      <c r="C250" s="4" t="str">
        <f>IF(Raw!S250="", "", Raw!S250)</f>
        <v/>
      </c>
      <c r="D250" t="str">
        <f>IF(Raw!AT250="", "", Raw!AT250)</f>
        <v/>
      </c>
      <c r="E250" t="str">
        <f>IF(Raw!V250="", "", Raw!V250)</f>
        <v/>
      </c>
      <c r="F250" t="str">
        <f>IF(Raw!BA250="", "", Raw!BA250)</f>
        <v/>
      </c>
      <c r="G250" t="str">
        <f>IF(Raw!AV250="", "", Raw!AV250)</f>
        <v/>
      </c>
      <c r="H250" t="str">
        <f>IF(Raw!T250="", "", Raw!T250)</f>
        <v/>
      </c>
      <c r="I250" t="str">
        <f>IF(Raw!U250="", "", Raw!U250)</f>
        <v/>
      </c>
      <c r="J250" t="str">
        <f>IF(Raw!AZ250="Failed", "No", "")</f>
        <v/>
      </c>
      <c r="K250" s="2" t="str">
        <f>IF(Raw!BQ250="", "", IF(Raw!BQ250="Missed", "Missed", DATEVALUE(RIGHT(Raw!BQ250, LEN(Raw!BQ250) - FIND(",", Raw!BQ250) - 1))))</f>
        <v/>
      </c>
      <c r="L250" s="3" t="str">
        <f>IF(Raw!BR250="", "", IF(Raw!BR250="Missed", "Missed", TIMEVALUE(Raw!BR250)))</f>
        <v/>
      </c>
      <c r="M250" t="str">
        <f>IF(Raw!BS250="", "", Raw!BS250)</f>
        <v/>
      </c>
    </row>
    <row r="251" spans="1:13" x14ac:dyDescent="0.2">
      <c r="A251" s="4" t="str">
        <f>IF(B251="", "", 250)</f>
        <v/>
      </c>
      <c r="B251" s="4" t="str">
        <f>IF(Raw!R251="", "", Raw!R251)</f>
        <v/>
      </c>
      <c r="C251" s="4" t="str">
        <f>IF(Raw!S251="", "", Raw!S251)</f>
        <v/>
      </c>
      <c r="D251" t="str">
        <f>IF(Raw!AT251="", "", Raw!AT251)</f>
        <v/>
      </c>
      <c r="E251" t="str">
        <f>IF(Raw!V251="", "", Raw!V251)</f>
        <v/>
      </c>
      <c r="F251" t="str">
        <f>IF(Raw!BA251="", "", Raw!BA251)</f>
        <v/>
      </c>
      <c r="G251" t="str">
        <f>IF(Raw!AV251="", "", Raw!AV251)</f>
        <v/>
      </c>
      <c r="H251" t="str">
        <f>IF(Raw!T251="", "", Raw!T251)</f>
        <v/>
      </c>
      <c r="I251" t="str">
        <f>IF(Raw!U251="", "", Raw!U251)</f>
        <v/>
      </c>
      <c r="J251" t="str">
        <f>IF(Raw!AZ251="Failed", "No", "")</f>
        <v/>
      </c>
      <c r="K251" s="2" t="str">
        <f>IF(Raw!BQ251="", "", IF(Raw!BQ251="Missed", "Missed", DATEVALUE(RIGHT(Raw!BQ251, LEN(Raw!BQ251) - FIND(",", Raw!BQ251) - 1))))</f>
        <v/>
      </c>
      <c r="L251" s="3" t="str">
        <f>IF(Raw!BR251="", "", IF(Raw!BR251="Missed", "Missed", TIMEVALUE(Raw!BR251)))</f>
        <v/>
      </c>
      <c r="M251" t="str">
        <f>IF(Raw!BS251="", "", Raw!BS251)</f>
        <v/>
      </c>
    </row>
    <row r="252" spans="1:13" x14ac:dyDescent="0.2">
      <c r="A252" s="4" t="str">
        <f>IF(B252="", "", 251)</f>
        <v/>
      </c>
      <c r="B252" s="4" t="str">
        <f>IF(Raw!R252="", "", Raw!R252)</f>
        <v/>
      </c>
      <c r="C252" s="4" t="str">
        <f>IF(Raw!S252="", "", Raw!S252)</f>
        <v/>
      </c>
      <c r="D252" t="str">
        <f>IF(Raw!AT252="", "", Raw!AT252)</f>
        <v/>
      </c>
      <c r="E252" t="str">
        <f>IF(Raw!V252="", "", Raw!V252)</f>
        <v/>
      </c>
      <c r="F252" t="str">
        <f>IF(Raw!BA252="", "", Raw!BA252)</f>
        <v/>
      </c>
      <c r="G252" t="str">
        <f>IF(Raw!AV252="", "", Raw!AV252)</f>
        <v/>
      </c>
      <c r="H252" t="str">
        <f>IF(Raw!T252="", "", Raw!T252)</f>
        <v/>
      </c>
      <c r="I252" t="str">
        <f>IF(Raw!U252="", "", Raw!U252)</f>
        <v/>
      </c>
      <c r="J252" t="str">
        <f>IF(Raw!AZ252="Failed", "No", "")</f>
        <v/>
      </c>
      <c r="K252" s="2" t="str">
        <f>IF(Raw!BQ252="", "", IF(Raw!BQ252="Missed", "Missed", DATEVALUE(RIGHT(Raw!BQ252, LEN(Raw!BQ252) - FIND(",", Raw!BQ252) - 1))))</f>
        <v/>
      </c>
      <c r="L252" s="3" t="str">
        <f>IF(Raw!BR252="", "", IF(Raw!BR252="Missed", "Missed", TIMEVALUE(Raw!BR252)))</f>
        <v/>
      </c>
      <c r="M252" t="str">
        <f>IF(Raw!BS252="", "", Raw!BS252)</f>
        <v/>
      </c>
    </row>
    <row r="253" spans="1:13" x14ac:dyDescent="0.2">
      <c r="A253" s="4" t="str">
        <f>IF(B253="", "", 252)</f>
        <v/>
      </c>
      <c r="B253" s="4" t="str">
        <f>IF(Raw!R253="", "", Raw!R253)</f>
        <v/>
      </c>
      <c r="C253" s="4" t="str">
        <f>IF(Raw!S253="", "", Raw!S253)</f>
        <v/>
      </c>
      <c r="D253" t="str">
        <f>IF(Raw!AT253="", "", Raw!AT253)</f>
        <v/>
      </c>
      <c r="E253" t="str">
        <f>IF(Raw!V253="", "", Raw!V253)</f>
        <v/>
      </c>
      <c r="F253" t="str">
        <f>IF(Raw!BA253="", "", Raw!BA253)</f>
        <v/>
      </c>
      <c r="G253" t="str">
        <f>IF(Raw!AV253="", "", Raw!AV253)</f>
        <v/>
      </c>
      <c r="H253" t="str">
        <f>IF(Raw!T253="", "", Raw!T253)</f>
        <v/>
      </c>
      <c r="I253" t="str">
        <f>IF(Raw!U253="", "", Raw!U253)</f>
        <v/>
      </c>
      <c r="J253" t="str">
        <f>IF(Raw!AZ253="Failed", "No", "")</f>
        <v/>
      </c>
      <c r="K253" s="2" t="str">
        <f>IF(Raw!BQ253="", "", IF(Raw!BQ253="Missed", "Missed", DATEVALUE(RIGHT(Raw!BQ253, LEN(Raw!BQ253) - FIND(",", Raw!BQ253) - 1))))</f>
        <v/>
      </c>
      <c r="L253" s="3" t="str">
        <f>IF(Raw!BR253="", "", IF(Raw!BR253="Missed", "Missed", TIMEVALUE(Raw!BR253)))</f>
        <v/>
      </c>
      <c r="M253" t="str">
        <f>IF(Raw!BS253="", "", Raw!BS253)</f>
        <v/>
      </c>
    </row>
    <row r="254" spans="1:13" x14ac:dyDescent="0.2">
      <c r="A254" s="4" t="str">
        <f>IF(B254="", "", 253)</f>
        <v/>
      </c>
      <c r="B254" s="4" t="str">
        <f>IF(Raw!R254="", "", Raw!R254)</f>
        <v/>
      </c>
      <c r="C254" s="4" t="str">
        <f>IF(Raw!S254="", "", Raw!S254)</f>
        <v/>
      </c>
      <c r="D254" t="str">
        <f>IF(Raw!AT254="", "", Raw!AT254)</f>
        <v/>
      </c>
      <c r="E254" t="str">
        <f>IF(Raw!V254="", "", Raw!V254)</f>
        <v/>
      </c>
      <c r="F254" t="str">
        <f>IF(Raw!BA254="", "", Raw!BA254)</f>
        <v/>
      </c>
      <c r="G254" t="str">
        <f>IF(Raw!AV254="", "", Raw!AV254)</f>
        <v/>
      </c>
      <c r="H254" t="str">
        <f>IF(Raw!T254="", "", Raw!T254)</f>
        <v/>
      </c>
      <c r="I254" t="str">
        <f>IF(Raw!U254="", "", Raw!U254)</f>
        <v/>
      </c>
      <c r="J254" t="str">
        <f>IF(Raw!AZ254="Failed", "No", "")</f>
        <v/>
      </c>
      <c r="K254" s="2" t="str">
        <f>IF(Raw!BQ254="", "", IF(Raw!BQ254="Missed", "Missed", DATEVALUE(RIGHT(Raw!BQ254, LEN(Raw!BQ254) - FIND(",", Raw!BQ254) - 1))))</f>
        <v/>
      </c>
      <c r="L254" s="3" t="str">
        <f>IF(Raw!BR254="", "", IF(Raw!BR254="Missed", "Missed", TIMEVALUE(Raw!BR254)))</f>
        <v/>
      </c>
      <c r="M254" t="str">
        <f>IF(Raw!BS254="", "", Raw!BS254)</f>
        <v/>
      </c>
    </row>
    <row r="255" spans="1:13" x14ac:dyDescent="0.2">
      <c r="A255" s="4" t="str">
        <f>IF(B255="", "", 254)</f>
        <v/>
      </c>
      <c r="B255" s="4" t="str">
        <f>IF(Raw!R255="", "", Raw!R255)</f>
        <v/>
      </c>
      <c r="C255" s="4" t="str">
        <f>IF(Raw!S255="", "", Raw!S255)</f>
        <v/>
      </c>
      <c r="D255" t="str">
        <f>IF(Raw!AT255="", "", Raw!AT255)</f>
        <v/>
      </c>
      <c r="E255" t="str">
        <f>IF(Raw!V255="", "", Raw!V255)</f>
        <v/>
      </c>
      <c r="F255" t="str">
        <f>IF(Raw!BA255="", "", Raw!BA255)</f>
        <v/>
      </c>
      <c r="G255" t="str">
        <f>IF(Raw!AV255="", "", Raw!AV255)</f>
        <v/>
      </c>
      <c r="H255" t="str">
        <f>IF(Raw!T255="", "", Raw!T255)</f>
        <v/>
      </c>
      <c r="I255" t="str">
        <f>IF(Raw!U255="", "", Raw!U255)</f>
        <v/>
      </c>
      <c r="J255" t="str">
        <f>IF(Raw!AZ255="Failed", "No", "")</f>
        <v/>
      </c>
      <c r="K255" s="2" t="str">
        <f>IF(Raw!BQ255="", "", IF(Raw!BQ255="Missed", "Missed", DATEVALUE(RIGHT(Raw!BQ255, LEN(Raw!BQ255) - FIND(",", Raw!BQ255) - 1))))</f>
        <v/>
      </c>
      <c r="L255" s="3" t="str">
        <f>IF(Raw!BR255="", "", IF(Raw!BR255="Missed", "Missed", TIMEVALUE(Raw!BR255)))</f>
        <v/>
      </c>
      <c r="M255" t="str">
        <f>IF(Raw!BS255="", "", Raw!BS255)</f>
        <v/>
      </c>
    </row>
    <row r="256" spans="1:13" x14ac:dyDescent="0.2">
      <c r="A256" s="4" t="str">
        <f>IF(B256="", "", 255)</f>
        <v/>
      </c>
      <c r="B256" s="4" t="str">
        <f>IF(Raw!R256="", "", Raw!R256)</f>
        <v/>
      </c>
      <c r="C256" s="4" t="str">
        <f>IF(Raw!S256="", "", Raw!S256)</f>
        <v/>
      </c>
      <c r="D256" t="str">
        <f>IF(Raw!AT256="", "", Raw!AT256)</f>
        <v/>
      </c>
      <c r="E256" t="str">
        <f>IF(Raw!V256="", "", Raw!V256)</f>
        <v/>
      </c>
      <c r="F256" t="str">
        <f>IF(Raw!BA256="", "", Raw!BA256)</f>
        <v/>
      </c>
      <c r="G256" t="str">
        <f>IF(Raw!AV256="", "", Raw!AV256)</f>
        <v/>
      </c>
      <c r="H256" t="str">
        <f>IF(Raw!T256="", "", Raw!T256)</f>
        <v/>
      </c>
      <c r="I256" t="str">
        <f>IF(Raw!U256="", "", Raw!U256)</f>
        <v/>
      </c>
      <c r="J256" t="str">
        <f>IF(Raw!AZ256="Failed", "No", "")</f>
        <v/>
      </c>
      <c r="K256" s="2" t="str">
        <f>IF(Raw!BQ256="", "", IF(Raw!BQ256="Missed", "Missed", DATEVALUE(RIGHT(Raw!BQ256, LEN(Raw!BQ256) - FIND(",", Raw!BQ256) - 1))))</f>
        <v/>
      </c>
      <c r="L256" s="3" t="str">
        <f>IF(Raw!BR256="", "", IF(Raw!BR256="Missed", "Missed", TIMEVALUE(Raw!BR256)))</f>
        <v/>
      </c>
      <c r="M256" t="str">
        <f>IF(Raw!BS256="", "", Raw!BS256)</f>
        <v/>
      </c>
    </row>
    <row r="257" spans="1:13" x14ac:dyDescent="0.2">
      <c r="A257" s="4" t="str">
        <f>IF(B257="", "", 256)</f>
        <v/>
      </c>
      <c r="B257" s="4" t="str">
        <f>IF(Raw!R257="", "", Raw!R257)</f>
        <v/>
      </c>
      <c r="C257" s="4" t="str">
        <f>IF(Raw!S257="", "", Raw!S257)</f>
        <v/>
      </c>
      <c r="D257" t="str">
        <f>IF(Raw!AT257="", "", Raw!AT257)</f>
        <v/>
      </c>
      <c r="E257" t="str">
        <f>IF(Raw!V257="", "", Raw!V257)</f>
        <v/>
      </c>
      <c r="F257" t="str">
        <f>IF(Raw!BA257="", "", Raw!BA257)</f>
        <v/>
      </c>
      <c r="G257" t="str">
        <f>IF(Raw!AV257="", "", Raw!AV257)</f>
        <v/>
      </c>
      <c r="H257" t="str">
        <f>IF(Raw!T257="", "", Raw!T257)</f>
        <v/>
      </c>
      <c r="I257" t="str">
        <f>IF(Raw!U257="", "", Raw!U257)</f>
        <v/>
      </c>
      <c r="J257" t="str">
        <f>IF(Raw!AZ257="Failed", "No", "")</f>
        <v/>
      </c>
      <c r="K257" s="2" t="str">
        <f>IF(Raw!BQ257="", "", IF(Raw!BQ257="Missed", "Missed", DATEVALUE(RIGHT(Raw!BQ257, LEN(Raw!BQ257) - FIND(",", Raw!BQ257) - 1))))</f>
        <v/>
      </c>
      <c r="L257" s="3" t="str">
        <f>IF(Raw!BR257="", "", IF(Raw!BR257="Missed", "Missed", TIMEVALUE(Raw!BR257)))</f>
        <v/>
      </c>
      <c r="M257" t="str">
        <f>IF(Raw!BS257="", "", Raw!BS257)</f>
        <v/>
      </c>
    </row>
    <row r="258" spans="1:13" x14ac:dyDescent="0.2">
      <c r="A258" s="4" t="str">
        <f>IF(B258="", "", 257)</f>
        <v/>
      </c>
      <c r="B258" s="4" t="str">
        <f>IF(Raw!R258="", "", Raw!R258)</f>
        <v/>
      </c>
      <c r="C258" s="4" t="str">
        <f>IF(Raw!S258="", "", Raw!S258)</f>
        <v/>
      </c>
      <c r="D258" t="str">
        <f>IF(Raw!AT258="", "", Raw!AT258)</f>
        <v/>
      </c>
      <c r="E258" t="str">
        <f>IF(Raw!V258="", "", Raw!V258)</f>
        <v/>
      </c>
      <c r="F258" t="str">
        <f>IF(Raw!BA258="", "", Raw!BA258)</f>
        <v/>
      </c>
      <c r="G258" t="str">
        <f>IF(Raw!AV258="", "", Raw!AV258)</f>
        <v/>
      </c>
      <c r="H258" t="str">
        <f>IF(Raw!T258="", "", Raw!T258)</f>
        <v/>
      </c>
      <c r="I258" t="str">
        <f>IF(Raw!U258="", "", Raw!U258)</f>
        <v/>
      </c>
      <c r="J258" t="str">
        <f>IF(Raw!AZ258="Failed", "No", "")</f>
        <v/>
      </c>
      <c r="K258" s="2" t="str">
        <f>IF(Raw!BQ258="", "", IF(Raw!BQ258="Missed", "Missed", DATEVALUE(RIGHT(Raw!BQ258, LEN(Raw!BQ258) - FIND(",", Raw!BQ258) - 1))))</f>
        <v/>
      </c>
      <c r="L258" s="3" t="str">
        <f>IF(Raw!BR258="", "", IF(Raw!BR258="Missed", "Missed", TIMEVALUE(Raw!BR258)))</f>
        <v/>
      </c>
      <c r="M258" t="str">
        <f>IF(Raw!BS258="", "", Raw!BS258)</f>
        <v/>
      </c>
    </row>
    <row r="259" spans="1:13" x14ac:dyDescent="0.2">
      <c r="A259" s="4" t="str">
        <f>IF(B259="", "", 258)</f>
        <v/>
      </c>
      <c r="B259" s="4" t="str">
        <f>IF(Raw!R259="", "", Raw!R259)</f>
        <v/>
      </c>
      <c r="C259" s="4" t="str">
        <f>IF(Raw!S259="", "", Raw!S259)</f>
        <v/>
      </c>
      <c r="D259" t="str">
        <f>IF(Raw!AT259="", "", Raw!AT259)</f>
        <v/>
      </c>
      <c r="E259" t="str">
        <f>IF(Raw!V259="", "", Raw!V259)</f>
        <v/>
      </c>
      <c r="F259" t="str">
        <f>IF(Raw!BA259="", "", Raw!BA259)</f>
        <v/>
      </c>
      <c r="G259" t="str">
        <f>IF(Raw!AV259="", "", Raw!AV259)</f>
        <v/>
      </c>
      <c r="H259" t="str">
        <f>IF(Raw!T259="", "", Raw!T259)</f>
        <v/>
      </c>
      <c r="I259" t="str">
        <f>IF(Raw!U259="", "", Raw!U259)</f>
        <v/>
      </c>
      <c r="J259" t="str">
        <f>IF(Raw!AZ259="Failed", "No", "")</f>
        <v/>
      </c>
      <c r="K259" s="2" t="str">
        <f>IF(Raw!BQ259="", "", IF(Raw!BQ259="Missed", "Missed", DATEVALUE(RIGHT(Raw!BQ259, LEN(Raw!BQ259) - FIND(",", Raw!BQ259) - 1))))</f>
        <v/>
      </c>
      <c r="L259" s="3" t="str">
        <f>IF(Raw!BR259="", "", IF(Raw!BR259="Missed", "Missed", TIMEVALUE(Raw!BR259)))</f>
        <v/>
      </c>
      <c r="M259" t="str">
        <f>IF(Raw!BS259="", "", Raw!BS259)</f>
        <v/>
      </c>
    </row>
    <row r="260" spans="1:13" x14ac:dyDescent="0.2">
      <c r="A260" s="4" t="str">
        <f>IF(B260="", "", 259)</f>
        <v/>
      </c>
      <c r="B260" s="4" t="str">
        <f>IF(Raw!R260="", "", Raw!R260)</f>
        <v/>
      </c>
      <c r="C260" s="4" t="str">
        <f>IF(Raw!S260="", "", Raw!S260)</f>
        <v/>
      </c>
      <c r="D260" t="str">
        <f>IF(Raw!AT260="", "", Raw!AT260)</f>
        <v/>
      </c>
      <c r="E260" t="str">
        <f>IF(Raw!V260="", "", Raw!V260)</f>
        <v/>
      </c>
      <c r="F260" t="str">
        <f>IF(Raw!BA260="", "", Raw!BA260)</f>
        <v/>
      </c>
      <c r="G260" t="str">
        <f>IF(Raw!AV260="", "", Raw!AV260)</f>
        <v/>
      </c>
      <c r="H260" t="str">
        <f>IF(Raw!T260="", "", Raw!T260)</f>
        <v/>
      </c>
      <c r="I260" t="str">
        <f>IF(Raw!U260="", "", Raw!U260)</f>
        <v/>
      </c>
      <c r="J260" t="str">
        <f>IF(Raw!AZ260="Failed", "No", "")</f>
        <v/>
      </c>
      <c r="K260" s="2" t="str">
        <f>IF(Raw!BQ260="", "", IF(Raw!BQ260="Missed", "Missed", DATEVALUE(RIGHT(Raw!BQ260, LEN(Raw!BQ260) - FIND(",", Raw!BQ260) - 1))))</f>
        <v/>
      </c>
      <c r="L260" s="3" t="str">
        <f>IF(Raw!BR260="", "", IF(Raw!BR260="Missed", "Missed", TIMEVALUE(Raw!BR260)))</f>
        <v/>
      </c>
      <c r="M260" t="str">
        <f>IF(Raw!BS260="", "", Raw!BS260)</f>
        <v/>
      </c>
    </row>
    <row r="261" spans="1:13" x14ac:dyDescent="0.2">
      <c r="A261" s="4" t="str">
        <f>IF(B261="", "", 260)</f>
        <v/>
      </c>
      <c r="B261" s="4" t="str">
        <f>IF(Raw!R261="", "", Raw!R261)</f>
        <v/>
      </c>
      <c r="C261" s="4" t="str">
        <f>IF(Raw!S261="", "", Raw!S261)</f>
        <v/>
      </c>
      <c r="D261" t="str">
        <f>IF(Raw!AT261="", "", Raw!AT261)</f>
        <v/>
      </c>
      <c r="E261" t="str">
        <f>IF(Raw!V261="", "", Raw!V261)</f>
        <v/>
      </c>
      <c r="F261" t="str">
        <f>IF(Raw!BA261="", "", Raw!BA261)</f>
        <v/>
      </c>
      <c r="G261" t="str">
        <f>IF(Raw!AV261="", "", Raw!AV261)</f>
        <v/>
      </c>
      <c r="H261" t="str">
        <f>IF(Raw!T261="", "", Raw!T261)</f>
        <v/>
      </c>
      <c r="I261" t="str">
        <f>IF(Raw!U261="", "", Raw!U261)</f>
        <v/>
      </c>
      <c r="J261" t="str">
        <f>IF(Raw!AZ261="Failed", "No", "")</f>
        <v/>
      </c>
      <c r="K261" s="2" t="str">
        <f>IF(Raw!BQ261="", "", IF(Raw!BQ261="Missed", "Missed", DATEVALUE(RIGHT(Raw!BQ261, LEN(Raw!BQ261) - FIND(",", Raw!BQ261) - 1))))</f>
        <v/>
      </c>
      <c r="L261" s="3" t="str">
        <f>IF(Raw!BR261="", "", IF(Raw!BR261="Missed", "Missed", TIMEVALUE(Raw!BR261)))</f>
        <v/>
      </c>
      <c r="M261" t="str">
        <f>IF(Raw!BS261="", "", Raw!BS261)</f>
        <v/>
      </c>
    </row>
    <row r="262" spans="1:13" x14ac:dyDescent="0.2">
      <c r="A262" s="4" t="str">
        <f>IF(B262="", "", 261)</f>
        <v/>
      </c>
      <c r="B262" s="4" t="str">
        <f>IF(Raw!R262="", "", Raw!R262)</f>
        <v/>
      </c>
      <c r="C262" s="4" t="str">
        <f>IF(Raw!S262="", "", Raw!S262)</f>
        <v/>
      </c>
      <c r="D262" t="str">
        <f>IF(Raw!AT262="", "", Raw!AT262)</f>
        <v/>
      </c>
      <c r="E262" t="str">
        <f>IF(Raw!V262="", "", Raw!V262)</f>
        <v/>
      </c>
      <c r="F262" t="str">
        <f>IF(Raw!BA262="", "", Raw!BA262)</f>
        <v/>
      </c>
      <c r="G262" t="str">
        <f>IF(Raw!AV262="", "", Raw!AV262)</f>
        <v/>
      </c>
      <c r="H262" t="str">
        <f>IF(Raw!T262="", "", Raw!T262)</f>
        <v/>
      </c>
      <c r="I262" t="str">
        <f>IF(Raw!U262="", "", Raw!U262)</f>
        <v/>
      </c>
      <c r="J262" t="str">
        <f>IF(Raw!AZ262="Failed", "No", "")</f>
        <v/>
      </c>
      <c r="K262" s="2" t="str">
        <f>IF(Raw!BQ262="", "", IF(Raw!BQ262="Missed", "Missed", DATEVALUE(RIGHT(Raw!BQ262, LEN(Raw!BQ262) - FIND(",", Raw!BQ262) - 1))))</f>
        <v/>
      </c>
      <c r="L262" s="3" t="str">
        <f>IF(Raw!BR262="", "", IF(Raw!BR262="Missed", "Missed", TIMEVALUE(Raw!BR262)))</f>
        <v/>
      </c>
      <c r="M262" t="str">
        <f>IF(Raw!BS262="", "", Raw!BS262)</f>
        <v/>
      </c>
    </row>
    <row r="263" spans="1:13" x14ac:dyDescent="0.2">
      <c r="A263" s="4" t="str">
        <f>IF(B263="", "", 262)</f>
        <v/>
      </c>
      <c r="B263" s="4" t="str">
        <f>IF(Raw!R263="", "", Raw!R263)</f>
        <v/>
      </c>
      <c r="C263" s="4" t="str">
        <f>IF(Raw!S263="", "", Raw!S263)</f>
        <v/>
      </c>
      <c r="D263" t="str">
        <f>IF(Raw!AT263="", "", Raw!AT263)</f>
        <v/>
      </c>
      <c r="E263" t="str">
        <f>IF(Raw!V263="", "", Raw!V263)</f>
        <v/>
      </c>
      <c r="F263" t="str">
        <f>IF(Raw!BA263="", "", Raw!BA263)</f>
        <v/>
      </c>
      <c r="G263" t="str">
        <f>IF(Raw!AV263="", "", Raw!AV263)</f>
        <v/>
      </c>
      <c r="H263" t="str">
        <f>IF(Raw!T263="", "", Raw!T263)</f>
        <v/>
      </c>
      <c r="I263" t="str">
        <f>IF(Raw!U263="", "", Raw!U263)</f>
        <v/>
      </c>
      <c r="J263" t="str">
        <f>IF(Raw!AZ263="Failed", "No", "")</f>
        <v/>
      </c>
      <c r="K263" s="2" t="str">
        <f>IF(Raw!BQ263="", "", IF(Raw!BQ263="Missed", "Missed", DATEVALUE(RIGHT(Raw!BQ263, LEN(Raw!BQ263) - FIND(",", Raw!BQ263) - 1))))</f>
        <v/>
      </c>
      <c r="L263" s="3" t="str">
        <f>IF(Raw!BR263="", "", IF(Raw!BR263="Missed", "Missed", TIMEVALUE(Raw!BR263)))</f>
        <v/>
      </c>
      <c r="M263" t="str">
        <f>IF(Raw!BS263="", "", Raw!BS263)</f>
        <v/>
      </c>
    </row>
    <row r="264" spans="1:13" x14ac:dyDescent="0.2">
      <c r="A264" s="4" t="str">
        <f>IF(B264="", "", 263)</f>
        <v/>
      </c>
      <c r="B264" s="4" t="str">
        <f>IF(Raw!R264="", "", Raw!R264)</f>
        <v/>
      </c>
      <c r="C264" s="4" t="str">
        <f>IF(Raw!S264="", "", Raw!S264)</f>
        <v/>
      </c>
      <c r="D264" t="str">
        <f>IF(Raw!AT264="", "", Raw!AT264)</f>
        <v/>
      </c>
      <c r="E264" t="str">
        <f>IF(Raw!V264="", "", Raw!V264)</f>
        <v/>
      </c>
      <c r="F264" t="str">
        <f>IF(Raw!BA264="", "", Raw!BA264)</f>
        <v/>
      </c>
      <c r="G264" t="str">
        <f>IF(Raw!AV264="", "", Raw!AV264)</f>
        <v/>
      </c>
      <c r="H264" t="str">
        <f>IF(Raw!T264="", "", Raw!T264)</f>
        <v/>
      </c>
      <c r="I264" t="str">
        <f>IF(Raw!U264="", "", Raw!U264)</f>
        <v/>
      </c>
      <c r="J264" t="str">
        <f>IF(Raw!AZ264="Failed", "No", "")</f>
        <v/>
      </c>
      <c r="K264" s="2" t="str">
        <f>IF(Raw!BQ264="", "", IF(Raw!BQ264="Missed", "Missed", DATEVALUE(RIGHT(Raw!BQ264, LEN(Raw!BQ264) - FIND(",", Raw!BQ264) - 1))))</f>
        <v/>
      </c>
      <c r="L264" s="3" t="str">
        <f>IF(Raw!BR264="", "", IF(Raw!BR264="Missed", "Missed", TIMEVALUE(Raw!BR264)))</f>
        <v/>
      </c>
      <c r="M264" t="str">
        <f>IF(Raw!BS264="", "", Raw!BS264)</f>
        <v/>
      </c>
    </row>
    <row r="265" spans="1:13" x14ac:dyDescent="0.2">
      <c r="A265" s="4" t="str">
        <f>IF(B265="", "", 264)</f>
        <v/>
      </c>
      <c r="B265" s="4" t="str">
        <f>IF(Raw!R265="", "", Raw!R265)</f>
        <v/>
      </c>
      <c r="C265" s="4" t="str">
        <f>IF(Raw!S265="", "", Raw!S265)</f>
        <v/>
      </c>
      <c r="D265" t="str">
        <f>IF(Raw!AT265="", "", Raw!AT265)</f>
        <v/>
      </c>
      <c r="E265" t="str">
        <f>IF(Raw!V265="", "", Raw!V265)</f>
        <v/>
      </c>
      <c r="F265" t="str">
        <f>IF(Raw!BA265="", "", Raw!BA265)</f>
        <v/>
      </c>
      <c r="G265" t="str">
        <f>IF(Raw!AV265="", "", Raw!AV265)</f>
        <v/>
      </c>
      <c r="H265" t="str">
        <f>IF(Raw!T265="", "", Raw!T265)</f>
        <v/>
      </c>
      <c r="I265" t="str">
        <f>IF(Raw!U265="", "", Raw!U265)</f>
        <v/>
      </c>
      <c r="J265" t="str">
        <f>IF(Raw!AZ265="Failed", "No", "")</f>
        <v/>
      </c>
      <c r="K265" s="2" t="str">
        <f>IF(Raw!BQ265="", "", IF(Raw!BQ265="Missed", "Missed", DATEVALUE(RIGHT(Raw!BQ265, LEN(Raw!BQ265) - FIND(",", Raw!BQ265) - 1))))</f>
        <v/>
      </c>
      <c r="L265" s="3" t="str">
        <f>IF(Raw!BR265="", "", IF(Raw!BR265="Missed", "Missed", TIMEVALUE(Raw!BR265)))</f>
        <v/>
      </c>
      <c r="M265" t="str">
        <f>IF(Raw!BS265="", "", Raw!BS265)</f>
        <v/>
      </c>
    </row>
    <row r="266" spans="1:13" x14ac:dyDescent="0.2">
      <c r="A266" s="4" t="str">
        <f>IF(B266="", "", 265)</f>
        <v/>
      </c>
      <c r="B266" s="4" t="str">
        <f>IF(Raw!R266="", "", Raw!R266)</f>
        <v/>
      </c>
      <c r="C266" s="4" t="str">
        <f>IF(Raw!S266="", "", Raw!S266)</f>
        <v/>
      </c>
      <c r="D266" t="str">
        <f>IF(Raw!AT266="", "", Raw!AT266)</f>
        <v/>
      </c>
      <c r="E266" t="str">
        <f>IF(Raw!V266="", "", Raw!V266)</f>
        <v/>
      </c>
      <c r="F266" t="str">
        <f>IF(Raw!BA266="", "", Raw!BA266)</f>
        <v/>
      </c>
      <c r="G266" t="str">
        <f>IF(Raw!AV266="", "", Raw!AV266)</f>
        <v/>
      </c>
      <c r="H266" t="str">
        <f>IF(Raw!T266="", "", Raw!T266)</f>
        <v/>
      </c>
      <c r="I266" t="str">
        <f>IF(Raw!U266="", "", Raw!U266)</f>
        <v/>
      </c>
      <c r="J266" t="str">
        <f>IF(Raw!AZ266="Failed", "No", "")</f>
        <v/>
      </c>
      <c r="K266" s="2" t="str">
        <f>IF(Raw!BQ266="", "", IF(Raw!BQ266="Missed", "Missed", DATEVALUE(RIGHT(Raw!BQ266, LEN(Raw!BQ266) - FIND(",", Raw!BQ266) - 1))))</f>
        <v/>
      </c>
      <c r="L266" s="3" t="str">
        <f>IF(Raw!BR266="", "", IF(Raw!BR266="Missed", "Missed", TIMEVALUE(Raw!BR266)))</f>
        <v/>
      </c>
      <c r="M266" t="str">
        <f>IF(Raw!BS266="", "", Raw!BS266)</f>
        <v/>
      </c>
    </row>
    <row r="267" spans="1:13" x14ac:dyDescent="0.2">
      <c r="A267" s="4" t="str">
        <f>IF(B267="", "", 266)</f>
        <v/>
      </c>
      <c r="B267" s="4" t="str">
        <f>IF(Raw!R267="", "", Raw!R267)</f>
        <v/>
      </c>
      <c r="C267" s="4" t="str">
        <f>IF(Raw!S267="", "", Raw!S267)</f>
        <v/>
      </c>
      <c r="D267" t="str">
        <f>IF(Raw!AT267="", "", Raw!AT267)</f>
        <v/>
      </c>
      <c r="E267" t="str">
        <f>IF(Raw!V267="", "", Raw!V267)</f>
        <v/>
      </c>
      <c r="F267" t="str">
        <f>IF(Raw!BA267="", "", Raw!BA267)</f>
        <v/>
      </c>
      <c r="G267" t="str">
        <f>IF(Raw!AV267="", "", Raw!AV267)</f>
        <v/>
      </c>
      <c r="H267" t="str">
        <f>IF(Raw!T267="", "", Raw!T267)</f>
        <v/>
      </c>
      <c r="I267" t="str">
        <f>IF(Raw!U267="", "", Raw!U267)</f>
        <v/>
      </c>
      <c r="J267" t="str">
        <f>IF(Raw!AZ267="Failed", "No", "")</f>
        <v/>
      </c>
      <c r="K267" s="2" t="str">
        <f>IF(Raw!BQ267="", "", IF(Raw!BQ267="Missed", "Missed", DATEVALUE(RIGHT(Raw!BQ267, LEN(Raw!BQ267) - FIND(",", Raw!BQ267) - 1))))</f>
        <v/>
      </c>
      <c r="L267" s="3" t="str">
        <f>IF(Raw!BR267="", "", IF(Raw!BR267="Missed", "Missed", TIMEVALUE(Raw!BR267)))</f>
        <v/>
      </c>
      <c r="M267" t="str">
        <f>IF(Raw!BS267="", "", Raw!BS267)</f>
        <v/>
      </c>
    </row>
    <row r="268" spans="1:13" x14ac:dyDescent="0.2">
      <c r="A268" s="4" t="str">
        <f>IF(B268="", "", 267)</f>
        <v/>
      </c>
      <c r="B268" s="4" t="str">
        <f>IF(Raw!R268="", "", Raw!R268)</f>
        <v/>
      </c>
      <c r="C268" s="4" t="str">
        <f>IF(Raw!S268="", "", Raw!S268)</f>
        <v/>
      </c>
      <c r="D268" t="str">
        <f>IF(Raw!AT268="", "", Raw!AT268)</f>
        <v/>
      </c>
      <c r="E268" t="str">
        <f>IF(Raw!V268="", "", Raw!V268)</f>
        <v/>
      </c>
      <c r="F268" t="str">
        <f>IF(Raw!BA268="", "", Raw!BA268)</f>
        <v/>
      </c>
      <c r="G268" t="str">
        <f>IF(Raw!AV268="", "", Raw!AV268)</f>
        <v/>
      </c>
      <c r="H268" t="str">
        <f>IF(Raw!T268="", "", Raw!T268)</f>
        <v/>
      </c>
      <c r="I268" t="str">
        <f>IF(Raw!U268="", "", Raw!U268)</f>
        <v/>
      </c>
      <c r="J268" t="str">
        <f>IF(Raw!AZ268="Failed", "No", "")</f>
        <v/>
      </c>
      <c r="K268" s="2" t="str">
        <f>IF(Raw!BQ268="", "", IF(Raw!BQ268="Missed", "Missed", DATEVALUE(RIGHT(Raw!BQ268, LEN(Raw!BQ268) - FIND(",", Raw!BQ268) - 1))))</f>
        <v/>
      </c>
      <c r="L268" s="3" t="str">
        <f>IF(Raw!BR268="", "", IF(Raw!BR268="Missed", "Missed", TIMEVALUE(Raw!BR268)))</f>
        <v/>
      </c>
      <c r="M268" t="str">
        <f>IF(Raw!BS268="", "", Raw!BS268)</f>
        <v/>
      </c>
    </row>
    <row r="269" spans="1:13" x14ac:dyDescent="0.2">
      <c r="A269" s="4" t="str">
        <f>IF(B269="", "", 268)</f>
        <v/>
      </c>
      <c r="B269" s="4" t="str">
        <f>IF(Raw!R269="", "", Raw!R269)</f>
        <v/>
      </c>
      <c r="C269" s="4" t="str">
        <f>IF(Raw!S269="", "", Raw!S269)</f>
        <v/>
      </c>
      <c r="D269" t="str">
        <f>IF(Raw!AT269="", "", Raw!AT269)</f>
        <v/>
      </c>
      <c r="E269" t="str">
        <f>IF(Raw!V269="", "", Raw!V269)</f>
        <v/>
      </c>
      <c r="F269" t="str">
        <f>IF(Raw!BA269="", "", Raw!BA269)</f>
        <v/>
      </c>
      <c r="G269" t="str">
        <f>IF(Raw!AV269="", "", Raw!AV269)</f>
        <v/>
      </c>
      <c r="H269" t="str">
        <f>IF(Raw!T269="", "", Raw!T269)</f>
        <v/>
      </c>
      <c r="I269" t="str">
        <f>IF(Raw!U269="", "", Raw!U269)</f>
        <v/>
      </c>
      <c r="J269" t="str">
        <f>IF(Raw!AZ269="Failed", "No", "")</f>
        <v/>
      </c>
      <c r="K269" s="2" t="str">
        <f>IF(Raw!BQ269="", "", IF(Raw!BQ269="Missed", "Missed", DATEVALUE(RIGHT(Raw!BQ269, LEN(Raw!BQ269) - FIND(",", Raw!BQ269) - 1))))</f>
        <v/>
      </c>
      <c r="L269" s="3" t="str">
        <f>IF(Raw!BR269="", "", IF(Raw!BR269="Missed", "Missed", TIMEVALUE(Raw!BR269)))</f>
        <v/>
      </c>
      <c r="M269" t="str">
        <f>IF(Raw!BS269="", "", Raw!BS269)</f>
        <v/>
      </c>
    </row>
    <row r="270" spans="1:13" x14ac:dyDescent="0.2">
      <c r="A270" s="4" t="str">
        <f>IF(B270="", "", 269)</f>
        <v/>
      </c>
      <c r="B270" s="4" t="str">
        <f>IF(Raw!R270="", "", Raw!R270)</f>
        <v/>
      </c>
      <c r="C270" s="4" t="str">
        <f>IF(Raw!S270="", "", Raw!S270)</f>
        <v/>
      </c>
      <c r="D270" t="str">
        <f>IF(Raw!AT270="", "", Raw!AT270)</f>
        <v/>
      </c>
      <c r="E270" t="str">
        <f>IF(Raw!V270="", "", Raw!V270)</f>
        <v/>
      </c>
      <c r="F270" t="str">
        <f>IF(Raw!BA270="", "", Raw!BA270)</f>
        <v/>
      </c>
      <c r="G270" t="str">
        <f>IF(Raw!AV270="", "", Raw!AV270)</f>
        <v/>
      </c>
      <c r="H270" t="str">
        <f>IF(Raw!T270="", "", Raw!T270)</f>
        <v/>
      </c>
      <c r="I270" t="str">
        <f>IF(Raw!U270="", "", Raw!U270)</f>
        <v/>
      </c>
      <c r="J270" t="str">
        <f>IF(Raw!AZ270="Failed", "No", "")</f>
        <v/>
      </c>
      <c r="K270" s="2" t="str">
        <f>IF(Raw!BQ270="", "", IF(Raw!BQ270="Missed", "Missed", DATEVALUE(RIGHT(Raw!BQ270, LEN(Raw!BQ270) - FIND(",", Raw!BQ270) - 1))))</f>
        <v/>
      </c>
      <c r="L270" s="3" t="str">
        <f>IF(Raw!BR270="", "", IF(Raw!BR270="Missed", "Missed", TIMEVALUE(Raw!BR270)))</f>
        <v/>
      </c>
      <c r="M270" t="str">
        <f>IF(Raw!BS270="", "", Raw!BS270)</f>
        <v/>
      </c>
    </row>
    <row r="271" spans="1:13" x14ac:dyDescent="0.2">
      <c r="A271" s="4" t="str">
        <f>IF(B271="", "", 270)</f>
        <v/>
      </c>
      <c r="B271" s="4" t="str">
        <f>IF(Raw!R271="", "", Raw!R271)</f>
        <v/>
      </c>
      <c r="C271" s="4" t="str">
        <f>IF(Raw!S271="", "", Raw!S271)</f>
        <v/>
      </c>
      <c r="D271" t="str">
        <f>IF(Raw!AT271="", "", Raw!AT271)</f>
        <v/>
      </c>
      <c r="E271" t="str">
        <f>IF(Raw!V271="", "", Raw!V271)</f>
        <v/>
      </c>
      <c r="F271" t="str">
        <f>IF(Raw!BA271="", "", Raw!BA271)</f>
        <v/>
      </c>
      <c r="G271" t="str">
        <f>IF(Raw!AV271="", "", Raw!AV271)</f>
        <v/>
      </c>
      <c r="H271" t="str">
        <f>IF(Raw!T271="", "", Raw!T271)</f>
        <v/>
      </c>
      <c r="I271" t="str">
        <f>IF(Raw!U271="", "", Raw!U271)</f>
        <v/>
      </c>
      <c r="J271" t="str">
        <f>IF(Raw!AZ271="Failed", "No", "")</f>
        <v/>
      </c>
      <c r="K271" s="2" t="str">
        <f>IF(Raw!BQ271="", "", IF(Raw!BQ271="Missed", "Missed", DATEVALUE(RIGHT(Raw!BQ271, LEN(Raw!BQ271) - FIND(",", Raw!BQ271) - 1))))</f>
        <v/>
      </c>
      <c r="L271" s="3" t="str">
        <f>IF(Raw!BR271="", "", IF(Raw!BR271="Missed", "Missed", TIMEVALUE(Raw!BR271)))</f>
        <v/>
      </c>
      <c r="M271" t="str">
        <f>IF(Raw!BS271="", "", Raw!BS271)</f>
        <v/>
      </c>
    </row>
    <row r="272" spans="1:13" x14ac:dyDescent="0.2">
      <c r="A272" s="4" t="str">
        <f>IF(B272="", "", 271)</f>
        <v/>
      </c>
      <c r="B272" s="4" t="str">
        <f>IF(Raw!R272="", "", Raw!R272)</f>
        <v/>
      </c>
      <c r="C272" s="4" t="str">
        <f>IF(Raw!S272="", "", Raw!S272)</f>
        <v/>
      </c>
      <c r="D272" t="str">
        <f>IF(Raw!AT272="", "", Raw!AT272)</f>
        <v/>
      </c>
      <c r="E272" t="str">
        <f>IF(Raw!V272="", "", Raw!V272)</f>
        <v/>
      </c>
      <c r="F272" t="str">
        <f>IF(Raw!BA272="", "", Raw!BA272)</f>
        <v/>
      </c>
      <c r="G272" t="str">
        <f>IF(Raw!AV272="", "", Raw!AV272)</f>
        <v/>
      </c>
      <c r="H272" t="str">
        <f>IF(Raw!T272="", "", Raw!T272)</f>
        <v/>
      </c>
      <c r="I272" t="str">
        <f>IF(Raw!U272="", "", Raw!U272)</f>
        <v/>
      </c>
      <c r="J272" t="str">
        <f>IF(Raw!AZ272="Failed", "No", "")</f>
        <v/>
      </c>
      <c r="K272" s="2" t="str">
        <f>IF(Raw!BQ272="", "", IF(Raw!BQ272="Missed", "Missed", DATEVALUE(RIGHT(Raw!BQ272, LEN(Raw!BQ272) - FIND(",", Raw!BQ272) - 1))))</f>
        <v/>
      </c>
      <c r="L272" s="3" t="str">
        <f>IF(Raw!BR272="", "", IF(Raw!BR272="Missed", "Missed", TIMEVALUE(Raw!BR272)))</f>
        <v/>
      </c>
      <c r="M272" t="str">
        <f>IF(Raw!BS272="", "", Raw!BS272)</f>
        <v/>
      </c>
    </row>
    <row r="273" spans="1:13" x14ac:dyDescent="0.2">
      <c r="A273" s="4" t="str">
        <f>IF(B273="", "", 272)</f>
        <v/>
      </c>
      <c r="B273" s="4" t="str">
        <f>IF(Raw!R273="", "", Raw!R273)</f>
        <v/>
      </c>
      <c r="C273" s="4" t="str">
        <f>IF(Raw!S273="", "", Raw!S273)</f>
        <v/>
      </c>
      <c r="D273" t="str">
        <f>IF(Raw!AT273="", "", Raw!AT273)</f>
        <v/>
      </c>
      <c r="E273" t="str">
        <f>IF(Raw!V273="", "", Raw!V273)</f>
        <v/>
      </c>
      <c r="F273" t="str">
        <f>IF(Raw!BA273="", "", Raw!BA273)</f>
        <v/>
      </c>
      <c r="G273" t="str">
        <f>IF(Raw!AV273="", "", Raw!AV273)</f>
        <v/>
      </c>
      <c r="H273" t="str">
        <f>IF(Raw!T273="", "", Raw!T273)</f>
        <v/>
      </c>
      <c r="I273" t="str">
        <f>IF(Raw!U273="", "", Raw!U273)</f>
        <v/>
      </c>
      <c r="J273" t="str">
        <f>IF(Raw!AZ273="Failed", "No", "")</f>
        <v/>
      </c>
      <c r="K273" s="2" t="str">
        <f>IF(Raw!BQ273="", "", IF(Raw!BQ273="Missed", "Missed", DATEVALUE(RIGHT(Raw!BQ273, LEN(Raw!BQ273) - FIND(",", Raw!BQ273) - 1))))</f>
        <v/>
      </c>
      <c r="L273" s="3" t="str">
        <f>IF(Raw!BR273="", "", IF(Raw!BR273="Missed", "Missed", TIMEVALUE(Raw!BR273)))</f>
        <v/>
      </c>
      <c r="M273" t="str">
        <f>IF(Raw!BS273="", "", Raw!BS273)</f>
        <v/>
      </c>
    </row>
    <row r="274" spans="1:13" x14ac:dyDescent="0.2">
      <c r="A274" s="4" t="str">
        <f>IF(B274="", "", 273)</f>
        <v/>
      </c>
      <c r="B274" s="4" t="str">
        <f>IF(Raw!R274="", "", Raw!R274)</f>
        <v/>
      </c>
      <c r="C274" s="4" t="str">
        <f>IF(Raw!S274="", "", Raw!S274)</f>
        <v/>
      </c>
      <c r="D274" t="str">
        <f>IF(Raw!AT274="", "", Raw!AT274)</f>
        <v/>
      </c>
      <c r="E274" t="str">
        <f>IF(Raw!V274="", "", Raw!V274)</f>
        <v/>
      </c>
      <c r="F274" t="str">
        <f>IF(Raw!BA274="", "", Raw!BA274)</f>
        <v/>
      </c>
      <c r="G274" t="str">
        <f>IF(Raw!AV274="", "", Raw!AV274)</f>
        <v/>
      </c>
      <c r="H274" t="str">
        <f>IF(Raw!T274="", "", Raw!T274)</f>
        <v/>
      </c>
      <c r="I274" t="str">
        <f>IF(Raw!U274="", "", Raw!U274)</f>
        <v/>
      </c>
      <c r="J274" t="str">
        <f>IF(Raw!AZ274="Failed", "No", "")</f>
        <v/>
      </c>
      <c r="K274" s="2" t="str">
        <f>IF(Raw!BQ274="", "", IF(Raw!BQ274="Missed", "Missed", DATEVALUE(RIGHT(Raw!BQ274, LEN(Raw!BQ274) - FIND(",", Raw!BQ274) - 1))))</f>
        <v/>
      </c>
      <c r="L274" s="3" t="str">
        <f>IF(Raw!BR274="", "", IF(Raw!BR274="Missed", "Missed", TIMEVALUE(Raw!BR274)))</f>
        <v/>
      </c>
      <c r="M274" t="str">
        <f>IF(Raw!BS274="", "", Raw!BS274)</f>
        <v/>
      </c>
    </row>
    <row r="275" spans="1:13" x14ac:dyDescent="0.2">
      <c r="A275" s="4" t="str">
        <f>IF(B275="", "", 274)</f>
        <v/>
      </c>
      <c r="B275" s="4" t="str">
        <f>IF(Raw!R275="", "", Raw!R275)</f>
        <v/>
      </c>
      <c r="C275" s="4" t="str">
        <f>IF(Raw!S275="", "", Raw!S275)</f>
        <v/>
      </c>
      <c r="D275" t="str">
        <f>IF(Raw!AT275="", "", Raw!AT275)</f>
        <v/>
      </c>
      <c r="E275" t="str">
        <f>IF(Raw!V275="", "", Raw!V275)</f>
        <v/>
      </c>
      <c r="F275" t="str">
        <f>IF(Raw!BA275="", "", Raw!BA275)</f>
        <v/>
      </c>
      <c r="G275" t="str">
        <f>IF(Raw!AV275="", "", Raw!AV275)</f>
        <v/>
      </c>
      <c r="H275" t="str">
        <f>IF(Raw!T275="", "", Raw!T275)</f>
        <v/>
      </c>
      <c r="I275" t="str">
        <f>IF(Raw!U275="", "", Raw!U275)</f>
        <v/>
      </c>
      <c r="J275" t="str">
        <f>IF(Raw!AZ275="Failed", "No", "")</f>
        <v/>
      </c>
      <c r="K275" s="2" t="str">
        <f>IF(Raw!BQ275="", "", IF(Raw!BQ275="Missed", "Missed", DATEVALUE(RIGHT(Raw!BQ275, LEN(Raw!BQ275) - FIND(",", Raw!BQ275) - 1))))</f>
        <v/>
      </c>
      <c r="L275" s="3" t="str">
        <f>IF(Raw!BR275="", "", IF(Raw!BR275="Missed", "Missed", TIMEVALUE(Raw!BR275)))</f>
        <v/>
      </c>
      <c r="M275" t="str">
        <f>IF(Raw!BS275="", "", Raw!BS275)</f>
        <v/>
      </c>
    </row>
    <row r="276" spans="1:13" x14ac:dyDescent="0.2">
      <c r="A276" s="4" t="str">
        <f>IF(B276="", "", 275)</f>
        <v/>
      </c>
      <c r="B276" s="4" t="str">
        <f>IF(Raw!R276="", "", Raw!R276)</f>
        <v/>
      </c>
      <c r="C276" s="4" t="str">
        <f>IF(Raw!S276="", "", Raw!S276)</f>
        <v/>
      </c>
      <c r="D276" t="str">
        <f>IF(Raw!AT276="", "", Raw!AT276)</f>
        <v/>
      </c>
      <c r="E276" t="str">
        <f>IF(Raw!V276="", "", Raw!V276)</f>
        <v/>
      </c>
      <c r="F276" t="str">
        <f>IF(Raw!BA276="", "", Raw!BA276)</f>
        <v/>
      </c>
      <c r="G276" t="str">
        <f>IF(Raw!AV276="", "", Raw!AV276)</f>
        <v/>
      </c>
      <c r="H276" t="str">
        <f>IF(Raw!T276="", "", Raw!T276)</f>
        <v/>
      </c>
      <c r="I276" t="str">
        <f>IF(Raw!U276="", "", Raw!U276)</f>
        <v/>
      </c>
      <c r="J276" t="str">
        <f>IF(Raw!AZ276="Failed", "No", "")</f>
        <v/>
      </c>
      <c r="K276" s="2" t="str">
        <f>IF(Raw!BQ276="", "", IF(Raw!BQ276="Missed", "Missed", DATEVALUE(RIGHT(Raw!BQ276, LEN(Raw!BQ276) - FIND(",", Raw!BQ276) - 1))))</f>
        <v/>
      </c>
      <c r="L276" s="3" t="str">
        <f>IF(Raw!BR276="", "", IF(Raw!BR276="Missed", "Missed", TIMEVALUE(Raw!BR276)))</f>
        <v/>
      </c>
      <c r="M276" t="str">
        <f>IF(Raw!BS276="", "", Raw!BS276)</f>
        <v/>
      </c>
    </row>
    <row r="277" spans="1:13" x14ac:dyDescent="0.2">
      <c r="A277" s="4" t="str">
        <f>IF(B277="", "", 276)</f>
        <v/>
      </c>
      <c r="B277" s="4" t="str">
        <f>IF(Raw!R277="", "", Raw!R277)</f>
        <v/>
      </c>
      <c r="C277" s="4" t="str">
        <f>IF(Raw!S277="", "", Raw!S277)</f>
        <v/>
      </c>
      <c r="D277" t="str">
        <f>IF(Raw!AT277="", "", Raw!AT277)</f>
        <v/>
      </c>
      <c r="E277" t="str">
        <f>IF(Raw!V277="", "", Raw!V277)</f>
        <v/>
      </c>
      <c r="F277" t="str">
        <f>IF(Raw!BA277="", "", Raw!BA277)</f>
        <v/>
      </c>
      <c r="G277" t="str">
        <f>IF(Raw!AV277="", "", Raw!AV277)</f>
        <v/>
      </c>
      <c r="H277" t="str">
        <f>IF(Raw!T277="", "", Raw!T277)</f>
        <v/>
      </c>
      <c r="I277" t="str">
        <f>IF(Raw!U277="", "", Raw!U277)</f>
        <v/>
      </c>
      <c r="J277" t="str">
        <f>IF(Raw!AZ277="Failed", "No", "")</f>
        <v/>
      </c>
      <c r="K277" s="2" t="str">
        <f>IF(Raw!BQ277="", "", IF(Raw!BQ277="Missed", "Missed", DATEVALUE(RIGHT(Raw!BQ277, LEN(Raw!BQ277) - FIND(",", Raw!BQ277) - 1))))</f>
        <v/>
      </c>
      <c r="L277" s="3" t="str">
        <f>IF(Raw!BR277="", "", IF(Raw!BR277="Missed", "Missed", TIMEVALUE(Raw!BR277)))</f>
        <v/>
      </c>
      <c r="M277" t="str">
        <f>IF(Raw!BS277="", "", Raw!BS277)</f>
        <v/>
      </c>
    </row>
    <row r="278" spans="1:13" x14ac:dyDescent="0.2">
      <c r="A278" s="4" t="str">
        <f>IF(B278="", "", 277)</f>
        <v/>
      </c>
      <c r="B278" s="4" t="str">
        <f>IF(Raw!R278="", "", Raw!R278)</f>
        <v/>
      </c>
      <c r="C278" s="4" t="str">
        <f>IF(Raw!S278="", "", Raw!S278)</f>
        <v/>
      </c>
      <c r="D278" t="str">
        <f>IF(Raw!AT278="", "", Raw!AT278)</f>
        <v/>
      </c>
      <c r="E278" t="str">
        <f>IF(Raw!V278="", "", Raw!V278)</f>
        <v/>
      </c>
      <c r="F278" t="str">
        <f>IF(Raw!BA278="", "", Raw!BA278)</f>
        <v/>
      </c>
      <c r="G278" t="str">
        <f>IF(Raw!AV278="", "", Raw!AV278)</f>
        <v/>
      </c>
      <c r="H278" t="str">
        <f>IF(Raw!T278="", "", Raw!T278)</f>
        <v/>
      </c>
      <c r="I278" t="str">
        <f>IF(Raw!U278="", "", Raw!U278)</f>
        <v/>
      </c>
      <c r="J278" t="str">
        <f>IF(Raw!AZ278="Failed", "No", "")</f>
        <v/>
      </c>
      <c r="K278" s="2" t="str">
        <f>IF(Raw!BQ278="", "", IF(Raw!BQ278="Missed", "Missed", DATEVALUE(RIGHT(Raw!BQ278, LEN(Raw!BQ278) - FIND(",", Raw!BQ278) - 1))))</f>
        <v/>
      </c>
      <c r="L278" s="3" t="str">
        <f>IF(Raw!BR278="", "", IF(Raw!BR278="Missed", "Missed", TIMEVALUE(Raw!BR278)))</f>
        <v/>
      </c>
      <c r="M278" t="str">
        <f>IF(Raw!BS278="", "", Raw!BS278)</f>
        <v/>
      </c>
    </row>
    <row r="279" spans="1:13" x14ac:dyDescent="0.2">
      <c r="A279" s="4" t="str">
        <f>IF(B279="", "", 278)</f>
        <v/>
      </c>
      <c r="B279" s="4" t="str">
        <f>IF(Raw!R279="", "", Raw!R279)</f>
        <v/>
      </c>
      <c r="C279" s="4" t="str">
        <f>IF(Raw!S279="", "", Raw!S279)</f>
        <v/>
      </c>
      <c r="D279" t="str">
        <f>IF(Raw!AT279="", "", Raw!AT279)</f>
        <v/>
      </c>
      <c r="E279" t="str">
        <f>IF(Raw!V279="", "", Raw!V279)</f>
        <v/>
      </c>
      <c r="F279" t="str">
        <f>IF(Raw!BA279="", "", Raw!BA279)</f>
        <v/>
      </c>
      <c r="G279" t="str">
        <f>IF(Raw!AV279="", "", Raw!AV279)</f>
        <v/>
      </c>
      <c r="H279" t="str">
        <f>IF(Raw!T279="", "", Raw!T279)</f>
        <v/>
      </c>
      <c r="I279" t="str">
        <f>IF(Raw!U279="", "", Raw!U279)</f>
        <v/>
      </c>
      <c r="J279" t="str">
        <f>IF(Raw!AZ279="Failed", "No", "")</f>
        <v/>
      </c>
      <c r="K279" s="2" t="str">
        <f>IF(Raw!BQ279="", "", IF(Raw!BQ279="Missed", "Missed", DATEVALUE(RIGHT(Raw!BQ279, LEN(Raw!BQ279) - FIND(",", Raw!BQ279) - 1))))</f>
        <v/>
      </c>
      <c r="L279" s="3" t="str">
        <f>IF(Raw!BR279="", "", IF(Raw!BR279="Missed", "Missed", TIMEVALUE(Raw!BR279)))</f>
        <v/>
      </c>
      <c r="M279" t="str">
        <f>IF(Raw!BS279="", "", Raw!BS279)</f>
        <v/>
      </c>
    </row>
    <row r="280" spans="1:13" x14ac:dyDescent="0.2">
      <c r="A280" s="4" t="str">
        <f>IF(B280="", "", 279)</f>
        <v/>
      </c>
      <c r="B280" s="4" t="str">
        <f>IF(Raw!R280="", "", Raw!R280)</f>
        <v/>
      </c>
      <c r="C280" s="4" t="str">
        <f>IF(Raw!S280="", "", Raw!S280)</f>
        <v/>
      </c>
      <c r="D280" t="str">
        <f>IF(Raw!AT280="", "", Raw!AT280)</f>
        <v/>
      </c>
      <c r="E280" t="str">
        <f>IF(Raw!V280="", "", Raw!V280)</f>
        <v/>
      </c>
      <c r="F280" t="str">
        <f>IF(Raw!BA280="", "", Raw!BA280)</f>
        <v/>
      </c>
      <c r="G280" t="str">
        <f>IF(Raw!AV280="", "", Raw!AV280)</f>
        <v/>
      </c>
      <c r="H280" t="str">
        <f>IF(Raw!T280="", "", Raw!T280)</f>
        <v/>
      </c>
      <c r="I280" t="str">
        <f>IF(Raw!U280="", "", Raw!U280)</f>
        <v/>
      </c>
      <c r="J280" t="str">
        <f>IF(Raw!AZ280="Failed", "No", "")</f>
        <v/>
      </c>
      <c r="K280" s="2" t="str">
        <f>IF(Raw!BQ280="", "", IF(Raw!BQ280="Missed", "Missed", DATEVALUE(RIGHT(Raw!BQ280, LEN(Raw!BQ280) - FIND(",", Raw!BQ280) - 1))))</f>
        <v/>
      </c>
      <c r="L280" s="3" t="str">
        <f>IF(Raw!BR280="", "", IF(Raw!BR280="Missed", "Missed", TIMEVALUE(Raw!BR280)))</f>
        <v/>
      </c>
      <c r="M280" t="str">
        <f>IF(Raw!BS280="", "", Raw!BS280)</f>
        <v/>
      </c>
    </row>
    <row r="281" spans="1:13" x14ac:dyDescent="0.2">
      <c r="A281" s="4" t="str">
        <f>IF(B281="", "", 280)</f>
        <v/>
      </c>
      <c r="B281" s="4" t="str">
        <f>IF(Raw!R281="", "", Raw!R281)</f>
        <v/>
      </c>
      <c r="C281" s="4" t="str">
        <f>IF(Raw!S281="", "", Raw!S281)</f>
        <v/>
      </c>
      <c r="D281" t="str">
        <f>IF(Raw!AT281="", "", Raw!AT281)</f>
        <v/>
      </c>
      <c r="E281" t="str">
        <f>IF(Raw!V281="", "", Raw!V281)</f>
        <v/>
      </c>
      <c r="F281" t="str">
        <f>IF(Raw!BA281="", "", Raw!BA281)</f>
        <v/>
      </c>
      <c r="G281" t="str">
        <f>IF(Raw!AV281="", "", Raw!AV281)</f>
        <v/>
      </c>
      <c r="H281" t="str">
        <f>IF(Raw!T281="", "", Raw!T281)</f>
        <v/>
      </c>
      <c r="I281" t="str">
        <f>IF(Raw!U281="", "", Raw!U281)</f>
        <v/>
      </c>
      <c r="J281" t="str">
        <f>IF(Raw!AZ281="Failed", "No", "")</f>
        <v/>
      </c>
      <c r="K281" s="2" t="str">
        <f>IF(Raw!BQ281="", "", IF(Raw!BQ281="Missed", "Missed", DATEVALUE(RIGHT(Raw!BQ281, LEN(Raw!BQ281) - FIND(",", Raw!BQ281) - 1))))</f>
        <v/>
      </c>
      <c r="L281" s="3" t="str">
        <f>IF(Raw!BR281="", "", IF(Raw!BR281="Missed", "Missed", TIMEVALUE(Raw!BR281)))</f>
        <v/>
      </c>
      <c r="M281" t="str">
        <f>IF(Raw!BS281="", "", Raw!BS281)</f>
        <v/>
      </c>
    </row>
    <row r="282" spans="1:13" x14ac:dyDescent="0.2">
      <c r="A282" s="4" t="str">
        <f>IF(B282="", "", 281)</f>
        <v/>
      </c>
      <c r="B282" s="4" t="str">
        <f>IF(Raw!R282="", "", Raw!R282)</f>
        <v/>
      </c>
      <c r="C282" s="4" t="str">
        <f>IF(Raw!S282="", "", Raw!S282)</f>
        <v/>
      </c>
      <c r="D282" t="str">
        <f>IF(Raw!AT282="", "", Raw!AT282)</f>
        <v/>
      </c>
      <c r="E282" t="str">
        <f>IF(Raw!V282="", "", Raw!V282)</f>
        <v/>
      </c>
      <c r="F282" t="str">
        <f>IF(Raw!BA282="", "", Raw!BA282)</f>
        <v/>
      </c>
      <c r="G282" t="str">
        <f>IF(Raw!AV282="", "", Raw!AV282)</f>
        <v/>
      </c>
      <c r="H282" t="str">
        <f>IF(Raw!T282="", "", Raw!T282)</f>
        <v/>
      </c>
      <c r="I282" t="str">
        <f>IF(Raw!U282="", "", Raw!U282)</f>
        <v/>
      </c>
      <c r="J282" t="str">
        <f>IF(Raw!AZ282="Failed", "No", "")</f>
        <v/>
      </c>
      <c r="K282" s="2" t="str">
        <f>IF(Raw!BQ282="", "", IF(Raw!BQ282="Missed", "Missed", DATEVALUE(RIGHT(Raw!BQ282, LEN(Raw!BQ282) - FIND(",", Raw!BQ282) - 1))))</f>
        <v/>
      </c>
      <c r="L282" s="3" t="str">
        <f>IF(Raw!BR282="", "", IF(Raw!BR282="Missed", "Missed", TIMEVALUE(Raw!BR282)))</f>
        <v/>
      </c>
      <c r="M282" t="str">
        <f>IF(Raw!BS282="", "", Raw!BS282)</f>
        <v/>
      </c>
    </row>
    <row r="283" spans="1:13" x14ac:dyDescent="0.2">
      <c r="A283" s="4" t="str">
        <f>IF(B283="", "", 282)</f>
        <v/>
      </c>
      <c r="B283" s="4" t="str">
        <f>IF(Raw!R283="", "", Raw!R283)</f>
        <v/>
      </c>
      <c r="C283" s="4" t="str">
        <f>IF(Raw!S283="", "", Raw!S283)</f>
        <v/>
      </c>
      <c r="D283" t="str">
        <f>IF(Raw!AT283="", "", Raw!AT283)</f>
        <v/>
      </c>
      <c r="E283" t="str">
        <f>IF(Raw!V283="", "", Raw!V283)</f>
        <v/>
      </c>
      <c r="F283" t="str">
        <f>IF(Raw!BA283="", "", Raw!BA283)</f>
        <v/>
      </c>
      <c r="G283" t="str">
        <f>IF(Raw!AV283="", "", Raw!AV283)</f>
        <v/>
      </c>
      <c r="H283" t="str">
        <f>IF(Raw!T283="", "", Raw!T283)</f>
        <v/>
      </c>
      <c r="I283" t="str">
        <f>IF(Raw!U283="", "", Raw!U283)</f>
        <v/>
      </c>
      <c r="J283" t="str">
        <f>IF(Raw!AZ283="Failed", "No", "")</f>
        <v/>
      </c>
      <c r="K283" s="2" t="str">
        <f>IF(Raw!BQ283="", "", IF(Raw!BQ283="Missed", "Missed", DATEVALUE(RIGHT(Raw!BQ283, LEN(Raw!BQ283) - FIND(",", Raw!BQ283) - 1))))</f>
        <v/>
      </c>
      <c r="L283" s="3" t="str">
        <f>IF(Raw!BR283="", "", IF(Raw!BR283="Missed", "Missed", TIMEVALUE(Raw!BR283)))</f>
        <v/>
      </c>
      <c r="M283" t="str">
        <f>IF(Raw!BS283="", "", Raw!BS283)</f>
        <v/>
      </c>
    </row>
    <row r="284" spans="1:13" x14ac:dyDescent="0.2">
      <c r="A284" s="4" t="str">
        <f>IF(B284="", "", 283)</f>
        <v/>
      </c>
      <c r="B284" s="4" t="str">
        <f>IF(Raw!R284="", "", Raw!R284)</f>
        <v/>
      </c>
      <c r="C284" s="4" t="str">
        <f>IF(Raw!S284="", "", Raw!S284)</f>
        <v/>
      </c>
      <c r="D284" t="str">
        <f>IF(Raw!AT284="", "", Raw!AT284)</f>
        <v/>
      </c>
      <c r="E284" t="str">
        <f>IF(Raw!V284="", "", Raw!V284)</f>
        <v/>
      </c>
      <c r="F284" t="str">
        <f>IF(Raw!BA284="", "", Raw!BA284)</f>
        <v/>
      </c>
      <c r="G284" t="str">
        <f>IF(Raw!AV284="", "", Raw!AV284)</f>
        <v/>
      </c>
      <c r="H284" t="str">
        <f>IF(Raw!T284="", "", Raw!T284)</f>
        <v/>
      </c>
      <c r="I284" t="str">
        <f>IF(Raw!U284="", "", Raw!U284)</f>
        <v/>
      </c>
      <c r="J284" t="str">
        <f>IF(Raw!AZ284="Failed", "No", "")</f>
        <v/>
      </c>
      <c r="K284" s="2" t="str">
        <f>IF(Raw!BQ284="", "", IF(Raw!BQ284="Missed", "Missed", DATEVALUE(RIGHT(Raw!BQ284, LEN(Raw!BQ284) - FIND(",", Raw!BQ284) - 1))))</f>
        <v/>
      </c>
      <c r="L284" s="3" t="str">
        <f>IF(Raw!BR284="", "", IF(Raw!BR284="Missed", "Missed", TIMEVALUE(Raw!BR284)))</f>
        <v/>
      </c>
      <c r="M284" t="str">
        <f>IF(Raw!BS284="", "", Raw!BS284)</f>
        <v/>
      </c>
    </row>
    <row r="285" spans="1:13" x14ac:dyDescent="0.2">
      <c r="A285" s="4" t="str">
        <f>IF(B285="", "", 284)</f>
        <v/>
      </c>
      <c r="B285" s="4" t="str">
        <f>IF(Raw!R285="", "", Raw!R285)</f>
        <v/>
      </c>
      <c r="C285" s="4" t="str">
        <f>IF(Raw!S285="", "", Raw!S285)</f>
        <v/>
      </c>
      <c r="D285" t="str">
        <f>IF(Raw!AT285="", "", Raw!AT285)</f>
        <v/>
      </c>
      <c r="E285" t="str">
        <f>IF(Raw!V285="", "", Raw!V285)</f>
        <v/>
      </c>
      <c r="F285" t="str">
        <f>IF(Raw!BA285="", "", Raw!BA285)</f>
        <v/>
      </c>
      <c r="G285" t="str">
        <f>IF(Raw!AV285="", "", Raw!AV285)</f>
        <v/>
      </c>
      <c r="H285" t="str">
        <f>IF(Raw!T285="", "", Raw!T285)</f>
        <v/>
      </c>
      <c r="I285" t="str">
        <f>IF(Raw!U285="", "", Raw!U285)</f>
        <v/>
      </c>
      <c r="J285" t="str">
        <f>IF(Raw!AZ285="Failed", "No", "")</f>
        <v/>
      </c>
      <c r="K285" s="2" t="str">
        <f>IF(Raw!BQ285="", "", IF(Raw!BQ285="Missed", "Missed", DATEVALUE(RIGHT(Raw!BQ285, LEN(Raw!BQ285) - FIND(",", Raw!BQ285) - 1))))</f>
        <v/>
      </c>
      <c r="L285" s="3" t="str">
        <f>IF(Raw!BR285="", "", IF(Raw!BR285="Missed", "Missed", TIMEVALUE(Raw!BR285)))</f>
        <v/>
      </c>
      <c r="M285" t="str">
        <f>IF(Raw!BS285="", "", Raw!BS285)</f>
        <v/>
      </c>
    </row>
    <row r="286" spans="1:13" x14ac:dyDescent="0.2">
      <c r="A286" s="4" t="str">
        <f>IF(B286="", "", 285)</f>
        <v/>
      </c>
      <c r="B286" s="4" t="str">
        <f>IF(Raw!R286="", "", Raw!R286)</f>
        <v/>
      </c>
      <c r="C286" s="4" t="str">
        <f>IF(Raw!S286="", "", Raw!S286)</f>
        <v/>
      </c>
      <c r="D286" t="str">
        <f>IF(Raw!AT286="", "", Raw!AT286)</f>
        <v/>
      </c>
      <c r="E286" t="str">
        <f>IF(Raw!V286="", "", Raw!V286)</f>
        <v/>
      </c>
      <c r="F286" t="str">
        <f>IF(Raw!BA286="", "", Raw!BA286)</f>
        <v/>
      </c>
      <c r="G286" t="str">
        <f>IF(Raw!AV286="", "", Raw!AV286)</f>
        <v/>
      </c>
      <c r="H286" t="str">
        <f>IF(Raw!T286="", "", Raw!T286)</f>
        <v/>
      </c>
      <c r="I286" t="str">
        <f>IF(Raw!U286="", "", Raw!U286)</f>
        <v/>
      </c>
      <c r="J286" t="str">
        <f>IF(Raw!AZ286="Failed", "No", "")</f>
        <v/>
      </c>
      <c r="K286" s="2" t="str">
        <f>IF(Raw!BQ286="", "", IF(Raw!BQ286="Missed", "Missed", DATEVALUE(RIGHT(Raw!BQ286, LEN(Raw!BQ286) - FIND(",", Raw!BQ286) - 1))))</f>
        <v/>
      </c>
      <c r="L286" s="3" t="str">
        <f>IF(Raw!BR286="", "", IF(Raw!BR286="Missed", "Missed", TIMEVALUE(Raw!BR286)))</f>
        <v/>
      </c>
      <c r="M286" t="str">
        <f>IF(Raw!BS286="", "", Raw!BS286)</f>
        <v/>
      </c>
    </row>
    <row r="287" spans="1:13" x14ac:dyDescent="0.2">
      <c r="A287" s="4" t="str">
        <f>IF(B287="", "", 286)</f>
        <v/>
      </c>
      <c r="B287" s="4" t="str">
        <f>IF(Raw!R287="", "", Raw!R287)</f>
        <v/>
      </c>
      <c r="C287" s="4" t="str">
        <f>IF(Raw!S287="", "", Raw!S287)</f>
        <v/>
      </c>
      <c r="D287" t="str">
        <f>IF(Raw!AT287="", "", Raw!AT287)</f>
        <v/>
      </c>
      <c r="E287" t="str">
        <f>IF(Raw!V287="", "", Raw!V287)</f>
        <v/>
      </c>
      <c r="F287" t="str">
        <f>IF(Raw!BA287="", "", Raw!BA287)</f>
        <v/>
      </c>
      <c r="G287" t="str">
        <f>IF(Raw!AV287="", "", Raw!AV287)</f>
        <v/>
      </c>
      <c r="H287" t="str">
        <f>IF(Raw!T287="", "", Raw!T287)</f>
        <v/>
      </c>
      <c r="I287" t="str">
        <f>IF(Raw!U287="", "", Raw!U287)</f>
        <v/>
      </c>
      <c r="J287" t="str">
        <f>IF(Raw!AZ287="Failed", "No", "")</f>
        <v/>
      </c>
      <c r="K287" s="2" t="str">
        <f>IF(Raw!BQ287="", "", IF(Raw!BQ287="Missed", "Missed", DATEVALUE(RIGHT(Raw!BQ287, LEN(Raw!BQ287) - FIND(",", Raw!BQ287) - 1))))</f>
        <v/>
      </c>
      <c r="L287" s="3" t="str">
        <f>IF(Raw!BR287="", "", IF(Raw!BR287="Missed", "Missed", TIMEVALUE(Raw!BR287)))</f>
        <v/>
      </c>
      <c r="M287" t="str">
        <f>IF(Raw!BS287="", "", Raw!BS287)</f>
        <v/>
      </c>
    </row>
    <row r="288" spans="1:13" x14ac:dyDescent="0.2">
      <c r="A288" s="4" t="str">
        <f>IF(B288="", "", 287)</f>
        <v/>
      </c>
      <c r="B288" s="4" t="str">
        <f>IF(Raw!R288="", "", Raw!R288)</f>
        <v/>
      </c>
      <c r="C288" s="4" t="str">
        <f>IF(Raw!S288="", "", Raw!S288)</f>
        <v/>
      </c>
      <c r="D288" t="str">
        <f>IF(Raw!AT288="", "", Raw!AT288)</f>
        <v/>
      </c>
      <c r="E288" t="str">
        <f>IF(Raw!V288="", "", Raw!V288)</f>
        <v/>
      </c>
      <c r="F288" t="str">
        <f>IF(Raw!BA288="", "", Raw!BA288)</f>
        <v/>
      </c>
      <c r="G288" t="str">
        <f>IF(Raw!AV288="", "", Raw!AV288)</f>
        <v/>
      </c>
      <c r="H288" t="str">
        <f>IF(Raw!T288="", "", Raw!T288)</f>
        <v/>
      </c>
      <c r="I288" t="str">
        <f>IF(Raw!U288="", "", Raw!U288)</f>
        <v/>
      </c>
      <c r="J288" t="str">
        <f>IF(Raw!AZ288="Failed", "No", "")</f>
        <v/>
      </c>
      <c r="K288" s="2" t="str">
        <f>IF(Raw!BQ288="", "", IF(Raw!BQ288="Missed", "Missed", DATEVALUE(RIGHT(Raw!BQ288, LEN(Raw!BQ288) - FIND(",", Raw!BQ288) - 1))))</f>
        <v/>
      </c>
      <c r="L288" s="3" t="str">
        <f>IF(Raw!BR288="", "", IF(Raw!BR288="Missed", "Missed", TIMEVALUE(Raw!BR288)))</f>
        <v/>
      </c>
      <c r="M288" t="str">
        <f>IF(Raw!BS288="", "", Raw!BS288)</f>
        <v/>
      </c>
    </row>
    <row r="289" spans="1:13" x14ac:dyDescent="0.2">
      <c r="A289" s="4" t="str">
        <f>IF(B289="", "", 288)</f>
        <v/>
      </c>
      <c r="B289" s="4" t="str">
        <f>IF(Raw!R289="", "", Raw!R289)</f>
        <v/>
      </c>
      <c r="C289" s="4" t="str">
        <f>IF(Raw!S289="", "", Raw!S289)</f>
        <v/>
      </c>
      <c r="D289" t="str">
        <f>IF(Raw!AT289="", "", Raw!AT289)</f>
        <v/>
      </c>
      <c r="E289" t="str">
        <f>IF(Raw!V289="", "", Raw!V289)</f>
        <v/>
      </c>
      <c r="F289" t="str">
        <f>IF(Raw!BA289="", "", Raw!BA289)</f>
        <v/>
      </c>
      <c r="G289" t="str">
        <f>IF(Raw!AV289="", "", Raw!AV289)</f>
        <v/>
      </c>
      <c r="H289" t="str">
        <f>IF(Raw!T289="", "", Raw!T289)</f>
        <v/>
      </c>
      <c r="I289" t="str">
        <f>IF(Raw!U289="", "", Raw!U289)</f>
        <v/>
      </c>
      <c r="J289" t="str">
        <f>IF(Raw!AZ289="Failed", "No", "")</f>
        <v/>
      </c>
      <c r="K289" s="2" t="str">
        <f>IF(Raw!BQ289="", "", IF(Raw!BQ289="Missed", "Missed", DATEVALUE(RIGHT(Raw!BQ289, LEN(Raw!BQ289) - FIND(",", Raw!BQ289) - 1))))</f>
        <v/>
      </c>
      <c r="L289" s="3" t="str">
        <f>IF(Raw!BR289="", "", IF(Raw!BR289="Missed", "Missed", TIMEVALUE(Raw!BR289)))</f>
        <v/>
      </c>
      <c r="M289" t="str">
        <f>IF(Raw!BS289="", "", Raw!BS289)</f>
        <v/>
      </c>
    </row>
    <row r="290" spans="1:13" x14ac:dyDescent="0.2">
      <c r="A290" s="4" t="str">
        <f>IF(B290="", "", 289)</f>
        <v/>
      </c>
      <c r="B290" s="4" t="str">
        <f>IF(Raw!R290="", "", Raw!R290)</f>
        <v/>
      </c>
      <c r="C290" s="4" t="str">
        <f>IF(Raw!S290="", "", Raw!S290)</f>
        <v/>
      </c>
      <c r="D290" t="str">
        <f>IF(Raw!AT290="", "", Raw!AT290)</f>
        <v/>
      </c>
      <c r="E290" t="str">
        <f>IF(Raw!V290="", "", Raw!V290)</f>
        <v/>
      </c>
      <c r="F290" t="str">
        <f>IF(Raw!BA290="", "", Raw!BA290)</f>
        <v/>
      </c>
      <c r="G290" t="str">
        <f>IF(Raw!AV290="", "", Raw!AV290)</f>
        <v/>
      </c>
      <c r="H290" t="str">
        <f>IF(Raw!T290="", "", Raw!T290)</f>
        <v/>
      </c>
      <c r="I290" t="str">
        <f>IF(Raw!U290="", "", Raw!U290)</f>
        <v/>
      </c>
      <c r="J290" t="str">
        <f>IF(Raw!AZ290="Failed", "No", "")</f>
        <v/>
      </c>
      <c r="K290" s="2" t="str">
        <f>IF(Raw!BQ290="", "", IF(Raw!BQ290="Missed", "Missed", DATEVALUE(RIGHT(Raw!BQ290, LEN(Raw!BQ290) - FIND(",", Raw!BQ290) - 1))))</f>
        <v/>
      </c>
      <c r="L290" s="3" t="str">
        <f>IF(Raw!BR290="", "", IF(Raw!BR290="Missed", "Missed", TIMEVALUE(Raw!BR290)))</f>
        <v/>
      </c>
      <c r="M290" t="str">
        <f>IF(Raw!BS290="", "", Raw!BS290)</f>
        <v/>
      </c>
    </row>
    <row r="291" spans="1:13" x14ac:dyDescent="0.2">
      <c r="A291" s="4" t="str">
        <f>IF(B291="", "", 290)</f>
        <v/>
      </c>
      <c r="B291" s="4" t="str">
        <f>IF(Raw!R291="", "", Raw!R291)</f>
        <v/>
      </c>
      <c r="C291" s="4" t="str">
        <f>IF(Raw!S291="", "", Raw!S291)</f>
        <v/>
      </c>
      <c r="D291" t="str">
        <f>IF(Raw!AT291="", "", Raw!AT291)</f>
        <v/>
      </c>
      <c r="E291" t="str">
        <f>IF(Raw!V291="", "", Raw!V291)</f>
        <v/>
      </c>
      <c r="F291" t="str">
        <f>IF(Raw!BA291="", "", Raw!BA291)</f>
        <v/>
      </c>
      <c r="G291" t="str">
        <f>IF(Raw!AV291="", "", Raw!AV291)</f>
        <v/>
      </c>
      <c r="H291" t="str">
        <f>IF(Raw!T291="", "", Raw!T291)</f>
        <v/>
      </c>
      <c r="I291" t="str">
        <f>IF(Raw!U291="", "", Raw!U291)</f>
        <v/>
      </c>
      <c r="J291" t="str">
        <f>IF(Raw!AZ291="Failed", "No", "")</f>
        <v/>
      </c>
      <c r="K291" s="2" t="str">
        <f>IF(Raw!BQ291="", "", IF(Raw!BQ291="Missed", "Missed", DATEVALUE(RIGHT(Raw!BQ291, LEN(Raw!BQ291) - FIND(",", Raw!BQ291) - 1))))</f>
        <v/>
      </c>
      <c r="L291" s="3" t="str">
        <f>IF(Raw!BR291="", "", IF(Raw!BR291="Missed", "Missed", TIMEVALUE(Raw!BR291)))</f>
        <v/>
      </c>
      <c r="M291" t="str">
        <f>IF(Raw!BS291="", "", Raw!BS291)</f>
        <v/>
      </c>
    </row>
    <row r="292" spans="1:13" x14ac:dyDescent="0.2">
      <c r="A292" s="4" t="str">
        <f>IF(B292="", "", 291)</f>
        <v/>
      </c>
      <c r="B292" s="4" t="str">
        <f>IF(Raw!R292="", "", Raw!R292)</f>
        <v/>
      </c>
      <c r="C292" s="4" t="str">
        <f>IF(Raw!S292="", "", Raw!S292)</f>
        <v/>
      </c>
      <c r="D292" t="str">
        <f>IF(Raw!AT292="", "", Raw!AT292)</f>
        <v/>
      </c>
      <c r="E292" t="str">
        <f>IF(Raw!V292="", "", Raw!V292)</f>
        <v/>
      </c>
      <c r="F292" t="str">
        <f>IF(Raw!BA292="", "", Raw!BA292)</f>
        <v/>
      </c>
      <c r="G292" t="str">
        <f>IF(Raw!AV292="", "", Raw!AV292)</f>
        <v/>
      </c>
      <c r="H292" t="str">
        <f>IF(Raw!T292="", "", Raw!T292)</f>
        <v/>
      </c>
      <c r="I292" t="str">
        <f>IF(Raw!U292="", "", Raw!U292)</f>
        <v/>
      </c>
      <c r="J292" t="str">
        <f>IF(Raw!AZ292="Failed", "No", "")</f>
        <v/>
      </c>
      <c r="K292" s="2" t="str">
        <f>IF(Raw!BQ292="", "", IF(Raw!BQ292="Missed", "Missed", DATEVALUE(RIGHT(Raw!BQ292, LEN(Raw!BQ292) - FIND(",", Raw!BQ292) - 1))))</f>
        <v/>
      </c>
      <c r="L292" s="3" t="str">
        <f>IF(Raw!BR292="", "", IF(Raw!BR292="Missed", "Missed", TIMEVALUE(Raw!BR292)))</f>
        <v/>
      </c>
      <c r="M292" t="str">
        <f>IF(Raw!BS292="", "", Raw!BS292)</f>
        <v/>
      </c>
    </row>
    <row r="293" spans="1:13" x14ac:dyDescent="0.2">
      <c r="A293" s="4" t="str">
        <f>IF(B293="", "", 292)</f>
        <v/>
      </c>
      <c r="B293" s="4" t="str">
        <f>IF(Raw!R293="", "", Raw!R293)</f>
        <v/>
      </c>
      <c r="C293" s="4" t="str">
        <f>IF(Raw!S293="", "", Raw!S293)</f>
        <v/>
      </c>
      <c r="D293" t="str">
        <f>IF(Raw!AT293="", "", Raw!AT293)</f>
        <v/>
      </c>
      <c r="E293" t="str">
        <f>IF(Raw!V293="", "", Raw!V293)</f>
        <v/>
      </c>
      <c r="F293" t="str">
        <f>IF(Raw!BA293="", "", Raw!BA293)</f>
        <v/>
      </c>
      <c r="G293" t="str">
        <f>IF(Raw!AV293="", "", Raw!AV293)</f>
        <v/>
      </c>
      <c r="H293" t="str">
        <f>IF(Raw!T293="", "", Raw!T293)</f>
        <v/>
      </c>
      <c r="I293" t="str">
        <f>IF(Raw!U293="", "", Raw!U293)</f>
        <v/>
      </c>
      <c r="J293" t="str">
        <f>IF(Raw!AZ293="Failed", "No", "")</f>
        <v/>
      </c>
      <c r="K293" s="2" t="str">
        <f>IF(Raw!BQ293="", "", IF(Raw!BQ293="Missed", "Missed", DATEVALUE(RIGHT(Raw!BQ293, LEN(Raw!BQ293) - FIND(",", Raw!BQ293) - 1))))</f>
        <v/>
      </c>
      <c r="L293" s="3" t="str">
        <f>IF(Raw!BR293="", "", IF(Raw!BR293="Missed", "Missed", TIMEVALUE(Raw!BR293)))</f>
        <v/>
      </c>
      <c r="M293" t="str">
        <f>IF(Raw!BS293="", "", Raw!BS293)</f>
        <v/>
      </c>
    </row>
    <row r="294" spans="1:13" x14ac:dyDescent="0.2">
      <c r="A294" s="4" t="str">
        <f>IF(B294="", "", 293)</f>
        <v/>
      </c>
      <c r="B294" s="4" t="str">
        <f>IF(Raw!R294="", "", Raw!R294)</f>
        <v/>
      </c>
      <c r="C294" s="4" t="str">
        <f>IF(Raw!S294="", "", Raw!S294)</f>
        <v/>
      </c>
      <c r="D294" t="str">
        <f>IF(Raw!AT294="", "", Raw!AT294)</f>
        <v/>
      </c>
      <c r="E294" t="str">
        <f>IF(Raw!V294="", "", Raw!V294)</f>
        <v/>
      </c>
      <c r="F294" t="str">
        <f>IF(Raw!BA294="", "", Raw!BA294)</f>
        <v/>
      </c>
      <c r="G294" t="str">
        <f>IF(Raw!AV294="", "", Raw!AV294)</f>
        <v/>
      </c>
      <c r="H294" t="str">
        <f>IF(Raw!T294="", "", Raw!T294)</f>
        <v/>
      </c>
      <c r="I294" t="str">
        <f>IF(Raw!U294="", "", Raw!U294)</f>
        <v/>
      </c>
      <c r="J294" t="str">
        <f>IF(Raw!AZ294="Failed", "No", "")</f>
        <v/>
      </c>
      <c r="K294" s="2" t="str">
        <f>IF(Raw!BQ294="", "", IF(Raw!BQ294="Missed", "Missed", DATEVALUE(RIGHT(Raw!BQ294, LEN(Raw!BQ294) - FIND(",", Raw!BQ294) - 1))))</f>
        <v/>
      </c>
      <c r="L294" s="3" t="str">
        <f>IF(Raw!BR294="", "", IF(Raw!BR294="Missed", "Missed", TIMEVALUE(Raw!BR294)))</f>
        <v/>
      </c>
      <c r="M294" t="str">
        <f>IF(Raw!BS294="", "", Raw!BS294)</f>
        <v/>
      </c>
    </row>
    <row r="295" spans="1:13" x14ac:dyDescent="0.2">
      <c r="A295" s="4" t="str">
        <f>IF(B295="", "", 294)</f>
        <v/>
      </c>
      <c r="B295" s="4" t="str">
        <f>IF(Raw!R295="", "", Raw!R295)</f>
        <v/>
      </c>
      <c r="C295" s="4" t="str">
        <f>IF(Raw!S295="", "", Raw!S295)</f>
        <v/>
      </c>
      <c r="D295" t="str">
        <f>IF(Raw!AT295="", "", Raw!AT295)</f>
        <v/>
      </c>
      <c r="E295" t="str">
        <f>IF(Raw!V295="", "", Raw!V295)</f>
        <v/>
      </c>
      <c r="F295" t="str">
        <f>IF(Raw!BA295="", "", Raw!BA295)</f>
        <v/>
      </c>
      <c r="G295" t="str">
        <f>IF(Raw!AV295="", "", Raw!AV295)</f>
        <v/>
      </c>
      <c r="H295" t="str">
        <f>IF(Raw!T295="", "", Raw!T295)</f>
        <v/>
      </c>
      <c r="I295" t="str">
        <f>IF(Raw!U295="", "", Raw!U295)</f>
        <v/>
      </c>
      <c r="J295" t="str">
        <f>IF(Raw!AZ295="Failed", "No", "")</f>
        <v/>
      </c>
      <c r="K295" s="2" t="str">
        <f>IF(Raw!BQ295="", "", IF(Raw!BQ295="Missed", "Missed", DATEVALUE(RIGHT(Raw!BQ295, LEN(Raw!BQ295) - FIND(",", Raw!BQ295) - 1))))</f>
        <v/>
      </c>
      <c r="L295" s="3" t="str">
        <f>IF(Raw!BR295="", "", IF(Raw!BR295="Missed", "Missed", TIMEVALUE(Raw!BR295)))</f>
        <v/>
      </c>
      <c r="M295" t="str">
        <f>IF(Raw!BS295="", "", Raw!BS295)</f>
        <v/>
      </c>
    </row>
    <row r="296" spans="1:13" x14ac:dyDescent="0.2">
      <c r="A296" s="4" t="str">
        <f>IF(B296="", "", 295)</f>
        <v/>
      </c>
      <c r="B296" s="4" t="str">
        <f>IF(Raw!R296="", "", Raw!R296)</f>
        <v/>
      </c>
      <c r="C296" s="4" t="str">
        <f>IF(Raw!S296="", "", Raw!S296)</f>
        <v/>
      </c>
      <c r="D296" t="str">
        <f>IF(Raw!AT296="", "", Raw!AT296)</f>
        <v/>
      </c>
      <c r="E296" t="str">
        <f>IF(Raw!V296="", "", Raw!V296)</f>
        <v/>
      </c>
      <c r="F296" t="str">
        <f>IF(Raw!BA296="", "", Raw!BA296)</f>
        <v/>
      </c>
      <c r="G296" t="str">
        <f>IF(Raw!AV296="", "", Raw!AV296)</f>
        <v/>
      </c>
      <c r="H296" t="str">
        <f>IF(Raw!T296="", "", Raw!T296)</f>
        <v/>
      </c>
      <c r="I296" t="str">
        <f>IF(Raw!U296="", "", Raw!U296)</f>
        <v/>
      </c>
      <c r="J296" t="str">
        <f>IF(Raw!AZ296="Failed", "No", "")</f>
        <v/>
      </c>
      <c r="K296" s="2" t="str">
        <f>IF(Raw!BQ296="", "", IF(Raw!BQ296="Missed", "Missed", DATEVALUE(RIGHT(Raw!BQ296, LEN(Raw!BQ296) - FIND(",", Raw!BQ296) - 1))))</f>
        <v/>
      </c>
      <c r="L296" s="3" t="str">
        <f>IF(Raw!BR296="", "", IF(Raw!BR296="Missed", "Missed", TIMEVALUE(Raw!BR296)))</f>
        <v/>
      </c>
      <c r="M296" t="str">
        <f>IF(Raw!BS296="", "", Raw!BS296)</f>
        <v/>
      </c>
    </row>
    <row r="297" spans="1:13" x14ac:dyDescent="0.2">
      <c r="A297" s="4" t="str">
        <f>IF(B297="", "", 296)</f>
        <v/>
      </c>
      <c r="B297" s="4" t="str">
        <f>IF(Raw!R297="", "", Raw!R297)</f>
        <v/>
      </c>
      <c r="C297" s="4" t="str">
        <f>IF(Raw!S297="", "", Raw!S297)</f>
        <v/>
      </c>
      <c r="D297" t="str">
        <f>IF(Raw!AT297="", "", Raw!AT297)</f>
        <v/>
      </c>
      <c r="E297" t="str">
        <f>IF(Raw!V297="", "", Raw!V297)</f>
        <v/>
      </c>
      <c r="F297" t="str">
        <f>IF(Raw!BA297="", "", Raw!BA297)</f>
        <v/>
      </c>
      <c r="G297" t="str">
        <f>IF(Raw!AV297="", "", Raw!AV297)</f>
        <v/>
      </c>
      <c r="H297" t="str">
        <f>IF(Raw!T297="", "", Raw!T297)</f>
        <v/>
      </c>
      <c r="I297" t="str">
        <f>IF(Raw!U297="", "", Raw!U297)</f>
        <v/>
      </c>
      <c r="J297" t="str">
        <f>IF(Raw!AZ297="Failed", "No", "")</f>
        <v/>
      </c>
      <c r="K297" s="2" t="str">
        <f>IF(Raw!BQ297="", "", IF(Raw!BQ297="Missed", "Missed", DATEVALUE(RIGHT(Raw!BQ297, LEN(Raw!BQ297) - FIND(",", Raw!BQ297) - 1))))</f>
        <v/>
      </c>
      <c r="L297" s="3" t="str">
        <f>IF(Raw!BR297="", "", IF(Raw!BR297="Missed", "Missed", TIMEVALUE(Raw!BR297)))</f>
        <v/>
      </c>
      <c r="M297" t="str">
        <f>IF(Raw!BS297="", "", Raw!BS297)</f>
        <v/>
      </c>
    </row>
    <row r="298" spans="1:13" x14ac:dyDescent="0.2">
      <c r="A298" s="4" t="str">
        <f>IF(B298="", "", 297)</f>
        <v/>
      </c>
      <c r="B298" s="4" t="str">
        <f>IF(Raw!R298="", "", Raw!R298)</f>
        <v/>
      </c>
      <c r="C298" s="4" t="str">
        <f>IF(Raw!S298="", "", Raw!S298)</f>
        <v/>
      </c>
      <c r="D298" t="str">
        <f>IF(Raw!AT298="", "", Raw!AT298)</f>
        <v/>
      </c>
      <c r="E298" t="str">
        <f>IF(Raw!V298="", "", Raw!V298)</f>
        <v/>
      </c>
      <c r="F298" t="str">
        <f>IF(Raw!BA298="", "", Raw!BA298)</f>
        <v/>
      </c>
      <c r="G298" t="str">
        <f>IF(Raw!AV298="", "", Raw!AV298)</f>
        <v/>
      </c>
      <c r="H298" t="str">
        <f>IF(Raw!T298="", "", Raw!T298)</f>
        <v/>
      </c>
      <c r="I298" t="str">
        <f>IF(Raw!U298="", "", Raw!U298)</f>
        <v/>
      </c>
      <c r="J298" t="str">
        <f>IF(Raw!AZ298="Failed", "No", "")</f>
        <v/>
      </c>
      <c r="K298" s="2" t="str">
        <f>IF(Raw!BQ298="", "", IF(Raw!BQ298="Missed", "Missed", DATEVALUE(RIGHT(Raw!BQ298, LEN(Raw!BQ298) - FIND(",", Raw!BQ298) - 1))))</f>
        <v/>
      </c>
      <c r="L298" s="3" t="str">
        <f>IF(Raw!BR298="", "", IF(Raw!BR298="Missed", "Missed", TIMEVALUE(Raw!BR298)))</f>
        <v/>
      </c>
      <c r="M298" t="str">
        <f>IF(Raw!BS298="", "", Raw!BS298)</f>
        <v/>
      </c>
    </row>
    <row r="299" spans="1:13" x14ac:dyDescent="0.2">
      <c r="A299" s="4" t="str">
        <f>IF(B299="", "", 298)</f>
        <v/>
      </c>
      <c r="B299" s="4" t="str">
        <f>IF(Raw!R299="", "", Raw!R299)</f>
        <v/>
      </c>
      <c r="C299" s="4" t="str">
        <f>IF(Raw!S299="", "", Raw!S299)</f>
        <v/>
      </c>
      <c r="D299" t="str">
        <f>IF(Raw!AT299="", "", Raw!AT299)</f>
        <v/>
      </c>
      <c r="E299" t="str">
        <f>IF(Raw!V299="", "", Raw!V299)</f>
        <v/>
      </c>
      <c r="F299" t="str">
        <f>IF(Raw!BA299="", "", Raw!BA299)</f>
        <v/>
      </c>
      <c r="G299" t="str">
        <f>IF(Raw!AV299="", "", Raw!AV299)</f>
        <v/>
      </c>
      <c r="H299" t="str">
        <f>IF(Raw!T299="", "", Raw!T299)</f>
        <v/>
      </c>
      <c r="I299" t="str">
        <f>IF(Raw!U299="", "", Raw!U299)</f>
        <v/>
      </c>
      <c r="J299" t="str">
        <f>IF(Raw!AZ299="Failed", "No", "")</f>
        <v/>
      </c>
      <c r="K299" s="2" t="str">
        <f>IF(Raw!BQ299="", "", IF(Raw!BQ299="Missed", "Missed", DATEVALUE(RIGHT(Raw!BQ299, LEN(Raw!BQ299) - FIND(",", Raw!BQ299) - 1))))</f>
        <v/>
      </c>
      <c r="L299" s="3" t="str">
        <f>IF(Raw!BR299="", "", IF(Raw!BR299="Missed", "Missed", TIMEVALUE(Raw!BR299)))</f>
        <v/>
      </c>
      <c r="M299" t="str">
        <f>IF(Raw!BS299="", "", Raw!BS299)</f>
        <v/>
      </c>
    </row>
    <row r="300" spans="1:13" x14ac:dyDescent="0.2">
      <c r="A300" s="4" t="str">
        <f>IF(B300="", "", 299)</f>
        <v/>
      </c>
      <c r="B300" s="4" t="str">
        <f>IF(Raw!R300="", "", Raw!R300)</f>
        <v/>
      </c>
      <c r="C300" s="4" t="str">
        <f>IF(Raw!S300="", "", Raw!S300)</f>
        <v/>
      </c>
      <c r="D300" t="str">
        <f>IF(Raw!AT300="", "", Raw!AT300)</f>
        <v/>
      </c>
      <c r="E300" t="str">
        <f>IF(Raw!V300="", "", Raw!V300)</f>
        <v/>
      </c>
      <c r="F300" t="str">
        <f>IF(Raw!BA300="", "", Raw!BA300)</f>
        <v/>
      </c>
      <c r="G300" t="str">
        <f>IF(Raw!AV300="", "", Raw!AV300)</f>
        <v/>
      </c>
      <c r="H300" t="str">
        <f>IF(Raw!T300="", "", Raw!T300)</f>
        <v/>
      </c>
      <c r="I300" t="str">
        <f>IF(Raw!U300="", "", Raw!U300)</f>
        <v/>
      </c>
      <c r="J300" t="str">
        <f>IF(Raw!AZ300="Failed", "No", "")</f>
        <v/>
      </c>
      <c r="K300" s="2" t="str">
        <f>IF(Raw!BQ300="", "", IF(Raw!BQ300="Missed", "Missed", DATEVALUE(RIGHT(Raw!BQ300, LEN(Raw!BQ300) - FIND(",", Raw!BQ300) - 1))))</f>
        <v/>
      </c>
      <c r="L300" s="3" t="str">
        <f>IF(Raw!BR300="", "", IF(Raw!BR300="Missed", "Missed", TIMEVALUE(Raw!BR300)))</f>
        <v/>
      </c>
      <c r="M300" t="str">
        <f>IF(Raw!BS300="", "", Raw!BS300)</f>
        <v/>
      </c>
    </row>
    <row r="301" spans="1:13" x14ac:dyDescent="0.2">
      <c r="A301" s="4" t="str">
        <f>IF(B301="", "", 300)</f>
        <v/>
      </c>
      <c r="B301" s="4" t="str">
        <f>IF(Raw!R301="", "", Raw!R301)</f>
        <v/>
      </c>
      <c r="C301" s="4" t="str">
        <f>IF(Raw!S301="", "", Raw!S301)</f>
        <v/>
      </c>
      <c r="D301" t="str">
        <f>IF(Raw!AT301="", "", Raw!AT301)</f>
        <v/>
      </c>
      <c r="E301" t="str">
        <f>IF(Raw!V301="", "", Raw!V301)</f>
        <v/>
      </c>
      <c r="F301" t="str">
        <f>IF(Raw!BA301="", "", Raw!BA301)</f>
        <v/>
      </c>
      <c r="G301" t="str">
        <f>IF(Raw!AV301="", "", Raw!AV301)</f>
        <v/>
      </c>
      <c r="H301" t="str">
        <f>IF(Raw!T301="", "", Raw!T301)</f>
        <v/>
      </c>
      <c r="I301" t="str">
        <f>IF(Raw!U301="", "", Raw!U301)</f>
        <v/>
      </c>
      <c r="J301" t="str">
        <f>IF(Raw!AZ301="Failed", "No", "")</f>
        <v/>
      </c>
      <c r="K301" s="2" t="str">
        <f>IF(Raw!BQ301="", "", IF(Raw!BQ301="Missed", "Missed", DATEVALUE(RIGHT(Raw!BQ301, LEN(Raw!BQ301) - FIND(",", Raw!BQ301) - 1))))</f>
        <v/>
      </c>
      <c r="L301" s="3" t="str">
        <f>IF(Raw!BR301="", "", IF(Raw!BR301="Missed", "Missed", TIMEVALUE(Raw!BR301)))</f>
        <v/>
      </c>
      <c r="M301" t="str">
        <f>IF(Raw!BS301="", "", Raw!BS301)</f>
        <v/>
      </c>
    </row>
    <row r="302" spans="1:13" x14ac:dyDescent="0.2">
      <c r="A302" s="4" t="str">
        <f>IF(B302="", "", 301)</f>
        <v/>
      </c>
      <c r="B302" s="4" t="str">
        <f>IF(Raw!R302="", "", Raw!R302)</f>
        <v/>
      </c>
      <c r="C302" s="4" t="str">
        <f>IF(Raw!S302="", "", Raw!S302)</f>
        <v/>
      </c>
      <c r="D302" t="str">
        <f>IF(Raw!AT302="", "", Raw!AT302)</f>
        <v/>
      </c>
      <c r="E302" t="str">
        <f>IF(Raw!V302="", "", Raw!V302)</f>
        <v/>
      </c>
      <c r="F302" t="str">
        <f>IF(Raw!BA302="", "", Raw!BA302)</f>
        <v/>
      </c>
      <c r="G302" t="str">
        <f>IF(Raw!AV302="", "", Raw!AV302)</f>
        <v/>
      </c>
      <c r="H302" t="str">
        <f>IF(Raw!T302="", "", Raw!T302)</f>
        <v/>
      </c>
      <c r="I302" t="str">
        <f>IF(Raw!U302="", "", Raw!U302)</f>
        <v/>
      </c>
      <c r="J302" t="str">
        <f>IF(Raw!AZ302="Failed", "No", "")</f>
        <v/>
      </c>
      <c r="K302" s="2" t="str">
        <f>IF(Raw!BQ302="", "", IF(Raw!BQ302="Missed", "Missed", DATEVALUE(RIGHT(Raw!BQ302, LEN(Raw!BQ302) - FIND(",", Raw!BQ302) - 1))))</f>
        <v/>
      </c>
      <c r="L302" s="3" t="str">
        <f>IF(Raw!BR302="", "", IF(Raw!BR302="Missed", "Missed", TIMEVALUE(Raw!BR302)))</f>
        <v/>
      </c>
      <c r="M302" t="str">
        <f>IF(Raw!BS302="", "", Raw!BS302)</f>
        <v/>
      </c>
    </row>
    <row r="303" spans="1:13" x14ac:dyDescent="0.2">
      <c r="A303" s="4" t="str">
        <f>IF(B303="", "", 302)</f>
        <v/>
      </c>
      <c r="B303" s="4" t="str">
        <f>IF(Raw!R303="", "", Raw!R303)</f>
        <v/>
      </c>
      <c r="C303" s="4" t="str">
        <f>IF(Raw!S303="", "", Raw!S303)</f>
        <v/>
      </c>
      <c r="D303" t="str">
        <f>IF(Raw!AT303="", "", Raw!AT303)</f>
        <v/>
      </c>
      <c r="E303" t="str">
        <f>IF(Raw!V303="", "", Raw!V303)</f>
        <v/>
      </c>
      <c r="F303" t="str">
        <f>IF(Raw!BA303="", "", Raw!BA303)</f>
        <v/>
      </c>
      <c r="G303" t="str">
        <f>IF(Raw!AV303="", "", Raw!AV303)</f>
        <v/>
      </c>
      <c r="H303" t="str">
        <f>IF(Raw!T303="", "", Raw!T303)</f>
        <v/>
      </c>
      <c r="I303" t="str">
        <f>IF(Raw!U303="", "", Raw!U303)</f>
        <v/>
      </c>
      <c r="J303" t="str">
        <f>IF(Raw!AZ303="Failed", "No", "")</f>
        <v/>
      </c>
      <c r="K303" s="2" t="str">
        <f>IF(Raw!BQ303="", "", IF(Raw!BQ303="Missed", "Missed", DATEVALUE(RIGHT(Raw!BQ303, LEN(Raw!BQ303) - FIND(",", Raw!BQ303) - 1))))</f>
        <v/>
      </c>
      <c r="L303" s="3" t="str">
        <f>IF(Raw!BR303="", "", IF(Raw!BR303="Missed", "Missed", TIMEVALUE(Raw!BR303)))</f>
        <v/>
      </c>
      <c r="M303" t="str">
        <f>IF(Raw!BS303="", "", Raw!BS303)</f>
        <v/>
      </c>
    </row>
    <row r="304" spans="1:13" x14ac:dyDescent="0.2">
      <c r="A304" s="4" t="str">
        <f>IF(B304="", "", 303)</f>
        <v/>
      </c>
      <c r="B304" s="4" t="str">
        <f>IF(Raw!R304="", "", Raw!R304)</f>
        <v/>
      </c>
      <c r="C304" s="4" t="str">
        <f>IF(Raw!S304="", "", Raw!S304)</f>
        <v/>
      </c>
      <c r="D304" t="str">
        <f>IF(Raw!AT304="", "", Raw!AT304)</f>
        <v/>
      </c>
      <c r="E304" t="str">
        <f>IF(Raw!V304="", "", Raw!V304)</f>
        <v/>
      </c>
      <c r="F304" t="str">
        <f>IF(Raw!BA304="", "", Raw!BA304)</f>
        <v/>
      </c>
      <c r="G304" t="str">
        <f>IF(Raw!AV304="", "", Raw!AV304)</f>
        <v/>
      </c>
      <c r="H304" t="str">
        <f>IF(Raw!T304="", "", Raw!T304)</f>
        <v/>
      </c>
      <c r="I304" t="str">
        <f>IF(Raw!U304="", "", Raw!U304)</f>
        <v/>
      </c>
      <c r="J304" t="str">
        <f>IF(Raw!AZ304="Failed", "No", "")</f>
        <v/>
      </c>
      <c r="K304" s="2" t="str">
        <f>IF(Raw!BQ304="", "", IF(Raw!BQ304="Missed", "Missed", DATEVALUE(RIGHT(Raw!BQ304, LEN(Raw!BQ304) - FIND(",", Raw!BQ304) - 1))))</f>
        <v/>
      </c>
      <c r="L304" s="3" t="str">
        <f>IF(Raw!BR304="", "", IF(Raw!BR304="Missed", "Missed", TIMEVALUE(Raw!BR304)))</f>
        <v/>
      </c>
      <c r="M304" t="str">
        <f>IF(Raw!BS304="", "", Raw!BS304)</f>
        <v/>
      </c>
    </row>
    <row r="305" spans="1:13" x14ac:dyDescent="0.2">
      <c r="A305" s="4" t="str">
        <f>IF(B305="", "", 304)</f>
        <v/>
      </c>
      <c r="B305" s="4" t="str">
        <f>IF(Raw!R305="", "", Raw!R305)</f>
        <v/>
      </c>
      <c r="C305" s="4" t="str">
        <f>IF(Raw!S305="", "", Raw!S305)</f>
        <v/>
      </c>
      <c r="D305" t="str">
        <f>IF(Raw!AT305="", "", Raw!AT305)</f>
        <v/>
      </c>
      <c r="E305" t="str">
        <f>IF(Raw!V305="", "", Raw!V305)</f>
        <v/>
      </c>
      <c r="F305" t="str">
        <f>IF(Raw!BA305="", "", Raw!BA305)</f>
        <v/>
      </c>
      <c r="G305" t="str">
        <f>IF(Raw!AV305="", "", Raw!AV305)</f>
        <v/>
      </c>
      <c r="H305" t="str">
        <f>IF(Raw!T305="", "", Raw!T305)</f>
        <v/>
      </c>
      <c r="I305" t="str">
        <f>IF(Raw!U305="", "", Raw!U305)</f>
        <v/>
      </c>
      <c r="J305" t="str">
        <f>IF(Raw!AZ305="Failed", "No", "")</f>
        <v/>
      </c>
      <c r="K305" s="2" t="str">
        <f>IF(Raw!BQ305="", "", IF(Raw!BQ305="Missed", "Missed", DATEVALUE(RIGHT(Raw!BQ305, LEN(Raw!BQ305) - FIND(",", Raw!BQ305) - 1))))</f>
        <v/>
      </c>
      <c r="L305" s="3" t="str">
        <f>IF(Raw!BR305="", "", IF(Raw!BR305="Missed", "Missed", TIMEVALUE(Raw!BR305)))</f>
        <v/>
      </c>
      <c r="M305" t="str">
        <f>IF(Raw!BS305="", "", Raw!BS305)</f>
        <v/>
      </c>
    </row>
    <row r="306" spans="1:13" x14ac:dyDescent="0.2">
      <c r="A306" s="4" t="str">
        <f>IF(B306="", "", 305)</f>
        <v/>
      </c>
      <c r="B306" s="4" t="str">
        <f>IF(Raw!R306="", "", Raw!R306)</f>
        <v/>
      </c>
      <c r="C306" s="4" t="str">
        <f>IF(Raw!S306="", "", Raw!S306)</f>
        <v/>
      </c>
      <c r="D306" t="str">
        <f>IF(Raw!AT306="", "", Raw!AT306)</f>
        <v/>
      </c>
      <c r="E306" t="str">
        <f>IF(Raw!V306="", "", Raw!V306)</f>
        <v/>
      </c>
      <c r="F306" t="str">
        <f>IF(Raw!BA306="", "", Raw!BA306)</f>
        <v/>
      </c>
      <c r="G306" t="str">
        <f>IF(Raw!AV306="", "", Raw!AV306)</f>
        <v/>
      </c>
      <c r="H306" t="str">
        <f>IF(Raw!T306="", "", Raw!T306)</f>
        <v/>
      </c>
      <c r="I306" t="str">
        <f>IF(Raw!U306="", "", Raw!U306)</f>
        <v/>
      </c>
      <c r="J306" t="str">
        <f>IF(Raw!AZ306="Failed", "No", "")</f>
        <v/>
      </c>
      <c r="K306" s="2" t="str">
        <f>IF(Raw!BQ306="", "", IF(Raw!BQ306="Missed", "Missed", DATEVALUE(RIGHT(Raw!BQ306, LEN(Raw!BQ306) - FIND(",", Raw!BQ306) - 1))))</f>
        <v/>
      </c>
      <c r="L306" s="3" t="str">
        <f>IF(Raw!BR306="", "", IF(Raw!BR306="Missed", "Missed", TIMEVALUE(Raw!BR306)))</f>
        <v/>
      </c>
      <c r="M306" t="str">
        <f>IF(Raw!BS306="", "", Raw!BS306)</f>
        <v/>
      </c>
    </row>
    <row r="307" spans="1:13" x14ac:dyDescent="0.2">
      <c r="A307" s="4" t="str">
        <f>IF(B307="", "", 306)</f>
        <v/>
      </c>
      <c r="B307" s="4" t="str">
        <f>IF(Raw!R307="", "", Raw!R307)</f>
        <v/>
      </c>
      <c r="C307" s="4" t="str">
        <f>IF(Raw!S307="", "", Raw!S307)</f>
        <v/>
      </c>
      <c r="D307" t="str">
        <f>IF(Raw!AT307="", "", Raw!AT307)</f>
        <v/>
      </c>
      <c r="E307" t="str">
        <f>IF(Raw!V307="", "", Raw!V307)</f>
        <v/>
      </c>
      <c r="F307" t="str">
        <f>IF(Raw!BA307="", "", Raw!BA307)</f>
        <v/>
      </c>
      <c r="G307" t="str">
        <f>IF(Raw!AV307="", "", Raw!AV307)</f>
        <v/>
      </c>
      <c r="H307" t="str">
        <f>IF(Raw!T307="", "", Raw!T307)</f>
        <v/>
      </c>
      <c r="I307" t="str">
        <f>IF(Raw!U307="", "", Raw!U307)</f>
        <v/>
      </c>
      <c r="J307" t="str">
        <f>IF(Raw!AZ307="Failed", "No", "")</f>
        <v/>
      </c>
      <c r="K307" s="2" t="str">
        <f>IF(Raw!BQ307="", "", IF(Raw!BQ307="Missed", "Missed", DATEVALUE(RIGHT(Raw!BQ307, LEN(Raw!BQ307) - FIND(",", Raw!BQ307) - 1))))</f>
        <v/>
      </c>
      <c r="L307" s="3" t="str">
        <f>IF(Raw!BR307="", "", IF(Raw!BR307="Missed", "Missed", TIMEVALUE(Raw!BR307)))</f>
        <v/>
      </c>
      <c r="M307" t="str">
        <f>IF(Raw!BS307="", "", Raw!BS307)</f>
        <v/>
      </c>
    </row>
    <row r="308" spans="1:13" x14ac:dyDescent="0.2">
      <c r="A308" s="4" t="str">
        <f>IF(B308="", "", 307)</f>
        <v/>
      </c>
      <c r="B308" s="4" t="str">
        <f>IF(Raw!R308="", "", Raw!R308)</f>
        <v/>
      </c>
      <c r="C308" s="4" t="str">
        <f>IF(Raw!S308="", "", Raw!S308)</f>
        <v/>
      </c>
      <c r="D308" t="str">
        <f>IF(Raw!AT308="", "", Raw!AT308)</f>
        <v/>
      </c>
      <c r="E308" t="str">
        <f>IF(Raw!V308="", "", Raw!V308)</f>
        <v/>
      </c>
      <c r="F308" t="str">
        <f>IF(Raw!BA308="", "", Raw!BA308)</f>
        <v/>
      </c>
      <c r="G308" t="str">
        <f>IF(Raw!AV308="", "", Raw!AV308)</f>
        <v/>
      </c>
      <c r="H308" t="str">
        <f>IF(Raw!T308="", "", Raw!T308)</f>
        <v/>
      </c>
      <c r="I308" t="str">
        <f>IF(Raw!U308="", "", Raw!U308)</f>
        <v/>
      </c>
      <c r="J308" t="str">
        <f>IF(Raw!AZ308="Failed", "No", "")</f>
        <v/>
      </c>
      <c r="K308" s="2" t="str">
        <f>IF(Raw!BQ308="", "", IF(Raw!BQ308="Missed", "Missed", DATEVALUE(RIGHT(Raw!BQ308, LEN(Raw!BQ308) - FIND(",", Raw!BQ308) - 1))))</f>
        <v/>
      </c>
      <c r="L308" s="3" t="str">
        <f>IF(Raw!BR308="", "", IF(Raw!BR308="Missed", "Missed", TIMEVALUE(Raw!BR308)))</f>
        <v/>
      </c>
      <c r="M308" t="str">
        <f>IF(Raw!BS308="", "", Raw!BS308)</f>
        <v/>
      </c>
    </row>
    <row r="309" spans="1:13" x14ac:dyDescent="0.2">
      <c r="A309" s="4" t="str">
        <f>IF(B309="", "", 308)</f>
        <v/>
      </c>
      <c r="B309" s="4" t="str">
        <f>IF(Raw!R309="", "", Raw!R309)</f>
        <v/>
      </c>
      <c r="C309" s="4" t="str">
        <f>IF(Raw!S309="", "", Raw!S309)</f>
        <v/>
      </c>
      <c r="D309" t="str">
        <f>IF(Raw!AT309="", "", Raw!AT309)</f>
        <v/>
      </c>
      <c r="E309" t="str">
        <f>IF(Raw!V309="", "", Raw!V309)</f>
        <v/>
      </c>
      <c r="F309" t="str">
        <f>IF(Raw!BA309="", "", Raw!BA309)</f>
        <v/>
      </c>
      <c r="G309" t="str">
        <f>IF(Raw!AV309="", "", Raw!AV309)</f>
        <v/>
      </c>
      <c r="H309" t="str">
        <f>IF(Raw!T309="", "", Raw!T309)</f>
        <v/>
      </c>
      <c r="I309" t="str">
        <f>IF(Raw!U309="", "", Raw!U309)</f>
        <v/>
      </c>
      <c r="J309" t="str">
        <f>IF(Raw!AZ309="Failed", "No", "")</f>
        <v/>
      </c>
      <c r="K309" s="2" t="str">
        <f>IF(Raw!BQ309="", "", IF(Raw!BQ309="Missed", "Missed", DATEVALUE(RIGHT(Raw!BQ309, LEN(Raw!BQ309) - FIND(",", Raw!BQ309) - 1))))</f>
        <v/>
      </c>
      <c r="L309" s="3" t="str">
        <f>IF(Raw!BR309="", "", IF(Raw!BR309="Missed", "Missed", TIMEVALUE(Raw!BR309)))</f>
        <v/>
      </c>
      <c r="M309" t="str">
        <f>IF(Raw!BS309="", "", Raw!BS309)</f>
        <v/>
      </c>
    </row>
    <row r="310" spans="1:13" x14ac:dyDescent="0.2">
      <c r="A310" s="4" t="str">
        <f>IF(B310="", "", 309)</f>
        <v/>
      </c>
      <c r="B310" s="4" t="str">
        <f>IF(Raw!R310="", "", Raw!R310)</f>
        <v/>
      </c>
      <c r="C310" s="4" t="str">
        <f>IF(Raw!S310="", "", Raw!S310)</f>
        <v/>
      </c>
      <c r="D310" t="str">
        <f>IF(Raw!AT310="", "", Raw!AT310)</f>
        <v/>
      </c>
      <c r="E310" t="str">
        <f>IF(Raw!V310="", "", Raw!V310)</f>
        <v/>
      </c>
      <c r="F310" t="str">
        <f>IF(Raw!BA310="", "", Raw!BA310)</f>
        <v/>
      </c>
      <c r="G310" t="str">
        <f>IF(Raw!AV310="", "", Raw!AV310)</f>
        <v/>
      </c>
      <c r="H310" t="str">
        <f>IF(Raw!T310="", "", Raw!T310)</f>
        <v/>
      </c>
      <c r="I310" t="str">
        <f>IF(Raw!U310="", "", Raw!U310)</f>
        <v/>
      </c>
      <c r="J310" t="str">
        <f>IF(Raw!AZ310="Failed", "No", "")</f>
        <v/>
      </c>
      <c r="K310" s="2" t="str">
        <f>IF(Raw!BQ310="", "", IF(Raw!BQ310="Missed", "Missed", DATEVALUE(RIGHT(Raw!BQ310, LEN(Raw!BQ310) - FIND(",", Raw!BQ310) - 1))))</f>
        <v/>
      </c>
      <c r="L310" s="3" t="str">
        <f>IF(Raw!BR310="", "", IF(Raw!BR310="Missed", "Missed", TIMEVALUE(Raw!BR310)))</f>
        <v/>
      </c>
      <c r="M310" t="str">
        <f>IF(Raw!BS310="", "", Raw!BS310)</f>
        <v/>
      </c>
    </row>
    <row r="311" spans="1:13" x14ac:dyDescent="0.2">
      <c r="A311" s="4" t="str">
        <f>IF(B311="", "", 310)</f>
        <v/>
      </c>
      <c r="B311" s="4" t="str">
        <f>IF(Raw!R311="", "", Raw!R311)</f>
        <v/>
      </c>
      <c r="C311" s="4" t="str">
        <f>IF(Raw!S311="", "", Raw!S311)</f>
        <v/>
      </c>
      <c r="D311" t="str">
        <f>IF(Raw!AT311="", "", Raw!AT311)</f>
        <v/>
      </c>
      <c r="E311" t="str">
        <f>IF(Raw!V311="", "", Raw!V311)</f>
        <v/>
      </c>
      <c r="F311" t="str">
        <f>IF(Raw!BA311="", "", Raw!BA311)</f>
        <v/>
      </c>
      <c r="G311" t="str">
        <f>IF(Raw!AV311="", "", Raw!AV311)</f>
        <v/>
      </c>
      <c r="H311" t="str">
        <f>IF(Raw!T311="", "", Raw!T311)</f>
        <v/>
      </c>
      <c r="I311" t="str">
        <f>IF(Raw!U311="", "", Raw!U311)</f>
        <v/>
      </c>
      <c r="J311" t="str">
        <f>IF(Raw!AZ311="Failed", "No", "")</f>
        <v/>
      </c>
      <c r="K311" s="2" t="str">
        <f>IF(Raw!BQ311="", "", IF(Raw!BQ311="Missed", "Missed", DATEVALUE(RIGHT(Raw!BQ311, LEN(Raw!BQ311) - FIND(",", Raw!BQ311) - 1))))</f>
        <v/>
      </c>
      <c r="L311" s="3" t="str">
        <f>IF(Raw!BR311="", "", IF(Raw!BR311="Missed", "Missed", TIMEVALUE(Raw!BR311)))</f>
        <v/>
      </c>
      <c r="M311" t="str">
        <f>IF(Raw!BS311="", "", Raw!BS311)</f>
        <v/>
      </c>
    </row>
    <row r="312" spans="1:13" x14ac:dyDescent="0.2">
      <c r="A312" s="4" t="str">
        <f>IF(B312="", "", 311)</f>
        <v/>
      </c>
      <c r="B312" s="4" t="str">
        <f>IF(Raw!R312="", "", Raw!R312)</f>
        <v/>
      </c>
      <c r="C312" s="4" t="str">
        <f>IF(Raw!S312="", "", Raw!S312)</f>
        <v/>
      </c>
      <c r="D312" t="str">
        <f>IF(Raw!AT312="", "", Raw!AT312)</f>
        <v/>
      </c>
      <c r="E312" t="str">
        <f>IF(Raw!V312="", "", Raw!V312)</f>
        <v/>
      </c>
      <c r="F312" t="str">
        <f>IF(Raw!BA312="", "", Raw!BA312)</f>
        <v/>
      </c>
      <c r="G312" t="str">
        <f>IF(Raw!AV312="", "", Raw!AV312)</f>
        <v/>
      </c>
      <c r="H312" t="str">
        <f>IF(Raw!T312="", "", Raw!T312)</f>
        <v/>
      </c>
      <c r="I312" t="str">
        <f>IF(Raw!U312="", "", Raw!U312)</f>
        <v/>
      </c>
      <c r="J312" t="str">
        <f>IF(Raw!AZ312="Failed", "No", "")</f>
        <v/>
      </c>
      <c r="K312" s="2" t="str">
        <f>IF(Raw!BQ312="", "", IF(Raw!BQ312="Missed", "Missed", DATEVALUE(RIGHT(Raw!BQ312, LEN(Raw!BQ312) - FIND(",", Raw!BQ312) - 1))))</f>
        <v/>
      </c>
      <c r="L312" s="3" t="str">
        <f>IF(Raw!BR312="", "", IF(Raw!BR312="Missed", "Missed", TIMEVALUE(Raw!BR312)))</f>
        <v/>
      </c>
      <c r="M312" t="str">
        <f>IF(Raw!BS312="", "", Raw!BS312)</f>
        <v/>
      </c>
    </row>
    <row r="313" spans="1:13" x14ac:dyDescent="0.2">
      <c r="A313" s="4" t="str">
        <f>IF(B313="", "", 312)</f>
        <v/>
      </c>
      <c r="B313" s="4" t="str">
        <f>IF(Raw!R313="", "", Raw!R313)</f>
        <v/>
      </c>
      <c r="C313" s="4" t="str">
        <f>IF(Raw!S313="", "", Raw!S313)</f>
        <v/>
      </c>
      <c r="D313" t="str">
        <f>IF(Raw!AT313="", "", Raw!AT313)</f>
        <v/>
      </c>
      <c r="E313" t="str">
        <f>IF(Raw!V313="", "", Raw!V313)</f>
        <v/>
      </c>
      <c r="F313" t="str">
        <f>IF(Raw!BA313="", "", Raw!BA313)</f>
        <v/>
      </c>
      <c r="G313" t="str">
        <f>IF(Raw!AV313="", "", Raw!AV313)</f>
        <v/>
      </c>
      <c r="H313" t="str">
        <f>IF(Raw!T313="", "", Raw!T313)</f>
        <v/>
      </c>
      <c r="I313" t="str">
        <f>IF(Raw!U313="", "", Raw!U313)</f>
        <v/>
      </c>
      <c r="J313" t="str">
        <f>IF(Raw!AZ313="Failed", "No", "")</f>
        <v/>
      </c>
      <c r="K313" s="2" t="str">
        <f>IF(Raw!BQ313="", "", IF(Raw!BQ313="Missed", "Missed", DATEVALUE(RIGHT(Raw!BQ313, LEN(Raw!BQ313) - FIND(",", Raw!BQ313) - 1))))</f>
        <v/>
      </c>
      <c r="L313" s="3" t="str">
        <f>IF(Raw!BR313="", "", IF(Raw!BR313="Missed", "Missed", TIMEVALUE(Raw!BR313)))</f>
        <v/>
      </c>
      <c r="M313" t="str">
        <f>IF(Raw!BS313="", "", Raw!BS313)</f>
        <v/>
      </c>
    </row>
    <row r="314" spans="1:13" x14ac:dyDescent="0.2">
      <c r="A314" s="4" t="str">
        <f>IF(B314="", "", 313)</f>
        <v/>
      </c>
      <c r="B314" s="4" t="str">
        <f>IF(Raw!R314="", "", Raw!R314)</f>
        <v/>
      </c>
      <c r="C314" s="4" t="str">
        <f>IF(Raw!S314="", "", Raw!S314)</f>
        <v/>
      </c>
      <c r="D314" t="str">
        <f>IF(Raw!AT314="", "", Raw!AT314)</f>
        <v/>
      </c>
      <c r="E314" t="str">
        <f>IF(Raw!V314="", "", Raw!V314)</f>
        <v/>
      </c>
      <c r="F314" t="str">
        <f>IF(Raw!BA314="", "", Raw!BA314)</f>
        <v/>
      </c>
      <c r="G314" t="str">
        <f>IF(Raw!AV314="", "", Raw!AV314)</f>
        <v/>
      </c>
      <c r="H314" t="str">
        <f>IF(Raw!T314="", "", Raw!T314)</f>
        <v/>
      </c>
      <c r="I314" t="str">
        <f>IF(Raw!U314="", "", Raw!U314)</f>
        <v/>
      </c>
      <c r="J314" t="str">
        <f>IF(Raw!AZ314="Failed", "No", "")</f>
        <v/>
      </c>
      <c r="K314" s="2" t="str">
        <f>IF(Raw!BQ314="", "", IF(Raw!BQ314="Missed", "Missed", DATEVALUE(RIGHT(Raw!BQ314, LEN(Raw!BQ314) - FIND(",", Raw!BQ314) - 1))))</f>
        <v/>
      </c>
      <c r="L314" s="3" t="str">
        <f>IF(Raw!BR314="", "", IF(Raw!BR314="Missed", "Missed", TIMEVALUE(Raw!BR314)))</f>
        <v/>
      </c>
      <c r="M314" t="str">
        <f>IF(Raw!BS314="", "", Raw!BS314)</f>
        <v/>
      </c>
    </row>
    <row r="315" spans="1:13" x14ac:dyDescent="0.2">
      <c r="A315" s="4" t="str">
        <f>IF(B315="", "", 314)</f>
        <v/>
      </c>
      <c r="B315" s="4" t="str">
        <f>IF(Raw!R315="", "", Raw!R315)</f>
        <v/>
      </c>
      <c r="C315" s="4" t="str">
        <f>IF(Raw!S315="", "", Raw!S315)</f>
        <v/>
      </c>
      <c r="D315" t="str">
        <f>IF(Raw!AT315="", "", Raw!AT315)</f>
        <v/>
      </c>
      <c r="E315" t="str">
        <f>IF(Raw!V315="", "", Raw!V315)</f>
        <v/>
      </c>
      <c r="F315" t="str">
        <f>IF(Raw!BA315="", "", Raw!BA315)</f>
        <v/>
      </c>
      <c r="G315" t="str">
        <f>IF(Raw!AV315="", "", Raw!AV315)</f>
        <v/>
      </c>
      <c r="H315" t="str">
        <f>IF(Raw!T315="", "", Raw!T315)</f>
        <v/>
      </c>
      <c r="I315" t="str">
        <f>IF(Raw!U315="", "", Raw!U315)</f>
        <v/>
      </c>
      <c r="J315" t="str">
        <f>IF(Raw!AZ315="Failed", "No", "")</f>
        <v/>
      </c>
      <c r="K315" s="2" t="str">
        <f>IF(Raw!BQ315="", "", IF(Raw!BQ315="Missed", "Missed", DATEVALUE(RIGHT(Raw!BQ315, LEN(Raw!BQ315) - FIND(",", Raw!BQ315) - 1))))</f>
        <v/>
      </c>
      <c r="L315" s="3" t="str">
        <f>IF(Raw!BR315="", "", IF(Raw!BR315="Missed", "Missed", TIMEVALUE(Raw!BR315)))</f>
        <v/>
      </c>
      <c r="M315" t="str">
        <f>IF(Raw!BS315="", "", Raw!BS315)</f>
        <v/>
      </c>
    </row>
    <row r="316" spans="1:13" x14ac:dyDescent="0.2">
      <c r="A316" s="4" t="str">
        <f>IF(B316="", "", 315)</f>
        <v/>
      </c>
      <c r="B316" s="4" t="str">
        <f>IF(Raw!R316="", "", Raw!R316)</f>
        <v/>
      </c>
      <c r="C316" s="4" t="str">
        <f>IF(Raw!S316="", "", Raw!S316)</f>
        <v/>
      </c>
      <c r="D316" t="str">
        <f>IF(Raw!AT316="", "", Raw!AT316)</f>
        <v/>
      </c>
      <c r="E316" t="str">
        <f>IF(Raw!V316="", "", Raw!V316)</f>
        <v/>
      </c>
      <c r="F316" t="str">
        <f>IF(Raw!BA316="", "", Raw!BA316)</f>
        <v/>
      </c>
      <c r="G316" t="str">
        <f>IF(Raw!AV316="", "", Raw!AV316)</f>
        <v/>
      </c>
      <c r="H316" t="str">
        <f>IF(Raw!T316="", "", Raw!T316)</f>
        <v/>
      </c>
      <c r="I316" t="str">
        <f>IF(Raw!U316="", "", Raw!U316)</f>
        <v/>
      </c>
      <c r="J316" t="str">
        <f>IF(Raw!AZ316="Failed", "No", "")</f>
        <v/>
      </c>
      <c r="K316" s="2" t="str">
        <f>IF(Raw!BQ316="", "", IF(Raw!BQ316="Missed", "Missed", DATEVALUE(RIGHT(Raw!BQ316, LEN(Raw!BQ316) - FIND(",", Raw!BQ316) - 1))))</f>
        <v/>
      </c>
      <c r="L316" s="3" t="str">
        <f>IF(Raw!BR316="", "", IF(Raw!BR316="Missed", "Missed", TIMEVALUE(Raw!BR316)))</f>
        <v/>
      </c>
      <c r="M316" t="str">
        <f>IF(Raw!BS316="", "", Raw!BS316)</f>
        <v/>
      </c>
    </row>
    <row r="317" spans="1:13" x14ac:dyDescent="0.2">
      <c r="A317" s="4" t="str">
        <f>IF(B317="", "", 316)</f>
        <v/>
      </c>
      <c r="B317" s="4" t="str">
        <f>IF(Raw!R317="", "", Raw!R317)</f>
        <v/>
      </c>
      <c r="C317" s="4" t="str">
        <f>IF(Raw!S317="", "", Raw!S317)</f>
        <v/>
      </c>
      <c r="D317" t="str">
        <f>IF(Raw!AT317="", "", Raw!AT317)</f>
        <v/>
      </c>
      <c r="E317" t="str">
        <f>IF(Raw!V317="", "", Raw!V317)</f>
        <v/>
      </c>
      <c r="F317" t="str">
        <f>IF(Raw!BA317="", "", Raw!BA317)</f>
        <v/>
      </c>
      <c r="G317" t="str">
        <f>IF(Raw!AV317="", "", Raw!AV317)</f>
        <v/>
      </c>
      <c r="H317" t="str">
        <f>IF(Raw!T317="", "", Raw!T317)</f>
        <v/>
      </c>
      <c r="I317" t="str">
        <f>IF(Raw!U317="", "", Raw!U317)</f>
        <v/>
      </c>
      <c r="J317" t="str">
        <f>IF(Raw!AZ317="Failed", "No", "")</f>
        <v/>
      </c>
      <c r="K317" s="2" t="str">
        <f>IF(Raw!BQ317="", "", IF(Raw!BQ317="Missed", "Missed", DATEVALUE(RIGHT(Raw!BQ317, LEN(Raw!BQ317) - FIND(",", Raw!BQ317) - 1))))</f>
        <v/>
      </c>
      <c r="L317" s="3" t="str">
        <f>IF(Raw!BR317="", "", IF(Raw!BR317="Missed", "Missed", TIMEVALUE(Raw!BR317)))</f>
        <v/>
      </c>
      <c r="M317" t="str">
        <f>IF(Raw!BS317="", "", Raw!BS317)</f>
        <v/>
      </c>
    </row>
    <row r="318" spans="1:13" x14ac:dyDescent="0.2">
      <c r="A318" s="4" t="str">
        <f>IF(B318="", "", 317)</f>
        <v/>
      </c>
      <c r="B318" s="4" t="str">
        <f>IF(Raw!R318="", "", Raw!R318)</f>
        <v/>
      </c>
      <c r="C318" s="4" t="str">
        <f>IF(Raw!S318="", "", Raw!S318)</f>
        <v/>
      </c>
      <c r="D318" t="str">
        <f>IF(Raw!AT318="", "", Raw!AT318)</f>
        <v/>
      </c>
      <c r="E318" t="str">
        <f>IF(Raw!V318="", "", Raw!V318)</f>
        <v/>
      </c>
      <c r="F318" t="str">
        <f>IF(Raw!BA318="", "", Raw!BA318)</f>
        <v/>
      </c>
      <c r="G318" t="str">
        <f>IF(Raw!AV318="", "", Raw!AV318)</f>
        <v/>
      </c>
      <c r="H318" t="str">
        <f>IF(Raw!T318="", "", Raw!T318)</f>
        <v/>
      </c>
      <c r="I318" t="str">
        <f>IF(Raw!U318="", "", Raw!U318)</f>
        <v/>
      </c>
      <c r="J318" t="str">
        <f>IF(Raw!AZ318="Failed", "No", "")</f>
        <v/>
      </c>
      <c r="K318" s="2" t="str">
        <f>IF(Raw!BQ318="", "", IF(Raw!BQ318="Missed", "Missed", DATEVALUE(RIGHT(Raw!BQ318, LEN(Raw!BQ318) - FIND(",", Raw!BQ318) - 1))))</f>
        <v/>
      </c>
      <c r="L318" s="3" t="str">
        <f>IF(Raw!BR318="", "", IF(Raw!BR318="Missed", "Missed", TIMEVALUE(Raw!BR318)))</f>
        <v/>
      </c>
      <c r="M318" t="str">
        <f>IF(Raw!BS318="", "", Raw!BS318)</f>
        <v/>
      </c>
    </row>
    <row r="319" spans="1:13" x14ac:dyDescent="0.2">
      <c r="A319" s="4" t="str">
        <f>IF(B319="", "", 318)</f>
        <v/>
      </c>
      <c r="B319" s="4" t="str">
        <f>IF(Raw!R319="", "", Raw!R319)</f>
        <v/>
      </c>
      <c r="C319" s="4" t="str">
        <f>IF(Raw!S319="", "", Raw!S319)</f>
        <v/>
      </c>
      <c r="D319" t="str">
        <f>IF(Raw!AT319="", "", Raw!AT319)</f>
        <v/>
      </c>
      <c r="E319" t="str">
        <f>IF(Raw!V319="", "", Raw!V319)</f>
        <v/>
      </c>
      <c r="F319" t="str">
        <f>IF(Raw!BA319="", "", Raw!BA319)</f>
        <v/>
      </c>
      <c r="G319" t="str">
        <f>IF(Raw!AV319="", "", Raw!AV319)</f>
        <v/>
      </c>
      <c r="H319" t="str">
        <f>IF(Raw!T319="", "", Raw!T319)</f>
        <v/>
      </c>
      <c r="I319" t="str">
        <f>IF(Raw!U319="", "", Raw!U319)</f>
        <v/>
      </c>
      <c r="J319" t="str">
        <f>IF(Raw!AZ319="Failed", "No", "")</f>
        <v/>
      </c>
      <c r="K319" s="2" t="str">
        <f>IF(Raw!BQ319="", "", IF(Raw!BQ319="Missed", "Missed", DATEVALUE(RIGHT(Raw!BQ319, LEN(Raw!BQ319) - FIND(",", Raw!BQ319) - 1))))</f>
        <v/>
      </c>
      <c r="L319" s="3" t="str">
        <f>IF(Raw!BR319="", "", IF(Raw!BR319="Missed", "Missed", TIMEVALUE(Raw!BR319)))</f>
        <v/>
      </c>
      <c r="M319" t="str">
        <f>IF(Raw!BS319="", "", Raw!BS319)</f>
        <v/>
      </c>
    </row>
    <row r="320" spans="1:13" x14ac:dyDescent="0.2">
      <c r="A320" s="4" t="str">
        <f>IF(B320="", "", 319)</f>
        <v/>
      </c>
      <c r="B320" s="4" t="str">
        <f>IF(Raw!R320="", "", Raw!R320)</f>
        <v/>
      </c>
      <c r="C320" s="4" t="str">
        <f>IF(Raw!S320="", "", Raw!S320)</f>
        <v/>
      </c>
      <c r="D320" t="str">
        <f>IF(Raw!AT320="", "", Raw!AT320)</f>
        <v/>
      </c>
      <c r="E320" t="str">
        <f>IF(Raw!V320="", "", Raw!V320)</f>
        <v/>
      </c>
      <c r="F320" t="str">
        <f>IF(Raw!BA320="", "", Raw!BA320)</f>
        <v/>
      </c>
      <c r="G320" t="str">
        <f>IF(Raw!AV320="", "", Raw!AV320)</f>
        <v/>
      </c>
      <c r="H320" t="str">
        <f>IF(Raw!T320="", "", Raw!T320)</f>
        <v/>
      </c>
      <c r="I320" t="str">
        <f>IF(Raw!U320="", "", Raw!U320)</f>
        <v/>
      </c>
      <c r="J320" t="str">
        <f>IF(Raw!AZ320="Failed", "No", "")</f>
        <v/>
      </c>
      <c r="K320" s="2" t="str">
        <f>IF(Raw!BQ320="", "", IF(Raw!BQ320="Missed", "Missed", DATEVALUE(RIGHT(Raw!BQ320, LEN(Raw!BQ320) - FIND(",", Raw!BQ320) - 1))))</f>
        <v/>
      </c>
      <c r="L320" s="3" t="str">
        <f>IF(Raw!BR320="", "", IF(Raw!BR320="Missed", "Missed", TIMEVALUE(Raw!BR320)))</f>
        <v/>
      </c>
      <c r="M320" t="str">
        <f>IF(Raw!BS320="", "", Raw!BS320)</f>
        <v/>
      </c>
    </row>
    <row r="321" spans="1:13" x14ac:dyDescent="0.2">
      <c r="A321" s="4" t="str">
        <f>IF(B321="", "", 320)</f>
        <v/>
      </c>
      <c r="B321" s="4" t="str">
        <f>IF(Raw!R321="", "", Raw!R321)</f>
        <v/>
      </c>
      <c r="C321" s="4" t="str">
        <f>IF(Raw!S321="", "", Raw!S321)</f>
        <v/>
      </c>
      <c r="D321" t="str">
        <f>IF(Raw!AT321="", "", Raw!AT321)</f>
        <v/>
      </c>
      <c r="E321" t="str">
        <f>IF(Raw!V321="", "", Raw!V321)</f>
        <v/>
      </c>
      <c r="F321" t="str">
        <f>IF(Raw!BA321="", "", Raw!BA321)</f>
        <v/>
      </c>
      <c r="G321" t="str">
        <f>IF(Raw!AV321="", "", Raw!AV321)</f>
        <v/>
      </c>
      <c r="H321" t="str">
        <f>IF(Raw!T321="", "", Raw!T321)</f>
        <v/>
      </c>
      <c r="I321" t="str">
        <f>IF(Raw!U321="", "", Raw!U321)</f>
        <v/>
      </c>
      <c r="J321" t="str">
        <f>IF(Raw!AZ321="Failed", "No", "")</f>
        <v/>
      </c>
      <c r="K321" s="2" t="str">
        <f>IF(Raw!BQ321="", "", IF(Raw!BQ321="Missed", "Missed", DATEVALUE(RIGHT(Raw!BQ321, LEN(Raw!BQ321) - FIND(",", Raw!BQ321) - 1))))</f>
        <v/>
      </c>
      <c r="L321" s="3" t="str">
        <f>IF(Raw!BR321="", "", IF(Raw!BR321="Missed", "Missed", TIMEVALUE(Raw!BR321)))</f>
        <v/>
      </c>
      <c r="M321" t="str">
        <f>IF(Raw!BS321="", "", Raw!BS321)</f>
        <v/>
      </c>
    </row>
    <row r="322" spans="1:13" x14ac:dyDescent="0.2">
      <c r="A322" s="4" t="str">
        <f>IF(B322="", "", 321)</f>
        <v/>
      </c>
      <c r="B322" s="4" t="str">
        <f>IF(Raw!R322="", "", Raw!R322)</f>
        <v/>
      </c>
      <c r="C322" s="4" t="str">
        <f>IF(Raw!S322="", "", Raw!S322)</f>
        <v/>
      </c>
      <c r="D322" t="str">
        <f>IF(Raw!AT322="", "", Raw!AT322)</f>
        <v/>
      </c>
      <c r="E322" t="str">
        <f>IF(Raw!V322="", "", Raw!V322)</f>
        <v/>
      </c>
      <c r="F322" t="str">
        <f>IF(Raw!BA322="", "", Raw!BA322)</f>
        <v/>
      </c>
      <c r="G322" t="str">
        <f>IF(Raw!AV322="", "", Raw!AV322)</f>
        <v/>
      </c>
      <c r="H322" t="str">
        <f>IF(Raw!T322="", "", Raw!T322)</f>
        <v/>
      </c>
      <c r="I322" t="str">
        <f>IF(Raw!U322="", "", Raw!U322)</f>
        <v/>
      </c>
      <c r="J322" t="str">
        <f>IF(Raw!AZ322="Failed", "No", "")</f>
        <v/>
      </c>
      <c r="K322" s="2" t="str">
        <f>IF(Raw!BQ322="", "", IF(Raw!BQ322="Missed", "Missed", DATEVALUE(RIGHT(Raw!BQ322, LEN(Raw!BQ322) - FIND(",", Raw!BQ322) - 1))))</f>
        <v/>
      </c>
      <c r="L322" s="3" t="str">
        <f>IF(Raw!BR322="", "", IF(Raw!BR322="Missed", "Missed", TIMEVALUE(Raw!BR322)))</f>
        <v/>
      </c>
      <c r="M322" t="str">
        <f>IF(Raw!BS322="", "", Raw!BS322)</f>
        <v/>
      </c>
    </row>
    <row r="323" spans="1:13" x14ac:dyDescent="0.2">
      <c r="A323" s="4" t="str">
        <f>IF(B323="", "", 322)</f>
        <v/>
      </c>
      <c r="B323" s="4" t="str">
        <f>IF(Raw!R323="", "", Raw!R323)</f>
        <v/>
      </c>
      <c r="C323" s="4" t="str">
        <f>IF(Raw!S323="", "", Raw!S323)</f>
        <v/>
      </c>
      <c r="D323" t="str">
        <f>IF(Raw!AT323="", "", Raw!AT323)</f>
        <v/>
      </c>
      <c r="E323" t="str">
        <f>IF(Raw!V323="", "", Raw!V323)</f>
        <v/>
      </c>
      <c r="F323" t="str">
        <f>IF(Raw!BA323="", "", Raw!BA323)</f>
        <v/>
      </c>
      <c r="G323" t="str">
        <f>IF(Raw!AV323="", "", Raw!AV323)</f>
        <v/>
      </c>
      <c r="H323" t="str">
        <f>IF(Raw!T323="", "", Raw!T323)</f>
        <v/>
      </c>
      <c r="I323" t="str">
        <f>IF(Raw!U323="", "", Raw!U323)</f>
        <v/>
      </c>
      <c r="J323" t="str">
        <f>IF(Raw!AZ323="Failed", "No", "")</f>
        <v/>
      </c>
      <c r="K323" s="2" t="str">
        <f>IF(Raw!BQ323="", "", IF(Raw!BQ323="Missed", "Missed", DATEVALUE(RIGHT(Raw!BQ323, LEN(Raw!BQ323) - FIND(",", Raw!BQ323) - 1))))</f>
        <v/>
      </c>
      <c r="L323" s="3" t="str">
        <f>IF(Raw!BR323="", "", IF(Raw!BR323="Missed", "Missed", TIMEVALUE(Raw!BR323)))</f>
        <v/>
      </c>
      <c r="M323" t="str">
        <f>IF(Raw!BS323="", "", Raw!BS323)</f>
        <v/>
      </c>
    </row>
    <row r="324" spans="1:13" x14ac:dyDescent="0.2">
      <c r="A324" s="4" t="str">
        <f>IF(B324="", "", 323)</f>
        <v/>
      </c>
      <c r="B324" s="4" t="str">
        <f>IF(Raw!R324="", "", Raw!R324)</f>
        <v/>
      </c>
      <c r="C324" s="4" t="str">
        <f>IF(Raw!S324="", "", Raw!S324)</f>
        <v/>
      </c>
      <c r="D324" t="str">
        <f>IF(Raw!AT324="", "", Raw!AT324)</f>
        <v/>
      </c>
      <c r="E324" t="str">
        <f>IF(Raw!V324="", "", Raw!V324)</f>
        <v/>
      </c>
      <c r="F324" t="str">
        <f>IF(Raw!BA324="", "", Raw!BA324)</f>
        <v/>
      </c>
      <c r="G324" t="str">
        <f>IF(Raw!AV324="", "", Raw!AV324)</f>
        <v/>
      </c>
      <c r="H324" t="str">
        <f>IF(Raw!T324="", "", Raw!T324)</f>
        <v/>
      </c>
      <c r="I324" t="str">
        <f>IF(Raw!U324="", "", Raw!U324)</f>
        <v/>
      </c>
      <c r="J324" t="str">
        <f>IF(Raw!AZ324="Failed", "No", "")</f>
        <v/>
      </c>
      <c r="K324" s="2" t="str">
        <f>IF(Raw!BQ324="", "", IF(Raw!BQ324="Missed", "Missed", DATEVALUE(RIGHT(Raw!BQ324, LEN(Raw!BQ324) - FIND(",", Raw!BQ324) - 1))))</f>
        <v/>
      </c>
      <c r="L324" s="3" t="str">
        <f>IF(Raw!BR324="", "", IF(Raw!BR324="Missed", "Missed", TIMEVALUE(Raw!BR324)))</f>
        <v/>
      </c>
      <c r="M324" t="str">
        <f>IF(Raw!BS324="", "", Raw!BS324)</f>
        <v/>
      </c>
    </row>
    <row r="325" spans="1:13" x14ac:dyDescent="0.2">
      <c r="A325" s="4" t="str">
        <f>IF(B325="", "", 324)</f>
        <v/>
      </c>
      <c r="B325" s="4" t="str">
        <f>IF(Raw!R325="", "", Raw!R325)</f>
        <v/>
      </c>
      <c r="C325" s="4" t="str">
        <f>IF(Raw!S325="", "", Raw!S325)</f>
        <v/>
      </c>
      <c r="D325" t="str">
        <f>IF(Raw!AT325="", "", Raw!AT325)</f>
        <v/>
      </c>
      <c r="E325" t="str">
        <f>IF(Raw!V325="", "", Raw!V325)</f>
        <v/>
      </c>
      <c r="F325" t="str">
        <f>IF(Raw!BA325="", "", Raw!BA325)</f>
        <v/>
      </c>
      <c r="G325" t="str">
        <f>IF(Raw!AV325="", "", Raw!AV325)</f>
        <v/>
      </c>
      <c r="H325" t="str">
        <f>IF(Raw!T325="", "", Raw!T325)</f>
        <v/>
      </c>
      <c r="I325" t="str">
        <f>IF(Raw!U325="", "", Raw!U325)</f>
        <v/>
      </c>
      <c r="J325" t="str">
        <f>IF(Raw!AZ325="Failed", "No", "")</f>
        <v/>
      </c>
      <c r="K325" s="2" t="str">
        <f>IF(Raw!BQ325="", "", IF(Raw!BQ325="Missed", "Missed", DATEVALUE(RIGHT(Raw!BQ325, LEN(Raw!BQ325) - FIND(",", Raw!BQ325) - 1))))</f>
        <v/>
      </c>
      <c r="L325" s="3" t="str">
        <f>IF(Raw!BR325="", "", IF(Raw!BR325="Missed", "Missed", TIMEVALUE(Raw!BR325)))</f>
        <v/>
      </c>
      <c r="M325" t="str">
        <f>IF(Raw!BS325="", "", Raw!BS325)</f>
        <v/>
      </c>
    </row>
    <row r="326" spans="1:13" x14ac:dyDescent="0.2">
      <c r="A326" s="4" t="str">
        <f>IF(B326="", "", 325)</f>
        <v/>
      </c>
      <c r="B326" s="4" t="str">
        <f>IF(Raw!R326="", "", Raw!R326)</f>
        <v/>
      </c>
      <c r="C326" s="4" t="str">
        <f>IF(Raw!S326="", "", Raw!S326)</f>
        <v/>
      </c>
      <c r="D326" t="str">
        <f>IF(Raw!AT326="", "", Raw!AT326)</f>
        <v/>
      </c>
      <c r="E326" t="str">
        <f>IF(Raw!V326="", "", Raw!V326)</f>
        <v/>
      </c>
      <c r="F326" t="str">
        <f>IF(Raw!BA326="", "", Raw!BA326)</f>
        <v/>
      </c>
      <c r="G326" t="str">
        <f>IF(Raw!AV326="", "", Raw!AV326)</f>
        <v/>
      </c>
      <c r="H326" t="str">
        <f>IF(Raw!T326="", "", Raw!T326)</f>
        <v/>
      </c>
      <c r="I326" t="str">
        <f>IF(Raw!U326="", "", Raw!U326)</f>
        <v/>
      </c>
      <c r="J326" t="str">
        <f>IF(Raw!AZ326="Failed", "No", "")</f>
        <v/>
      </c>
      <c r="K326" s="2" t="str">
        <f>IF(Raw!BQ326="", "", IF(Raw!BQ326="Missed", "Missed", DATEVALUE(RIGHT(Raw!BQ326, LEN(Raw!BQ326) - FIND(",", Raw!BQ326) - 1))))</f>
        <v/>
      </c>
      <c r="L326" s="3" t="str">
        <f>IF(Raw!BR326="", "", IF(Raw!BR326="Missed", "Missed", TIMEVALUE(Raw!BR326)))</f>
        <v/>
      </c>
      <c r="M326" t="str">
        <f>IF(Raw!BS326="", "", Raw!BS326)</f>
        <v/>
      </c>
    </row>
    <row r="327" spans="1:13" x14ac:dyDescent="0.2">
      <c r="A327" s="4" t="str">
        <f>IF(B327="", "", 326)</f>
        <v/>
      </c>
      <c r="B327" s="4" t="str">
        <f>IF(Raw!R327="", "", Raw!R327)</f>
        <v/>
      </c>
      <c r="C327" s="4" t="str">
        <f>IF(Raw!S327="", "", Raw!S327)</f>
        <v/>
      </c>
      <c r="D327" t="str">
        <f>IF(Raw!AT327="", "", Raw!AT327)</f>
        <v/>
      </c>
      <c r="E327" t="str">
        <f>IF(Raw!V327="", "", Raw!V327)</f>
        <v/>
      </c>
      <c r="F327" t="str">
        <f>IF(Raw!BA327="", "", Raw!BA327)</f>
        <v/>
      </c>
      <c r="G327" t="str">
        <f>IF(Raw!AV327="", "", Raw!AV327)</f>
        <v/>
      </c>
      <c r="H327" t="str">
        <f>IF(Raw!T327="", "", Raw!T327)</f>
        <v/>
      </c>
      <c r="I327" t="str">
        <f>IF(Raw!U327="", "", Raw!U327)</f>
        <v/>
      </c>
      <c r="J327" t="str">
        <f>IF(Raw!AZ327="Failed", "No", "")</f>
        <v/>
      </c>
      <c r="K327" s="2" t="str">
        <f>IF(Raw!BQ327="", "", IF(Raw!BQ327="Missed", "Missed", DATEVALUE(RIGHT(Raw!BQ327, LEN(Raw!BQ327) - FIND(",", Raw!BQ327) - 1))))</f>
        <v/>
      </c>
      <c r="L327" s="3" t="str">
        <f>IF(Raw!BR327="", "", IF(Raw!BR327="Missed", "Missed", TIMEVALUE(Raw!BR327)))</f>
        <v/>
      </c>
      <c r="M327" t="str">
        <f>IF(Raw!BS327="", "", Raw!BS327)</f>
        <v/>
      </c>
    </row>
    <row r="328" spans="1:13" x14ac:dyDescent="0.2">
      <c r="A328" s="4" t="str">
        <f>IF(B328="", "", 327)</f>
        <v/>
      </c>
      <c r="B328" s="4" t="str">
        <f>IF(Raw!R328="", "", Raw!R328)</f>
        <v/>
      </c>
      <c r="C328" s="4" t="str">
        <f>IF(Raw!S328="", "", Raw!S328)</f>
        <v/>
      </c>
      <c r="D328" t="str">
        <f>IF(Raw!AT328="", "", Raw!AT328)</f>
        <v/>
      </c>
      <c r="E328" t="str">
        <f>IF(Raw!V328="", "", Raw!V328)</f>
        <v/>
      </c>
      <c r="F328" t="str">
        <f>IF(Raw!BA328="", "", Raw!BA328)</f>
        <v/>
      </c>
      <c r="G328" t="str">
        <f>IF(Raw!AV328="", "", Raw!AV328)</f>
        <v/>
      </c>
      <c r="H328" t="str">
        <f>IF(Raw!T328="", "", Raw!T328)</f>
        <v/>
      </c>
      <c r="I328" t="str">
        <f>IF(Raw!U328="", "", Raw!U328)</f>
        <v/>
      </c>
      <c r="J328" t="str">
        <f>IF(Raw!AZ328="Failed", "No", "")</f>
        <v/>
      </c>
      <c r="K328" s="2" t="str">
        <f>IF(Raw!BQ328="", "", IF(Raw!BQ328="Missed", "Missed", DATEVALUE(RIGHT(Raw!BQ328, LEN(Raw!BQ328) - FIND(",", Raw!BQ328) - 1))))</f>
        <v/>
      </c>
      <c r="L328" s="3" t="str">
        <f>IF(Raw!BR328="", "", IF(Raw!BR328="Missed", "Missed", TIMEVALUE(Raw!BR328)))</f>
        <v/>
      </c>
      <c r="M328" t="str">
        <f>IF(Raw!BS328="", "", Raw!BS328)</f>
        <v/>
      </c>
    </row>
    <row r="329" spans="1:13" x14ac:dyDescent="0.2">
      <c r="A329" s="4" t="str">
        <f>IF(B329="", "", 328)</f>
        <v/>
      </c>
      <c r="B329" s="4" t="str">
        <f>IF(Raw!R329="", "", Raw!R329)</f>
        <v/>
      </c>
      <c r="C329" s="4" t="str">
        <f>IF(Raw!S329="", "", Raw!S329)</f>
        <v/>
      </c>
      <c r="D329" t="str">
        <f>IF(Raw!AT329="", "", Raw!AT329)</f>
        <v/>
      </c>
      <c r="E329" t="str">
        <f>IF(Raw!V329="", "", Raw!V329)</f>
        <v/>
      </c>
      <c r="F329" t="str">
        <f>IF(Raw!BA329="", "", Raw!BA329)</f>
        <v/>
      </c>
      <c r="G329" t="str">
        <f>IF(Raw!AV329="", "", Raw!AV329)</f>
        <v/>
      </c>
      <c r="H329" t="str">
        <f>IF(Raw!T329="", "", Raw!T329)</f>
        <v/>
      </c>
      <c r="I329" t="str">
        <f>IF(Raw!U329="", "", Raw!U329)</f>
        <v/>
      </c>
      <c r="J329" t="str">
        <f>IF(Raw!AZ329="Failed", "No", "")</f>
        <v/>
      </c>
      <c r="K329" s="2" t="str">
        <f>IF(Raw!BQ329="", "", IF(Raw!BQ329="Missed", "Missed", DATEVALUE(RIGHT(Raw!BQ329, LEN(Raw!BQ329) - FIND(",", Raw!BQ329) - 1))))</f>
        <v/>
      </c>
      <c r="L329" s="3" t="str">
        <f>IF(Raw!BR329="", "", IF(Raw!BR329="Missed", "Missed", TIMEVALUE(Raw!BR329)))</f>
        <v/>
      </c>
      <c r="M329" t="str">
        <f>IF(Raw!BS329="", "", Raw!BS329)</f>
        <v/>
      </c>
    </row>
    <row r="330" spans="1:13" x14ac:dyDescent="0.2">
      <c r="A330" s="4" t="str">
        <f>IF(B330="", "", 329)</f>
        <v/>
      </c>
      <c r="B330" s="4" t="str">
        <f>IF(Raw!R330="", "", Raw!R330)</f>
        <v/>
      </c>
      <c r="C330" s="4" t="str">
        <f>IF(Raw!S330="", "", Raw!S330)</f>
        <v/>
      </c>
      <c r="D330" t="str">
        <f>IF(Raw!AT330="", "", Raw!AT330)</f>
        <v/>
      </c>
      <c r="E330" t="str">
        <f>IF(Raw!V330="", "", Raw!V330)</f>
        <v/>
      </c>
      <c r="F330" t="str">
        <f>IF(Raw!BA330="", "", Raw!BA330)</f>
        <v/>
      </c>
      <c r="G330" t="str">
        <f>IF(Raw!AV330="", "", Raw!AV330)</f>
        <v/>
      </c>
      <c r="H330" t="str">
        <f>IF(Raw!T330="", "", Raw!T330)</f>
        <v/>
      </c>
      <c r="I330" t="str">
        <f>IF(Raw!U330="", "", Raw!U330)</f>
        <v/>
      </c>
      <c r="J330" t="str">
        <f>IF(Raw!AZ330="Failed", "No", "")</f>
        <v/>
      </c>
      <c r="K330" s="2" t="str">
        <f>IF(Raw!BQ330="", "", IF(Raw!BQ330="Missed", "Missed", DATEVALUE(RIGHT(Raw!BQ330, LEN(Raw!BQ330) - FIND(",", Raw!BQ330) - 1))))</f>
        <v/>
      </c>
      <c r="L330" s="3" t="str">
        <f>IF(Raw!BR330="", "", IF(Raw!BR330="Missed", "Missed", TIMEVALUE(Raw!BR330)))</f>
        <v/>
      </c>
      <c r="M330" t="str">
        <f>IF(Raw!BS330="", "", Raw!BS330)</f>
        <v/>
      </c>
    </row>
    <row r="331" spans="1:13" x14ac:dyDescent="0.2">
      <c r="A331" s="4" t="str">
        <f>IF(B331="", "", 330)</f>
        <v/>
      </c>
      <c r="B331" s="4" t="str">
        <f>IF(Raw!R331="", "", Raw!R331)</f>
        <v/>
      </c>
      <c r="C331" s="4" t="str">
        <f>IF(Raw!S331="", "", Raw!S331)</f>
        <v/>
      </c>
      <c r="D331" t="str">
        <f>IF(Raw!AT331="", "", Raw!AT331)</f>
        <v/>
      </c>
      <c r="E331" t="str">
        <f>IF(Raw!V331="", "", Raw!V331)</f>
        <v/>
      </c>
      <c r="F331" t="str">
        <f>IF(Raw!BA331="", "", Raw!BA331)</f>
        <v/>
      </c>
      <c r="G331" t="str">
        <f>IF(Raw!AV331="", "", Raw!AV331)</f>
        <v/>
      </c>
      <c r="H331" t="str">
        <f>IF(Raw!T331="", "", Raw!T331)</f>
        <v/>
      </c>
      <c r="I331" t="str">
        <f>IF(Raw!U331="", "", Raw!U331)</f>
        <v/>
      </c>
      <c r="J331" t="str">
        <f>IF(Raw!AZ331="Failed", "No", "")</f>
        <v/>
      </c>
      <c r="K331" s="2" t="str">
        <f>IF(Raw!BQ331="", "", IF(Raw!BQ331="Missed", "Missed", DATEVALUE(RIGHT(Raw!BQ331, LEN(Raw!BQ331) - FIND(",", Raw!BQ331) - 1))))</f>
        <v/>
      </c>
      <c r="L331" s="3" t="str">
        <f>IF(Raw!BR331="", "", IF(Raw!BR331="Missed", "Missed", TIMEVALUE(Raw!BR331)))</f>
        <v/>
      </c>
      <c r="M331" t="str">
        <f>IF(Raw!BS331="", "", Raw!BS331)</f>
        <v/>
      </c>
    </row>
    <row r="332" spans="1:13" x14ac:dyDescent="0.2">
      <c r="A332" s="4" t="str">
        <f>IF(B332="", "", 331)</f>
        <v/>
      </c>
      <c r="B332" s="4" t="str">
        <f>IF(Raw!R332="", "", Raw!R332)</f>
        <v/>
      </c>
      <c r="C332" s="4" t="str">
        <f>IF(Raw!S332="", "", Raw!S332)</f>
        <v/>
      </c>
      <c r="D332" t="str">
        <f>IF(Raw!AT332="", "", Raw!AT332)</f>
        <v/>
      </c>
      <c r="E332" t="str">
        <f>IF(Raw!V332="", "", Raw!V332)</f>
        <v/>
      </c>
      <c r="F332" t="str">
        <f>IF(Raw!BA332="", "", Raw!BA332)</f>
        <v/>
      </c>
      <c r="G332" t="str">
        <f>IF(Raw!AV332="", "", Raw!AV332)</f>
        <v/>
      </c>
      <c r="H332" t="str">
        <f>IF(Raw!T332="", "", Raw!T332)</f>
        <v/>
      </c>
      <c r="I332" t="str">
        <f>IF(Raw!U332="", "", Raw!U332)</f>
        <v/>
      </c>
      <c r="J332" t="str">
        <f>IF(Raw!AZ332="Failed", "No", "")</f>
        <v/>
      </c>
      <c r="K332" s="2" t="str">
        <f>IF(Raw!BQ332="", "", IF(Raw!BQ332="Missed", "Missed", DATEVALUE(RIGHT(Raw!BQ332, LEN(Raw!BQ332) - FIND(",", Raw!BQ332) - 1))))</f>
        <v/>
      </c>
      <c r="L332" s="3" t="str">
        <f>IF(Raw!BR332="", "", IF(Raw!BR332="Missed", "Missed", TIMEVALUE(Raw!BR332)))</f>
        <v/>
      </c>
      <c r="M332" t="str">
        <f>IF(Raw!BS332="", "", Raw!BS332)</f>
        <v/>
      </c>
    </row>
    <row r="333" spans="1:13" x14ac:dyDescent="0.2">
      <c r="A333" s="4" t="str">
        <f>IF(B333="", "", 332)</f>
        <v/>
      </c>
      <c r="B333" s="4" t="str">
        <f>IF(Raw!R333="", "", Raw!R333)</f>
        <v/>
      </c>
      <c r="C333" s="4" t="str">
        <f>IF(Raw!S333="", "", Raw!S333)</f>
        <v/>
      </c>
      <c r="D333" t="str">
        <f>IF(Raw!AT333="", "", Raw!AT333)</f>
        <v/>
      </c>
      <c r="E333" t="str">
        <f>IF(Raw!V333="", "", Raw!V333)</f>
        <v/>
      </c>
      <c r="F333" t="str">
        <f>IF(Raw!BA333="", "", Raw!BA333)</f>
        <v/>
      </c>
      <c r="G333" t="str">
        <f>IF(Raw!AV333="", "", Raw!AV333)</f>
        <v/>
      </c>
      <c r="H333" t="str">
        <f>IF(Raw!T333="", "", Raw!T333)</f>
        <v/>
      </c>
      <c r="I333" t="str">
        <f>IF(Raw!U333="", "", Raw!U333)</f>
        <v/>
      </c>
      <c r="J333" t="str">
        <f>IF(Raw!AZ333="Failed", "No", "")</f>
        <v/>
      </c>
      <c r="K333" s="2" t="str">
        <f>IF(Raw!BQ333="", "", IF(Raw!BQ333="Missed", "Missed", DATEVALUE(RIGHT(Raw!BQ333, LEN(Raw!BQ333) - FIND(",", Raw!BQ333) - 1))))</f>
        <v/>
      </c>
      <c r="L333" s="3" t="str">
        <f>IF(Raw!BR333="", "", IF(Raw!BR333="Missed", "Missed", TIMEVALUE(Raw!BR333)))</f>
        <v/>
      </c>
      <c r="M333" t="str">
        <f>IF(Raw!BS333="", "", Raw!BS333)</f>
        <v/>
      </c>
    </row>
    <row r="334" spans="1:13" x14ac:dyDescent="0.2">
      <c r="A334" s="4" t="str">
        <f>IF(B334="", "", 333)</f>
        <v/>
      </c>
      <c r="B334" s="4" t="str">
        <f>IF(Raw!R334="", "", Raw!R334)</f>
        <v/>
      </c>
      <c r="C334" s="4" t="str">
        <f>IF(Raw!S334="", "", Raw!S334)</f>
        <v/>
      </c>
      <c r="D334" t="str">
        <f>IF(Raw!AT334="", "", Raw!AT334)</f>
        <v/>
      </c>
      <c r="E334" t="str">
        <f>IF(Raw!V334="", "", Raw!V334)</f>
        <v/>
      </c>
      <c r="F334" t="str">
        <f>IF(Raw!BA334="", "", Raw!BA334)</f>
        <v/>
      </c>
      <c r="G334" t="str">
        <f>IF(Raw!AV334="", "", Raw!AV334)</f>
        <v/>
      </c>
      <c r="H334" t="str">
        <f>IF(Raw!T334="", "", Raw!T334)</f>
        <v/>
      </c>
      <c r="I334" t="str">
        <f>IF(Raw!U334="", "", Raw!U334)</f>
        <v/>
      </c>
      <c r="J334" t="str">
        <f>IF(Raw!AZ334="Failed", "No", "")</f>
        <v/>
      </c>
      <c r="K334" s="2" t="str">
        <f>IF(Raw!BQ334="", "", IF(Raw!BQ334="Missed", "Missed", DATEVALUE(RIGHT(Raw!BQ334, LEN(Raw!BQ334) - FIND(",", Raw!BQ334) - 1))))</f>
        <v/>
      </c>
      <c r="L334" s="3" t="str">
        <f>IF(Raw!BR334="", "", IF(Raw!BR334="Missed", "Missed", TIMEVALUE(Raw!BR334)))</f>
        <v/>
      </c>
      <c r="M334" t="str">
        <f>IF(Raw!BS334="", "", Raw!BS334)</f>
        <v/>
      </c>
    </row>
    <row r="335" spans="1:13" x14ac:dyDescent="0.2">
      <c r="A335" s="4" t="str">
        <f>IF(B335="", "", 334)</f>
        <v/>
      </c>
      <c r="B335" s="4" t="str">
        <f>IF(Raw!R335="", "", Raw!R335)</f>
        <v/>
      </c>
      <c r="C335" s="4" t="str">
        <f>IF(Raw!S335="", "", Raw!S335)</f>
        <v/>
      </c>
      <c r="D335" t="str">
        <f>IF(Raw!AT335="", "", Raw!AT335)</f>
        <v/>
      </c>
      <c r="E335" t="str">
        <f>IF(Raw!V335="", "", Raw!V335)</f>
        <v/>
      </c>
      <c r="F335" t="str">
        <f>IF(Raw!BA335="", "", Raw!BA335)</f>
        <v/>
      </c>
      <c r="G335" t="str">
        <f>IF(Raw!AV335="", "", Raw!AV335)</f>
        <v/>
      </c>
      <c r="H335" t="str">
        <f>IF(Raw!T335="", "", Raw!T335)</f>
        <v/>
      </c>
      <c r="I335" t="str">
        <f>IF(Raw!U335="", "", Raw!U335)</f>
        <v/>
      </c>
      <c r="J335" t="str">
        <f>IF(Raw!AZ335="Failed", "No", "")</f>
        <v/>
      </c>
      <c r="K335" s="2" t="str">
        <f>IF(Raw!BQ335="", "", IF(Raw!BQ335="Missed", "Missed", DATEVALUE(RIGHT(Raw!BQ335, LEN(Raw!BQ335) - FIND(",", Raw!BQ335) - 1))))</f>
        <v/>
      </c>
      <c r="L335" s="3" t="str">
        <f>IF(Raw!BR335="", "", IF(Raw!BR335="Missed", "Missed", TIMEVALUE(Raw!BR335)))</f>
        <v/>
      </c>
      <c r="M335" t="str">
        <f>IF(Raw!BS335="", "", Raw!BS335)</f>
        <v/>
      </c>
    </row>
    <row r="336" spans="1:13" x14ac:dyDescent="0.2">
      <c r="A336" s="4" t="str">
        <f>IF(B336="", "", 335)</f>
        <v/>
      </c>
      <c r="B336" s="4" t="str">
        <f>IF(Raw!R336="", "", Raw!R336)</f>
        <v/>
      </c>
      <c r="C336" s="4" t="str">
        <f>IF(Raw!S336="", "", Raw!S336)</f>
        <v/>
      </c>
      <c r="D336" t="str">
        <f>IF(Raw!AT336="", "", Raw!AT336)</f>
        <v/>
      </c>
      <c r="E336" t="str">
        <f>IF(Raw!V336="", "", Raw!V336)</f>
        <v/>
      </c>
      <c r="F336" t="str">
        <f>IF(Raw!BA336="", "", Raw!BA336)</f>
        <v/>
      </c>
      <c r="G336" t="str">
        <f>IF(Raw!AV336="", "", Raw!AV336)</f>
        <v/>
      </c>
      <c r="H336" t="str">
        <f>IF(Raw!T336="", "", Raw!T336)</f>
        <v/>
      </c>
      <c r="I336" t="str">
        <f>IF(Raw!U336="", "", Raw!U336)</f>
        <v/>
      </c>
      <c r="J336" t="str">
        <f>IF(Raw!AZ336="Failed", "No", "")</f>
        <v/>
      </c>
      <c r="K336" s="2" t="str">
        <f>IF(Raw!BQ336="", "", IF(Raw!BQ336="Missed", "Missed", DATEVALUE(RIGHT(Raw!BQ336, LEN(Raw!BQ336) - FIND(",", Raw!BQ336) - 1))))</f>
        <v/>
      </c>
      <c r="L336" s="3" t="str">
        <f>IF(Raw!BR336="", "", IF(Raw!BR336="Missed", "Missed", TIMEVALUE(Raw!BR336)))</f>
        <v/>
      </c>
      <c r="M336" t="str">
        <f>IF(Raw!BS336="", "", Raw!BS336)</f>
        <v/>
      </c>
    </row>
    <row r="337" spans="1:13" x14ac:dyDescent="0.2">
      <c r="A337" s="4" t="str">
        <f>IF(B337="", "", 336)</f>
        <v/>
      </c>
      <c r="B337" s="4" t="str">
        <f>IF(Raw!R337="", "", Raw!R337)</f>
        <v/>
      </c>
      <c r="C337" s="4" t="str">
        <f>IF(Raw!S337="", "", Raw!S337)</f>
        <v/>
      </c>
      <c r="D337" t="str">
        <f>IF(Raw!AT337="", "", Raw!AT337)</f>
        <v/>
      </c>
      <c r="E337" t="str">
        <f>IF(Raw!V337="", "", Raw!V337)</f>
        <v/>
      </c>
      <c r="F337" t="str">
        <f>IF(Raw!BA337="", "", Raw!BA337)</f>
        <v/>
      </c>
      <c r="G337" t="str">
        <f>IF(Raw!AV337="", "", Raw!AV337)</f>
        <v/>
      </c>
      <c r="H337" t="str">
        <f>IF(Raw!T337="", "", Raw!T337)</f>
        <v/>
      </c>
      <c r="I337" t="str">
        <f>IF(Raw!U337="", "", Raw!U337)</f>
        <v/>
      </c>
      <c r="J337" t="str">
        <f>IF(Raw!AZ337="Failed", "No", "")</f>
        <v/>
      </c>
      <c r="K337" s="2" t="str">
        <f>IF(Raw!BQ337="", "", IF(Raw!BQ337="Missed", "Missed", DATEVALUE(RIGHT(Raw!BQ337, LEN(Raw!BQ337) - FIND(",", Raw!BQ337) - 1))))</f>
        <v/>
      </c>
      <c r="L337" s="3" t="str">
        <f>IF(Raw!BR337="", "", IF(Raw!BR337="Missed", "Missed", TIMEVALUE(Raw!BR337)))</f>
        <v/>
      </c>
      <c r="M337" t="str">
        <f>IF(Raw!BS337="", "", Raw!BS337)</f>
        <v/>
      </c>
    </row>
    <row r="338" spans="1:13" x14ac:dyDescent="0.2">
      <c r="A338" s="4" t="str">
        <f>IF(B338="", "", 337)</f>
        <v/>
      </c>
      <c r="B338" s="4" t="str">
        <f>IF(Raw!R338="", "", Raw!R338)</f>
        <v/>
      </c>
      <c r="C338" s="4" t="str">
        <f>IF(Raw!S338="", "", Raw!S338)</f>
        <v/>
      </c>
      <c r="D338" t="str">
        <f>IF(Raw!AT338="", "", Raw!AT338)</f>
        <v/>
      </c>
      <c r="E338" t="str">
        <f>IF(Raw!V338="", "", Raw!V338)</f>
        <v/>
      </c>
      <c r="F338" t="str">
        <f>IF(Raw!BA338="", "", Raw!BA338)</f>
        <v/>
      </c>
      <c r="G338" t="str">
        <f>IF(Raw!AV338="", "", Raw!AV338)</f>
        <v/>
      </c>
      <c r="H338" t="str">
        <f>IF(Raw!T338="", "", Raw!T338)</f>
        <v/>
      </c>
      <c r="I338" t="str">
        <f>IF(Raw!U338="", "", Raw!U338)</f>
        <v/>
      </c>
      <c r="J338" t="str">
        <f>IF(Raw!AZ338="Failed", "No", "")</f>
        <v/>
      </c>
      <c r="K338" s="2" t="str">
        <f>IF(Raw!BQ338="", "", IF(Raw!BQ338="Missed", "Missed", DATEVALUE(RIGHT(Raw!BQ338, LEN(Raw!BQ338) - FIND(",", Raw!BQ338) - 1))))</f>
        <v/>
      </c>
      <c r="L338" s="3" t="str">
        <f>IF(Raw!BR338="", "", IF(Raw!BR338="Missed", "Missed", TIMEVALUE(Raw!BR338)))</f>
        <v/>
      </c>
      <c r="M338" t="str">
        <f>IF(Raw!BS338="", "", Raw!BS338)</f>
        <v/>
      </c>
    </row>
    <row r="339" spans="1:13" x14ac:dyDescent="0.2">
      <c r="A339" s="4" t="str">
        <f>IF(B339="", "", 338)</f>
        <v/>
      </c>
      <c r="B339" s="4" t="str">
        <f>IF(Raw!R339="", "", Raw!R339)</f>
        <v/>
      </c>
      <c r="C339" s="4" t="str">
        <f>IF(Raw!S339="", "", Raw!S339)</f>
        <v/>
      </c>
      <c r="D339" t="str">
        <f>IF(Raw!AT339="", "", Raw!AT339)</f>
        <v/>
      </c>
      <c r="E339" t="str">
        <f>IF(Raw!V339="", "", Raw!V339)</f>
        <v/>
      </c>
      <c r="F339" t="str">
        <f>IF(Raw!BA339="", "", Raw!BA339)</f>
        <v/>
      </c>
      <c r="G339" t="str">
        <f>IF(Raw!AV339="", "", Raw!AV339)</f>
        <v/>
      </c>
      <c r="H339" t="str">
        <f>IF(Raw!T339="", "", Raw!T339)</f>
        <v/>
      </c>
      <c r="I339" t="str">
        <f>IF(Raw!U339="", "", Raw!U339)</f>
        <v/>
      </c>
      <c r="J339" t="str">
        <f>IF(Raw!AZ339="Failed", "No", "")</f>
        <v/>
      </c>
      <c r="K339" s="2" t="str">
        <f>IF(Raw!BQ339="", "", IF(Raw!BQ339="Missed", "Missed", DATEVALUE(RIGHT(Raw!BQ339, LEN(Raw!BQ339) - FIND(",", Raw!BQ339) - 1))))</f>
        <v/>
      </c>
      <c r="L339" s="3" t="str">
        <f>IF(Raw!BR339="", "", IF(Raw!BR339="Missed", "Missed", TIMEVALUE(Raw!BR339)))</f>
        <v/>
      </c>
      <c r="M339" t="str">
        <f>IF(Raw!BS339="", "", Raw!BS339)</f>
        <v/>
      </c>
    </row>
    <row r="340" spans="1:13" x14ac:dyDescent="0.2">
      <c r="A340" s="4" t="str">
        <f>IF(B340="", "", 339)</f>
        <v/>
      </c>
      <c r="B340" s="4" t="str">
        <f>IF(Raw!R340="", "", Raw!R340)</f>
        <v/>
      </c>
      <c r="C340" s="4" t="str">
        <f>IF(Raw!S340="", "", Raw!S340)</f>
        <v/>
      </c>
      <c r="D340" t="str">
        <f>IF(Raw!AT340="", "", Raw!AT340)</f>
        <v/>
      </c>
      <c r="E340" t="str">
        <f>IF(Raw!V340="", "", Raw!V340)</f>
        <v/>
      </c>
      <c r="F340" t="str">
        <f>IF(Raw!BA340="", "", Raw!BA340)</f>
        <v/>
      </c>
      <c r="G340" t="str">
        <f>IF(Raw!AV340="", "", Raw!AV340)</f>
        <v/>
      </c>
      <c r="H340" t="str">
        <f>IF(Raw!T340="", "", Raw!T340)</f>
        <v/>
      </c>
      <c r="I340" t="str">
        <f>IF(Raw!U340="", "", Raw!U340)</f>
        <v/>
      </c>
      <c r="J340" t="str">
        <f>IF(Raw!AZ340="Failed", "No", "")</f>
        <v/>
      </c>
      <c r="K340" s="2" t="str">
        <f>IF(Raw!BQ340="", "", IF(Raw!BQ340="Missed", "Missed", DATEVALUE(RIGHT(Raw!BQ340, LEN(Raw!BQ340) - FIND(",", Raw!BQ340) - 1))))</f>
        <v/>
      </c>
      <c r="L340" s="3" t="str">
        <f>IF(Raw!BR340="", "", IF(Raw!BR340="Missed", "Missed", TIMEVALUE(Raw!BR340)))</f>
        <v/>
      </c>
      <c r="M340" t="str">
        <f>IF(Raw!BS340="", "", Raw!BS340)</f>
        <v/>
      </c>
    </row>
    <row r="341" spans="1:13" x14ac:dyDescent="0.2">
      <c r="A341" s="4" t="str">
        <f>IF(B341="", "", 340)</f>
        <v/>
      </c>
      <c r="B341" s="4" t="str">
        <f>IF(Raw!R341="", "", Raw!R341)</f>
        <v/>
      </c>
      <c r="C341" s="4" t="str">
        <f>IF(Raw!S341="", "", Raw!S341)</f>
        <v/>
      </c>
      <c r="D341" t="str">
        <f>IF(Raw!AT341="", "", Raw!AT341)</f>
        <v/>
      </c>
      <c r="E341" t="str">
        <f>IF(Raw!V341="", "", Raw!V341)</f>
        <v/>
      </c>
      <c r="F341" t="str">
        <f>IF(Raw!BA341="", "", Raw!BA341)</f>
        <v/>
      </c>
      <c r="G341" t="str">
        <f>IF(Raw!AV341="", "", Raw!AV341)</f>
        <v/>
      </c>
      <c r="H341" t="str">
        <f>IF(Raw!T341="", "", Raw!T341)</f>
        <v/>
      </c>
      <c r="I341" t="str">
        <f>IF(Raw!U341="", "", Raw!U341)</f>
        <v/>
      </c>
      <c r="J341" t="str">
        <f>IF(Raw!AZ341="Failed", "No", "")</f>
        <v/>
      </c>
      <c r="K341" s="2" t="str">
        <f>IF(Raw!BQ341="", "", IF(Raw!BQ341="Missed", "Missed", DATEVALUE(RIGHT(Raw!BQ341, LEN(Raw!BQ341) - FIND(",", Raw!BQ341) - 1))))</f>
        <v/>
      </c>
      <c r="L341" s="3" t="str">
        <f>IF(Raw!BR341="", "", IF(Raw!BR341="Missed", "Missed", TIMEVALUE(Raw!BR341)))</f>
        <v/>
      </c>
      <c r="M341" t="str">
        <f>IF(Raw!BS341="", "", Raw!BS341)</f>
        <v/>
      </c>
    </row>
    <row r="342" spans="1:13" x14ac:dyDescent="0.2">
      <c r="A342" s="4" t="str">
        <f>IF(B342="", "", 341)</f>
        <v/>
      </c>
      <c r="B342" s="4" t="str">
        <f>IF(Raw!R342="", "", Raw!R342)</f>
        <v/>
      </c>
      <c r="C342" s="4" t="str">
        <f>IF(Raw!S342="", "", Raw!S342)</f>
        <v/>
      </c>
      <c r="D342" t="str">
        <f>IF(Raw!AT342="", "", Raw!AT342)</f>
        <v/>
      </c>
      <c r="E342" t="str">
        <f>IF(Raw!V342="", "", Raw!V342)</f>
        <v/>
      </c>
      <c r="F342" t="str">
        <f>IF(Raw!BA342="", "", Raw!BA342)</f>
        <v/>
      </c>
      <c r="G342" t="str">
        <f>IF(Raw!AV342="", "", Raw!AV342)</f>
        <v/>
      </c>
      <c r="H342" t="str">
        <f>IF(Raw!T342="", "", Raw!T342)</f>
        <v/>
      </c>
      <c r="I342" t="str">
        <f>IF(Raw!U342="", "", Raw!U342)</f>
        <v/>
      </c>
      <c r="J342" t="str">
        <f>IF(Raw!AZ342="Failed", "No", "")</f>
        <v/>
      </c>
      <c r="K342" s="2" t="str">
        <f>IF(Raw!BQ342="", "", IF(Raw!BQ342="Missed", "Missed", DATEVALUE(RIGHT(Raw!BQ342, LEN(Raw!BQ342) - FIND(",", Raw!BQ342) - 1))))</f>
        <v/>
      </c>
      <c r="L342" s="3" t="str">
        <f>IF(Raw!BR342="", "", IF(Raw!BR342="Missed", "Missed", TIMEVALUE(Raw!BR342)))</f>
        <v/>
      </c>
      <c r="M342" t="str">
        <f>IF(Raw!BS342="", "", Raw!BS342)</f>
        <v/>
      </c>
    </row>
    <row r="343" spans="1:13" x14ac:dyDescent="0.2">
      <c r="A343" s="4" t="str">
        <f>IF(B343="", "", 342)</f>
        <v/>
      </c>
      <c r="B343" s="4" t="str">
        <f>IF(Raw!R343="", "", Raw!R343)</f>
        <v/>
      </c>
      <c r="C343" s="4" t="str">
        <f>IF(Raw!S343="", "", Raw!S343)</f>
        <v/>
      </c>
      <c r="D343" t="str">
        <f>IF(Raw!AT343="", "", Raw!AT343)</f>
        <v/>
      </c>
      <c r="E343" t="str">
        <f>IF(Raw!V343="", "", Raw!V343)</f>
        <v/>
      </c>
      <c r="F343" t="str">
        <f>IF(Raw!BA343="", "", Raw!BA343)</f>
        <v/>
      </c>
      <c r="G343" t="str">
        <f>IF(Raw!AV343="", "", Raw!AV343)</f>
        <v/>
      </c>
      <c r="H343" t="str">
        <f>IF(Raw!T343="", "", Raw!T343)</f>
        <v/>
      </c>
      <c r="I343" t="str">
        <f>IF(Raw!U343="", "", Raw!U343)</f>
        <v/>
      </c>
      <c r="J343" t="str">
        <f>IF(Raw!AZ343="Failed", "No", "")</f>
        <v/>
      </c>
      <c r="K343" s="2" t="str">
        <f>IF(Raw!BQ343="", "", IF(Raw!BQ343="Missed", "Missed", DATEVALUE(RIGHT(Raw!BQ343, LEN(Raw!BQ343) - FIND(",", Raw!BQ343) - 1))))</f>
        <v/>
      </c>
      <c r="L343" s="3" t="str">
        <f>IF(Raw!BR343="", "", IF(Raw!BR343="Missed", "Missed", TIMEVALUE(Raw!BR343)))</f>
        <v/>
      </c>
      <c r="M343" t="str">
        <f>IF(Raw!BS343="", "", Raw!BS343)</f>
        <v/>
      </c>
    </row>
    <row r="344" spans="1:13" x14ac:dyDescent="0.2">
      <c r="A344" s="4" t="str">
        <f>IF(B344="", "", 343)</f>
        <v/>
      </c>
      <c r="B344" s="4" t="str">
        <f>IF(Raw!R344="", "", Raw!R344)</f>
        <v/>
      </c>
      <c r="C344" s="4" t="str">
        <f>IF(Raw!S344="", "", Raw!S344)</f>
        <v/>
      </c>
      <c r="D344" t="str">
        <f>IF(Raw!AT344="", "", Raw!AT344)</f>
        <v/>
      </c>
      <c r="E344" t="str">
        <f>IF(Raw!V344="", "", Raw!V344)</f>
        <v/>
      </c>
      <c r="F344" t="str">
        <f>IF(Raw!BA344="", "", Raw!BA344)</f>
        <v/>
      </c>
      <c r="G344" t="str">
        <f>IF(Raw!AV344="", "", Raw!AV344)</f>
        <v/>
      </c>
      <c r="H344" t="str">
        <f>IF(Raw!T344="", "", Raw!T344)</f>
        <v/>
      </c>
      <c r="I344" t="str">
        <f>IF(Raw!U344="", "", Raw!U344)</f>
        <v/>
      </c>
      <c r="J344" t="str">
        <f>IF(Raw!AZ344="Failed", "No", "")</f>
        <v/>
      </c>
      <c r="K344" s="2" t="str">
        <f>IF(Raw!BQ344="", "", IF(Raw!BQ344="Missed", "Missed", DATEVALUE(RIGHT(Raw!BQ344, LEN(Raw!BQ344) - FIND(",", Raw!BQ344) - 1))))</f>
        <v/>
      </c>
      <c r="L344" s="3" t="str">
        <f>IF(Raw!BR344="", "", IF(Raw!BR344="Missed", "Missed", TIMEVALUE(Raw!BR344)))</f>
        <v/>
      </c>
      <c r="M344" t="str">
        <f>IF(Raw!BS344="", "", Raw!BS344)</f>
        <v/>
      </c>
    </row>
    <row r="345" spans="1:13" x14ac:dyDescent="0.2">
      <c r="A345" s="4" t="str">
        <f>IF(B345="", "", 344)</f>
        <v/>
      </c>
      <c r="B345" s="4" t="str">
        <f>IF(Raw!R345="", "", Raw!R345)</f>
        <v/>
      </c>
      <c r="C345" s="4" t="str">
        <f>IF(Raw!S345="", "", Raw!S345)</f>
        <v/>
      </c>
      <c r="D345" t="str">
        <f>IF(Raw!AT345="", "", Raw!AT345)</f>
        <v/>
      </c>
      <c r="E345" t="str">
        <f>IF(Raw!V345="", "", Raw!V345)</f>
        <v/>
      </c>
      <c r="F345" t="str">
        <f>IF(Raw!BA345="", "", Raw!BA345)</f>
        <v/>
      </c>
      <c r="G345" t="str">
        <f>IF(Raw!AV345="", "", Raw!AV345)</f>
        <v/>
      </c>
      <c r="H345" t="str">
        <f>IF(Raw!T345="", "", Raw!T345)</f>
        <v/>
      </c>
      <c r="I345" t="str">
        <f>IF(Raw!U345="", "", Raw!U345)</f>
        <v/>
      </c>
      <c r="J345" t="str">
        <f>IF(Raw!AZ345="Failed", "No", "")</f>
        <v/>
      </c>
      <c r="K345" s="2" t="str">
        <f>IF(Raw!BQ345="", "", IF(Raw!BQ345="Missed", "Missed", DATEVALUE(RIGHT(Raw!BQ345, LEN(Raw!BQ345) - FIND(",", Raw!BQ345) - 1))))</f>
        <v/>
      </c>
      <c r="L345" s="3" t="str">
        <f>IF(Raw!BR345="", "", IF(Raw!BR345="Missed", "Missed", TIMEVALUE(Raw!BR345)))</f>
        <v/>
      </c>
      <c r="M345" t="str">
        <f>IF(Raw!BS345="", "", Raw!BS345)</f>
        <v/>
      </c>
    </row>
    <row r="346" spans="1:13" x14ac:dyDescent="0.2">
      <c r="A346" s="4" t="str">
        <f>IF(B346="", "", 345)</f>
        <v/>
      </c>
      <c r="B346" s="4" t="str">
        <f>IF(Raw!R346="", "", Raw!R346)</f>
        <v/>
      </c>
      <c r="C346" s="4" t="str">
        <f>IF(Raw!S346="", "", Raw!S346)</f>
        <v/>
      </c>
      <c r="D346" t="str">
        <f>IF(Raw!AT346="", "", Raw!AT346)</f>
        <v/>
      </c>
      <c r="E346" t="str">
        <f>IF(Raw!V346="", "", Raw!V346)</f>
        <v/>
      </c>
      <c r="F346" t="str">
        <f>IF(Raw!BA346="", "", Raw!BA346)</f>
        <v/>
      </c>
      <c r="G346" t="str">
        <f>IF(Raw!AV346="", "", Raw!AV346)</f>
        <v/>
      </c>
      <c r="H346" t="str">
        <f>IF(Raw!T346="", "", Raw!T346)</f>
        <v/>
      </c>
      <c r="I346" t="str">
        <f>IF(Raw!U346="", "", Raw!U346)</f>
        <v/>
      </c>
      <c r="J346" t="str">
        <f>IF(Raw!AZ346="Failed", "No", "")</f>
        <v/>
      </c>
      <c r="K346" s="2" t="str">
        <f>IF(Raw!BQ346="", "", IF(Raw!BQ346="Missed", "Missed", DATEVALUE(RIGHT(Raw!BQ346, LEN(Raw!BQ346) - FIND(",", Raw!BQ346) - 1))))</f>
        <v/>
      </c>
      <c r="L346" s="3" t="str">
        <f>IF(Raw!BR346="", "", IF(Raw!BR346="Missed", "Missed", TIMEVALUE(Raw!BR346)))</f>
        <v/>
      </c>
      <c r="M346" t="str">
        <f>IF(Raw!BS346="", "", Raw!BS346)</f>
        <v/>
      </c>
    </row>
    <row r="347" spans="1:13" x14ac:dyDescent="0.2">
      <c r="A347" s="4" t="str">
        <f>IF(B347="", "", 346)</f>
        <v/>
      </c>
      <c r="B347" s="4" t="str">
        <f>IF(Raw!R347="", "", Raw!R347)</f>
        <v/>
      </c>
      <c r="C347" s="4" t="str">
        <f>IF(Raw!S347="", "", Raw!S347)</f>
        <v/>
      </c>
      <c r="D347" t="str">
        <f>IF(Raw!AT347="", "", Raw!AT347)</f>
        <v/>
      </c>
      <c r="E347" t="str">
        <f>IF(Raw!V347="", "", Raw!V347)</f>
        <v/>
      </c>
      <c r="F347" t="str">
        <f>IF(Raw!BA347="", "", Raw!BA347)</f>
        <v/>
      </c>
      <c r="G347" t="str">
        <f>IF(Raw!AV347="", "", Raw!AV347)</f>
        <v/>
      </c>
      <c r="H347" t="str">
        <f>IF(Raw!T347="", "", Raw!T347)</f>
        <v/>
      </c>
      <c r="I347" t="str">
        <f>IF(Raw!U347="", "", Raw!U347)</f>
        <v/>
      </c>
      <c r="J347" t="str">
        <f>IF(Raw!AZ347="Failed", "No", "")</f>
        <v/>
      </c>
      <c r="K347" s="2" t="str">
        <f>IF(Raw!BQ347="", "", IF(Raw!BQ347="Missed", "Missed", DATEVALUE(RIGHT(Raw!BQ347, LEN(Raw!BQ347) - FIND(",", Raw!BQ347) - 1))))</f>
        <v/>
      </c>
      <c r="L347" s="3" t="str">
        <f>IF(Raw!BR347="", "", IF(Raw!BR347="Missed", "Missed", TIMEVALUE(Raw!BR347)))</f>
        <v/>
      </c>
      <c r="M347" t="str">
        <f>IF(Raw!BS347="", "", Raw!BS347)</f>
        <v/>
      </c>
    </row>
    <row r="348" spans="1:13" x14ac:dyDescent="0.2">
      <c r="A348" s="4" t="str">
        <f>IF(B348="", "", 347)</f>
        <v/>
      </c>
      <c r="B348" s="4" t="str">
        <f>IF(Raw!R348="", "", Raw!R348)</f>
        <v/>
      </c>
      <c r="C348" s="4" t="str">
        <f>IF(Raw!S348="", "", Raw!S348)</f>
        <v/>
      </c>
      <c r="D348" t="str">
        <f>IF(Raw!AT348="", "", Raw!AT348)</f>
        <v/>
      </c>
      <c r="E348" t="str">
        <f>IF(Raw!V348="", "", Raw!V348)</f>
        <v/>
      </c>
      <c r="F348" t="str">
        <f>IF(Raw!BA348="", "", Raw!BA348)</f>
        <v/>
      </c>
      <c r="G348" t="str">
        <f>IF(Raw!AV348="", "", Raw!AV348)</f>
        <v/>
      </c>
      <c r="H348" t="str">
        <f>IF(Raw!T348="", "", Raw!T348)</f>
        <v/>
      </c>
      <c r="I348" t="str">
        <f>IF(Raw!U348="", "", Raw!U348)</f>
        <v/>
      </c>
      <c r="J348" t="str">
        <f>IF(Raw!AZ348="Failed", "No", "")</f>
        <v/>
      </c>
      <c r="K348" s="2" t="str">
        <f>IF(Raw!BQ348="", "", IF(Raw!BQ348="Missed", "Missed", DATEVALUE(RIGHT(Raw!BQ348, LEN(Raw!BQ348) - FIND(",", Raw!BQ348) - 1))))</f>
        <v/>
      </c>
      <c r="L348" s="3" t="str">
        <f>IF(Raw!BR348="", "", IF(Raw!BR348="Missed", "Missed", TIMEVALUE(Raw!BR348)))</f>
        <v/>
      </c>
      <c r="M348" t="str">
        <f>IF(Raw!BS348="", "", Raw!BS348)</f>
        <v/>
      </c>
    </row>
    <row r="349" spans="1:13" x14ac:dyDescent="0.2">
      <c r="A349" s="4" t="str">
        <f>IF(B349="", "", 348)</f>
        <v/>
      </c>
      <c r="B349" s="4" t="str">
        <f>IF(Raw!R349="", "", Raw!R349)</f>
        <v/>
      </c>
      <c r="C349" s="4" t="str">
        <f>IF(Raw!S349="", "", Raw!S349)</f>
        <v/>
      </c>
      <c r="D349" t="str">
        <f>IF(Raw!AT349="", "", Raw!AT349)</f>
        <v/>
      </c>
      <c r="E349" t="str">
        <f>IF(Raw!V349="", "", Raw!V349)</f>
        <v/>
      </c>
      <c r="F349" t="str">
        <f>IF(Raw!BA349="", "", Raw!BA349)</f>
        <v/>
      </c>
      <c r="G349" t="str">
        <f>IF(Raw!AV349="", "", Raw!AV349)</f>
        <v/>
      </c>
      <c r="H349" t="str">
        <f>IF(Raw!T349="", "", Raw!T349)</f>
        <v/>
      </c>
      <c r="I349" t="str">
        <f>IF(Raw!U349="", "", Raw!U349)</f>
        <v/>
      </c>
      <c r="J349" t="str">
        <f>IF(Raw!AZ349="Failed", "No", "")</f>
        <v/>
      </c>
      <c r="K349" s="2" t="str">
        <f>IF(Raw!BQ349="", "", IF(Raw!BQ349="Missed", "Missed", DATEVALUE(RIGHT(Raw!BQ349, LEN(Raw!BQ349) - FIND(",", Raw!BQ349) - 1))))</f>
        <v/>
      </c>
      <c r="L349" s="3" t="str">
        <f>IF(Raw!BR349="", "", IF(Raw!BR349="Missed", "Missed", TIMEVALUE(Raw!BR349)))</f>
        <v/>
      </c>
      <c r="M349" t="str">
        <f>IF(Raw!BS349="", "", Raw!BS349)</f>
        <v/>
      </c>
    </row>
    <row r="350" spans="1:13" x14ac:dyDescent="0.2">
      <c r="A350" s="4" t="str">
        <f>IF(B350="", "", 349)</f>
        <v/>
      </c>
      <c r="B350" s="4" t="str">
        <f>IF(Raw!R350="", "", Raw!R350)</f>
        <v/>
      </c>
      <c r="C350" s="4" t="str">
        <f>IF(Raw!S350="", "", Raw!S350)</f>
        <v/>
      </c>
      <c r="D350" t="str">
        <f>IF(Raw!AT350="", "", Raw!AT350)</f>
        <v/>
      </c>
      <c r="E350" t="str">
        <f>IF(Raw!V350="", "", Raw!V350)</f>
        <v/>
      </c>
      <c r="F350" t="str">
        <f>IF(Raw!BA350="", "", Raw!BA350)</f>
        <v/>
      </c>
      <c r="G350" t="str">
        <f>IF(Raw!AV350="", "", Raw!AV350)</f>
        <v/>
      </c>
      <c r="H350" t="str">
        <f>IF(Raw!T350="", "", Raw!T350)</f>
        <v/>
      </c>
      <c r="I350" t="str">
        <f>IF(Raw!U350="", "", Raw!U350)</f>
        <v/>
      </c>
      <c r="J350" t="str">
        <f>IF(Raw!AZ350="Failed", "No", "")</f>
        <v/>
      </c>
      <c r="K350" s="2" t="str">
        <f>IF(Raw!BQ350="", "", IF(Raw!BQ350="Missed", "Missed", DATEVALUE(RIGHT(Raw!BQ350, LEN(Raw!BQ350) - FIND(",", Raw!BQ350) - 1))))</f>
        <v/>
      </c>
      <c r="L350" s="3" t="str">
        <f>IF(Raw!BR350="", "", IF(Raw!BR350="Missed", "Missed", TIMEVALUE(Raw!BR350)))</f>
        <v/>
      </c>
      <c r="M350" t="str">
        <f>IF(Raw!BS350="", "", Raw!BS350)</f>
        <v/>
      </c>
    </row>
    <row r="351" spans="1:13" x14ac:dyDescent="0.2">
      <c r="A351" s="4" t="str">
        <f>IF(B351="", "", 350)</f>
        <v/>
      </c>
      <c r="B351" s="4" t="str">
        <f>IF(Raw!R351="", "", Raw!R351)</f>
        <v/>
      </c>
      <c r="C351" s="4" t="str">
        <f>IF(Raw!S351="", "", Raw!S351)</f>
        <v/>
      </c>
      <c r="D351" t="str">
        <f>IF(Raw!AT351="", "", Raw!AT351)</f>
        <v/>
      </c>
      <c r="E351" t="str">
        <f>IF(Raw!V351="", "", Raw!V351)</f>
        <v/>
      </c>
      <c r="F351" t="str">
        <f>IF(Raw!BA351="", "", Raw!BA351)</f>
        <v/>
      </c>
      <c r="G351" t="str">
        <f>IF(Raw!AV351="", "", Raw!AV351)</f>
        <v/>
      </c>
      <c r="H351" t="str">
        <f>IF(Raw!T351="", "", Raw!T351)</f>
        <v/>
      </c>
      <c r="I351" t="str">
        <f>IF(Raw!U351="", "", Raw!U351)</f>
        <v/>
      </c>
      <c r="J351" t="str">
        <f>IF(Raw!AZ351="Failed", "No", "")</f>
        <v/>
      </c>
      <c r="K351" s="2" t="str">
        <f>IF(Raw!BQ351="", "", IF(Raw!BQ351="Missed", "Missed", DATEVALUE(RIGHT(Raw!BQ351, LEN(Raw!BQ351) - FIND(",", Raw!BQ351) - 1))))</f>
        <v/>
      </c>
      <c r="L351" s="3" t="str">
        <f>IF(Raw!BR351="", "", IF(Raw!BR351="Missed", "Missed", TIMEVALUE(Raw!BR351)))</f>
        <v/>
      </c>
      <c r="M351" t="str">
        <f>IF(Raw!BS351="", "", Raw!BS351)</f>
        <v/>
      </c>
    </row>
    <row r="352" spans="1:13" x14ac:dyDescent="0.2">
      <c r="A352" s="4" t="str">
        <f>IF(B352="", "", 351)</f>
        <v/>
      </c>
      <c r="B352" s="4" t="str">
        <f>IF(Raw!R352="", "", Raw!R352)</f>
        <v/>
      </c>
      <c r="C352" s="4" t="str">
        <f>IF(Raw!S352="", "", Raw!S352)</f>
        <v/>
      </c>
      <c r="D352" t="str">
        <f>IF(Raw!AT352="", "", Raw!AT352)</f>
        <v/>
      </c>
      <c r="E352" t="str">
        <f>IF(Raw!V352="", "", Raw!V352)</f>
        <v/>
      </c>
      <c r="F352" t="str">
        <f>IF(Raw!BA352="", "", Raw!BA352)</f>
        <v/>
      </c>
      <c r="G352" t="str">
        <f>IF(Raw!AV352="", "", Raw!AV352)</f>
        <v/>
      </c>
      <c r="H352" t="str">
        <f>IF(Raw!T352="", "", Raw!T352)</f>
        <v/>
      </c>
      <c r="I352" t="str">
        <f>IF(Raw!U352="", "", Raw!U352)</f>
        <v/>
      </c>
      <c r="J352" t="str">
        <f>IF(Raw!AZ352="Failed", "No", "")</f>
        <v/>
      </c>
      <c r="K352" s="2" t="str">
        <f>IF(Raw!BQ352="", "", IF(Raw!BQ352="Missed", "Missed", DATEVALUE(RIGHT(Raw!BQ352, LEN(Raw!BQ352) - FIND(",", Raw!BQ352) - 1))))</f>
        <v/>
      </c>
      <c r="L352" s="3" t="str">
        <f>IF(Raw!BR352="", "", IF(Raw!BR352="Missed", "Missed", TIMEVALUE(Raw!BR352)))</f>
        <v/>
      </c>
      <c r="M352" t="str">
        <f>IF(Raw!BS352="", "", Raw!BS352)</f>
        <v/>
      </c>
    </row>
    <row r="353" spans="1:13" x14ac:dyDescent="0.2">
      <c r="A353" s="4" t="str">
        <f>IF(B353="", "", 352)</f>
        <v/>
      </c>
      <c r="B353" s="4" t="str">
        <f>IF(Raw!R353="", "", Raw!R353)</f>
        <v/>
      </c>
      <c r="C353" s="4" t="str">
        <f>IF(Raw!S353="", "", Raw!S353)</f>
        <v/>
      </c>
      <c r="D353" t="str">
        <f>IF(Raw!AT353="", "", Raw!AT353)</f>
        <v/>
      </c>
      <c r="E353" t="str">
        <f>IF(Raw!V353="", "", Raw!V353)</f>
        <v/>
      </c>
      <c r="F353" t="str">
        <f>IF(Raw!BA353="", "", Raw!BA353)</f>
        <v/>
      </c>
      <c r="G353" t="str">
        <f>IF(Raw!AV353="", "", Raw!AV353)</f>
        <v/>
      </c>
      <c r="H353" t="str">
        <f>IF(Raw!T353="", "", Raw!T353)</f>
        <v/>
      </c>
      <c r="I353" t="str">
        <f>IF(Raw!U353="", "", Raw!U353)</f>
        <v/>
      </c>
      <c r="J353" t="str">
        <f>IF(Raw!AZ353="Failed", "No", "")</f>
        <v/>
      </c>
      <c r="K353" s="2" t="str">
        <f>IF(Raw!BQ353="", "", IF(Raw!BQ353="Missed", "Missed", DATEVALUE(RIGHT(Raw!BQ353, LEN(Raw!BQ353) - FIND(",", Raw!BQ353) - 1))))</f>
        <v/>
      </c>
      <c r="L353" s="3" t="str">
        <f>IF(Raw!BR353="", "", IF(Raw!BR353="Missed", "Missed", TIMEVALUE(Raw!BR353)))</f>
        <v/>
      </c>
      <c r="M353" t="str">
        <f>IF(Raw!BS353="", "", Raw!BS353)</f>
        <v/>
      </c>
    </row>
    <row r="354" spans="1:13" x14ac:dyDescent="0.2">
      <c r="A354" s="4" t="str">
        <f>IF(B354="", "", 353)</f>
        <v/>
      </c>
      <c r="B354" s="4" t="str">
        <f>IF(Raw!R354="", "", Raw!R354)</f>
        <v/>
      </c>
      <c r="C354" s="4" t="str">
        <f>IF(Raw!S354="", "", Raw!S354)</f>
        <v/>
      </c>
      <c r="D354" t="str">
        <f>IF(Raw!AT354="", "", Raw!AT354)</f>
        <v/>
      </c>
      <c r="E354" t="str">
        <f>IF(Raw!V354="", "", Raw!V354)</f>
        <v/>
      </c>
      <c r="F354" t="str">
        <f>IF(Raw!BA354="", "", Raw!BA354)</f>
        <v/>
      </c>
      <c r="G354" t="str">
        <f>IF(Raw!AV354="", "", Raw!AV354)</f>
        <v/>
      </c>
      <c r="H354" t="str">
        <f>IF(Raw!T354="", "", Raw!T354)</f>
        <v/>
      </c>
      <c r="I354" t="str">
        <f>IF(Raw!U354="", "", Raw!U354)</f>
        <v/>
      </c>
      <c r="J354" t="str">
        <f>IF(Raw!AZ354="Failed", "No", "")</f>
        <v/>
      </c>
      <c r="K354" s="2" t="str">
        <f>IF(Raw!BQ354="", "", IF(Raw!BQ354="Missed", "Missed", DATEVALUE(RIGHT(Raw!BQ354, LEN(Raw!BQ354) - FIND(",", Raw!BQ354) - 1))))</f>
        <v/>
      </c>
      <c r="L354" s="3" t="str">
        <f>IF(Raw!BR354="", "", IF(Raw!BR354="Missed", "Missed", TIMEVALUE(Raw!BR354)))</f>
        <v/>
      </c>
      <c r="M354" t="str">
        <f>IF(Raw!BS354="", "", Raw!BS354)</f>
        <v/>
      </c>
    </row>
    <row r="355" spans="1:13" x14ac:dyDescent="0.2">
      <c r="A355" s="4" t="str">
        <f>IF(B355="", "", 354)</f>
        <v/>
      </c>
      <c r="B355" s="4" t="str">
        <f>IF(Raw!R355="", "", Raw!R355)</f>
        <v/>
      </c>
      <c r="C355" s="4" t="str">
        <f>IF(Raw!S355="", "", Raw!S355)</f>
        <v/>
      </c>
      <c r="D355" t="str">
        <f>IF(Raw!AT355="", "", Raw!AT355)</f>
        <v/>
      </c>
      <c r="E355" t="str">
        <f>IF(Raw!V355="", "", Raw!V355)</f>
        <v/>
      </c>
      <c r="F355" t="str">
        <f>IF(Raw!BA355="", "", Raw!BA355)</f>
        <v/>
      </c>
      <c r="G355" t="str">
        <f>IF(Raw!AV355="", "", Raw!AV355)</f>
        <v/>
      </c>
      <c r="H355" t="str">
        <f>IF(Raw!T355="", "", Raw!T355)</f>
        <v/>
      </c>
      <c r="I355" t="str">
        <f>IF(Raw!U355="", "", Raw!U355)</f>
        <v/>
      </c>
      <c r="J355" t="str">
        <f>IF(Raw!AZ355="Failed", "No", "")</f>
        <v/>
      </c>
      <c r="K355" s="2" t="str">
        <f>IF(Raw!BQ355="", "", IF(Raw!BQ355="Missed", "Missed", DATEVALUE(RIGHT(Raw!BQ355, LEN(Raw!BQ355) - FIND(",", Raw!BQ355) - 1))))</f>
        <v/>
      </c>
      <c r="L355" s="3" t="str">
        <f>IF(Raw!BR355="", "", IF(Raw!BR355="Missed", "Missed", TIMEVALUE(Raw!BR355)))</f>
        <v/>
      </c>
      <c r="M355" t="str">
        <f>IF(Raw!BS355="", "", Raw!BS355)</f>
        <v/>
      </c>
    </row>
    <row r="356" spans="1:13" x14ac:dyDescent="0.2">
      <c r="A356" s="4" t="str">
        <f>IF(B356="", "", 355)</f>
        <v/>
      </c>
      <c r="B356" s="4" t="str">
        <f>IF(Raw!R356="", "", Raw!R356)</f>
        <v/>
      </c>
      <c r="C356" s="4" t="str">
        <f>IF(Raw!S356="", "", Raw!S356)</f>
        <v/>
      </c>
      <c r="D356" t="str">
        <f>IF(Raw!AT356="", "", Raw!AT356)</f>
        <v/>
      </c>
      <c r="E356" t="str">
        <f>IF(Raw!V356="", "", Raw!V356)</f>
        <v/>
      </c>
      <c r="F356" t="str">
        <f>IF(Raw!BA356="", "", Raw!BA356)</f>
        <v/>
      </c>
      <c r="G356" t="str">
        <f>IF(Raw!AV356="", "", Raw!AV356)</f>
        <v/>
      </c>
      <c r="H356" t="str">
        <f>IF(Raw!T356="", "", Raw!T356)</f>
        <v/>
      </c>
      <c r="I356" t="str">
        <f>IF(Raw!U356="", "", Raw!U356)</f>
        <v/>
      </c>
      <c r="J356" t="str">
        <f>IF(Raw!AZ356="Failed", "No", "")</f>
        <v/>
      </c>
      <c r="K356" s="2" t="str">
        <f>IF(Raw!BQ356="", "", IF(Raw!BQ356="Missed", "Missed", DATEVALUE(RIGHT(Raw!BQ356, LEN(Raw!BQ356) - FIND(",", Raw!BQ356) - 1))))</f>
        <v/>
      </c>
      <c r="L356" s="3" t="str">
        <f>IF(Raw!BR356="", "", IF(Raw!BR356="Missed", "Missed", TIMEVALUE(Raw!BR356)))</f>
        <v/>
      </c>
      <c r="M356" t="str">
        <f>IF(Raw!BS356="", "", Raw!BS356)</f>
        <v/>
      </c>
    </row>
    <row r="357" spans="1:13" x14ac:dyDescent="0.2">
      <c r="A357" s="4" t="str">
        <f>IF(B357="", "", 356)</f>
        <v/>
      </c>
      <c r="B357" s="4" t="str">
        <f>IF(Raw!R357="", "", Raw!R357)</f>
        <v/>
      </c>
      <c r="C357" s="4" t="str">
        <f>IF(Raw!S357="", "", Raw!S357)</f>
        <v/>
      </c>
      <c r="D357" t="str">
        <f>IF(Raw!AT357="", "", Raw!AT357)</f>
        <v/>
      </c>
      <c r="E357" t="str">
        <f>IF(Raw!V357="", "", Raw!V357)</f>
        <v/>
      </c>
      <c r="F357" t="str">
        <f>IF(Raw!BA357="", "", Raw!BA357)</f>
        <v/>
      </c>
      <c r="G357" t="str">
        <f>IF(Raw!AV357="", "", Raw!AV357)</f>
        <v/>
      </c>
      <c r="H357" t="str">
        <f>IF(Raw!T357="", "", Raw!T357)</f>
        <v/>
      </c>
      <c r="I357" t="str">
        <f>IF(Raw!U357="", "", Raw!U357)</f>
        <v/>
      </c>
      <c r="J357" t="str">
        <f>IF(Raw!AZ357="Failed", "No", "")</f>
        <v/>
      </c>
      <c r="K357" s="2" t="str">
        <f>IF(Raw!BQ357="", "", IF(Raw!BQ357="Missed", "Missed", DATEVALUE(RIGHT(Raw!BQ357, LEN(Raw!BQ357) - FIND(",", Raw!BQ357) - 1))))</f>
        <v/>
      </c>
      <c r="L357" s="3" t="str">
        <f>IF(Raw!BR357="", "", IF(Raw!BR357="Missed", "Missed", TIMEVALUE(Raw!BR357)))</f>
        <v/>
      </c>
      <c r="M357" t="str">
        <f>IF(Raw!BS357="", "", Raw!BS357)</f>
        <v/>
      </c>
    </row>
    <row r="358" spans="1:13" x14ac:dyDescent="0.2">
      <c r="A358" s="4" t="str">
        <f>IF(B358="", "", 357)</f>
        <v/>
      </c>
      <c r="B358" s="4" t="str">
        <f>IF(Raw!R358="", "", Raw!R358)</f>
        <v/>
      </c>
      <c r="C358" s="4" t="str">
        <f>IF(Raw!S358="", "", Raw!S358)</f>
        <v/>
      </c>
      <c r="D358" t="str">
        <f>IF(Raw!AT358="", "", Raw!AT358)</f>
        <v/>
      </c>
      <c r="E358" t="str">
        <f>IF(Raw!V358="", "", Raw!V358)</f>
        <v/>
      </c>
      <c r="F358" t="str">
        <f>IF(Raw!BA358="", "", Raw!BA358)</f>
        <v/>
      </c>
      <c r="G358" t="str">
        <f>IF(Raw!AV358="", "", Raw!AV358)</f>
        <v/>
      </c>
      <c r="H358" t="str">
        <f>IF(Raw!T358="", "", Raw!T358)</f>
        <v/>
      </c>
      <c r="I358" t="str">
        <f>IF(Raw!U358="", "", Raw!U358)</f>
        <v/>
      </c>
      <c r="J358" t="str">
        <f>IF(Raw!AZ358="Failed", "No", "")</f>
        <v/>
      </c>
      <c r="K358" s="2" t="str">
        <f>IF(Raw!BQ358="", "", IF(Raw!BQ358="Missed", "Missed", DATEVALUE(RIGHT(Raw!BQ358, LEN(Raw!BQ358) - FIND(",", Raw!BQ358) - 1))))</f>
        <v/>
      </c>
      <c r="L358" s="3" t="str">
        <f>IF(Raw!BR358="", "", IF(Raw!BR358="Missed", "Missed", TIMEVALUE(Raw!BR358)))</f>
        <v/>
      </c>
      <c r="M358" t="str">
        <f>IF(Raw!BS358="", "", Raw!BS358)</f>
        <v/>
      </c>
    </row>
    <row r="359" spans="1:13" x14ac:dyDescent="0.2">
      <c r="A359" s="4" t="str">
        <f>IF(B359="", "", 358)</f>
        <v/>
      </c>
      <c r="B359" s="4" t="str">
        <f>IF(Raw!R359="", "", Raw!R359)</f>
        <v/>
      </c>
      <c r="C359" s="4" t="str">
        <f>IF(Raw!S359="", "", Raw!S359)</f>
        <v/>
      </c>
      <c r="D359" t="str">
        <f>IF(Raw!AT359="", "", Raw!AT359)</f>
        <v/>
      </c>
      <c r="E359" t="str">
        <f>IF(Raw!V359="", "", Raw!V359)</f>
        <v/>
      </c>
      <c r="F359" t="str">
        <f>IF(Raw!BA359="", "", Raw!BA359)</f>
        <v/>
      </c>
      <c r="G359" t="str">
        <f>IF(Raw!AV359="", "", Raw!AV359)</f>
        <v/>
      </c>
      <c r="H359" t="str">
        <f>IF(Raw!T359="", "", Raw!T359)</f>
        <v/>
      </c>
      <c r="I359" t="str">
        <f>IF(Raw!U359="", "", Raw!U359)</f>
        <v/>
      </c>
      <c r="J359" t="str">
        <f>IF(Raw!AZ359="Failed", "No", "")</f>
        <v/>
      </c>
      <c r="K359" s="2" t="str">
        <f>IF(Raw!BQ359="", "", IF(Raw!BQ359="Missed", "Missed", DATEVALUE(RIGHT(Raw!BQ359, LEN(Raw!BQ359) - FIND(",", Raw!BQ359) - 1))))</f>
        <v/>
      </c>
      <c r="L359" s="3" t="str">
        <f>IF(Raw!BR359="", "", IF(Raw!BR359="Missed", "Missed", TIMEVALUE(Raw!BR359)))</f>
        <v/>
      </c>
      <c r="M359" t="str">
        <f>IF(Raw!BS359="", "", Raw!BS359)</f>
        <v/>
      </c>
    </row>
    <row r="360" spans="1:13" x14ac:dyDescent="0.2">
      <c r="A360" s="4" t="str">
        <f>IF(B360="", "", 359)</f>
        <v/>
      </c>
      <c r="B360" s="4" t="str">
        <f>IF(Raw!R360="", "", Raw!R360)</f>
        <v/>
      </c>
      <c r="C360" s="4" t="str">
        <f>IF(Raw!S360="", "", Raw!S360)</f>
        <v/>
      </c>
      <c r="D360" t="str">
        <f>IF(Raw!AT360="", "", Raw!AT360)</f>
        <v/>
      </c>
      <c r="E360" t="str">
        <f>IF(Raw!V360="", "", Raw!V360)</f>
        <v/>
      </c>
      <c r="F360" t="str">
        <f>IF(Raw!BA360="", "", Raw!BA360)</f>
        <v/>
      </c>
      <c r="G360" t="str">
        <f>IF(Raw!AV360="", "", Raw!AV360)</f>
        <v/>
      </c>
      <c r="H360" t="str">
        <f>IF(Raw!T360="", "", Raw!T360)</f>
        <v/>
      </c>
      <c r="I360" t="str">
        <f>IF(Raw!U360="", "", Raw!U360)</f>
        <v/>
      </c>
      <c r="J360" t="str">
        <f>IF(Raw!AZ360="Failed", "No", "")</f>
        <v/>
      </c>
      <c r="K360" s="2" t="str">
        <f>IF(Raw!BQ360="", "", IF(Raw!BQ360="Missed", "Missed", DATEVALUE(RIGHT(Raw!BQ360, LEN(Raw!BQ360) - FIND(",", Raw!BQ360) - 1))))</f>
        <v/>
      </c>
      <c r="L360" s="3" t="str">
        <f>IF(Raw!BR360="", "", IF(Raw!BR360="Missed", "Missed", TIMEVALUE(Raw!BR360)))</f>
        <v/>
      </c>
      <c r="M360" t="str">
        <f>IF(Raw!BS360="", "", Raw!BS360)</f>
        <v/>
      </c>
    </row>
    <row r="361" spans="1:13" x14ac:dyDescent="0.2">
      <c r="A361" s="4" t="str">
        <f>IF(B361="", "", 360)</f>
        <v/>
      </c>
      <c r="B361" s="4" t="str">
        <f>IF(Raw!R361="", "", Raw!R361)</f>
        <v/>
      </c>
      <c r="C361" s="4" t="str">
        <f>IF(Raw!S361="", "", Raw!S361)</f>
        <v/>
      </c>
      <c r="D361" t="str">
        <f>IF(Raw!AT361="", "", Raw!AT361)</f>
        <v/>
      </c>
      <c r="E361" t="str">
        <f>IF(Raw!V361="", "", Raw!V361)</f>
        <v/>
      </c>
      <c r="F361" t="str">
        <f>IF(Raw!BA361="", "", Raw!BA361)</f>
        <v/>
      </c>
      <c r="G361" t="str">
        <f>IF(Raw!AV361="", "", Raw!AV361)</f>
        <v/>
      </c>
      <c r="H361" t="str">
        <f>IF(Raw!T361="", "", Raw!T361)</f>
        <v/>
      </c>
      <c r="I361" t="str">
        <f>IF(Raw!U361="", "", Raw!U361)</f>
        <v/>
      </c>
      <c r="J361" t="str">
        <f>IF(Raw!AZ361="Failed", "No", "")</f>
        <v/>
      </c>
      <c r="K361" s="2" t="str">
        <f>IF(Raw!BQ361="", "", IF(Raw!BQ361="Missed", "Missed", DATEVALUE(RIGHT(Raw!BQ361, LEN(Raw!BQ361) - FIND(",", Raw!BQ361) - 1))))</f>
        <v/>
      </c>
      <c r="L361" s="3" t="str">
        <f>IF(Raw!BR361="", "", IF(Raw!BR361="Missed", "Missed", TIMEVALUE(Raw!BR361)))</f>
        <v/>
      </c>
      <c r="M361" t="str">
        <f>IF(Raw!BS361="", "", Raw!BS361)</f>
        <v/>
      </c>
    </row>
    <row r="362" spans="1:13" x14ac:dyDescent="0.2">
      <c r="A362" s="4" t="str">
        <f>IF(B362="", "", 361)</f>
        <v/>
      </c>
      <c r="B362" s="4" t="str">
        <f>IF(Raw!R362="", "", Raw!R362)</f>
        <v/>
      </c>
      <c r="C362" s="4" t="str">
        <f>IF(Raw!S362="", "", Raw!S362)</f>
        <v/>
      </c>
      <c r="D362" t="str">
        <f>IF(Raw!AT362="", "", Raw!AT362)</f>
        <v/>
      </c>
      <c r="E362" t="str">
        <f>IF(Raw!V362="", "", Raw!V362)</f>
        <v/>
      </c>
      <c r="F362" t="str">
        <f>IF(Raw!BA362="", "", Raw!BA362)</f>
        <v/>
      </c>
      <c r="G362" t="str">
        <f>IF(Raw!AV362="", "", Raw!AV362)</f>
        <v/>
      </c>
      <c r="H362" t="str">
        <f>IF(Raw!T362="", "", Raw!T362)</f>
        <v/>
      </c>
      <c r="I362" t="str">
        <f>IF(Raw!U362="", "", Raw!U362)</f>
        <v/>
      </c>
      <c r="J362" t="str">
        <f>IF(Raw!AZ362="Failed", "No", "")</f>
        <v/>
      </c>
      <c r="K362" s="2" t="str">
        <f>IF(Raw!BQ362="", "", IF(Raw!BQ362="Missed", "Missed", DATEVALUE(RIGHT(Raw!BQ362, LEN(Raw!BQ362) - FIND(",", Raw!BQ362) - 1))))</f>
        <v/>
      </c>
      <c r="L362" s="3" t="str">
        <f>IF(Raw!BR362="", "", IF(Raw!BR362="Missed", "Missed", TIMEVALUE(Raw!BR362)))</f>
        <v/>
      </c>
      <c r="M362" t="str">
        <f>IF(Raw!BS362="", "", Raw!BS362)</f>
        <v/>
      </c>
    </row>
    <row r="363" spans="1:13" x14ac:dyDescent="0.2">
      <c r="A363" s="4" t="str">
        <f>IF(B363="", "", 362)</f>
        <v/>
      </c>
      <c r="B363" s="4" t="str">
        <f>IF(Raw!R363="", "", Raw!R363)</f>
        <v/>
      </c>
      <c r="C363" s="4" t="str">
        <f>IF(Raw!S363="", "", Raw!S363)</f>
        <v/>
      </c>
      <c r="D363" t="str">
        <f>IF(Raw!AT363="", "", Raw!AT363)</f>
        <v/>
      </c>
      <c r="E363" t="str">
        <f>IF(Raw!V363="", "", Raw!V363)</f>
        <v/>
      </c>
      <c r="F363" t="str">
        <f>IF(Raw!BA363="", "", Raw!BA363)</f>
        <v/>
      </c>
      <c r="G363" t="str">
        <f>IF(Raw!AV363="", "", Raw!AV363)</f>
        <v/>
      </c>
      <c r="H363" t="str">
        <f>IF(Raw!T363="", "", Raw!T363)</f>
        <v/>
      </c>
      <c r="I363" t="str">
        <f>IF(Raw!U363="", "", Raw!U363)</f>
        <v/>
      </c>
      <c r="J363" t="str">
        <f>IF(Raw!AZ363="Failed", "No", "")</f>
        <v/>
      </c>
      <c r="K363" s="2" t="str">
        <f>IF(Raw!BQ363="", "", IF(Raw!BQ363="Missed", "Missed", DATEVALUE(RIGHT(Raw!BQ363, LEN(Raw!BQ363) - FIND(",", Raw!BQ363) - 1))))</f>
        <v/>
      </c>
      <c r="L363" s="3" t="str">
        <f>IF(Raw!BR363="", "", IF(Raw!BR363="Missed", "Missed", TIMEVALUE(Raw!BR363)))</f>
        <v/>
      </c>
      <c r="M363" t="str">
        <f>IF(Raw!BS363="", "", Raw!BS363)</f>
        <v/>
      </c>
    </row>
    <row r="364" spans="1:13" x14ac:dyDescent="0.2">
      <c r="A364" s="4" t="str">
        <f>IF(B364="", "", 363)</f>
        <v/>
      </c>
      <c r="B364" s="4" t="str">
        <f>IF(Raw!R364="", "", Raw!R364)</f>
        <v/>
      </c>
      <c r="C364" s="4" t="str">
        <f>IF(Raw!S364="", "", Raw!S364)</f>
        <v/>
      </c>
      <c r="D364" t="str">
        <f>IF(Raw!AT364="", "", Raw!AT364)</f>
        <v/>
      </c>
      <c r="E364" t="str">
        <f>IF(Raw!V364="", "", Raw!V364)</f>
        <v/>
      </c>
      <c r="F364" t="str">
        <f>IF(Raw!BA364="", "", Raw!BA364)</f>
        <v/>
      </c>
      <c r="G364" t="str">
        <f>IF(Raw!AV364="", "", Raw!AV364)</f>
        <v/>
      </c>
      <c r="H364" t="str">
        <f>IF(Raw!T364="", "", Raw!T364)</f>
        <v/>
      </c>
      <c r="I364" t="str">
        <f>IF(Raw!U364="", "", Raw!U364)</f>
        <v/>
      </c>
      <c r="J364" t="str">
        <f>IF(Raw!AZ364="Failed", "No", "")</f>
        <v/>
      </c>
      <c r="K364" s="2" t="str">
        <f>IF(Raw!BQ364="", "", IF(Raw!BQ364="Missed", "Missed", DATEVALUE(RIGHT(Raw!BQ364, LEN(Raw!BQ364) - FIND(",", Raw!BQ364) - 1))))</f>
        <v/>
      </c>
      <c r="L364" s="3" t="str">
        <f>IF(Raw!BR364="", "", IF(Raw!BR364="Missed", "Missed", TIMEVALUE(Raw!BR364)))</f>
        <v/>
      </c>
      <c r="M364" t="str">
        <f>IF(Raw!BS364="", "", Raw!BS364)</f>
        <v/>
      </c>
    </row>
    <row r="365" spans="1:13" x14ac:dyDescent="0.2">
      <c r="A365" s="4" t="str">
        <f>IF(B365="", "", 364)</f>
        <v/>
      </c>
      <c r="B365" s="4" t="str">
        <f>IF(Raw!R365="", "", Raw!R365)</f>
        <v/>
      </c>
      <c r="C365" s="4" t="str">
        <f>IF(Raw!S365="", "", Raw!S365)</f>
        <v/>
      </c>
      <c r="D365" t="str">
        <f>IF(Raw!AT365="", "", Raw!AT365)</f>
        <v/>
      </c>
      <c r="E365" t="str">
        <f>IF(Raw!V365="", "", Raw!V365)</f>
        <v/>
      </c>
      <c r="F365" t="str">
        <f>IF(Raw!BA365="", "", Raw!BA365)</f>
        <v/>
      </c>
      <c r="G365" t="str">
        <f>IF(Raw!AV365="", "", Raw!AV365)</f>
        <v/>
      </c>
      <c r="H365" t="str">
        <f>IF(Raw!T365="", "", Raw!T365)</f>
        <v/>
      </c>
      <c r="I365" t="str">
        <f>IF(Raw!U365="", "", Raw!U365)</f>
        <v/>
      </c>
      <c r="J365" t="str">
        <f>IF(Raw!AZ365="Failed", "No", "")</f>
        <v/>
      </c>
      <c r="K365" s="2" t="str">
        <f>IF(Raw!BQ365="", "", IF(Raw!BQ365="Missed", "Missed", DATEVALUE(RIGHT(Raw!BQ365, LEN(Raw!BQ365) - FIND(",", Raw!BQ365) - 1))))</f>
        <v/>
      </c>
      <c r="L365" s="3" t="str">
        <f>IF(Raw!BR365="", "", IF(Raw!BR365="Missed", "Missed", TIMEVALUE(Raw!BR365)))</f>
        <v/>
      </c>
      <c r="M365" t="str">
        <f>IF(Raw!BS365="", "", Raw!BS365)</f>
        <v/>
      </c>
    </row>
    <row r="366" spans="1:13" x14ac:dyDescent="0.2">
      <c r="A366" s="4" t="str">
        <f>IF(B366="", "", 365)</f>
        <v/>
      </c>
      <c r="B366" s="4" t="str">
        <f>IF(Raw!R366="", "", Raw!R366)</f>
        <v/>
      </c>
      <c r="C366" s="4" t="str">
        <f>IF(Raw!S366="", "", Raw!S366)</f>
        <v/>
      </c>
      <c r="D366" t="str">
        <f>IF(Raw!AT366="", "", Raw!AT366)</f>
        <v/>
      </c>
      <c r="E366" t="str">
        <f>IF(Raw!V366="", "", Raw!V366)</f>
        <v/>
      </c>
      <c r="F366" t="str">
        <f>IF(Raw!BA366="", "", Raw!BA366)</f>
        <v/>
      </c>
      <c r="G366" t="str">
        <f>IF(Raw!AV366="", "", Raw!AV366)</f>
        <v/>
      </c>
      <c r="H366" t="str">
        <f>IF(Raw!T366="", "", Raw!T366)</f>
        <v/>
      </c>
      <c r="I366" t="str">
        <f>IF(Raw!U366="", "", Raw!U366)</f>
        <v/>
      </c>
      <c r="J366" t="str">
        <f>IF(Raw!AZ366="Failed", "No", "")</f>
        <v/>
      </c>
      <c r="K366" s="2" t="str">
        <f>IF(Raw!BQ366="", "", IF(Raw!BQ366="Missed", "Missed", DATEVALUE(RIGHT(Raw!BQ366, LEN(Raw!BQ366) - FIND(",", Raw!BQ366) - 1))))</f>
        <v/>
      </c>
      <c r="L366" s="3" t="str">
        <f>IF(Raw!BR366="", "", IF(Raw!BR366="Missed", "Missed", TIMEVALUE(Raw!BR366)))</f>
        <v/>
      </c>
      <c r="M366" t="str">
        <f>IF(Raw!BS366="", "", Raw!BS366)</f>
        <v/>
      </c>
    </row>
    <row r="367" spans="1:13" x14ac:dyDescent="0.2">
      <c r="A367" s="4" t="str">
        <f>IF(B367="", "", 366)</f>
        <v/>
      </c>
      <c r="B367" s="4" t="str">
        <f>IF(Raw!R367="", "", Raw!R367)</f>
        <v/>
      </c>
      <c r="C367" s="4" t="str">
        <f>IF(Raw!S367="", "", Raw!S367)</f>
        <v/>
      </c>
      <c r="D367" t="str">
        <f>IF(Raw!AT367="", "", Raw!AT367)</f>
        <v/>
      </c>
      <c r="E367" t="str">
        <f>IF(Raw!V367="", "", Raw!V367)</f>
        <v/>
      </c>
      <c r="F367" t="str">
        <f>IF(Raw!BA367="", "", Raw!BA367)</f>
        <v/>
      </c>
      <c r="G367" t="str">
        <f>IF(Raw!AV367="", "", Raw!AV367)</f>
        <v/>
      </c>
      <c r="H367" t="str">
        <f>IF(Raw!T367="", "", Raw!T367)</f>
        <v/>
      </c>
      <c r="I367" t="str">
        <f>IF(Raw!U367="", "", Raw!U367)</f>
        <v/>
      </c>
      <c r="J367" t="str">
        <f>IF(Raw!AZ367="Failed", "No", "")</f>
        <v/>
      </c>
      <c r="K367" s="2" t="str">
        <f>IF(Raw!BQ367="", "", IF(Raw!BQ367="Missed", "Missed", DATEVALUE(RIGHT(Raw!BQ367, LEN(Raw!BQ367) - FIND(",", Raw!BQ367) - 1))))</f>
        <v/>
      </c>
      <c r="L367" s="3" t="str">
        <f>IF(Raw!BR367="", "", IF(Raw!BR367="Missed", "Missed", TIMEVALUE(Raw!BR367)))</f>
        <v/>
      </c>
      <c r="M367" t="str">
        <f>IF(Raw!BS367="", "", Raw!BS367)</f>
        <v/>
      </c>
    </row>
    <row r="368" spans="1:13" x14ac:dyDescent="0.2">
      <c r="A368" s="4" t="str">
        <f>IF(B368="", "", 367)</f>
        <v/>
      </c>
      <c r="B368" s="4" t="str">
        <f>IF(Raw!R368="", "", Raw!R368)</f>
        <v/>
      </c>
      <c r="C368" s="4" t="str">
        <f>IF(Raw!S368="", "", Raw!S368)</f>
        <v/>
      </c>
      <c r="D368" t="str">
        <f>IF(Raw!AT368="", "", Raw!AT368)</f>
        <v/>
      </c>
      <c r="E368" t="str">
        <f>IF(Raw!V368="", "", Raw!V368)</f>
        <v/>
      </c>
      <c r="F368" t="str">
        <f>IF(Raw!BA368="", "", Raw!BA368)</f>
        <v/>
      </c>
      <c r="G368" t="str">
        <f>IF(Raw!AV368="", "", Raw!AV368)</f>
        <v/>
      </c>
      <c r="H368" t="str">
        <f>IF(Raw!T368="", "", Raw!T368)</f>
        <v/>
      </c>
      <c r="I368" t="str">
        <f>IF(Raw!U368="", "", Raw!U368)</f>
        <v/>
      </c>
      <c r="J368" t="str">
        <f>IF(Raw!AZ368="Failed", "No", "")</f>
        <v/>
      </c>
      <c r="K368" s="2" t="str">
        <f>IF(Raw!BQ368="", "", IF(Raw!BQ368="Missed", "Missed", DATEVALUE(RIGHT(Raw!BQ368, LEN(Raw!BQ368) - FIND(",", Raw!BQ368) - 1))))</f>
        <v/>
      </c>
      <c r="L368" s="3" t="str">
        <f>IF(Raw!BR368="", "", IF(Raw!BR368="Missed", "Missed", TIMEVALUE(Raw!BR368)))</f>
        <v/>
      </c>
      <c r="M368" t="str">
        <f>IF(Raw!BS368="", "", Raw!BS368)</f>
        <v/>
      </c>
    </row>
    <row r="369" spans="1:13" x14ac:dyDescent="0.2">
      <c r="A369" s="4" t="str">
        <f>IF(B369="", "", 368)</f>
        <v/>
      </c>
      <c r="B369" s="4" t="str">
        <f>IF(Raw!R369="", "", Raw!R369)</f>
        <v/>
      </c>
      <c r="C369" s="4" t="str">
        <f>IF(Raw!S369="", "", Raw!S369)</f>
        <v/>
      </c>
      <c r="D369" t="str">
        <f>IF(Raw!AT369="", "", Raw!AT369)</f>
        <v/>
      </c>
      <c r="E369" t="str">
        <f>IF(Raw!V369="", "", Raw!V369)</f>
        <v/>
      </c>
      <c r="F369" t="str">
        <f>IF(Raw!BA369="", "", Raw!BA369)</f>
        <v/>
      </c>
      <c r="G369" t="str">
        <f>IF(Raw!AV369="", "", Raw!AV369)</f>
        <v/>
      </c>
      <c r="H369" t="str">
        <f>IF(Raw!T369="", "", Raw!T369)</f>
        <v/>
      </c>
      <c r="I369" t="str">
        <f>IF(Raw!U369="", "", Raw!U369)</f>
        <v/>
      </c>
      <c r="J369" t="str">
        <f>IF(Raw!AZ369="Failed", "No", "")</f>
        <v/>
      </c>
      <c r="K369" s="2" t="str">
        <f>IF(Raw!BQ369="", "", IF(Raw!BQ369="Missed", "Missed", DATEVALUE(RIGHT(Raw!BQ369, LEN(Raw!BQ369) - FIND(",", Raw!BQ369) - 1))))</f>
        <v/>
      </c>
      <c r="L369" s="3" t="str">
        <f>IF(Raw!BR369="", "", IF(Raw!BR369="Missed", "Missed", TIMEVALUE(Raw!BR369)))</f>
        <v/>
      </c>
      <c r="M369" t="str">
        <f>IF(Raw!BS369="", "", Raw!BS369)</f>
        <v/>
      </c>
    </row>
    <row r="370" spans="1:13" x14ac:dyDescent="0.2">
      <c r="A370" s="4" t="str">
        <f>IF(B370="", "", 369)</f>
        <v/>
      </c>
      <c r="B370" s="4" t="str">
        <f>IF(Raw!R370="", "", Raw!R370)</f>
        <v/>
      </c>
      <c r="C370" s="4" t="str">
        <f>IF(Raw!S370="", "", Raw!S370)</f>
        <v/>
      </c>
      <c r="D370" t="str">
        <f>IF(Raw!AT370="", "", Raw!AT370)</f>
        <v/>
      </c>
      <c r="E370" t="str">
        <f>IF(Raw!V370="", "", Raw!V370)</f>
        <v/>
      </c>
      <c r="F370" t="str">
        <f>IF(Raw!BA370="", "", Raw!BA370)</f>
        <v/>
      </c>
      <c r="G370" t="str">
        <f>IF(Raw!AV370="", "", Raw!AV370)</f>
        <v/>
      </c>
      <c r="H370" t="str">
        <f>IF(Raw!T370="", "", Raw!T370)</f>
        <v/>
      </c>
      <c r="I370" t="str">
        <f>IF(Raw!U370="", "", Raw!U370)</f>
        <v/>
      </c>
      <c r="J370" t="str">
        <f>IF(Raw!AZ370="Failed", "No", "")</f>
        <v/>
      </c>
      <c r="K370" s="2" t="str">
        <f>IF(Raw!BQ370="", "", IF(Raw!BQ370="Missed", "Missed", DATEVALUE(RIGHT(Raw!BQ370, LEN(Raw!BQ370) - FIND(",", Raw!BQ370) - 1))))</f>
        <v/>
      </c>
      <c r="L370" s="3" t="str">
        <f>IF(Raw!BR370="", "", IF(Raw!BR370="Missed", "Missed", TIMEVALUE(Raw!BR370)))</f>
        <v/>
      </c>
      <c r="M370" t="str">
        <f>IF(Raw!BS370="", "", Raw!BS370)</f>
        <v/>
      </c>
    </row>
    <row r="371" spans="1:13" x14ac:dyDescent="0.2">
      <c r="A371" s="4" t="str">
        <f>IF(B371="", "", 370)</f>
        <v/>
      </c>
      <c r="B371" s="4" t="str">
        <f>IF(Raw!R371="", "", Raw!R371)</f>
        <v/>
      </c>
      <c r="C371" s="4" t="str">
        <f>IF(Raw!S371="", "", Raw!S371)</f>
        <v/>
      </c>
      <c r="D371" t="str">
        <f>IF(Raw!AT371="", "", Raw!AT371)</f>
        <v/>
      </c>
      <c r="E371" t="str">
        <f>IF(Raw!V371="", "", Raw!V371)</f>
        <v/>
      </c>
      <c r="F371" t="str">
        <f>IF(Raw!BA371="", "", Raw!BA371)</f>
        <v/>
      </c>
      <c r="G371" t="str">
        <f>IF(Raw!AV371="", "", Raw!AV371)</f>
        <v/>
      </c>
      <c r="H371" t="str">
        <f>IF(Raw!T371="", "", Raw!T371)</f>
        <v/>
      </c>
      <c r="I371" t="str">
        <f>IF(Raw!U371="", "", Raw!U371)</f>
        <v/>
      </c>
      <c r="J371" t="str">
        <f>IF(Raw!AZ371="Failed", "No", "")</f>
        <v/>
      </c>
      <c r="K371" s="2" t="str">
        <f>IF(Raw!BQ371="", "", IF(Raw!BQ371="Missed", "Missed", DATEVALUE(RIGHT(Raw!BQ371, LEN(Raw!BQ371) - FIND(",", Raw!BQ371) - 1))))</f>
        <v/>
      </c>
      <c r="L371" s="3" t="str">
        <f>IF(Raw!BR371="", "", IF(Raw!BR371="Missed", "Missed", TIMEVALUE(Raw!BR371)))</f>
        <v/>
      </c>
      <c r="M371" t="str">
        <f>IF(Raw!BS371="", "", Raw!BS371)</f>
        <v/>
      </c>
    </row>
    <row r="372" spans="1:13" x14ac:dyDescent="0.2">
      <c r="A372" s="4" t="str">
        <f>IF(B372="", "", 371)</f>
        <v/>
      </c>
      <c r="B372" s="4" t="str">
        <f>IF(Raw!R372="", "", Raw!R372)</f>
        <v/>
      </c>
      <c r="C372" s="4" t="str">
        <f>IF(Raw!S372="", "", Raw!S372)</f>
        <v/>
      </c>
      <c r="D372" t="str">
        <f>IF(Raw!AT372="", "", Raw!AT372)</f>
        <v/>
      </c>
      <c r="E372" t="str">
        <f>IF(Raw!V372="", "", Raw!V372)</f>
        <v/>
      </c>
      <c r="F372" t="str">
        <f>IF(Raw!BA372="", "", Raw!BA372)</f>
        <v/>
      </c>
      <c r="G372" t="str">
        <f>IF(Raw!AV372="", "", Raw!AV372)</f>
        <v/>
      </c>
      <c r="H372" t="str">
        <f>IF(Raw!T372="", "", Raw!T372)</f>
        <v/>
      </c>
      <c r="I372" t="str">
        <f>IF(Raw!U372="", "", Raw!U372)</f>
        <v/>
      </c>
      <c r="J372" t="str">
        <f>IF(Raw!AZ372="Failed", "No", "")</f>
        <v/>
      </c>
      <c r="K372" s="2" t="str">
        <f>IF(Raw!BQ372="", "", IF(Raw!BQ372="Missed", "Missed", DATEVALUE(RIGHT(Raw!BQ372, LEN(Raw!BQ372) - FIND(",", Raw!BQ372) - 1))))</f>
        <v/>
      </c>
      <c r="L372" s="3" t="str">
        <f>IF(Raw!BR372="", "", IF(Raw!BR372="Missed", "Missed", TIMEVALUE(Raw!BR372)))</f>
        <v/>
      </c>
      <c r="M372" t="str">
        <f>IF(Raw!BS372="", "", Raw!BS372)</f>
        <v/>
      </c>
    </row>
    <row r="373" spans="1:13" x14ac:dyDescent="0.2">
      <c r="A373" s="4" t="str">
        <f>IF(B373="", "", 372)</f>
        <v/>
      </c>
      <c r="B373" s="4" t="str">
        <f>IF(Raw!R373="", "", Raw!R373)</f>
        <v/>
      </c>
      <c r="C373" s="4" t="str">
        <f>IF(Raw!S373="", "", Raw!S373)</f>
        <v/>
      </c>
      <c r="D373" t="str">
        <f>IF(Raw!AT373="", "", Raw!AT373)</f>
        <v/>
      </c>
      <c r="E373" t="str">
        <f>IF(Raw!V373="", "", Raw!V373)</f>
        <v/>
      </c>
      <c r="F373" t="str">
        <f>IF(Raw!BA373="", "", Raw!BA373)</f>
        <v/>
      </c>
      <c r="G373" t="str">
        <f>IF(Raw!AV373="", "", Raw!AV373)</f>
        <v/>
      </c>
      <c r="H373" t="str">
        <f>IF(Raw!T373="", "", Raw!T373)</f>
        <v/>
      </c>
      <c r="I373" t="str">
        <f>IF(Raw!U373="", "", Raw!U373)</f>
        <v/>
      </c>
      <c r="J373" t="str">
        <f>IF(Raw!AZ373="Failed", "No", "")</f>
        <v/>
      </c>
      <c r="K373" s="2" t="str">
        <f>IF(Raw!BQ373="", "", IF(Raw!BQ373="Missed", "Missed", DATEVALUE(RIGHT(Raw!BQ373, LEN(Raw!BQ373) - FIND(",", Raw!BQ373) - 1))))</f>
        <v/>
      </c>
      <c r="L373" s="3" t="str">
        <f>IF(Raw!BR373="", "", IF(Raw!BR373="Missed", "Missed", TIMEVALUE(Raw!BR373)))</f>
        <v/>
      </c>
      <c r="M373" t="str">
        <f>IF(Raw!BS373="", "", Raw!BS373)</f>
        <v/>
      </c>
    </row>
    <row r="374" spans="1:13" x14ac:dyDescent="0.2">
      <c r="A374" s="4" t="str">
        <f>IF(B374="", "", 373)</f>
        <v/>
      </c>
      <c r="B374" s="4" t="str">
        <f>IF(Raw!R374="", "", Raw!R374)</f>
        <v/>
      </c>
      <c r="C374" s="4" t="str">
        <f>IF(Raw!S374="", "", Raw!S374)</f>
        <v/>
      </c>
      <c r="D374" t="str">
        <f>IF(Raw!AT374="", "", Raw!AT374)</f>
        <v/>
      </c>
      <c r="E374" t="str">
        <f>IF(Raw!V374="", "", Raw!V374)</f>
        <v/>
      </c>
      <c r="F374" t="str">
        <f>IF(Raw!BA374="", "", Raw!BA374)</f>
        <v/>
      </c>
      <c r="G374" t="str">
        <f>IF(Raw!AV374="", "", Raw!AV374)</f>
        <v/>
      </c>
      <c r="H374" t="str">
        <f>IF(Raw!T374="", "", Raw!T374)</f>
        <v/>
      </c>
      <c r="I374" t="str">
        <f>IF(Raw!U374="", "", Raw!U374)</f>
        <v/>
      </c>
      <c r="J374" t="str">
        <f>IF(Raw!AZ374="Failed", "No", "")</f>
        <v/>
      </c>
      <c r="K374" s="2" t="str">
        <f>IF(Raw!BQ374="", "", IF(Raw!BQ374="Missed", "Missed", DATEVALUE(RIGHT(Raw!BQ374, LEN(Raw!BQ374) - FIND(",", Raw!BQ374) - 1))))</f>
        <v/>
      </c>
      <c r="L374" s="3" t="str">
        <f>IF(Raw!BR374="", "", IF(Raw!BR374="Missed", "Missed", TIMEVALUE(Raw!BR374)))</f>
        <v/>
      </c>
      <c r="M374" t="str">
        <f>IF(Raw!BS374="", "", Raw!BS374)</f>
        <v/>
      </c>
    </row>
    <row r="375" spans="1:13" x14ac:dyDescent="0.2">
      <c r="A375" s="4" t="str">
        <f>IF(B375="", "", 374)</f>
        <v/>
      </c>
      <c r="B375" s="4" t="str">
        <f>IF(Raw!R375="", "", Raw!R375)</f>
        <v/>
      </c>
      <c r="C375" s="4" t="str">
        <f>IF(Raw!S375="", "", Raw!S375)</f>
        <v/>
      </c>
      <c r="D375" t="str">
        <f>IF(Raw!AT375="", "", Raw!AT375)</f>
        <v/>
      </c>
      <c r="E375" t="str">
        <f>IF(Raw!V375="", "", Raw!V375)</f>
        <v/>
      </c>
      <c r="F375" t="str">
        <f>IF(Raw!BA375="", "", Raw!BA375)</f>
        <v/>
      </c>
      <c r="G375" t="str">
        <f>IF(Raw!AV375="", "", Raw!AV375)</f>
        <v/>
      </c>
      <c r="H375" t="str">
        <f>IF(Raw!T375="", "", Raw!T375)</f>
        <v/>
      </c>
      <c r="I375" t="str">
        <f>IF(Raw!U375="", "", Raw!U375)</f>
        <v/>
      </c>
      <c r="J375" t="str">
        <f>IF(Raw!AZ375="Failed", "No", "")</f>
        <v/>
      </c>
      <c r="K375" s="2" t="str">
        <f>IF(Raw!BQ375="", "", IF(Raw!BQ375="Missed", "Missed", DATEVALUE(RIGHT(Raw!BQ375, LEN(Raw!BQ375) - FIND(",", Raw!BQ375) - 1))))</f>
        <v/>
      </c>
      <c r="L375" s="3" t="str">
        <f>IF(Raw!BR375="", "", IF(Raw!BR375="Missed", "Missed", TIMEVALUE(Raw!BR375)))</f>
        <v/>
      </c>
      <c r="M375" t="str">
        <f>IF(Raw!BS375="", "", Raw!BS375)</f>
        <v/>
      </c>
    </row>
    <row r="376" spans="1:13" x14ac:dyDescent="0.2">
      <c r="A376" s="4" t="str">
        <f>IF(B376="", "", 375)</f>
        <v/>
      </c>
      <c r="B376" s="4" t="str">
        <f>IF(Raw!R376="", "", Raw!R376)</f>
        <v/>
      </c>
      <c r="C376" s="4" t="str">
        <f>IF(Raw!S376="", "", Raw!S376)</f>
        <v/>
      </c>
      <c r="D376" t="str">
        <f>IF(Raw!AT376="", "", Raw!AT376)</f>
        <v/>
      </c>
      <c r="E376" t="str">
        <f>IF(Raw!V376="", "", Raw!V376)</f>
        <v/>
      </c>
      <c r="F376" t="str">
        <f>IF(Raw!BA376="", "", Raw!BA376)</f>
        <v/>
      </c>
      <c r="G376" t="str">
        <f>IF(Raw!AV376="", "", Raw!AV376)</f>
        <v/>
      </c>
      <c r="H376" t="str">
        <f>IF(Raw!T376="", "", Raw!T376)</f>
        <v/>
      </c>
      <c r="I376" t="str">
        <f>IF(Raw!U376="", "", Raw!U376)</f>
        <v/>
      </c>
      <c r="J376" t="str">
        <f>IF(Raw!AZ376="Failed", "No", "")</f>
        <v/>
      </c>
      <c r="K376" s="2" t="str">
        <f>IF(Raw!BQ376="", "", IF(Raw!BQ376="Missed", "Missed", DATEVALUE(RIGHT(Raw!BQ376, LEN(Raw!BQ376) - FIND(",", Raw!BQ376) - 1))))</f>
        <v/>
      </c>
      <c r="L376" s="3" t="str">
        <f>IF(Raw!BR376="", "", IF(Raw!BR376="Missed", "Missed", TIMEVALUE(Raw!BR376)))</f>
        <v/>
      </c>
      <c r="M376" t="str">
        <f>IF(Raw!BS376="", "", Raw!BS376)</f>
        <v/>
      </c>
    </row>
    <row r="377" spans="1:13" x14ac:dyDescent="0.2">
      <c r="A377" s="4" t="str">
        <f>IF(B377="", "", 376)</f>
        <v/>
      </c>
      <c r="B377" s="4" t="str">
        <f>IF(Raw!R377="", "", Raw!R377)</f>
        <v/>
      </c>
      <c r="C377" s="4" t="str">
        <f>IF(Raw!S377="", "", Raw!S377)</f>
        <v/>
      </c>
      <c r="D377" t="str">
        <f>IF(Raw!AT377="", "", Raw!AT377)</f>
        <v/>
      </c>
      <c r="E377" t="str">
        <f>IF(Raw!V377="", "", Raw!V377)</f>
        <v/>
      </c>
      <c r="F377" t="str">
        <f>IF(Raw!BA377="", "", Raw!BA377)</f>
        <v/>
      </c>
      <c r="G377" t="str">
        <f>IF(Raw!AV377="", "", Raw!AV377)</f>
        <v/>
      </c>
      <c r="H377" t="str">
        <f>IF(Raw!T377="", "", Raw!T377)</f>
        <v/>
      </c>
      <c r="I377" t="str">
        <f>IF(Raw!U377="", "", Raw!U377)</f>
        <v/>
      </c>
      <c r="J377" t="str">
        <f>IF(Raw!AZ377="Failed", "No", "")</f>
        <v/>
      </c>
      <c r="K377" s="2" t="str">
        <f>IF(Raw!BQ377="", "", IF(Raw!BQ377="Missed", "Missed", DATEVALUE(RIGHT(Raw!BQ377, LEN(Raw!BQ377) - FIND(",", Raw!BQ377) - 1))))</f>
        <v/>
      </c>
      <c r="L377" s="3" t="str">
        <f>IF(Raw!BR377="", "", IF(Raw!BR377="Missed", "Missed", TIMEVALUE(Raw!BR377)))</f>
        <v/>
      </c>
      <c r="M377" t="str">
        <f>IF(Raw!BS377="", "", Raw!BS377)</f>
        <v/>
      </c>
    </row>
    <row r="378" spans="1:13" x14ac:dyDescent="0.2">
      <c r="A378" s="4" t="str">
        <f>IF(B378="", "", 377)</f>
        <v/>
      </c>
      <c r="B378" s="4" t="str">
        <f>IF(Raw!R378="", "", Raw!R378)</f>
        <v/>
      </c>
      <c r="C378" s="4" t="str">
        <f>IF(Raw!S378="", "", Raw!S378)</f>
        <v/>
      </c>
      <c r="D378" t="str">
        <f>IF(Raw!AT378="", "", Raw!AT378)</f>
        <v/>
      </c>
      <c r="E378" t="str">
        <f>IF(Raw!V378="", "", Raw!V378)</f>
        <v/>
      </c>
      <c r="F378" t="str">
        <f>IF(Raw!BA378="", "", Raw!BA378)</f>
        <v/>
      </c>
      <c r="G378" t="str">
        <f>IF(Raw!AV378="", "", Raw!AV378)</f>
        <v/>
      </c>
      <c r="H378" t="str">
        <f>IF(Raw!T378="", "", Raw!T378)</f>
        <v/>
      </c>
      <c r="I378" t="str">
        <f>IF(Raw!U378="", "", Raw!U378)</f>
        <v/>
      </c>
      <c r="J378" t="str">
        <f>IF(Raw!AZ378="Failed", "No", "")</f>
        <v/>
      </c>
      <c r="K378" s="2" t="str">
        <f>IF(Raw!BQ378="", "", IF(Raw!BQ378="Missed", "Missed", DATEVALUE(RIGHT(Raw!BQ378, LEN(Raw!BQ378) - FIND(",", Raw!BQ378) - 1))))</f>
        <v/>
      </c>
      <c r="L378" s="3" t="str">
        <f>IF(Raw!BR378="", "", IF(Raw!BR378="Missed", "Missed", TIMEVALUE(Raw!BR378)))</f>
        <v/>
      </c>
      <c r="M378" t="str">
        <f>IF(Raw!BS378="", "", Raw!BS378)</f>
        <v/>
      </c>
    </row>
    <row r="379" spans="1:13" x14ac:dyDescent="0.2">
      <c r="A379" s="4" t="str">
        <f>IF(B379="", "", 378)</f>
        <v/>
      </c>
      <c r="B379" s="4" t="str">
        <f>IF(Raw!R379="", "", Raw!R379)</f>
        <v/>
      </c>
      <c r="C379" s="4" t="str">
        <f>IF(Raw!S379="", "", Raw!S379)</f>
        <v/>
      </c>
      <c r="D379" t="str">
        <f>IF(Raw!AT379="", "", Raw!AT379)</f>
        <v/>
      </c>
      <c r="E379" t="str">
        <f>IF(Raw!V379="", "", Raw!V379)</f>
        <v/>
      </c>
      <c r="F379" t="str">
        <f>IF(Raw!BA379="", "", Raw!BA379)</f>
        <v/>
      </c>
      <c r="G379" t="str">
        <f>IF(Raw!AV379="", "", Raw!AV379)</f>
        <v/>
      </c>
      <c r="H379" t="str">
        <f>IF(Raw!T379="", "", Raw!T379)</f>
        <v/>
      </c>
      <c r="I379" t="str">
        <f>IF(Raw!U379="", "", Raw!U379)</f>
        <v/>
      </c>
      <c r="J379" t="str">
        <f>IF(Raw!AZ379="Failed", "No", "")</f>
        <v/>
      </c>
      <c r="K379" s="2" t="str">
        <f>IF(Raw!BQ379="", "", IF(Raw!BQ379="Missed", "Missed", DATEVALUE(RIGHT(Raw!BQ379, LEN(Raw!BQ379) - FIND(",", Raw!BQ379) - 1))))</f>
        <v/>
      </c>
      <c r="L379" s="3" t="str">
        <f>IF(Raw!BR379="", "", IF(Raw!BR379="Missed", "Missed", TIMEVALUE(Raw!BR379)))</f>
        <v/>
      </c>
      <c r="M379" t="str">
        <f>IF(Raw!BS379="", "", Raw!BS379)</f>
        <v/>
      </c>
    </row>
    <row r="380" spans="1:13" x14ac:dyDescent="0.2">
      <c r="A380" s="4" t="str">
        <f>IF(B380="", "", 379)</f>
        <v/>
      </c>
      <c r="B380" s="4" t="str">
        <f>IF(Raw!R380="", "", Raw!R380)</f>
        <v/>
      </c>
      <c r="C380" s="4" t="str">
        <f>IF(Raw!S380="", "", Raw!S380)</f>
        <v/>
      </c>
      <c r="D380" t="str">
        <f>IF(Raw!AT380="", "", Raw!AT380)</f>
        <v/>
      </c>
      <c r="E380" t="str">
        <f>IF(Raw!V380="", "", Raw!V380)</f>
        <v/>
      </c>
      <c r="F380" t="str">
        <f>IF(Raw!BA380="", "", Raw!BA380)</f>
        <v/>
      </c>
      <c r="G380" t="str">
        <f>IF(Raw!AV380="", "", Raw!AV380)</f>
        <v/>
      </c>
      <c r="H380" t="str">
        <f>IF(Raw!T380="", "", Raw!T380)</f>
        <v/>
      </c>
      <c r="I380" t="str">
        <f>IF(Raw!U380="", "", Raw!U380)</f>
        <v/>
      </c>
      <c r="J380" t="str">
        <f>IF(Raw!AZ380="Failed", "No", "")</f>
        <v/>
      </c>
      <c r="K380" s="2" t="str">
        <f>IF(Raw!BQ380="", "", IF(Raw!BQ380="Missed", "Missed", DATEVALUE(RIGHT(Raw!BQ380, LEN(Raw!BQ380) - FIND(",", Raw!BQ380) - 1))))</f>
        <v/>
      </c>
      <c r="L380" s="3" t="str">
        <f>IF(Raw!BR380="", "", IF(Raw!BR380="Missed", "Missed", TIMEVALUE(Raw!BR380)))</f>
        <v/>
      </c>
      <c r="M380" t="str">
        <f>IF(Raw!BS380="", "", Raw!BS380)</f>
        <v/>
      </c>
    </row>
    <row r="381" spans="1:13" x14ac:dyDescent="0.2">
      <c r="A381" s="4" t="str">
        <f>IF(B381="", "", 380)</f>
        <v/>
      </c>
      <c r="B381" s="4" t="str">
        <f>IF(Raw!R381="", "", Raw!R381)</f>
        <v/>
      </c>
      <c r="C381" s="4" t="str">
        <f>IF(Raw!S381="", "", Raw!S381)</f>
        <v/>
      </c>
      <c r="D381" t="str">
        <f>IF(Raw!AT381="", "", Raw!AT381)</f>
        <v/>
      </c>
      <c r="E381" t="str">
        <f>IF(Raw!V381="", "", Raw!V381)</f>
        <v/>
      </c>
      <c r="F381" t="str">
        <f>IF(Raw!BA381="", "", Raw!BA381)</f>
        <v/>
      </c>
      <c r="G381" t="str">
        <f>IF(Raw!AV381="", "", Raw!AV381)</f>
        <v/>
      </c>
      <c r="H381" t="str">
        <f>IF(Raw!T381="", "", Raw!T381)</f>
        <v/>
      </c>
      <c r="I381" t="str">
        <f>IF(Raw!U381="", "", Raw!U381)</f>
        <v/>
      </c>
      <c r="J381" t="str">
        <f>IF(Raw!AZ381="Failed", "No", "")</f>
        <v/>
      </c>
      <c r="K381" s="2" t="str">
        <f>IF(Raw!BQ381="", "", IF(Raw!BQ381="Missed", "Missed", DATEVALUE(RIGHT(Raw!BQ381, LEN(Raw!BQ381) - FIND(",", Raw!BQ381) - 1))))</f>
        <v/>
      </c>
      <c r="L381" s="3" t="str">
        <f>IF(Raw!BR381="", "", IF(Raw!BR381="Missed", "Missed", TIMEVALUE(Raw!BR381)))</f>
        <v/>
      </c>
      <c r="M381" t="str">
        <f>IF(Raw!BS381="", "", Raw!BS381)</f>
        <v/>
      </c>
    </row>
    <row r="382" spans="1:13" x14ac:dyDescent="0.2">
      <c r="A382" s="4" t="str">
        <f>IF(B382="", "", 381)</f>
        <v/>
      </c>
      <c r="B382" s="4" t="str">
        <f>IF(Raw!R382="", "", Raw!R382)</f>
        <v/>
      </c>
      <c r="C382" s="4" t="str">
        <f>IF(Raw!S382="", "", Raw!S382)</f>
        <v/>
      </c>
      <c r="D382" t="str">
        <f>IF(Raw!AT382="", "", Raw!AT382)</f>
        <v/>
      </c>
      <c r="E382" t="str">
        <f>IF(Raw!V382="", "", Raw!V382)</f>
        <v/>
      </c>
      <c r="F382" t="str">
        <f>IF(Raw!BA382="", "", Raw!BA382)</f>
        <v/>
      </c>
      <c r="G382" t="str">
        <f>IF(Raw!AV382="", "", Raw!AV382)</f>
        <v/>
      </c>
      <c r="H382" t="str">
        <f>IF(Raw!T382="", "", Raw!T382)</f>
        <v/>
      </c>
      <c r="I382" t="str">
        <f>IF(Raw!U382="", "", Raw!U382)</f>
        <v/>
      </c>
      <c r="J382" t="str">
        <f>IF(Raw!AZ382="Failed", "No", "")</f>
        <v/>
      </c>
      <c r="K382" s="2" t="str">
        <f>IF(Raw!BQ382="", "", IF(Raw!BQ382="Missed", "Missed", DATEVALUE(RIGHT(Raw!BQ382, LEN(Raw!BQ382) - FIND(",", Raw!BQ382) - 1))))</f>
        <v/>
      </c>
      <c r="L382" s="3" t="str">
        <f>IF(Raw!BR382="", "", IF(Raw!BR382="Missed", "Missed", TIMEVALUE(Raw!BR382)))</f>
        <v/>
      </c>
      <c r="M382" t="str">
        <f>IF(Raw!BS382="", "", Raw!BS382)</f>
        <v/>
      </c>
    </row>
    <row r="383" spans="1:13" x14ac:dyDescent="0.2">
      <c r="A383" s="4" t="str">
        <f>IF(B383="", "", 382)</f>
        <v/>
      </c>
      <c r="B383" s="4" t="str">
        <f>IF(Raw!R383="", "", Raw!R383)</f>
        <v/>
      </c>
      <c r="C383" s="4" t="str">
        <f>IF(Raw!S383="", "", Raw!S383)</f>
        <v/>
      </c>
      <c r="D383" t="str">
        <f>IF(Raw!AT383="", "", Raw!AT383)</f>
        <v/>
      </c>
      <c r="E383" t="str">
        <f>IF(Raw!V383="", "", Raw!V383)</f>
        <v/>
      </c>
      <c r="F383" t="str">
        <f>IF(Raw!BA383="", "", Raw!BA383)</f>
        <v/>
      </c>
      <c r="G383" t="str">
        <f>IF(Raw!AV383="", "", Raw!AV383)</f>
        <v/>
      </c>
      <c r="H383" t="str">
        <f>IF(Raw!T383="", "", Raw!T383)</f>
        <v/>
      </c>
      <c r="I383" t="str">
        <f>IF(Raw!U383="", "", Raw!U383)</f>
        <v/>
      </c>
      <c r="J383" t="str">
        <f>IF(Raw!AZ383="Failed", "No", "")</f>
        <v/>
      </c>
      <c r="K383" s="2" t="str">
        <f>IF(Raw!BQ383="", "", IF(Raw!BQ383="Missed", "Missed", DATEVALUE(RIGHT(Raw!BQ383, LEN(Raw!BQ383) - FIND(",", Raw!BQ383) - 1))))</f>
        <v/>
      </c>
      <c r="L383" s="3" t="str">
        <f>IF(Raw!BR383="", "", IF(Raw!BR383="Missed", "Missed", TIMEVALUE(Raw!BR383)))</f>
        <v/>
      </c>
      <c r="M383" t="str">
        <f>IF(Raw!BS383="", "", Raw!BS383)</f>
        <v/>
      </c>
    </row>
    <row r="384" spans="1:13" x14ac:dyDescent="0.2">
      <c r="A384" s="4" t="str">
        <f>IF(B384="", "", 383)</f>
        <v/>
      </c>
      <c r="B384" s="4" t="str">
        <f>IF(Raw!R384="", "", Raw!R384)</f>
        <v/>
      </c>
      <c r="C384" s="4" t="str">
        <f>IF(Raw!S384="", "", Raw!S384)</f>
        <v/>
      </c>
      <c r="D384" t="str">
        <f>IF(Raw!AT384="", "", Raw!AT384)</f>
        <v/>
      </c>
      <c r="E384" t="str">
        <f>IF(Raw!V384="", "", Raw!V384)</f>
        <v/>
      </c>
      <c r="F384" t="str">
        <f>IF(Raw!BA384="", "", Raw!BA384)</f>
        <v/>
      </c>
      <c r="G384" t="str">
        <f>IF(Raw!AV384="", "", Raw!AV384)</f>
        <v/>
      </c>
      <c r="H384" t="str">
        <f>IF(Raw!T384="", "", Raw!T384)</f>
        <v/>
      </c>
      <c r="I384" t="str">
        <f>IF(Raw!U384="", "", Raw!U384)</f>
        <v/>
      </c>
      <c r="J384" t="str">
        <f>IF(Raw!AZ384="Failed", "No", "")</f>
        <v/>
      </c>
      <c r="K384" s="2" t="str">
        <f>IF(Raw!BQ384="", "", IF(Raw!BQ384="Missed", "Missed", DATEVALUE(RIGHT(Raw!BQ384, LEN(Raw!BQ384) - FIND(",", Raw!BQ384) - 1))))</f>
        <v/>
      </c>
      <c r="L384" s="3" t="str">
        <f>IF(Raw!BR384="", "", IF(Raw!BR384="Missed", "Missed", TIMEVALUE(Raw!BR384)))</f>
        <v/>
      </c>
      <c r="M384" t="str">
        <f>IF(Raw!BS384="", "", Raw!BS384)</f>
        <v/>
      </c>
    </row>
    <row r="385" spans="1:13" x14ac:dyDescent="0.2">
      <c r="A385" s="4" t="str">
        <f>IF(B385="", "", 384)</f>
        <v/>
      </c>
      <c r="B385" s="4" t="str">
        <f>IF(Raw!R385="", "", Raw!R385)</f>
        <v/>
      </c>
      <c r="C385" s="4" t="str">
        <f>IF(Raw!S385="", "", Raw!S385)</f>
        <v/>
      </c>
      <c r="D385" t="str">
        <f>IF(Raw!AT385="", "", Raw!AT385)</f>
        <v/>
      </c>
      <c r="E385" t="str">
        <f>IF(Raw!V385="", "", Raw!V385)</f>
        <v/>
      </c>
      <c r="F385" t="str">
        <f>IF(Raw!BA385="", "", Raw!BA385)</f>
        <v/>
      </c>
      <c r="G385" t="str">
        <f>IF(Raw!AV385="", "", Raw!AV385)</f>
        <v/>
      </c>
      <c r="H385" t="str">
        <f>IF(Raw!T385="", "", Raw!T385)</f>
        <v/>
      </c>
      <c r="I385" t="str">
        <f>IF(Raw!U385="", "", Raw!U385)</f>
        <v/>
      </c>
      <c r="J385" t="str">
        <f>IF(Raw!AZ385="Failed", "No", "")</f>
        <v/>
      </c>
      <c r="K385" s="2" t="str">
        <f>IF(Raw!BQ385="", "", IF(Raw!BQ385="Missed", "Missed", DATEVALUE(RIGHT(Raw!BQ385, LEN(Raw!BQ385) - FIND(",", Raw!BQ385) - 1))))</f>
        <v/>
      </c>
      <c r="L385" s="3" t="str">
        <f>IF(Raw!BR385="", "", IF(Raw!BR385="Missed", "Missed", TIMEVALUE(Raw!BR385)))</f>
        <v/>
      </c>
      <c r="M385" t="str">
        <f>IF(Raw!BS385="", "", Raw!BS385)</f>
        <v/>
      </c>
    </row>
    <row r="386" spans="1:13" x14ac:dyDescent="0.2">
      <c r="A386" s="4" t="str">
        <f>IF(B386="", "", 385)</f>
        <v/>
      </c>
      <c r="B386" s="4" t="str">
        <f>IF(Raw!R386="", "", Raw!R386)</f>
        <v/>
      </c>
      <c r="C386" s="4" t="str">
        <f>IF(Raw!S386="", "", Raw!S386)</f>
        <v/>
      </c>
      <c r="D386" t="str">
        <f>IF(Raw!AT386="", "", Raw!AT386)</f>
        <v/>
      </c>
      <c r="E386" t="str">
        <f>IF(Raw!V386="", "", Raw!V386)</f>
        <v/>
      </c>
      <c r="F386" t="str">
        <f>IF(Raw!BA386="", "", Raw!BA386)</f>
        <v/>
      </c>
      <c r="G386" t="str">
        <f>IF(Raw!AV386="", "", Raw!AV386)</f>
        <v/>
      </c>
      <c r="H386" t="str">
        <f>IF(Raw!T386="", "", Raw!T386)</f>
        <v/>
      </c>
      <c r="I386" t="str">
        <f>IF(Raw!U386="", "", Raw!U386)</f>
        <v/>
      </c>
      <c r="J386" t="str">
        <f>IF(Raw!AZ386="Failed", "No", "")</f>
        <v/>
      </c>
      <c r="K386" s="2" t="str">
        <f>IF(Raw!BQ386="", "", IF(Raw!BQ386="Missed", "Missed", DATEVALUE(RIGHT(Raw!BQ386, LEN(Raw!BQ386) - FIND(",", Raw!BQ386) - 1))))</f>
        <v/>
      </c>
      <c r="L386" s="3" t="str">
        <f>IF(Raw!BR386="", "", IF(Raw!BR386="Missed", "Missed", TIMEVALUE(Raw!BR386)))</f>
        <v/>
      </c>
      <c r="M386" t="str">
        <f>IF(Raw!BS386="", "", Raw!BS386)</f>
        <v/>
      </c>
    </row>
    <row r="387" spans="1:13" x14ac:dyDescent="0.2">
      <c r="A387" s="4" t="str">
        <f>IF(B387="", "", 386)</f>
        <v/>
      </c>
      <c r="B387" s="4" t="str">
        <f>IF(Raw!R387="", "", Raw!R387)</f>
        <v/>
      </c>
      <c r="C387" s="4" t="str">
        <f>IF(Raw!S387="", "", Raw!S387)</f>
        <v/>
      </c>
      <c r="D387" t="str">
        <f>IF(Raw!AT387="", "", Raw!AT387)</f>
        <v/>
      </c>
      <c r="E387" t="str">
        <f>IF(Raw!V387="", "", Raw!V387)</f>
        <v/>
      </c>
      <c r="F387" t="str">
        <f>IF(Raw!BA387="", "", Raw!BA387)</f>
        <v/>
      </c>
      <c r="G387" t="str">
        <f>IF(Raw!AV387="", "", Raw!AV387)</f>
        <v/>
      </c>
      <c r="H387" t="str">
        <f>IF(Raw!T387="", "", Raw!T387)</f>
        <v/>
      </c>
      <c r="I387" t="str">
        <f>IF(Raw!U387="", "", Raw!U387)</f>
        <v/>
      </c>
      <c r="J387" t="str">
        <f>IF(Raw!AZ387="Failed", "No", "")</f>
        <v/>
      </c>
      <c r="K387" s="2" t="str">
        <f>IF(Raw!BQ387="", "", IF(Raw!BQ387="Missed", "Missed", DATEVALUE(RIGHT(Raw!BQ387, LEN(Raw!BQ387) - FIND(",", Raw!BQ387) - 1))))</f>
        <v/>
      </c>
      <c r="L387" s="3" t="str">
        <f>IF(Raw!BR387="", "", IF(Raw!BR387="Missed", "Missed", TIMEVALUE(Raw!BR387)))</f>
        <v/>
      </c>
      <c r="M387" t="str">
        <f>IF(Raw!BS387="", "", Raw!BS387)</f>
        <v/>
      </c>
    </row>
    <row r="388" spans="1:13" x14ac:dyDescent="0.2">
      <c r="A388" s="4" t="str">
        <f>IF(B388="", "", 387)</f>
        <v/>
      </c>
      <c r="B388" s="4" t="str">
        <f>IF(Raw!R388="", "", Raw!R388)</f>
        <v/>
      </c>
      <c r="C388" s="4" t="str">
        <f>IF(Raw!S388="", "", Raw!S388)</f>
        <v/>
      </c>
      <c r="D388" t="str">
        <f>IF(Raw!AT388="", "", Raw!AT388)</f>
        <v/>
      </c>
      <c r="E388" t="str">
        <f>IF(Raw!V388="", "", Raw!V388)</f>
        <v/>
      </c>
      <c r="F388" t="str">
        <f>IF(Raw!BA388="", "", Raw!BA388)</f>
        <v/>
      </c>
      <c r="G388" t="str">
        <f>IF(Raw!AV388="", "", Raw!AV388)</f>
        <v/>
      </c>
      <c r="H388" t="str">
        <f>IF(Raw!T388="", "", Raw!T388)</f>
        <v/>
      </c>
      <c r="I388" t="str">
        <f>IF(Raw!U388="", "", Raw!U388)</f>
        <v/>
      </c>
      <c r="J388" t="str">
        <f>IF(Raw!AZ388="Failed", "No", "")</f>
        <v/>
      </c>
      <c r="K388" s="2" t="str">
        <f>IF(Raw!BQ388="", "", IF(Raw!BQ388="Missed", "Missed", DATEVALUE(RIGHT(Raw!BQ388, LEN(Raw!BQ388) - FIND(",", Raw!BQ388) - 1))))</f>
        <v/>
      </c>
      <c r="L388" s="3" t="str">
        <f>IF(Raw!BR388="", "", IF(Raw!BR388="Missed", "Missed", TIMEVALUE(Raw!BR388)))</f>
        <v/>
      </c>
      <c r="M388" t="str">
        <f>IF(Raw!BS388="", "", Raw!BS388)</f>
        <v/>
      </c>
    </row>
    <row r="389" spans="1:13" x14ac:dyDescent="0.2">
      <c r="A389" s="4" t="str">
        <f>IF(B389="", "", 388)</f>
        <v/>
      </c>
      <c r="B389" s="4" t="str">
        <f>IF(Raw!R389="", "", Raw!R389)</f>
        <v/>
      </c>
      <c r="C389" s="4" t="str">
        <f>IF(Raw!S389="", "", Raw!S389)</f>
        <v/>
      </c>
      <c r="D389" t="str">
        <f>IF(Raw!AT389="", "", Raw!AT389)</f>
        <v/>
      </c>
      <c r="E389" t="str">
        <f>IF(Raw!V389="", "", Raw!V389)</f>
        <v/>
      </c>
      <c r="F389" t="str">
        <f>IF(Raw!BA389="", "", Raw!BA389)</f>
        <v/>
      </c>
      <c r="G389" t="str">
        <f>IF(Raw!AV389="", "", Raw!AV389)</f>
        <v/>
      </c>
      <c r="H389" t="str">
        <f>IF(Raw!T389="", "", Raw!T389)</f>
        <v/>
      </c>
      <c r="I389" t="str">
        <f>IF(Raw!U389="", "", Raw!U389)</f>
        <v/>
      </c>
      <c r="J389" t="str">
        <f>IF(Raw!AZ389="Failed", "No", "")</f>
        <v/>
      </c>
      <c r="K389" s="2" t="str">
        <f>IF(Raw!BQ389="", "", IF(Raw!BQ389="Missed", "Missed", DATEVALUE(RIGHT(Raw!BQ389, LEN(Raw!BQ389) - FIND(",", Raw!BQ389) - 1))))</f>
        <v/>
      </c>
      <c r="L389" s="3" t="str">
        <f>IF(Raw!BR389="", "", IF(Raw!BR389="Missed", "Missed", TIMEVALUE(Raw!BR389)))</f>
        <v/>
      </c>
      <c r="M389" t="str">
        <f>IF(Raw!BS389="", "", Raw!BS389)</f>
        <v/>
      </c>
    </row>
    <row r="390" spans="1:13" x14ac:dyDescent="0.2">
      <c r="A390" s="4" t="str">
        <f>IF(B390="", "", 389)</f>
        <v/>
      </c>
      <c r="B390" s="4" t="str">
        <f>IF(Raw!R390="", "", Raw!R390)</f>
        <v/>
      </c>
      <c r="C390" s="4" t="str">
        <f>IF(Raw!S390="", "", Raw!S390)</f>
        <v/>
      </c>
      <c r="D390" t="str">
        <f>IF(Raw!AT390="", "", Raw!AT390)</f>
        <v/>
      </c>
      <c r="E390" t="str">
        <f>IF(Raw!V390="", "", Raw!V390)</f>
        <v/>
      </c>
      <c r="F390" t="str">
        <f>IF(Raw!BA390="", "", Raw!BA390)</f>
        <v/>
      </c>
      <c r="G390" t="str">
        <f>IF(Raw!AV390="", "", Raw!AV390)</f>
        <v/>
      </c>
      <c r="H390" t="str">
        <f>IF(Raw!T390="", "", Raw!T390)</f>
        <v/>
      </c>
      <c r="I390" t="str">
        <f>IF(Raw!U390="", "", Raw!U390)</f>
        <v/>
      </c>
      <c r="J390" t="str">
        <f>IF(Raw!AZ390="Failed", "No", "")</f>
        <v/>
      </c>
      <c r="K390" s="2" t="str">
        <f>IF(Raw!BQ390="", "", IF(Raw!BQ390="Missed", "Missed", DATEVALUE(RIGHT(Raw!BQ390, LEN(Raw!BQ390) - FIND(",", Raw!BQ390) - 1))))</f>
        <v/>
      </c>
      <c r="L390" s="3" t="str">
        <f>IF(Raw!BR390="", "", IF(Raw!BR390="Missed", "Missed", TIMEVALUE(Raw!BR390)))</f>
        <v/>
      </c>
      <c r="M390" t="str">
        <f>IF(Raw!BS390="", "", Raw!BS390)</f>
        <v/>
      </c>
    </row>
    <row r="391" spans="1:13" x14ac:dyDescent="0.2">
      <c r="A391" s="4" t="str">
        <f>IF(B391="", "", 390)</f>
        <v/>
      </c>
      <c r="B391" s="4" t="str">
        <f>IF(Raw!R391="", "", Raw!R391)</f>
        <v/>
      </c>
      <c r="C391" s="4" t="str">
        <f>IF(Raw!S391="", "", Raw!S391)</f>
        <v/>
      </c>
      <c r="D391" t="str">
        <f>IF(Raw!AT391="", "", Raw!AT391)</f>
        <v/>
      </c>
      <c r="E391" t="str">
        <f>IF(Raw!V391="", "", Raw!V391)</f>
        <v/>
      </c>
      <c r="F391" t="str">
        <f>IF(Raw!BA391="", "", Raw!BA391)</f>
        <v/>
      </c>
      <c r="G391" t="str">
        <f>IF(Raw!AV391="", "", Raw!AV391)</f>
        <v/>
      </c>
      <c r="H391" t="str">
        <f>IF(Raw!T391="", "", Raw!T391)</f>
        <v/>
      </c>
      <c r="I391" t="str">
        <f>IF(Raw!U391="", "", Raw!U391)</f>
        <v/>
      </c>
      <c r="J391" t="str">
        <f>IF(Raw!AZ391="Failed", "No", "")</f>
        <v/>
      </c>
      <c r="K391" s="2" t="str">
        <f>IF(Raw!BQ391="", "", IF(Raw!BQ391="Missed", "Missed", DATEVALUE(RIGHT(Raw!BQ391, LEN(Raw!BQ391) - FIND(",", Raw!BQ391) - 1))))</f>
        <v/>
      </c>
      <c r="L391" s="3" t="str">
        <f>IF(Raw!BR391="", "", IF(Raw!BR391="Missed", "Missed", TIMEVALUE(Raw!BR391)))</f>
        <v/>
      </c>
      <c r="M391" t="str">
        <f>IF(Raw!BS391="", "", Raw!BS391)</f>
        <v/>
      </c>
    </row>
    <row r="392" spans="1:13" x14ac:dyDescent="0.2">
      <c r="A392" s="4" t="str">
        <f>IF(B392="", "", 391)</f>
        <v/>
      </c>
      <c r="B392" s="4" t="str">
        <f>IF(Raw!R392="", "", Raw!R392)</f>
        <v/>
      </c>
      <c r="C392" s="4" t="str">
        <f>IF(Raw!S392="", "", Raw!S392)</f>
        <v/>
      </c>
      <c r="D392" t="str">
        <f>IF(Raw!AT392="", "", Raw!AT392)</f>
        <v/>
      </c>
      <c r="E392" t="str">
        <f>IF(Raw!V392="", "", Raw!V392)</f>
        <v/>
      </c>
      <c r="F392" t="str">
        <f>IF(Raw!BA392="", "", Raw!BA392)</f>
        <v/>
      </c>
      <c r="G392" t="str">
        <f>IF(Raw!AV392="", "", Raw!AV392)</f>
        <v/>
      </c>
      <c r="H392" t="str">
        <f>IF(Raw!T392="", "", Raw!T392)</f>
        <v/>
      </c>
      <c r="I392" t="str">
        <f>IF(Raw!U392="", "", Raw!U392)</f>
        <v/>
      </c>
      <c r="J392" t="str">
        <f>IF(Raw!AZ392="Failed", "No", "")</f>
        <v/>
      </c>
      <c r="K392" s="2" t="str">
        <f>IF(Raw!BQ392="", "", IF(Raw!BQ392="Missed", "Missed", DATEVALUE(RIGHT(Raw!BQ392, LEN(Raw!BQ392) - FIND(",", Raw!BQ392) - 1))))</f>
        <v/>
      </c>
      <c r="L392" s="3" t="str">
        <f>IF(Raw!BR392="", "", IF(Raw!BR392="Missed", "Missed", TIMEVALUE(Raw!BR392)))</f>
        <v/>
      </c>
      <c r="M392" t="str">
        <f>IF(Raw!BS392="", "", Raw!BS392)</f>
        <v/>
      </c>
    </row>
    <row r="393" spans="1:13" x14ac:dyDescent="0.2">
      <c r="A393" s="4" t="str">
        <f>IF(B393="", "", 392)</f>
        <v/>
      </c>
      <c r="B393" s="4" t="str">
        <f>IF(Raw!R393="", "", Raw!R393)</f>
        <v/>
      </c>
      <c r="C393" s="4" t="str">
        <f>IF(Raw!S393="", "", Raw!S393)</f>
        <v/>
      </c>
      <c r="D393" t="str">
        <f>IF(Raw!AT393="", "", Raw!AT393)</f>
        <v/>
      </c>
      <c r="E393" t="str">
        <f>IF(Raw!V393="", "", Raw!V393)</f>
        <v/>
      </c>
      <c r="F393" t="str">
        <f>IF(Raw!BA393="", "", Raw!BA393)</f>
        <v/>
      </c>
      <c r="G393" t="str">
        <f>IF(Raw!AV393="", "", Raw!AV393)</f>
        <v/>
      </c>
      <c r="H393" t="str">
        <f>IF(Raw!T393="", "", Raw!T393)</f>
        <v/>
      </c>
      <c r="I393" t="str">
        <f>IF(Raw!U393="", "", Raw!U393)</f>
        <v/>
      </c>
      <c r="J393" t="str">
        <f>IF(Raw!AZ393="Failed", "No", "")</f>
        <v/>
      </c>
      <c r="K393" s="2" t="str">
        <f>IF(Raw!BQ393="", "", IF(Raw!BQ393="Missed", "Missed", DATEVALUE(RIGHT(Raw!BQ393, LEN(Raw!BQ393) - FIND(",", Raw!BQ393) - 1))))</f>
        <v/>
      </c>
      <c r="L393" s="3" t="str">
        <f>IF(Raw!BR393="", "", IF(Raw!BR393="Missed", "Missed", TIMEVALUE(Raw!BR393)))</f>
        <v/>
      </c>
      <c r="M393" t="str">
        <f>IF(Raw!BS393="", "", Raw!BS393)</f>
        <v/>
      </c>
    </row>
    <row r="394" spans="1:13" x14ac:dyDescent="0.2">
      <c r="A394" s="4" t="str">
        <f>IF(B394="", "", 393)</f>
        <v/>
      </c>
      <c r="B394" s="4" t="str">
        <f>IF(Raw!R394="", "", Raw!R394)</f>
        <v/>
      </c>
      <c r="C394" s="4" t="str">
        <f>IF(Raw!S394="", "", Raw!S394)</f>
        <v/>
      </c>
      <c r="D394" t="str">
        <f>IF(Raw!AT394="", "", Raw!AT394)</f>
        <v/>
      </c>
      <c r="E394" t="str">
        <f>IF(Raw!V394="", "", Raw!V394)</f>
        <v/>
      </c>
      <c r="F394" t="str">
        <f>IF(Raw!BA394="", "", Raw!BA394)</f>
        <v/>
      </c>
      <c r="G394" t="str">
        <f>IF(Raw!AV394="", "", Raw!AV394)</f>
        <v/>
      </c>
      <c r="H394" t="str">
        <f>IF(Raw!T394="", "", Raw!T394)</f>
        <v/>
      </c>
      <c r="I394" t="str">
        <f>IF(Raw!U394="", "", Raw!U394)</f>
        <v/>
      </c>
      <c r="J394" t="str">
        <f>IF(Raw!AZ394="Failed", "No", "")</f>
        <v/>
      </c>
      <c r="K394" s="2" t="str">
        <f>IF(Raw!BQ394="", "", IF(Raw!BQ394="Missed", "Missed", DATEVALUE(RIGHT(Raw!BQ394, LEN(Raw!BQ394) - FIND(",", Raw!BQ394) - 1))))</f>
        <v/>
      </c>
      <c r="L394" s="3" t="str">
        <f>IF(Raw!BR394="", "", IF(Raw!BR394="Missed", "Missed", TIMEVALUE(Raw!BR394)))</f>
        <v/>
      </c>
      <c r="M394" t="str">
        <f>IF(Raw!BS394="", "", Raw!BS394)</f>
        <v/>
      </c>
    </row>
    <row r="395" spans="1:13" x14ac:dyDescent="0.2">
      <c r="A395" s="4" t="str">
        <f>IF(B395="", "", 394)</f>
        <v/>
      </c>
      <c r="B395" s="4" t="str">
        <f>IF(Raw!R395="", "", Raw!R395)</f>
        <v/>
      </c>
      <c r="C395" s="4" t="str">
        <f>IF(Raw!S395="", "", Raw!S395)</f>
        <v/>
      </c>
      <c r="D395" t="str">
        <f>IF(Raw!AT395="", "", Raw!AT395)</f>
        <v/>
      </c>
      <c r="E395" t="str">
        <f>IF(Raw!V395="", "", Raw!V395)</f>
        <v/>
      </c>
      <c r="F395" t="str">
        <f>IF(Raw!BA395="", "", Raw!BA395)</f>
        <v/>
      </c>
      <c r="G395" t="str">
        <f>IF(Raw!AV395="", "", Raw!AV395)</f>
        <v/>
      </c>
      <c r="H395" t="str">
        <f>IF(Raw!T395="", "", Raw!T395)</f>
        <v/>
      </c>
      <c r="I395" t="str">
        <f>IF(Raw!U395="", "", Raw!U395)</f>
        <v/>
      </c>
      <c r="J395" t="str">
        <f>IF(Raw!AZ395="Failed", "No", "")</f>
        <v/>
      </c>
      <c r="K395" s="2" t="str">
        <f>IF(Raw!BQ395="", "", IF(Raw!BQ395="Missed", "Missed", DATEVALUE(RIGHT(Raw!BQ395, LEN(Raw!BQ395) - FIND(",", Raw!BQ395) - 1))))</f>
        <v/>
      </c>
      <c r="L395" s="3" t="str">
        <f>IF(Raw!BR395="", "", IF(Raw!BR395="Missed", "Missed", TIMEVALUE(Raw!BR395)))</f>
        <v/>
      </c>
      <c r="M395" t="str">
        <f>IF(Raw!BS395="", "", Raw!BS395)</f>
        <v/>
      </c>
    </row>
    <row r="396" spans="1:13" x14ac:dyDescent="0.2">
      <c r="A396" s="4" t="str">
        <f>IF(B396="", "", 395)</f>
        <v/>
      </c>
      <c r="B396" s="4" t="str">
        <f>IF(Raw!R396="", "", Raw!R396)</f>
        <v/>
      </c>
      <c r="C396" s="4" t="str">
        <f>IF(Raw!S396="", "", Raw!S396)</f>
        <v/>
      </c>
      <c r="D396" t="str">
        <f>IF(Raw!AT396="", "", Raw!AT396)</f>
        <v/>
      </c>
      <c r="E396" t="str">
        <f>IF(Raw!V396="", "", Raw!V396)</f>
        <v/>
      </c>
      <c r="F396" t="str">
        <f>IF(Raw!BA396="", "", Raw!BA396)</f>
        <v/>
      </c>
      <c r="G396" t="str">
        <f>IF(Raw!AV396="", "", Raw!AV396)</f>
        <v/>
      </c>
      <c r="H396" t="str">
        <f>IF(Raw!T396="", "", Raw!T396)</f>
        <v/>
      </c>
      <c r="I396" t="str">
        <f>IF(Raw!U396="", "", Raw!U396)</f>
        <v/>
      </c>
      <c r="J396" t="str">
        <f>IF(Raw!AZ396="Failed", "No", "")</f>
        <v/>
      </c>
      <c r="K396" s="2" t="str">
        <f>IF(Raw!BQ396="", "", IF(Raw!BQ396="Missed", "Missed", DATEVALUE(RIGHT(Raw!BQ396, LEN(Raw!BQ396) - FIND(",", Raw!BQ396) - 1))))</f>
        <v/>
      </c>
      <c r="L396" s="3" t="str">
        <f>IF(Raw!BR396="", "", IF(Raw!BR396="Missed", "Missed", TIMEVALUE(Raw!BR396)))</f>
        <v/>
      </c>
      <c r="M396" t="str">
        <f>IF(Raw!BS396="", "", Raw!BS396)</f>
        <v/>
      </c>
    </row>
    <row r="397" spans="1:13" x14ac:dyDescent="0.2">
      <c r="A397" s="4" t="str">
        <f>IF(B397="", "", 396)</f>
        <v/>
      </c>
      <c r="B397" s="4" t="str">
        <f>IF(Raw!R397="", "", Raw!R397)</f>
        <v/>
      </c>
      <c r="C397" s="4" t="str">
        <f>IF(Raw!S397="", "", Raw!S397)</f>
        <v/>
      </c>
      <c r="D397" t="str">
        <f>IF(Raw!AT397="", "", Raw!AT397)</f>
        <v/>
      </c>
      <c r="E397" t="str">
        <f>IF(Raw!V397="", "", Raw!V397)</f>
        <v/>
      </c>
      <c r="F397" t="str">
        <f>IF(Raw!BA397="", "", Raw!BA397)</f>
        <v/>
      </c>
      <c r="G397" t="str">
        <f>IF(Raw!AV397="", "", Raw!AV397)</f>
        <v/>
      </c>
      <c r="H397" t="str">
        <f>IF(Raw!T397="", "", Raw!T397)</f>
        <v/>
      </c>
      <c r="I397" t="str">
        <f>IF(Raw!U397="", "", Raw!U397)</f>
        <v/>
      </c>
      <c r="J397" t="str">
        <f>IF(Raw!AZ397="Failed", "No", "")</f>
        <v/>
      </c>
      <c r="K397" s="2" t="str">
        <f>IF(Raw!BQ397="", "", IF(Raw!BQ397="Missed", "Missed", DATEVALUE(RIGHT(Raw!BQ397, LEN(Raw!BQ397) - FIND(",", Raw!BQ397) - 1))))</f>
        <v/>
      </c>
      <c r="L397" s="3" t="str">
        <f>IF(Raw!BR397="", "", IF(Raw!BR397="Missed", "Missed", TIMEVALUE(Raw!BR397)))</f>
        <v/>
      </c>
      <c r="M397" t="str">
        <f>IF(Raw!BS397="", "", Raw!BS397)</f>
        <v/>
      </c>
    </row>
    <row r="398" spans="1:13" x14ac:dyDescent="0.2">
      <c r="A398" s="4" t="str">
        <f>IF(B398="", "", 397)</f>
        <v/>
      </c>
      <c r="B398" s="4" t="str">
        <f>IF(Raw!R398="", "", Raw!R398)</f>
        <v/>
      </c>
      <c r="C398" s="4" t="str">
        <f>IF(Raw!S398="", "", Raw!S398)</f>
        <v/>
      </c>
      <c r="D398" t="str">
        <f>IF(Raw!AT398="", "", Raw!AT398)</f>
        <v/>
      </c>
      <c r="E398" t="str">
        <f>IF(Raw!V398="", "", Raw!V398)</f>
        <v/>
      </c>
      <c r="F398" t="str">
        <f>IF(Raw!BA398="", "", Raw!BA398)</f>
        <v/>
      </c>
      <c r="G398" t="str">
        <f>IF(Raw!AV398="", "", Raw!AV398)</f>
        <v/>
      </c>
      <c r="H398" t="str">
        <f>IF(Raw!T398="", "", Raw!T398)</f>
        <v/>
      </c>
      <c r="I398" t="str">
        <f>IF(Raw!U398="", "", Raw!U398)</f>
        <v/>
      </c>
      <c r="J398" t="str">
        <f>IF(Raw!AZ398="Failed", "No", "")</f>
        <v/>
      </c>
      <c r="K398" s="2" t="str">
        <f>IF(Raw!BQ398="", "", IF(Raw!BQ398="Missed", "Missed", DATEVALUE(RIGHT(Raw!BQ398, LEN(Raw!BQ398) - FIND(",", Raw!BQ398) - 1))))</f>
        <v/>
      </c>
      <c r="L398" s="3" t="str">
        <f>IF(Raw!BR398="", "", IF(Raw!BR398="Missed", "Missed", TIMEVALUE(Raw!BR398)))</f>
        <v/>
      </c>
      <c r="M398" t="str">
        <f>IF(Raw!BS398="", "", Raw!BS398)</f>
        <v/>
      </c>
    </row>
    <row r="399" spans="1:13" x14ac:dyDescent="0.2">
      <c r="A399" s="4" t="str">
        <f>IF(B399="", "", 398)</f>
        <v/>
      </c>
      <c r="B399" s="4" t="str">
        <f>IF(Raw!R399="", "", Raw!R399)</f>
        <v/>
      </c>
      <c r="C399" s="4" t="str">
        <f>IF(Raw!S399="", "", Raw!S399)</f>
        <v/>
      </c>
      <c r="D399" t="str">
        <f>IF(Raw!AT399="", "", Raw!AT399)</f>
        <v/>
      </c>
      <c r="E399" t="str">
        <f>IF(Raw!V399="", "", Raw!V399)</f>
        <v/>
      </c>
      <c r="F399" t="str">
        <f>IF(Raw!BA399="", "", Raw!BA399)</f>
        <v/>
      </c>
      <c r="G399" t="str">
        <f>IF(Raw!AV399="", "", Raw!AV399)</f>
        <v/>
      </c>
      <c r="H399" t="str">
        <f>IF(Raw!T399="", "", Raw!T399)</f>
        <v/>
      </c>
      <c r="I399" t="str">
        <f>IF(Raw!U399="", "", Raw!U399)</f>
        <v/>
      </c>
      <c r="J399" t="str">
        <f>IF(Raw!AZ399="Failed", "No", "")</f>
        <v/>
      </c>
      <c r="K399" s="2" t="str">
        <f>IF(Raw!BQ399="", "", IF(Raw!BQ399="Missed", "Missed", DATEVALUE(RIGHT(Raw!BQ399, LEN(Raw!BQ399) - FIND(",", Raw!BQ399) - 1))))</f>
        <v/>
      </c>
      <c r="L399" s="3" t="str">
        <f>IF(Raw!BR399="", "", IF(Raw!BR399="Missed", "Missed", TIMEVALUE(Raw!BR399)))</f>
        <v/>
      </c>
      <c r="M399" t="str">
        <f>IF(Raw!BS399="", "", Raw!BS399)</f>
        <v/>
      </c>
    </row>
    <row r="400" spans="1:13" x14ac:dyDescent="0.2">
      <c r="A400" s="4" t="str">
        <f>IF(B400="", "", 399)</f>
        <v/>
      </c>
      <c r="B400" s="4" t="str">
        <f>IF(Raw!R400="", "", Raw!R400)</f>
        <v/>
      </c>
      <c r="C400" s="4" t="str">
        <f>IF(Raw!S400="", "", Raw!S400)</f>
        <v/>
      </c>
      <c r="D400" t="str">
        <f>IF(Raw!AT400="", "", Raw!AT400)</f>
        <v/>
      </c>
      <c r="E400" t="str">
        <f>IF(Raw!V400="", "", Raw!V400)</f>
        <v/>
      </c>
      <c r="F400" t="str">
        <f>IF(Raw!BA400="", "", Raw!BA400)</f>
        <v/>
      </c>
      <c r="G400" t="str">
        <f>IF(Raw!AV400="", "", Raw!AV400)</f>
        <v/>
      </c>
      <c r="H400" t="str">
        <f>IF(Raw!T400="", "", Raw!T400)</f>
        <v/>
      </c>
      <c r="I400" t="str">
        <f>IF(Raw!U400="", "", Raw!U400)</f>
        <v/>
      </c>
      <c r="J400" t="str">
        <f>IF(Raw!AZ400="Failed", "No", "")</f>
        <v/>
      </c>
      <c r="K400" s="2" t="str">
        <f>IF(Raw!BQ400="", "", IF(Raw!BQ400="Missed", "Missed", DATEVALUE(RIGHT(Raw!BQ400, LEN(Raw!BQ400) - FIND(",", Raw!BQ400) - 1))))</f>
        <v/>
      </c>
      <c r="L400" s="3" t="str">
        <f>IF(Raw!BR400="", "", IF(Raw!BR400="Missed", "Missed", TIMEVALUE(Raw!BR400)))</f>
        <v/>
      </c>
      <c r="M400" t="str">
        <f>IF(Raw!BS400="", "", Raw!BS400)</f>
        <v/>
      </c>
    </row>
  </sheetData>
  <autoFilter ref="A1:M400" xr:uid="{43059869-27BF-4906-B11E-556555D88214}"/>
  <conditionalFormatting sqref="B1:M400">
    <cfRule type="expression" dxfId="5" priority="2">
      <formula>$J1="No"</formula>
    </cfRule>
  </conditionalFormatting>
  <conditionalFormatting sqref="A1:A400">
    <cfRule type="expression" dxfId="4" priority="1">
      <formula>$J1="No"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AE25-FF9A-405B-8D7E-7433A4FACA61}">
  <sheetPr codeName="Sheet4"/>
  <dimension ref="A1:M400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25" x14ac:dyDescent="0.2"/>
  <cols>
    <col min="1" max="1" width="5" style="4" customWidth="1"/>
    <col min="2" max="2" width="21.33203125" style="4" bestFit="1" customWidth="1"/>
    <col min="3" max="3" width="22.33203125" style="4" bestFit="1" customWidth="1"/>
    <col min="4" max="4" width="14.88671875" bestFit="1" customWidth="1"/>
    <col min="5" max="5" width="13.109375" customWidth="1"/>
    <col min="6" max="6" width="6.77734375" bestFit="1" customWidth="1"/>
    <col min="7" max="7" width="14.88671875" bestFit="1" customWidth="1"/>
    <col min="8" max="8" width="18.21875" bestFit="1" customWidth="1"/>
    <col min="9" max="9" width="36.6640625" bestFit="1" customWidth="1"/>
    <col min="10" max="10" width="12.77734375" bestFit="1" customWidth="1"/>
    <col min="11" max="12" width="10.77734375" bestFit="1" customWidth="1"/>
    <col min="13" max="13" width="34.6640625" bestFit="1" customWidth="1"/>
  </cols>
  <sheetData>
    <row r="1" spans="1:13" s="4" customFormat="1" x14ac:dyDescent="0.2">
      <c r="A1" s="4" t="s">
        <v>880</v>
      </c>
      <c r="B1" s="4" t="s">
        <v>866</v>
      </c>
      <c r="C1" s="4" t="s">
        <v>867</v>
      </c>
      <c r="D1" s="4" t="s">
        <v>45</v>
      </c>
      <c r="E1" s="4" t="s">
        <v>868</v>
      </c>
      <c r="F1" s="4" t="s">
        <v>869</v>
      </c>
      <c r="G1" s="4" t="s">
        <v>47</v>
      </c>
      <c r="H1" s="4" t="s">
        <v>870</v>
      </c>
      <c r="I1" s="4" t="s">
        <v>871</v>
      </c>
      <c r="J1" s="4" t="s">
        <v>872</v>
      </c>
      <c r="K1" s="5" t="s">
        <v>876</v>
      </c>
      <c r="L1" s="5" t="s">
        <v>877</v>
      </c>
      <c r="M1" s="5" t="s">
        <v>878</v>
      </c>
    </row>
    <row r="2" spans="1:13" x14ac:dyDescent="0.2">
      <c r="A2" s="4">
        <f>IF(B2="", "", 1)</f>
        <v>1</v>
      </c>
      <c r="B2" s="4" t="str">
        <f>IF(Raw!R2="", "", Raw!R2)</f>
        <v>Zhang</v>
      </c>
      <c r="C2" s="4" t="str">
        <f>IF(Raw!S2="", "", Raw!S2)</f>
        <v>Qian</v>
      </c>
      <c r="D2" t="str">
        <f>IF(Raw!AT2="", "", Raw!AT2)</f>
        <v>Graduate</v>
      </c>
      <c r="E2" t="str">
        <f>IF(Raw!V2="", "", Raw!V2)</f>
        <v>P100831368</v>
      </c>
      <c r="F2" t="str">
        <f>IF(Raw!BA2="", "", Raw!BA2)</f>
        <v>F-1</v>
      </c>
      <c r="G2" t="str">
        <f>IF(Raw!AV2="", "", Raw!AV2)</f>
        <v>On Time</v>
      </c>
      <c r="H2" t="str">
        <f>IF(Raw!T2="", "", Raw!T2)</f>
        <v>qz209516@ohio.edu</v>
      </c>
      <c r="I2" t="str">
        <f>IF(Raw!U2="", "", Raw!U2)</f>
        <v>qian.zhanghong@gmail.com</v>
      </c>
      <c r="J2" t="str">
        <f>IF(Raw!AZ2="Failed", "No", "")</f>
        <v/>
      </c>
      <c r="K2" s="2">
        <f>IF(Raw!BT2="", "", IF(Raw!BT2="Missed", "Missed", DATEVALUE(RIGHT(Raw!BT2, LEN(Raw!BT2) - FIND(",", Raw!BT2) - 1))))</f>
        <v>43328</v>
      </c>
      <c r="L2" s="3">
        <f>IF(Raw!BU2="", "", IF(Raw!BU2="Missed", "Missed", TIMEVALUE(Raw!BU2)))</f>
        <v>0.54166666666666663</v>
      </c>
      <c r="M2" t="str">
        <f>IF(Raw!BV2="", "", Raw!BV2)</f>
        <v>Baker Center, 2nd Floor, Room 239</v>
      </c>
    </row>
    <row r="3" spans="1:13" x14ac:dyDescent="0.2">
      <c r="A3" s="4">
        <f>IF(B3="", "", 2)</f>
        <v>2</v>
      </c>
      <c r="B3" s="4" t="str">
        <f>IF(Raw!R3="", "", Raw!R3)</f>
        <v>Tiwari</v>
      </c>
      <c r="C3" s="4" t="str">
        <f>IF(Raw!S3="", "", Raw!S3)</f>
        <v>Sunil</v>
      </c>
      <c r="D3" t="str">
        <f>IF(Raw!AT3="", "", Raw!AT3)</f>
        <v>Graduate</v>
      </c>
      <c r="E3" t="str">
        <f>IF(Raw!V3="", "", Raw!V3)</f>
        <v>P100918107</v>
      </c>
      <c r="F3" t="str">
        <f>IF(Raw!BA3="", "", Raw!BA3)</f>
        <v>F-1</v>
      </c>
      <c r="G3" t="str">
        <f>IF(Raw!AV3="", "", Raw!AV3)</f>
        <v>On Time</v>
      </c>
      <c r="H3" t="str">
        <f>IF(Raw!T3="", "", Raw!T3)</f>
        <v>st303118@ohio.edu</v>
      </c>
      <c r="I3" t="str">
        <f>IF(Raw!U3="", "", Raw!U3)</f>
        <v>suniltiwari9841@gmail.com</v>
      </c>
      <c r="J3" t="str">
        <f>IF(Raw!AZ3="Failed", "No", "")</f>
        <v/>
      </c>
      <c r="K3" s="2">
        <f>IF(Raw!BT3="", "", IF(Raw!BT3="Missed", "Missed", DATEVALUE(RIGHT(Raw!BT3, LEN(Raw!BT3) - FIND(",", Raw!BT3) - 1))))</f>
        <v>43328</v>
      </c>
      <c r="L3" s="3">
        <f>IF(Raw!BU3="", "", IF(Raw!BU3="Missed", "Missed", TIMEVALUE(Raw!BU3)))</f>
        <v>0.54166666666666663</v>
      </c>
      <c r="M3" t="str">
        <f>IF(Raw!BV3="", "", Raw!BV3)</f>
        <v>Baker Center, 2nd Floor, Room 239</v>
      </c>
    </row>
    <row r="4" spans="1:13" x14ac:dyDescent="0.2">
      <c r="A4" s="4">
        <f>IF(B4="", "", 3)</f>
        <v>3</v>
      </c>
      <c r="B4" s="4" t="str">
        <f>IF(Raw!R4="", "", Raw!R4)</f>
        <v>Baldissera Pacchetti</v>
      </c>
      <c r="C4" s="4" t="str">
        <f>IF(Raw!S4="", "", Raw!S4)</f>
        <v>Marina</v>
      </c>
      <c r="D4" t="str">
        <f>IF(Raw!AT4="", "", Raw!AT4)</f>
        <v>Graduate</v>
      </c>
      <c r="E4" t="str">
        <f>IF(Raw!V4="", "", Raw!V4)</f>
        <v>P100918551</v>
      </c>
      <c r="F4" t="str">
        <f>IF(Raw!BA4="", "", Raw!BA4)</f>
        <v>F-1</v>
      </c>
      <c r="G4" t="str">
        <f>IF(Raw!AV4="", "", Raw!AV4)</f>
        <v>2018-08-14</v>
      </c>
      <c r="H4" t="str">
        <f>IF(Raw!T4="", "", Raw!T4)</f>
        <v>mb311218@ohio.edu</v>
      </c>
      <c r="I4" t="str">
        <f>IF(Raw!U4="", "", Raw!U4)</f>
        <v>marinabaldisserapacchetti@gmail.com</v>
      </c>
      <c r="J4" t="str">
        <f>IF(Raw!AZ4="Failed", "No", "")</f>
        <v/>
      </c>
      <c r="K4" s="2">
        <f>IF(Raw!BT4="", "", IF(Raw!BT4="Missed", "Missed", DATEVALUE(RIGHT(Raw!BT4, LEN(Raw!BT4) - FIND(",", Raw!BT4) - 1))))</f>
        <v>43328</v>
      </c>
      <c r="L4" s="3">
        <f>IF(Raw!BU4="", "", IF(Raw!BU4="Missed", "Missed", TIMEVALUE(Raw!BU4)))</f>
        <v>0.54166666666666663</v>
      </c>
      <c r="M4" t="str">
        <f>IF(Raw!BV4="", "", Raw!BV4)</f>
        <v>Baker Center, 2nd Floor, Room 239</v>
      </c>
    </row>
    <row r="5" spans="1:13" x14ac:dyDescent="0.2">
      <c r="A5" s="4">
        <f>IF(B5="", "", 4)</f>
        <v>4</v>
      </c>
      <c r="B5" s="4" t="str">
        <f>IF(Raw!R5="", "", Raw!R5)</f>
        <v>Seghiri</v>
      </c>
      <c r="C5" s="4" t="str">
        <f>IF(Raw!S5="", "", Raw!S5)</f>
        <v>Mohamed</v>
      </c>
      <c r="D5" t="str">
        <f>IF(Raw!AT5="", "", Raw!AT5)</f>
        <v>Graduate</v>
      </c>
      <c r="E5" t="str">
        <f>IF(Raw!V5="", "", Raw!V5)</f>
        <v>P100904066</v>
      </c>
      <c r="F5" t="str">
        <f>IF(Raw!BA5="", "", Raw!BA5)</f>
        <v>F-1</v>
      </c>
      <c r="G5" t="str">
        <f>IF(Raw!AV5="", "", Raw!AV5)</f>
        <v>On Time</v>
      </c>
      <c r="H5" t="str">
        <f>IF(Raw!T5="", "", Raw!T5)</f>
        <v>ms013717@ohio.edu</v>
      </c>
      <c r="I5" t="str">
        <f>IF(Raw!U5="", "", Raw!U5)</f>
        <v>moh-saghar@hotmail.com</v>
      </c>
      <c r="J5" t="str">
        <f>IF(Raw!AZ5="Failed", "No", "")</f>
        <v/>
      </c>
      <c r="K5" s="2">
        <f>IF(Raw!BT5="", "", IF(Raw!BT5="Missed", "Missed", DATEVALUE(RIGHT(Raw!BT5, LEN(Raw!BT5) - FIND(",", Raw!BT5) - 1))))</f>
        <v>43328</v>
      </c>
      <c r="L5" s="3">
        <f>IF(Raw!BU5="", "", IF(Raw!BU5="Missed", "Missed", TIMEVALUE(Raw!BU5)))</f>
        <v>0.54166666666666663</v>
      </c>
      <c r="M5" t="str">
        <f>IF(Raw!BV5="", "", Raw!BV5)</f>
        <v>Baker Center, 2nd Floor, Room 239</v>
      </c>
    </row>
    <row r="6" spans="1:13" x14ac:dyDescent="0.2">
      <c r="A6" s="4">
        <f>IF(B6="", "", 5)</f>
        <v>5</v>
      </c>
      <c r="B6" s="4" t="str">
        <f>IF(Raw!R6="", "", Raw!R6)</f>
        <v>Bimpong</v>
      </c>
      <c r="C6" s="4" t="str">
        <f>IF(Raw!S6="", "", Raw!S6)</f>
        <v>William</v>
      </c>
      <c r="D6" t="str">
        <f>IF(Raw!AT6="", "", Raw!AT6)</f>
        <v>Graduate</v>
      </c>
      <c r="E6" t="str">
        <f>IF(Raw!V6="", "", Raw!V6)</f>
        <v>P100831137</v>
      </c>
      <c r="F6" t="str">
        <f>IF(Raw!BA6="", "", Raw!BA6)</f>
        <v>F-1</v>
      </c>
      <c r="G6" t="str">
        <f>IF(Raw!AV6="", "", Raw!AV6)</f>
        <v>On Time</v>
      </c>
      <c r="H6" t="str">
        <f>IF(Raw!T6="", "", Raw!T6)</f>
        <v>wb076516@ohio.edu</v>
      </c>
      <c r="I6" t="str">
        <f>IF(Raw!U6="", "", Raw!U6)</f>
        <v>willykay66@gmail.com</v>
      </c>
      <c r="J6" t="str">
        <f>IF(Raw!AZ6="Failed", "No", "")</f>
        <v/>
      </c>
      <c r="K6" s="2">
        <f>IF(Raw!BT6="", "", IF(Raw!BT6="Missed", "Missed", DATEVALUE(RIGHT(Raw!BT6, LEN(Raw!BT6) - FIND(",", Raw!BT6) - 1))))</f>
        <v>43328</v>
      </c>
      <c r="L6" s="3">
        <f>IF(Raw!BU6="", "", IF(Raw!BU6="Missed", "Missed", TIMEVALUE(Raw!BU6)))</f>
        <v>0.54166666666666663</v>
      </c>
      <c r="M6" t="str">
        <f>IF(Raw!BV6="", "", Raw!BV6)</f>
        <v>Baker Center, 2nd Floor, Room 239</v>
      </c>
    </row>
    <row r="7" spans="1:13" x14ac:dyDescent="0.2">
      <c r="A7" s="4">
        <f>IF(B7="", "", 6)</f>
        <v>6</v>
      </c>
      <c r="B7" s="4" t="str">
        <f>IF(Raw!R7="", "", Raw!R7)</f>
        <v>Bhuyan</v>
      </c>
      <c r="C7" s="4" t="str">
        <f>IF(Raw!S7="", "", Raw!S7)</f>
        <v>Md. Mahbub Or Rahman</v>
      </c>
      <c r="D7" t="str">
        <f>IF(Raw!AT7="", "", Raw!AT7)</f>
        <v>Graduate</v>
      </c>
      <c r="E7" t="str">
        <f>IF(Raw!V7="", "", Raw!V7)</f>
        <v>P100875851</v>
      </c>
      <c r="F7" t="str">
        <f>IF(Raw!BA7="", "", Raw!BA7)</f>
        <v>F-1</v>
      </c>
      <c r="G7" t="str">
        <f>IF(Raw!AV7="", "", Raw!AV7)</f>
        <v>On Time</v>
      </c>
      <c r="H7" t="str">
        <f>IF(Raw!T7="", "", Raw!T7)</f>
        <v>mb656717@ohio.edu</v>
      </c>
      <c r="I7" t="str">
        <f>IF(Raw!U7="", "", Raw!U7)</f>
        <v>mbhuyan522@gmail.com</v>
      </c>
      <c r="J7" t="str">
        <f>IF(Raw!AZ7="Failed", "No", "")</f>
        <v/>
      </c>
      <c r="K7" s="2">
        <f>IF(Raw!BT7="", "", IF(Raw!BT7="Missed", "Missed", DATEVALUE(RIGHT(Raw!BT7, LEN(Raw!BT7) - FIND(",", Raw!BT7) - 1))))</f>
        <v>43328</v>
      </c>
      <c r="L7" s="3">
        <f>IF(Raw!BU7="", "", IF(Raw!BU7="Missed", "Missed", TIMEVALUE(Raw!BU7)))</f>
        <v>0.54166666666666663</v>
      </c>
      <c r="M7" t="str">
        <f>IF(Raw!BV7="", "", Raw!BV7)</f>
        <v>Baker Center, 2nd Floor, Room 239</v>
      </c>
    </row>
    <row r="8" spans="1:13" x14ac:dyDescent="0.2">
      <c r="A8" s="4">
        <f>IF(B8="", "", 7)</f>
        <v>7</v>
      </c>
      <c r="B8" s="4" t="str">
        <f>IF(Raw!R8="", "", Raw!R8)</f>
        <v>Khambete</v>
      </c>
      <c r="C8" s="4" t="str">
        <f>IF(Raw!S8="", "", Raw!S8)</f>
        <v>Tanmayee</v>
      </c>
      <c r="D8" t="str">
        <f>IF(Raw!AT8="", "", Raw!AT8)</f>
        <v>Graduate</v>
      </c>
      <c r="E8" t="str">
        <f>IF(Raw!V8="", "", Raw!V8)</f>
        <v>P100917888</v>
      </c>
      <c r="F8" t="str">
        <f>IF(Raw!BA8="", "", Raw!BA8)</f>
        <v>F-1</v>
      </c>
      <c r="G8" t="str">
        <f>IF(Raw!AV8="", "", Raw!AV8)</f>
        <v>On Time</v>
      </c>
      <c r="H8" t="str">
        <f>IF(Raw!T8="", "", Raw!T8)</f>
        <v>tk537618@ohio.edu</v>
      </c>
      <c r="I8" t="str">
        <f>IF(Raw!U8="", "", Raw!U8)</f>
        <v>tkhambete@gmail.com</v>
      </c>
      <c r="J8" t="str">
        <f>IF(Raw!AZ8="Failed", "No", "")</f>
        <v/>
      </c>
      <c r="K8" s="2">
        <f>IF(Raw!BT8="", "", IF(Raw!BT8="Missed", "Missed", DATEVALUE(RIGHT(Raw!BT8, LEN(Raw!BT8) - FIND(",", Raw!BT8) - 1))))</f>
        <v>43328</v>
      </c>
      <c r="L8" s="3">
        <f>IF(Raw!BU8="", "", IF(Raw!BU8="Missed", "Missed", TIMEVALUE(Raw!BU8)))</f>
        <v>0.54166666666666663</v>
      </c>
      <c r="M8" t="str">
        <f>IF(Raw!BV8="", "", Raw!BV8)</f>
        <v>Baker Center, 2nd Floor, Room 239</v>
      </c>
    </row>
    <row r="9" spans="1:13" x14ac:dyDescent="0.2">
      <c r="A9" s="4">
        <f>IF(B9="", "", 8)</f>
        <v>8</v>
      </c>
      <c r="B9" s="4" t="str">
        <f>IF(Raw!R9="", "", Raw!R9)</f>
        <v>Otchere-Tawiah</v>
      </c>
      <c r="C9" s="4" t="str">
        <f>IF(Raw!S9="", "", Raw!S9)</f>
        <v>Kwame</v>
      </c>
      <c r="D9" t="str">
        <f>IF(Raw!AT9="", "", Raw!AT9)</f>
        <v>Graduate</v>
      </c>
      <c r="E9" t="str">
        <f>IF(Raw!V9="", "", Raw!V9)</f>
        <v>P100900224</v>
      </c>
      <c r="F9" t="str">
        <f>IF(Raw!BA9="", "", Raw!BA9)</f>
        <v>F-1</v>
      </c>
      <c r="G9" t="str">
        <f>IF(Raw!AV9="", "", Raw!AV9)</f>
        <v>On Time</v>
      </c>
      <c r="H9" t="str">
        <f>IF(Raw!T9="", "", Raw!T9)</f>
        <v>ko130917@ohio.edu</v>
      </c>
      <c r="I9" t="str">
        <f>IF(Raw!U9="", "", Raw!U9)</f>
        <v>kwame.otcheretawiah@gmail.com</v>
      </c>
      <c r="J9" t="str">
        <f>IF(Raw!AZ9="Failed", "No", "")</f>
        <v/>
      </c>
      <c r="K9" s="2">
        <f>IF(Raw!BT9="", "", IF(Raw!BT9="Missed", "Missed", DATEVALUE(RIGHT(Raw!BT9, LEN(Raw!BT9) - FIND(",", Raw!BT9) - 1))))</f>
        <v>43328</v>
      </c>
      <c r="L9" s="3">
        <f>IF(Raw!BU9="", "", IF(Raw!BU9="Missed", "Missed", TIMEVALUE(Raw!BU9)))</f>
        <v>0.54166666666666663</v>
      </c>
      <c r="M9" t="str">
        <f>IF(Raw!BV9="", "", Raw!BV9)</f>
        <v>Baker Center, 2nd Floor, Room 239</v>
      </c>
    </row>
    <row r="10" spans="1:13" x14ac:dyDescent="0.2">
      <c r="A10" s="4">
        <f>IF(B10="", "", 9)</f>
        <v>9</v>
      </c>
      <c r="B10" s="4" t="str">
        <f>IF(Raw!R10="", "", Raw!R10)</f>
        <v>ENYETORNYE</v>
      </c>
      <c r="C10" s="4" t="str">
        <f>IF(Raw!S10="", "", Raw!S10)</f>
        <v>JUSTICE</v>
      </c>
      <c r="D10" t="str">
        <f>IF(Raw!AT10="", "", Raw!AT10)</f>
        <v>Graduate</v>
      </c>
      <c r="E10" t="str">
        <f>IF(Raw!V10="", "", Raw!V10)</f>
        <v>P100909007</v>
      </c>
      <c r="F10" t="str">
        <f>IF(Raw!BA10="", "", Raw!BA10)</f>
        <v>F-1</v>
      </c>
      <c r="G10" t="str">
        <f>IF(Raw!AV10="", "", Raw!AV10)</f>
        <v>On Time</v>
      </c>
      <c r="H10" t="str">
        <f>IF(Raw!T10="", "", Raw!T10)</f>
        <v>je783817@ohio.edu</v>
      </c>
      <c r="I10" t="str">
        <f>IF(Raw!U10="", "", Raw!U10)</f>
        <v>justenye@gmail.com</v>
      </c>
      <c r="J10" t="str">
        <f>IF(Raw!AZ10="Failed", "No", "")</f>
        <v/>
      </c>
      <c r="K10" s="2">
        <f>IF(Raw!BT10="", "", IF(Raw!BT10="Missed", "Missed", DATEVALUE(RIGHT(Raw!BT10, LEN(Raw!BT10) - FIND(",", Raw!BT10) - 1))))</f>
        <v>43328</v>
      </c>
      <c r="L10" s="3">
        <f>IF(Raw!BU10="", "", IF(Raw!BU10="Missed", "Missed", TIMEVALUE(Raw!BU10)))</f>
        <v>0.54166666666666663</v>
      </c>
      <c r="M10" t="str">
        <f>IF(Raw!BV10="", "", Raw!BV10)</f>
        <v>Baker Center, 2nd Floor, Room 239</v>
      </c>
    </row>
    <row r="11" spans="1:13" x14ac:dyDescent="0.2">
      <c r="A11" s="4">
        <f>IF(B11="", "", 10)</f>
        <v>10</v>
      </c>
      <c r="B11" s="4" t="str">
        <f>IF(Raw!R11="", "", Raw!R11)</f>
        <v>Asabere</v>
      </c>
      <c r="C11" s="4" t="str">
        <f>IF(Raw!S11="", "", Raw!S11)</f>
        <v>Michael Domfeh</v>
      </c>
      <c r="D11" t="str">
        <f>IF(Raw!AT11="", "", Raw!AT11)</f>
        <v>Graduate</v>
      </c>
      <c r="E11" t="str">
        <f>IF(Raw!V11="", "", Raw!V11)</f>
        <v>P100908962</v>
      </c>
      <c r="F11" t="str">
        <f>IF(Raw!BA11="", "", Raw!BA11)</f>
        <v>F-1</v>
      </c>
      <c r="G11" t="str">
        <f>IF(Raw!AV11="", "", Raw!AV11)</f>
        <v>On Time</v>
      </c>
      <c r="H11" t="str">
        <f>IF(Raw!T11="", "", Raw!T11)</f>
        <v>ma959417@ohio.edu</v>
      </c>
      <c r="I11" t="str">
        <f>IF(Raw!U11="", "", Raw!U11)</f>
        <v>mdasabee@gmail.com</v>
      </c>
      <c r="J11" t="str">
        <f>IF(Raw!AZ11="Failed", "No", "")</f>
        <v/>
      </c>
      <c r="K11" s="2">
        <f>IF(Raw!BT11="", "", IF(Raw!BT11="Missed", "Missed", DATEVALUE(RIGHT(Raw!BT11, LEN(Raw!BT11) - FIND(",", Raw!BT11) - 1))))</f>
        <v>43328</v>
      </c>
      <c r="L11" s="3">
        <f>IF(Raw!BU11="", "", IF(Raw!BU11="Missed", "Missed", TIMEVALUE(Raw!BU11)))</f>
        <v>0.54166666666666663</v>
      </c>
      <c r="M11" t="str">
        <f>IF(Raw!BV11="", "", Raw!BV11)</f>
        <v>Baker Center, 2nd Floor, Room 239</v>
      </c>
    </row>
    <row r="12" spans="1:13" x14ac:dyDescent="0.2">
      <c r="A12" s="4">
        <f>IF(B12="", "", 11)</f>
        <v>11</v>
      </c>
      <c r="B12" s="4" t="str">
        <f>IF(Raw!R12="", "", Raw!R12)</f>
        <v>Olubakinde</v>
      </c>
      <c r="C12" s="4" t="str">
        <f>IF(Raw!S12="", "", Raw!S12)</f>
        <v>Temiloluwa Omorinsola</v>
      </c>
      <c r="D12" t="str">
        <f>IF(Raw!AT12="", "", Raw!AT12)</f>
        <v>Undergraduate</v>
      </c>
      <c r="E12" t="str">
        <f>IF(Raw!V12="", "", Raw!V12)</f>
        <v>P100892036</v>
      </c>
      <c r="F12" t="str">
        <f>IF(Raw!BA12="", "", Raw!BA12)</f>
        <v>F-1</v>
      </c>
      <c r="G12" t="str">
        <f>IF(Raw!AV12="", "", Raw!AV12)</f>
        <v>On Time</v>
      </c>
      <c r="H12" t="str">
        <f>IF(Raw!T12="", "", Raw!T12)</f>
        <v>Mo323917@ohio.edu</v>
      </c>
      <c r="I12" t="str">
        <f>IF(Raw!U12="", "", Raw!U12)</f>
        <v>Temolubakinde@gmail.com</v>
      </c>
      <c r="J12" t="str">
        <f>IF(Raw!AZ12="Failed", "No", "")</f>
        <v/>
      </c>
      <c r="K12" s="2">
        <f>IF(Raw!BT12="", "", IF(Raw!BT12="Missed", "Missed", DATEVALUE(RIGHT(Raw!BT12, LEN(Raw!BT12) - FIND(",", Raw!BT12) - 1))))</f>
        <v>43334</v>
      </c>
      <c r="L12" s="3">
        <f>IF(Raw!BU12="", "", IF(Raw!BU12="Missed", "Missed", TIMEVALUE(Raw!BU12)))</f>
        <v>0.375</v>
      </c>
      <c r="M12" t="str">
        <f>IF(Raw!BV12="", "", Raw!BV12)</f>
        <v>Baker Center, 2nd Floor, Room 239</v>
      </c>
    </row>
    <row r="13" spans="1:13" x14ac:dyDescent="0.2">
      <c r="A13" s="4">
        <f>IF(B13="", "", 12)</f>
        <v>12</v>
      </c>
      <c r="B13" s="4" t="str">
        <f>IF(Raw!R13="", "", Raw!R13)</f>
        <v>Asare</v>
      </c>
      <c r="C13" s="4" t="str">
        <f>IF(Raw!S13="", "", Raw!S13)</f>
        <v>Felix</v>
      </c>
      <c r="D13" t="str">
        <f>IF(Raw!AT13="", "", Raw!AT13)</f>
        <v>Graduate</v>
      </c>
      <c r="E13" t="str">
        <f>IF(Raw!V13="", "", Raw!V13)</f>
        <v>P100897992</v>
      </c>
      <c r="F13" t="str">
        <f>IF(Raw!BA13="", "", Raw!BA13)</f>
        <v>F-1</v>
      </c>
      <c r="G13" t="str">
        <f>IF(Raw!AV13="", "", Raw!AV13)</f>
        <v>On Time</v>
      </c>
      <c r="H13" t="str">
        <f>IF(Raw!T13="", "", Raw!T13)</f>
        <v>fa393317@ohio.edu</v>
      </c>
      <c r="I13" t="str">
        <f>IF(Raw!U13="", "", Raw!U13)</f>
        <v>fasare5000@gmail.com</v>
      </c>
      <c r="J13" t="str">
        <f>IF(Raw!AZ13="Failed", "No", "")</f>
        <v/>
      </c>
      <c r="K13" s="2">
        <f>IF(Raw!BT13="", "", IF(Raw!BT13="Missed", "Missed", DATEVALUE(RIGHT(Raw!BT13, LEN(Raw!BT13) - FIND(",", Raw!BT13) - 1))))</f>
        <v>43328</v>
      </c>
      <c r="L13" s="3">
        <f>IF(Raw!BU13="", "", IF(Raw!BU13="Missed", "Missed", TIMEVALUE(Raw!BU13)))</f>
        <v>0.54166666666666663</v>
      </c>
      <c r="M13" t="str">
        <f>IF(Raw!BV13="", "", Raw!BV13)</f>
        <v>Baker Center, 2nd Floor, Room 239</v>
      </c>
    </row>
    <row r="14" spans="1:13" x14ac:dyDescent="0.2">
      <c r="A14" s="4">
        <f>IF(B14="", "", 13)</f>
        <v>13</v>
      </c>
      <c r="B14" s="4" t="str">
        <f>IF(Raw!R14="", "", Raw!R14)</f>
        <v>Ansah Peprah</v>
      </c>
      <c r="C14" s="4" t="str">
        <f>IF(Raw!S14="", "", Raw!S14)</f>
        <v>Charles</v>
      </c>
      <c r="D14" t="str">
        <f>IF(Raw!AT14="", "", Raw!AT14)</f>
        <v>Graduate</v>
      </c>
      <c r="E14" t="str">
        <f>IF(Raw!V14="", "", Raw!V14)</f>
        <v>P100910354</v>
      </c>
      <c r="F14" t="str">
        <f>IF(Raw!BA14="", "", Raw!BA14)</f>
        <v>F-1</v>
      </c>
      <c r="G14" t="str">
        <f>IF(Raw!AV14="", "", Raw!AV14)</f>
        <v>On Time</v>
      </c>
      <c r="H14" t="str">
        <f>IF(Raw!T14="", "", Raw!T14)</f>
        <v>ca977817@ohio.edu</v>
      </c>
      <c r="I14" t="str">
        <f>IF(Raw!U14="", "", Raw!U14)</f>
        <v>cansahpeprah@gmail.com</v>
      </c>
      <c r="J14" t="str">
        <f>IF(Raw!AZ14="Failed", "No", "")</f>
        <v/>
      </c>
      <c r="K14" s="2">
        <f>IF(Raw!BT14="", "", IF(Raw!BT14="Missed", "Missed", DATEVALUE(RIGHT(Raw!BT14, LEN(Raw!BT14) - FIND(",", Raw!BT14) - 1))))</f>
        <v>43328</v>
      </c>
      <c r="L14" s="3">
        <f>IF(Raw!BU14="", "", IF(Raw!BU14="Missed", "Missed", TIMEVALUE(Raw!BU14)))</f>
        <v>0.54166666666666663</v>
      </c>
      <c r="M14" t="str">
        <f>IF(Raw!BV14="", "", Raw!BV14)</f>
        <v>Baker Center, 2nd Floor, Room 239</v>
      </c>
    </row>
    <row r="15" spans="1:13" x14ac:dyDescent="0.2">
      <c r="A15" s="4">
        <f>IF(B15="", "", 14)</f>
        <v>14</v>
      </c>
      <c r="B15" s="4" t="str">
        <f>IF(Raw!R15="", "", Raw!R15)</f>
        <v>Gong</v>
      </c>
      <c r="C15" s="4" t="str">
        <f>IF(Raw!S15="", "", Raw!S15)</f>
        <v>Lingxi</v>
      </c>
      <c r="D15" t="str">
        <f>IF(Raw!AT15="", "", Raw!AT15)</f>
        <v>OPIE</v>
      </c>
      <c r="E15" t="str">
        <f>IF(Raw!V15="", "", Raw!V15)</f>
        <v>P100904056</v>
      </c>
      <c r="F15" t="str">
        <f>IF(Raw!BA15="", "", Raw!BA15)</f>
        <v>F-1</v>
      </c>
      <c r="G15" t="str">
        <f>IF(Raw!AV15="", "", Raw!AV15)</f>
        <v>On Time</v>
      </c>
      <c r="H15" t="str">
        <f>IF(Raw!T15="", "", Raw!T15)</f>
        <v>lg618917@ohio.edu</v>
      </c>
      <c r="I15" t="str">
        <f>IF(Raw!U15="", "", Raw!U15)</f>
        <v>gonglingxi@126.com</v>
      </c>
      <c r="J15" t="str">
        <f>IF(Raw!AZ15="Failed", "No", "")</f>
        <v/>
      </c>
      <c r="K15" s="2">
        <f>IF(Raw!BT15="", "", IF(Raw!BT15="Missed", "Missed", DATEVALUE(RIGHT(Raw!BT15, LEN(Raw!BT15) - FIND(",", Raw!BT15) - 1))))</f>
        <v>43334</v>
      </c>
      <c r="L15" s="3">
        <f>IF(Raw!BU15="", "", IF(Raw!BU15="Missed", "Missed", TIMEVALUE(Raw!BU15)))</f>
        <v>0.375</v>
      </c>
      <c r="M15" t="str">
        <f>IF(Raw!BV15="", "", Raw!BV15)</f>
        <v>Baker Center, 2nd Floor, Room 239</v>
      </c>
    </row>
    <row r="16" spans="1:13" x14ac:dyDescent="0.2">
      <c r="A16" s="4">
        <f>IF(B16="", "", 15)</f>
        <v>15</v>
      </c>
      <c r="B16" s="4" t="str">
        <f>IF(Raw!R16="", "", Raw!R16)</f>
        <v>alamiri</v>
      </c>
      <c r="C16" s="4" t="str">
        <f>IF(Raw!S16="", "", Raw!S16)</f>
        <v>essa salem</v>
      </c>
      <c r="D16" t="str">
        <f>IF(Raw!AT16="", "", Raw!AT16)</f>
        <v>Undergraduate</v>
      </c>
      <c r="E16" t="str">
        <f>IF(Raw!V16="", "", Raw!V16)</f>
        <v xml:space="preserve">P100918646  </v>
      </c>
      <c r="F16" t="str">
        <f>IF(Raw!BA16="", "", Raw!BA16)</f>
        <v>F-1</v>
      </c>
      <c r="G16" t="str">
        <f>IF(Raw!AV16="", "", Raw!AV16)</f>
        <v>On Time</v>
      </c>
      <c r="H16" t="str">
        <f>IF(Raw!T16="", "", Raw!T16)</f>
        <v>ea265918@ohio.edu</v>
      </c>
      <c r="I16" t="str">
        <f>IF(Raw!U16="", "", Raw!U16)</f>
        <v>essa.alamiri@outlook.com</v>
      </c>
      <c r="J16" t="str">
        <f>IF(Raw!AZ16="Failed", "No", "")</f>
        <v/>
      </c>
      <c r="K16" s="2">
        <f>IF(Raw!BT16="", "", IF(Raw!BT16="Missed", "Missed", DATEVALUE(RIGHT(Raw!BT16, LEN(Raw!BT16) - FIND(",", Raw!BT16) - 1))))</f>
        <v>43334</v>
      </c>
      <c r="L16" s="3">
        <f>IF(Raw!BU16="", "", IF(Raw!BU16="Missed", "Missed", TIMEVALUE(Raw!BU16)))</f>
        <v>0.375</v>
      </c>
      <c r="M16" t="str">
        <f>IF(Raw!BV16="", "", Raw!BV16)</f>
        <v>Baker Center, 2nd Floor, Room 239</v>
      </c>
    </row>
    <row r="17" spans="1:13" x14ac:dyDescent="0.2">
      <c r="A17" s="4">
        <f>IF(B17="", "", 16)</f>
        <v>16</v>
      </c>
      <c r="B17" s="4" t="str">
        <f>IF(Raw!R17="", "", Raw!R17)</f>
        <v>Withanage</v>
      </c>
      <c r="C17" s="4" t="str">
        <f>IF(Raw!S17="", "", Raw!S17)</f>
        <v>Yeshan</v>
      </c>
      <c r="D17" t="str">
        <f>IF(Raw!AT17="", "", Raw!AT17)</f>
        <v>Graduate</v>
      </c>
      <c r="E17" t="str">
        <f>IF(Raw!V17="", "", Raw!V17)</f>
        <v>P100827137</v>
      </c>
      <c r="F17" t="str">
        <f>IF(Raw!BA17="", "", Raw!BA17)</f>
        <v>F-1</v>
      </c>
      <c r="G17" t="str">
        <f>IF(Raw!AV17="", "", Raw!AV17)</f>
        <v>On Time</v>
      </c>
      <c r="H17" t="str">
        <f>IF(Raw!T17="", "", Raw!T17)</f>
        <v>yw940216@ohio.edu</v>
      </c>
      <c r="I17" t="str">
        <f>IF(Raw!U17="", "", Raw!U17)</f>
        <v>yeshanwithanage@gmail.com</v>
      </c>
      <c r="J17" t="str">
        <f>IF(Raw!AZ17="Failed", "No", "")</f>
        <v/>
      </c>
      <c r="K17" s="2">
        <f>IF(Raw!BT17="", "", IF(Raw!BT17="Missed", "Missed", DATEVALUE(RIGHT(Raw!BT17, LEN(Raw!BT17) - FIND(",", Raw!BT17) - 1))))</f>
        <v>43328</v>
      </c>
      <c r="L17" s="3">
        <f>IF(Raw!BU17="", "", IF(Raw!BU17="Missed", "Missed", TIMEVALUE(Raw!BU17)))</f>
        <v>0.54166666666666663</v>
      </c>
      <c r="M17" t="str">
        <f>IF(Raw!BV17="", "", Raw!BV17)</f>
        <v>Baker Center, 2nd Floor, Room 239</v>
      </c>
    </row>
    <row r="18" spans="1:13" x14ac:dyDescent="0.2">
      <c r="A18" s="4">
        <f>IF(B18="", "", 17)</f>
        <v>17</v>
      </c>
      <c r="B18" s="4" t="str">
        <f>IF(Raw!R18="", "", Raw!R18)</f>
        <v>Zhuo</v>
      </c>
      <c r="C18" s="4" t="str">
        <f>IF(Raw!S18="", "", Raw!S18)</f>
        <v>Yirong</v>
      </c>
      <c r="D18" t="str">
        <f>IF(Raw!AT18="", "", Raw!AT18)</f>
        <v>Graduate</v>
      </c>
      <c r="E18" t="str">
        <f>IF(Raw!V18="", "", Raw!V18)</f>
        <v>P100916350</v>
      </c>
      <c r="F18" t="str">
        <f>IF(Raw!BA18="", "", Raw!BA18)</f>
        <v>F-1</v>
      </c>
      <c r="G18" t="str">
        <f>IF(Raw!AV18="", "", Raw!AV18)</f>
        <v>On Time</v>
      </c>
      <c r="H18" t="str">
        <f>IF(Raw!T18="", "", Raw!T18)</f>
        <v>yz650318@ohio.edu</v>
      </c>
      <c r="I18" t="str">
        <f>IF(Raw!U18="", "", Raw!U18)</f>
        <v>zhuoyirongbinggo@outlook.com</v>
      </c>
      <c r="J18" t="str">
        <f>IF(Raw!AZ18="Failed", "No", "")</f>
        <v/>
      </c>
      <c r="K18" s="2">
        <f>IF(Raw!BT18="", "", IF(Raw!BT18="Missed", "Missed", DATEVALUE(RIGHT(Raw!BT18, LEN(Raw!BT18) - FIND(",", Raw!BT18) - 1))))</f>
        <v>43328</v>
      </c>
      <c r="L18" s="3">
        <f>IF(Raw!BU18="", "", IF(Raw!BU18="Missed", "Missed", TIMEVALUE(Raw!BU18)))</f>
        <v>0.54166666666666663</v>
      </c>
      <c r="M18" t="str">
        <f>IF(Raw!BV18="", "", Raw!BV18)</f>
        <v>Baker Center, 2nd Floor, Room 239</v>
      </c>
    </row>
    <row r="19" spans="1:13" x14ac:dyDescent="0.2">
      <c r="A19" s="4">
        <f>IF(B19="", "", 18)</f>
        <v>18</v>
      </c>
      <c r="B19" s="4" t="str">
        <f>IF(Raw!R19="", "", Raw!R19)</f>
        <v>Ray</v>
      </c>
      <c r="C19" s="4" t="str">
        <f>IF(Raw!S19="", "", Raw!S19)</f>
        <v>Sneha</v>
      </c>
      <c r="D19" t="str">
        <f>IF(Raw!AT19="", "", Raw!AT19)</f>
        <v>Graduate</v>
      </c>
      <c r="E19" t="str">
        <f>IF(Raw!V19="", "", Raw!V19)</f>
        <v>P100893895</v>
      </c>
      <c r="F19" t="str">
        <f>IF(Raw!BA19="", "", Raw!BA19)</f>
        <v>F-1</v>
      </c>
      <c r="G19" t="str">
        <f>IF(Raw!AV19="", "", Raw!AV19)</f>
        <v>On Time</v>
      </c>
      <c r="H19" t="str">
        <f>IF(Raw!T19="", "", Raw!T19)</f>
        <v>sr909617@ohio.edu</v>
      </c>
      <c r="I19" t="str">
        <f>IF(Raw!U19="", "", Raw!U19)</f>
        <v>snehaaray21@gmail.com</v>
      </c>
      <c r="J19" t="str">
        <f>IF(Raw!AZ19="Failed", "No", "")</f>
        <v/>
      </c>
      <c r="K19" s="2">
        <f>IF(Raw!BT19="", "", IF(Raw!BT19="Missed", "Missed", DATEVALUE(RIGHT(Raw!BT19, LEN(Raw!BT19) - FIND(",", Raw!BT19) - 1))))</f>
        <v>43328</v>
      </c>
      <c r="L19" s="3">
        <f>IF(Raw!BU19="", "", IF(Raw!BU19="Missed", "Missed", TIMEVALUE(Raw!BU19)))</f>
        <v>0.54166666666666663</v>
      </c>
      <c r="M19" t="str">
        <f>IF(Raw!BV19="", "", Raw!BV19)</f>
        <v>Baker Center, 2nd Floor, Room 239</v>
      </c>
    </row>
    <row r="20" spans="1:13" x14ac:dyDescent="0.2">
      <c r="A20" s="4">
        <f>IF(B20="", "", 19)</f>
        <v>19</v>
      </c>
      <c r="B20" s="4" t="str">
        <f>IF(Raw!R20="", "", Raw!R20)</f>
        <v>Popli</v>
      </c>
      <c r="C20" s="4" t="str">
        <f>IF(Raw!S20="", "", Raw!S20)</f>
        <v>Ritika</v>
      </c>
      <c r="D20" t="str">
        <f>IF(Raw!AT20="", "", Raw!AT20)</f>
        <v>Graduate</v>
      </c>
      <c r="E20" t="str">
        <f>IF(Raw!V20="", "", Raw!V20)</f>
        <v>P100910588</v>
      </c>
      <c r="F20" t="str">
        <f>IF(Raw!BA20="", "", Raw!BA20)</f>
        <v>F-1</v>
      </c>
      <c r="G20" t="str">
        <f>IF(Raw!AV20="", "", Raw!AV20)</f>
        <v>On Time</v>
      </c>
      <c r="H20" t="str">
        <f>IF(Raw!T20="", "", Raw!T20)</f>
        <v>rp427417@ohio.edu</v>
      </c>
      <c r="I20" t="str">
        <f>IF(Raw!U20="", "", Raw!U20)</f>
        <v>ritika.popli@gmail.com</v>
      </c>
      <c r="J20" t="str">
        <f>IF(Raw!AZ20="Failed", "No", "")</f>
        <v/>
      </c>
      <c r="K20" s="2">
        <f>IF(Raw!BT20="", "", IF(Raw!BT20="Missed", "Missed", DATEVALUE(RIGHT(Raw!BT20, LEN(Raw!BT20) - FIND(",", Raw!BT20) - 1))))</f>
        <v>43328</v>
      </c>
      <c r="L20" s="3">
        <f>IF(Raw!BU20="", "", IF(Raw!BU20="Missed", "Missed", TIMEVALUE(Raw!BU20)))</f>
        <v>0.54166666666666663</v>
      </c>
      <c r="M20" t="str">
        <f>IF(Raw!BV20="", "", Raw!BV20)</f>
        <v>Baker Center, 2nd Floor, Room 239</v>
      </c>
    </row>
    <row r="21" spans="1:13" x14ac:dyDescent="0.2">
      <c r="A21" s="4">
        <f>IF(B21="", "", 20)</f>
        <v>20</v>
      </c>
      <c r="B21" s="4" t="str">
        <f>IF(Raw!R21="", "", Raw!R21)</f>
        <v>Black</v>
      </c>
      <c r="C21" s="4" t="str">
        <f>IF(Raw!S21="", "", Raw!S21)</f>
        <v>Julia</v>
      </c>
      <c r="D21" t="str">
        <f>IF(Raw!AT21="", "", Raw!AT21)</f>
        <v>Undergraduate</v>
      </c>
      <c r="E21" t="str">
        <f>IF(Raw!V21="", "", Raw!V21)</f>
        <v>P100907741</v>
      </c>
      <c r="F21" t="str">
        <f>IF(Raw!BA21="", "", Raw!BA21)</f>
        <v>F-1</v>
      </c>
      <c r="G21" t="str">
        <f>IF(Raw!AV21="", "", Raw!AV21)</f>
        <v>On Time</v>
      </c>
      <c r="H21" t="str">
        <f>IF(Raw!T21="", "", Raw!T21)</f>
        <v>jb126817@ohio.edu</v>
      </c>
      <c r="I21" t="str">
        <f>IF(Raw!U21="", "", Raw!U21)</f>
        <v>juliablackjack@gmail.com</v>
      </c>
      <c r="J21" t="str">
        <f>IF(Raw!AZ21="Failed", "No", "")</f>
        <v/>
      </c>
      <c r="K21" s="2">
        <f>IF(Raw!BT21="", "", IF(Raw!BT21="Missed", "Missed", DATEVALUE(RIGHT(Raw!BT21, LEN(Raw!BT21) - FIND(",", Raw!BT21) - 1))))</f>
        <v>43334</v>
      </c>
      <c r="L21" s="3">
        <f>IF(Raw!BU21="", "", IF(Raw!BU21="Missed", "Missed", TIMEVALUE(Raw!BU21)))</f>
        <v>0.375</v>
      </c>
      <c r="M21" t="str">
        <f>IF(Raw!BV21="", "", Raw!BV21)</f>
        <v>Baker Center, 2nd Floor, Room 239</v>
      </c>
    </row>
    <row r="22" spans="1:13" x14ac:dyDescent="0.2">
      <c r="A22" s="4">
        <f>IF(B22="", "", 21)</f>
        <v>21</v>
      </c>
      <c r="B22" s="4" t="str">
        <f>IF(Raw!R22="", "", Raw!R22)</f>
        <v>Chauhan</v>
      </c>
      <c r="C22" s="4" t="str">
        <f>IF(Raw!S22="", "", Raw!S22)</f>
        <v>Kanishk</v>
      </c>
      <c r="D22" t="str">
        <f>IF(Raw!AT22="", "", Raw!AT22)</f>
        <v>Graduate</v>
      </c>
      <c r="E22" t="str">
        <f>IF(Raw!V22="", "", Raw!V22)</f>
        <v>P100912086</v>
      </c>
      <c r="F22" t="str">
        <f>IF(Raw!BA22="", "", Raw!BA22)</f>
        <v>F-1</v>
      </c>
      <c r="G22" t="str">
        <f>IF(Raw!AV22="", "", Raw!AV22)</f>
        <v>On Time</v>
      </c>
      <c r="H22" t="str">
        <f>IF(Raw!T22="", "", Raw!T22)</f>
        <v>kc303218@ohio.edu</v>
      </c>
      <c r="I22" t="str">
        <f>IF(Raw!U22="", "", Raw!U22)</f>
        <v>kanishk.phd@gmail.com</v>
      </c>
      <c r="J22" t="str">
        <f>IF(Raw!AZ22="Failed", "No", "")</f>
        <v/>
      </c>
      <c r="K22" s="2">
        <f>IF(Raw!BT22="", "", IF(Raw!BT22="Missed", "Missed", DATEVALUE(RIGHT(Raw!BT22, LEN(Raw!BT22) - FIND(",", Raw!BT22) - 1))))</f>
        <v>43328</v>
      </c>
      <c r="L22" s="3">
        <f>IF(Raw!BU22="", "", IF(Raw!BU22="Missed", "Missed", TIMEVALUE(Raw!BU22)))</f>
        <v>0.54166666666666663</v>
      </c>
      <c r="M22" t="str">
        <f>IF(Raw!BV22="", "", Raw!BV22)</f>
        <v>Baker Center, 2nd Floor, Room 239</v>
      </c>
    </row>
    <row r="23" spans="1:13" x14ac:dyDescent="0.2">
      <c r="A23" s="4">
        <f>IF(B23="", "", 22)</f>
        <v>22</v>
      </c>
      <c r="B23" s="4" t="str">
        <f>IF(Raw!R23="", "", Raw!R23)</f>
        <v>Azzi</v>
      </c>
      <c r="C23" s="4" t="str">
        <f>IF(Raw!S23="", "", Raw!S23)</f>
        <v>Camellia</v>
      </c>
      <c r="D23" t="str">
        <f>IF(Raw!AT23="", "", Raw!AT23)</f>
        <v>Undergraduate</v>
      </c>
      <c r="E23" t="str">
        <f>IF(Raw!V23="", "", Raw!V23)</f>
        <v>P100887954</v>
      </c>
      <c r="F23" t="str">
        <f>IF(Raw!BA23="", "", Raw!BA23)</f>
        <v>F-1</v>
      </c>
      <c r="G23" t="str">
        <f>IF(Raw!AV23="", "", Raw!AV23)</f>
        <v>On Time</v>
      </c>
      <c r="H23" t="str">
        <f>IF(Raw!T23="", "", Raw!T23)</f>
        <v>ca574517@ohio.edu</v>
      </c>
      <c r="I23" t="str">
        <f>IF(Raw!U23="", "", Raw!U23)</f>
        <v>Cam.Azzi@yahoo.com</v>
      </c>
      <c r="J23" t="str">
        <f>IF(Raw!AZ23="Failed", "No", "")</f>
        <v/>
      </c>
      <c r="K23" s="2">
        <f>IF(Raw!BT23="", "", IF(Raw!BT23="Missed", "Missed", DATEVALUE(RIGHT(Raw!BT23, LEN(Raw!BT23) - FIND(",", Raw!BT23) - 1))))</f>
        <v>43334</v>
      </c>
      <c r="L23" s="3">
        <f>IF(Raw!BU23="", "", IF(Raw!BU23="Missed", "Missed", TIMEVALUE(Raw!BU23)))</f>
        <v>0.375</v>
      </c>
      <c r="M23" t="str">
        <f>IF(Raw!BV23="", "", Raw!BV23)</f>
        <v>Baker Center, 2nd Floor, Room 239</v>
      </c>
    </row>
    <row r="24" spans="1:13" x14ac:dyDescent="0.2">
      <c r="A24" s="4">
        <f>IF(B24="", "", 23)</f>
        <v>23</v>
      </c>
      <c r="B24" s="4" t="str">
        <f>IF(Raw!R24="", "", Raw!R24)</f>
        <v>Abushamah</v>
      </c>
      <c r="C24" s="4" t="str">
        <f>IF(Raw!S24="", "", Raw!S24)</f>
        <v>Eman M K</v>
      </c>
      <c r="D24" t="str">
        <f>IF(Raw!AT24="", "", Raw!AT24)</f>
        <v>Graduate</v>
      </c>
      <c r="E24" t="str">
        <f>IF(Raw!V24="", "", Raw!V24)</f>
        <v>P100910023</v>
      </c>
      <c r="F24" t="str">
        <f>IF(Raw!BA24="", "", Raw!BA24)</f>
        <v>F-1</v>
      </c>
      <c r="G24" t="str">
        <f>IF(Raw!AV24="", "", Raw!AV24)</f>
        <v>On Time</v>
      </c>
      <c r="H24" t="str">
        <f>IF(Raw!T24="", "", Raw!T24)</f>
        <v>ea396717@ohio.edu</v>
      </c>
      <c r="I24" t="str">
        <f>IF(Raw!U24="", "", Raw!U24)</f>
        <v>eman.shamma@hotmail.com</v>
      </c>
      <c r="J24" t="str">
        <f>IF(Raw!AZ24="Failed", "No", "")</f>
        <v/>
      </c>
      <c r="K24" s="2">
        <f>IF(Raw!BT24="", "", IF(Raw!BT24="Missed", "Missed", DATEVALUE(RIGHT(Raw!BT24, LEN(Raw!BT24) - FIND(",", Raw!BT24) - 1))))</f>
        <v>43328</v>
      </c>
      <c r="L24" s="3">
        <f>IF(Raw!BU24="", "", IF(Raw!BU24="Missed", "Missed", TIMEVALUE(Raw!BU24)))</f>
        <v>0.54166666666666663</v>
      </c>
      <c r="M24" t="str">
        <f>IF(Raw!BV24="", "", Raw!BV24)</f>
        <v>Baker Center, 2nd Floor, Room 239</v>
      </c>
    </row>
    <row r="25" spans="1:13" x14ac:dyDescent="0.2">
      <c r="A25" s="4">
        <f>IF(B25="", "", 24)</f>
        <v>24</v>
      </c>
      <c r="B25" s="4" t="str">
        <f>IF(Raw!R25="", "", Raw!R25)</f>
        <v>Albulushi</v>
      </c>
      <c r="C25" s="4" t="str">
        <f>IF(Raw!S25="", "", Raw!S25)</f>
        <v>Abdoalhakim</v>
      </c>
      <c r="D25" t="str">
        <f>IF(Raw!AT25="", "", Raw!AT25)</f>
        <v>Undergraduate</v>
      </c>
      <c r="E25" t="str">
        <f>IF(Raw!V25="", "", Raw!V25)</f>
        <v>P100859167</v>
      </c>
      <c r="F25" t="str">
        <f>IF(Raw!BA25="", "", Raw!BA25)</f>
        <v/>
      </c>
      <c r="G25" t="str">
        <f>IF(Raw!AV25="", "", Raw!AV25)</f>
        <v/>
      </c>
      <c r="H25" t="str">
        <f>IF(Raw!T25="", "", Raw!T25)</f>
        <v>aa143016@ohio.edu</v>
      </c>
      <c r="I25" t="str">
        <f>IF(Raw!U25="", "", Raw!U25)</f>
        <v>abdoalhakim1998@gmail.com</v>
      </c>
      <c r="J25" t="str">
        <f>IF(Raw!AZ25="Failed", "No", "")</f>
        <v>No</v>
      </c>
      <c r="K25" s="2" t="str">
        <f>IF(Raw!BT25="", "", IF(Raw!BT25="Missed", "Missed", DATEVALUE(RIGHT(Raw!BT25, LEN(Raw!BT25) - FIND(",", Raw!BT25) - 1))))</f>
        <v/>
      </c>
      <c r="L25" s="3" t="str">
        <f>IF(Raw!BU25="", "", IF(Raw!BU25="Missed", "Missed", TIMEVALUE(Raw!BU25)))</f>
        <v/>
      </c>
      <c r="M25" t="str">
        <f>IF(Raw!BV25="", "", Raw!BV25)</f>
        <v/>
      </c>
    </row>
    <row r="26" spans="1:13" x14ac:dyDescent="0.2">
      <c r="A26" s="4">
        <f>IF(B26="", "", 25)</f>
        <v>25</v>
      </c>
      <c r="B26" s="4" t="str">
        <f>IF(Raw!R26="", "", Raw!R26)</f>
        <v>Alnasser</v>
      </c>
      <c r="C26" s="4" t="str">
        <f>IF(Raw!S26="", "", Raw!S26)</f>
        <v>Zainab</v>
      </c>
      <c r="D26" t="str">
        <f>IF(Raw!AT26="", "", Raw!AT26)</f>
        <v>Graduate</v>
      </c>
      <c r="E26" t="str">
        <f>IF(Raw!V26="", "", Raw!V26)</f>
        <v>P100895866</v>
      </c>
      <c r="F26" t="str">
        <f>IF(Raw!BA26="", "", Raw!BA26)</f>
        <v>F-1</v>
      </c>
      <c r="G26" t="str">
        <f>IF(Raw!AV26="", "", Raw!AV26)</f>
        <v>On Time</v>
      </c>
      <c r="H26" t="str">
        <f>IF(Raw!T26="", "", Raw!T26)</f>
        <v>za106117@ohio.edu</v>
      </c>
      <c r="I26" t="str">
        <f>IF(Raw!U26="", "", Raw!U26)</f>
        <v>zainab1411@hotmil.com</v>
      </c>
      <c r="J26" t="str">
        <f>IF(Raw!AZ26="Failed", "No", "")</f>
        <v/>
      </c>
      <c r="K26" s="2">
        <f>IF(Raw!BT26="", "", IF(Raw!BT26="Missed", "Missed", DATEVALUE(RIGHT(Raw!BT26, LEN(Raw!BT26) - FIND(",", Raw!BT26) - 1))))</f>
        <v>43328</v>
      </c>
      <c r="L26" s="3">
        <f>IF(Raw!BU26="", "", IF(Raw!BU26="Missed", "Missed", TIMEVALUE(Raw!BU26)))</f>
        <v>0.54166666666666663</v>
      </c>
      <c r="M26" t="str">
        <f>IF(Raw!BV26="", "", Raw!BV26)</f>
        <v>Baker Center, 2nd Floor, Room 239</v>
      </c>
    </row>
    <row r="27" spans="1:13" x14ac:dyDescent="0.2">
      <c r="A27" s="4">
        <f>IF(B27="", "", 26)</f>
        <v>26</v>
      </c>
      <c r="B27" s="4" t="str">
        <f>IF(Raw!R27="", "", Raw!R27)</f>
        <v>Nguyen</v>
      </c>
      <c r="C27" s="4" t="str">
        <f>IF(Raw!S27="", "", Raw!S27)</f>
        <v>Minh Son</v>
      </c>
      <c r="D27" t="str">
        <f>IF(Raw!AT27="", "", Raw!AT27)</f>
        <v>Graduate</v>
      </c>
      <c r="E27" t="str">
        <f>IF(Raw!V27="", "", Raw!V27)</f>
        <v>P100915706</v>
      </c>
      <c r="F27" t="str">
        <f>IF(Raw!BA27="", "", Raw!BA27)</f>
        <v>F-1</v>
      </c>
      <c r="G27" t="str">
        <f>IF(Raw!AV27="", "", Raw!AV27)</f>
        <v>On Time</v>
      </c>
      <c r="H27" t="str">
        <f>IF(Raw!T27="", "", Raw!T27)</f>
        <v>sn948818@ohio.edu</v>
      </c>
      <c r="I27" t="str">
        <f>IF(Raw!U27="", "", Raw!U27)</f>
        <v>minhsoneps@gmail.com</v>
      </c>
      <c r="J27" t="str">
        <f>IF(Raw!AZ27="Failed", "No", "")</f>
        <v/>
      </c>
      <c r="K27" s="2">
        <f>IF(Raw!BT27="", "", IF(Raw!BT27="Missed", "Missed", DATEVALUE(RIGHT(Raw!BT27, LEN(Raw!BT27) - FIND(",", Raw!BT27) - 1))))</f>
        <v>43328</v>
      </c>
      <c r="L27" s="3">
        <f>IF(Raw!BU27="", "", IF(Raw!BU27="Missed", "Missed", TIMEVALUE(Raw!BU27)))</f>
        <v>0.54166666666666663</v>
      </c>
      <c r="M27" t="str">
        <f>IF(Raw!BV27="", "", Raw!BV27)</f>
        <v>Baker Center, 2nd Floor, Room 239</v>
      </c>
    </row>
    <row r="28" spans="1:13" x14ac:dyDescent="0.2">
      <c r="A28" s="4">
        <f>IF(B28="", "", 27)</f>
        <v>27</v>
      </c>
      <c r="B28" s="4" t="str">
        <f>IF(Raw!R28="", "", Raw!R28)</f>
        <v>Gebre</v>
      </c>
      <c r="C28" s="4" t="str">
        <f>IF(Raw!S28="", "", Raw!S28)</f>
        <v>Henon</v>
      </c>
      <c r="D28" t="str">
        <f>IF(Raw!AT28="", "", Raw!AT28)</f>
        <v>Graduate</v>
      </c>
      <c r="E28" t="str">
        <f>IF(Raw!V28="", "", Raw!V28)</f>
        <v xml:space="preserve">P100914816 </v>
      </c>
      <c r="F28" t="str">
        <f>IF(Raw!BA28="", "", Raw!BA28)</f>
        <v>F-1</v>
      </c>
      <c r="G28" t="str">
        <f>IF(Raw!AV28="", "", Raw!AV28)</f>
        <v>On Time</v>
      </c>
      <c r="H28" t="str">
        <f>IF(Raw!T28="", "", Raw!T28)</f>
        <v>hg253518@ohio.edu</v>
      </c>
      <c r="I28" t="str">
        <f>IF(Raw!U28="", "", Raw!U28)</f>
        <v>henon.solomon@gmail.com</v>
      </c>
      <c r="J28" t="str">
        <f>IF(Raw!AZ28="Failed", "No", "")</f>
        <v/>
      </c>
      <c r="K28" s="2">
        <f>IF(Raw!BT28="", "", IF(Raw!BT28="Missed", "Missed", DATEVALUE(RIGHT(Raw!BT28, LEN(Raw!BT28) - FIND(",", Raw!BT28) - 1))))</f>
        <v>43328</v>
      </c>
      <c r="L28" s="3">
        <f>IF(Raw!BU28="", "", IF(Raw!BU28="Missed", "Missed", TIMEVALUE(Raw!BU28)))</f>
        <v>0.54166666666666663</v>
      </c>
      <c r="M28" t="str">
        <f>IF(Raw!BV28="", "", Raw!BV28)</f>
        <v>Baker Center, 2nd Floor, Room 239</v>
      </c>
    </row>
    <row r="29" spans="1:13" x14ac:dyDescent="0.2">
      <c r="A29" s="4">
        <f>IF(B29="", "", 28)</f>
        <v>28</v>
      </c>
      <c r="B29" s="4" t="str">
        <f>IF(Raw!R29="", "", Raw!R29)</f>
        <v>Xin</v>
      </c>
      <c r="C29" s="4" t="str">
        <f>IF(Raw!S29="", "", Raw!S29)</f>
        <v>Ling</v>
      </c>
      <c r="D29" t="str">
        <f>IF(Raw!AT29="", "", Raw!AT29)</f>
        <v>Graduate</v>
      </c>
      <c r="E29" t="str">
        <f>IF(Raw!V29="", "", Raw!V29)</f>
        <v>P100909860</v>
      </c>
      <c r="F29" t="str">
        <f>IF(Raw!BA29="", "", Raw!BA29)</f>
        <v>F-1</v>
      </c>
      <c r="G29" t="str">
        <f>IF(Raw!AV29="", "", Raw!AV29)</f>
        <v>On Time</v>
      </c>
      <c r="H29" t="str">
        <f>IF(Raw!T29="", "", Raw!T29)</f>
        <v>lx123456@ohio.com</v>
      </c>
      <c r="I29" t="str">
        <f>IF(Raw!U29="", "", Raw!U29)</f>
        <v>lxin2015@yahoo.com</v>
      </c>
      <c r="J29" t="str">
        <f>IF(Raw!AZ29="Failed", "No", "")</f>
        <v/>
      </c>
      <c r="K29" s="2">
        <f>IF(Raw!BT29="", "", IF(Raw!BT29="Missed", "Missed", DATEVALUE(RIGHT(Raw!BT29, LEN(Raw!BT29) - FIND(",", Raw!BT29) - 1))))</f>
        <v>43328</v>
      </c>
      <c r="L29" s="3">
        <f>IF(Raw!BU29="", "", IF(Raw!BU29="Missed", "Missed", TIMEVALUE(Raw!BU29)))</f>
        <v>0.54166666666666663</v>
      </c>
      <c r="M29" t="str">
        <f>IF(Raw!BV29="", "", Raw!BV29)</f>
        <v>Baker Center, 2nd Floor, Room 239</v>
      </c>
    </row>
    <row r="30" spans="1:13" x14ac:dyDescent="0.2">
      <c r="A30" s="4">
        <f>IF(B30="", "", 29)</f>
        <v>29</v>
      </c>
      <c r="B30" s="4" t="str">
        <f>IF(Raw!R30="", "", Raw!R30)</f>
        <v>Patel</v>
      </c>
      <c r="C30" s="4" t="str">
        <f>IF(Raw!S30="", "", Raw!S30)</f>
        <v>Ishan</v>
      </c>
      <c r="D30" t="str">
        <f>IF(Raw!AT30="", "", Raw!AT30)</f>
        <v>Graduate</v>
      </c>
      <c r="E30" t="str">
        <f>IF(Raw!V30="", "", Raw!V30)</f>
        <v>P100872929</v>
      </c>
      <c r="F30" t="str">
        <f>IF(Raw!BA30="", "", Raw!BA30)</f>
        <v>F-1</v>
      </c>
      <c r="G30" t="str">
        <f>IF(Raw!AV30="", "", Raw!AV30)</f>
        <v>On Time</v>
      </c>
      <c r="H30" t="str">
        <f>IF(Raw!T30="", "", Raw!T30)</f>
        <v>ip547117@ohio.edu</v>
      </c>
      <c r="I30" t="str">
        <f>IF(Raw!U30="", "", Raw!U30)</f>
        <v>ishaniitr@gmail.com</v>
      </c>
      <c r="J30" t="str">
        <f>IF(Raw!AZ30="Failed", "No", "")</f>
        <v/>
      </c>
      <c r="K30" s="2">
        <f>IF(Raw!BT30="", "", IF(Raw!BT30="Missed", "Missed", DATEVALUE(RIGHT(Raw!BT30, LEN(Raw!BT30) - FIND(",", Raw!BT30) - 1))))</f>
        <v>43328</v>
      </c>
      <c r="L30" s="3">
        <f>IF(Raw!BU30="", "", IF(Raw!BU30="Missed", "Missed", TIMEVALUE(Raw!BU30)))</f>
        <v>0.54166666666666663</v>
      </c>
      <c r="M30" t="str">
        <f>IF(Raw!BV30="", "", Raw!BV30)</f>
        <v>Baker Center, 2nd Floor, Room 239</v>
      </c>
    </row>
    <row r="31" spans="1:13" x14ac:dyDescent="0.2">
      <c r="A31" s="4">
        <f>IF(B31="", "", 30)</f>
        <v>30</v>
      </c>
      <c r="B31" s="4" t="str">
        <f>IF(Raw!R31="", "", Raw!R31)</f>
        <v>Nguyen</v>
      </c>
      <c r="C31" s="4" t="str">
        <f>IF(Raw!S31="", "", Raw!S31)</f>
        <v>Thi Huong Giang</v>
      </c>
      <c r="D31" t="str">
        <f>IF(Raw!AT31="", "", Raw!AT31)</f>
        <v>OPIE</v>
      </c>
      <c r="E31" t="str">
        <f>IF(Raw!V31="", "", Raw!V31)</f>
        <v>P100918325</v>
      </c>
      <c r="F31" t="str">
        <f>IF(Raw!BA31="", "", Raw!BA31)</f>
        <v>F-1</v>
      </c>
      <c r="G31" t="str">
        <f>IF(Raw!AV31="", "", Raw!AV31)</f>
        <v>On Time</v>
      </c>
      <c r="H31" t="str">
        <f>IF(Raw!T31="", "", Raw!T31)</f>
        <v>tn338818@ohio.edu</v>
      </c>
      <c r="I31" t="str">
        <f>IF(Raw!U31="", "", Raw!U31)</f>
        <v>huonggiangjp@gmail.com</v>
      </c>
      <c r="J31" t="str">
        <f>IF(Raw!AZ31="Failed", "No", "")</f>
        <v/>
      </c>
      <c r="K31" s="2">
        <f>IF(Raw!BT31="", "", IF(Raw!BT31="Missed", "Missed", DATEVALUE(RIGHT(Raw!BT31, LEN(Raw!BT31) - FIND(",", Raw!BT31) - 1))))</f>
        <v>43334</v>
      </c>
      <c r="L31" s="3">
        <f>IF(Raw!BU31="", "", IF(Raw!BU31="Missed", "Missed", TIMEVALUE(Raw!BU31)))</f>
        <v>0.375</v>
      </c>
      <c r="M31" t="str">
        <f>IF(Raw!BV31="", "", Raw!BV31)</f>
        <v>Baker Center, 2nd Floor, Room 239</v>
      </c>
    </row>
    <row r="32" spans="1:13" x14ac:dyDescent="0.2">
      <c r="A32" s="4">
        <f>IF(B32="", "", 31)</f>
        <v>31</v>
      </c>
      <c r="B32" s="4" t="str">
        <f>IF(Raw!R32="", "", Raw!R32)</f>
        <v>Baah</v>
      </c>
      <c r="C32" s="4" t="str">
        <f>IF(Raw!S32="", "", Raw!S32)</f>
        <v>Abigail</v>
      </c>
      <c r="D32" t="str">
        <f>IF(Raw!AT32="", "", Raw!AT32)</f>
        <v>Graduate</v>
      </c>
      <c r="E32" t="str">
        <f>IF(Raw!V32="", "", Raw!V32)</f>
        <v>P100869955</v>
      </c>
      <c r="F32" t="str">
        <f>IF(Raw!BA32="", "", Raw!BA32)</f>
        <v>F-1</v>
      </c>
      <c r="G32" t="str">
        <f>IF(Raw!AV32="", "", Raw!AV32)</f>
        <v>On Time</v>
      </c>
      <c r="H32" t="str">
        <f>IF(Raw!T32="", "", Raw!T32)</f>
        <v>ab265117@ohio.edu</v>
      </c>
      <c r="I32" t="str">
        <f>IF(Raw!U32="", "", Raw!U32)</f>
        <v>abigailbaah08@gmail.com</v>
      </c>
      <c r="J32" t="str">
        <f>IF(Raw!AZ32="Failed", "No", "")</f>
        <v/>
      </c>
      <c r="K32" s="2">
        <f>IF(Raw!BT32="", "", IF(Raw!BT32="Missed", "Missed", DATEVALUE(RIGHT(Raw!BT32, LEN(Raw!BT32) - FIND(",", Raw!BT32) - 1))))</f>
        <v>43328</v>
      </c>
      <c r="L32" s="3">
        <f>IF(Raw!BU32="", "", IF(Raw!BU32="Missed", "Missed", TIMEVALUE(Raw!BU32)))</f>
        <v>0.54166666666666663</v>
      </c>
      <c r="M32" t="str">
        <f>IF(Raw!BV32="", "", Raw!BV32)</f>
        <v>Baker Center, 2nd Floor, Room 239</v>
      </c>
    </row>
    <row r="33" spans="1:13" x14ac:dyDescent="0.2">
      <c r="A33" s="4">
        <f>IF(B33="", "", 32)</f>
        <v>32</v>
      </c>
      <c r="B33" s="4" t="str">
        <f>IF(Raw!R33="", "", Raw!R33)</f>
        <v>Konney</v>
      </c>
      <c r="C33" s="4" t="str">
        <f>IF(Raw!S33="", "", Raw!S33)</f>
        <v>Ishmael Larea</v>
      </c>
      <c r="D33" t="str">
        <f>IF(Raw!AT33="", "", Raw!AT33)</f>
        <v>Graduate</v>
      </c>
      <c r="E33" t="str">
        <f>IF(Raw!V33="", "", Raw!V33)</f>
        <v>P100900198</v>
      </c>
      <c r="F33" t="str">
        <f>IF(Raw!BA33="", "", Raw!BA33)</f>
        <v>F-1</v>
      </c>
      <c r="G33" t="str">
        <f>IF(Raw!AV33="", "", Raw!AV33)</f>
        <v>On Time</v>
      </c>
      <c r="H33" t="str">
        <f>IF(Raw!T33="", "", Raw!T33)</f>
        <v>ik478617@ohio.edu</v>
      </c>
      <c r="I33" t="str">
        <f>IF(Raw!U33="", "", Raw!U33)</f>
        <v>ishmaelkole64@gmail.com</v>
      </c>
      <c r="J33" t="str">
        <f>IF(Raw!AZ33="Failed", "No", "")</f>
        <v/>
      </c>
      <c r="K33" s="2">
        <f>IF(Raw!BT33="", "", IF(Raw!BT33="Missed", "Missed", DATEVALUE(RIGHT(Raw!BT33, LEN(Raw!BT33) - FIND(",", Raw!BT33) - 1))))</f>
        <v>43328</v>
      </c>
      <c r="L33" s="3">
        <f>IF(Raw!BU33="", "", IF(Raw!BU33="Missed", "Missed", TIMEVALUE(Raw!BU33)))</f>
        <v>0.54166666666666663</v>
      </c>
      <c r="M33" t="str">
        <f>IF(Raw!BV33="", "", Raw!BV33)</f>
        <v>Baker Center, 2nd Floor, Room 239</v>
      </c>
    </row>
    <row r="34" spans="1:13" x14ac:dyDescent="0.2">
      <c r="A34" s="4">
        <f>IF(B34="", "", 33)</f>
        <v>33</v>
      </c>
      <c r="B34" s="4" t="str">
        <f>IF(Raw!R34="", "", Raw!R34)</f>
        <v>Khan</v>
      </c>
      <c r="C34" s="4" t="str">
        <f>IF(Raw!S34="", "", Raw!S34)</f>
        <v>Tanveer Ahmed</v>
      </c>
      <c r="D34" t="str">
        <f>IF(Raw!AT34="", "", Raw!AT34)</f>
        <v>Graduate</v>
      </c>
      <c r="E34" t="str">
        <f>IF(Raw!V34="", "", Raw!V34)</f>
        <v>P100870424</v>
      </c>
      <c r="F34" t="str">
        <f>IF(Raw!BA34="", "", Raw!BA34)</f>
        <v>F-1</v>
      </c>
      <c r="G34" t="str">
        <f>IF(Raw!AV34="", "", Raw!AV34)</f>
        <v>On Time</v>
      </c>
      <c r="H34" t="str">
        <f>IF(Raw!T34="", "", Raw!T34)</f>
        <v>tk732117@ohio.edu</v>
      </c>
      <c r="I34" t="str">
        <f>IF(Raw!U34="", "", Raw!U34)</f>
        <v>tahmed.khan1979@gmail.com</v>
      </c>
      <c r="J34" t="str">
        <f>IF(Raw!AZ34="Failed", "No", "")</f>
        <v/>
      </c>
      <c r="K34" s="2">
        <f>IF(Raw!BT34="", "", IF(Raw!BT34="Missed", "Missed", DATEVALUE(RIGHT(Raw!BT34, LEN(Raw!BT34) - FIND(",", Raw!BT34) - 1))))</f>
        <v>43328</v>
      </c>
      <c r="L34" s="3">
        <f>IF(Raw!BU34="", "", IF(Raw!BU34="Missed", "Missed", TIMEVALUE(Raw!BU34)))</f>
        <v>0.54166666666666663</v>
      </c>
      <c r="M34" t="str">
        <f>IF(Raw!BV34="", "", Raw!BV34)</f>
        <v>Baker Center, 2nd Floor, Room 239</v>
      </c>
    </row>
    <row r="35" spans="1:13" x14ac:dyDescent="0.2">
      <c r="A35" s="4">
        <f>IF(B35="", "", 34)</f>
        <v>34</v>
      </c>
      <c r="B35" s="4" t="str">
        <f>IF(Raw!R35="", "", Raw!R35)</f>
        <v>Yu</v>
      </c>
      <c r="C35" s="4" t="str">
        <f>IF(Raw!S35="", "", Raw!S35)</f>
        <v>Xuan</v>
      </c>
      <c r="D35" t="str">
        <f>IF(Raw!AT35="", "", Raw!AT35)</f>
        <v>Graduate</v>
      </c>
      <c r="E35" t="str">
        <f>IF(Raw!V35="", "", Raw!V35)</f>
        <v>P100909315</v>
      </c>
      <c r="F35" t="str">
        <f>IF(Raw!BA35="", "", Raw!BA35)</f>
        <v>F-1</v>
      </c>
      <c r="G35" t="str">
        <f>IF(Raw!AV35="", "", Raw!AV35)</f>
        <v>On Time</v>
      </c>
      <c r="H35" t="str">
        <f>IF(Raw!T35="", "", Raw!T35)</f>
        <v>xy232817@ohio.edu</v>
      </c>
      <c r="I35" t="str">
        <f>IF(Raw!U35="", "", Raw!U35)</f>
        <v>yuxuan18fall@yahoo.com</v>
      </c>
      <c r="J35" t="str">
        <f>IF(Raw!AZ35="Failed", "No", "")</f>
        <v/>
      </c>
      <c r="K35" s="2">
        <f>IF(Raw!BT35="", "", IF(Raw!BT35="Missed", "Missed", DATEVALUE(RIGHT(Raw!BT35, LEN(Raw!BT35) - FIND(",", Raw!BT35) - 1))))</f>
        <v>43328</v>
      </c>
      <c r="L35" s="3">
        <f>IF(Raw!BU35="", "", IF(Raw!BU35="Missed", "Missed", TIMEVALUE(Raw!BU35)))</f>
        <v>0.54166666666666663</v>
      </c>
      <c r="M35" t="str">
        <f>IF(Raw!BV35="", "", Raw!BV35)</f>
        <v>Baker Center, 2nd Floor, Room 239</v>
      </c>
    </row>
    <row r="36" spans="1:13" x14ac:dyDescent="0.2">
      <c r="A36" s="4">
        <f>IF(B36="", "", 35)</f>
        <v>35</v>
      </c>
      <c r="B36" s="4" t="str">
        <f>IF(Raw!R36="", "", Raw!R36)</f>
        <v>Kwarteng-Crooklynn</v>
      </c>
      <c r="C36" s="4" t="str">
        <f>IF(Raw!S36="", "", Raw!S36)</f>
        <v>Prince</v>
      </c>
      <c r="D36" t="str">
        <f>IF(Raw!AT36="", "", Raw!AT36)</f>
        <v>Graduate</v>
      </c>
      <c r="E36" t="str">
        <f>IF(Raw!V36="", "", Raw!V36)</f>
        <v>P100895879</v>
      </c>
      <c r="F36" t="str">
        <f>IF(Raw!BA36="", "", Raw!BA36)</f>
        <v>F-1</v>
      </c>
      <c r="G36" t="str">
        <f>IF(Raw!AV36="", "", Raw!AV36)</f>
        <v>On Time</v>
      </c>
      <c r="H36" t="str">
        <f>IF(Raw!T36="", "", Raw!T36)</f>
        <v>pk943517@ohio.edu</v>
      </c>
      <c r="I36" t="str">
        <f>IF(Raw!U36="", "", Raw!U36)</f>
        <v>princekwartengcrooklynn@gmail.com</v>
      </c>
      <c r="J36" t="str">
        <f>IF(Raw!AZ36="Failed", "No", "")</f>
        <v/>
      </c>
      <c r="K36" s="2">
        <f>IF(Raw!BT36="", "", IF(Raw!BT36="Missed", "Missed", DATEVALUE(RIGHT(Raw!BT36, LEN(Raw!BT36) - FIND(",", Raw!BT36) - 1))))</f>
        <v>43328</v>
      </c>
      <c r="L36" s="3">
        <f>IF(Raw!BU36="", "", IF(Raw!BU36="Missed", "Missed", TIMEVALUE(Raw!BU36)))</f>
        <v>0.54166666666666663</v>
      </c>
      <c r="M36" t="str">
        <f>IF(Raw!BV36="", "", Raw!BV36)</f>
        <v>Baker Center, 2nd Floor, Room 231</v>
      </c>
    </row>
    <row r="37" spans="1:13" x14ac:dyDescent="0.2">
      <c r="A37" s="4">
        <f>IF(B37="", "", 36)</f>
        <v>36</v>
      </c>
      <c r="B37" s="4" t="str">
        <f>IF(Raw!R37="", "", Raw!R37)</f>
        <v xml:space="preserve">Owusu Nkrumah </v>
      </c>
      <c r="C37" s="4" t="str">
        <f>IF(Raw!S37="", "", Raw!S37)</f>
        <v xml:space="preserve">Daniel </v>
      </c>
      <c r="D37" t="str">
        <f>IF(Raw!AT37="", "", Raw!AT37)</f>
        <v>Graduate</v>
      </c>
      <c r="E37" t="str">
        <f>IF(Raw!V37="", "", Raw!V37)</f>
        <v>P100915988</v>
      </c>
      <c r="F37" t="str">
        <f>IF(Raw!BA37="", "", Raw!BA37)</f>
        <v>F-1</v>
      </c>
      <c r="G37" t="str">
        <f>IF(Raw!AV37="", "", Raw!AV37)</f>
        <v>On Time</v>
      </c>
      <c r="H37" t="str">
        <f>IF(Raw!T37="", "", Raw!T37)</f>
        <v>do804118@ohio.edu</v>
      </c>
      <c r="I37" t="str">
        <f>IF(Raw!U37="", "", Raw!U37)</f>
        <v>owusudan1689@gmail.com</v>
      </c>
      <c r="J37" t="str">
        <f>IF(Raw!AZ37="Failed", "No", "")</f>
        <v/>
      </c>
      <c r="K37" s="2">
        <f>IF(Raw!BT37="", "", IF(Raw!BT37="Missed", "Missed", DATEVALUE(RIGHT(Raw!BT37, LEN(Raw!BT37) - FIND(",", Raw!BT37) - 1))))</f>
        <v>43328</v>
      </c>
      <c r="L37" s="3">
        <f>IF(Raw!BU37="", "", IF(Raw!BU37="Missed", "Missed", TIMEVALUE(Raw!BU37)))</f>
        <v>0.54166666666666663</v>
      </c>
      <c r="M37" t="str">
        <f>IF(Raw!BV37="", "", Raw!BV37)</f>
        <v>Baker Center, 2nd Floor, Room 231</v>
      </c>
    </row>
    <row r="38" spans="1:13" x14ac:dyDescent="0.2">
      <c r="A38" s="4">
        <f>IF(B38="", "", 37)</f>
        <v>37</v>
      </c>
      <c r="B38" s="4" t="str">
        <f>IF(Raw!R38="", "", Raw!R38)</f>
        <v>Edwards</v>
      </c>
      <c r="C38" s="4" t="str">
        <f>IF(Raw!S38="", "", Raw!S38)</f>
        <v>Luke</v>
      </c>
      <c r="D38" t="str">
        <f>IF(Raw!AT38="", "", Raw!AT38)</f>
        <v>Graduate</v>
      </c>
      <c r="E38" t="str">
        <f>IF(Raw!V38="", "", Raw!V38)</f>
        <v>P100837161</v>
      </c>
      <c r="F38" t="str">
        <f>IF(Raw!BA38="", "", Raw!BA38)</f>
        <v>F-1</v>
      </c>
      <c r="G38" t="str">
        <f>IF(Raw!AV38="", "", Raw!AV38)</f>
        <v>On Time</v>
      </c>
      <c r="H38" t="str">
        <f>IF(Raw!T38="", "", Raw!T38)</f>
        <v>Le412316@ohio.edu</v>
      </c>
      <c r="I38" t="str">
        <f>IF(Raw!U38="", "", Raw!U38)</f>
        <v>Luke_edwards64@hotmail.co.uk</v>
      </c>
      <c r="J38" t="str">
        <f>IF(Raw!AZ38="Failed", "No", "")</f>
        <v/>
      </c>
      <c r="K38" s="2">
        <f>IF(Raw!BT38="", "", IF(Raw!BT38="Missed", "Missed", DATEVALUE(RIGHT(Raw!BT38, LEN(Raw!BT38) - FIND(",", Raw!BT38) - 1))))</f>
        <v>43328</v>
      </c>
      <c r="L38" s="3">
        <f>IF(Raw!BU38="", "", IF(Raw!BU38="Missed", "Missed", TIMEVALUE(Raw!BU38)))</f>
        <v>0.54166666666666663</v>
      </c>
      <c r="M38" t="str">
        <f>IF(Raw!BV38="", "", Raw!BV38)</f>
        <v>Baker Center, 2nd Floor, Room 231</v>
      </c>
    </row>
    <row r="39" spans="1:13" x14ac:dyDescent="0.2">
      <c r="A39" s="4">
        <f>IF(B39="", "", 38)</f>
        <v>38</v>
      </c>
      <c r="B39" s="4" t="str">
        <f>IF(Raw!R39="", "", Raw!R39)</f>
        <v>Nil</v>
      </c>
      <c r="C39" s="4" t="str">
        <f>IF(Raw!S39="", "", Raw!S39)</f>
        <v>Spoogmay</v>
      </c>
      <c r="D39" t="str">
        <f>IF(Raw!AT39="", "", Raw!AT39)</f>
        <v>Graduate</v>
      </c>
      <c r="E39" t="str">
        <f>IF(Raw!V39="", "", Raw!V39)</f>
        <v>P100915050</v>
      </c>
      <c r="F39" t="str">
        <f>IF(Raw!BA39="", "", Raw!BA39)</f>
        <v>F-1</v>
      </c>
      <c r="G39" t="str">
        <f>IF(Raw!AV39="", "", Raw!AV39)</f>
        <v>On Time</v>
      </c>
      <c r="H39" t="str">
        <f>IF(Raw!T39="", "", Raw!T39)</f>
        <v>fs207118@ohio.edu</v>
      </c>
      <c r="I39" t="str">
        <f>IF(Raw!U39="", "", Raw!U39)</f>
        <v>spogmaykhan74@gmail.com</v>
      </c>
      <c r="J39" t="str">
        <f>IF(Raw!AZ39="Failed", "No", "")</f>
        <v/>
      </c>
      <c r="K39" s="2">
        <f>IF(Raw!BT39="", "", IF(Raw!BT39="Missed", "Missed", DATEVALUE(RIGHT(Raw!BT39, LEN(Raw!BT39) - FIND(",", Raw!BT39) - 1))))</f>
        <v>43328</v>
      </c>
      <c r="L39" s="3">
        <f>IF(Raw!BU39="", "", IF(Raw!BU39="Missed", "Missed", TIMEVALUE(Raw!BU39)))</f>
        <v>0.54166666666666663</v>
      </c>
      <c r="M39" t="str">
        <f>IF(Raw!BV39="", "", Raw!BV39)</f>
        <v>Baker Center, 2nd Floor, Room 231</v>
      </c>
    </row>
    <row r="40" spans="1:13" x14ac:dyDescent="0.2">
      <c r="A40" s="4">
        <f>IF(B40="", "", 39)</f>
        <v>39</v>
      </c>
      <c r="B40" s="4" t="str">
        <f>IF(Raw!R40="", "", Raw!R40)</f>
        <v xml:space="preserve">Gonzalez </v>
      </c>
      <c r="C40" s="4" t="str">
        <f>IF(Raw!S40="", "", Raw!S40)</f>
        <v>Juan Camilo</v>
      </c>
      <c r="D40" t="str">
        <f>IF(Raw!AT40="", "", Raw!AT40)</f>
        <v>Graduate</v>
      </c>
      <c r="E40" t="str">
        <f>IF(Raw!V40="", "", Raw!V40)</f>
        <v>P100907595</v>
      </c>
      <c r="F40" t="str">
        <f>IF(Raw!BA40="", "", Raw!BA40)</f>
        <v>F-1</v>
      </c>
      <c r="G40" t="str">
        <f>IF(Raw!AV40="", "", Raw!AV40)</f>
        <v>On Time</v>
      </c>
      <c r="H40" t="str">
        <f>IF(Raw!T40="", "", Raw!T40)</f>
        <v>jg041617@ohio.edu</v>
      </c>
      <c r="I40" t="str">
        <f>IF(Raw!U40="", "", Raw!U40)</f>
        <v>juangonzalezlongysm@gmail.com</v>
      </c>
      <c r="J40" t="str">
        <f>IF(Raw!AZ40="Failed", "No", "")</f>
        <v/>
      </c>
      <c r="K40" s="2">
        <f>IF(Raw!BT40="", "", IF(Raw!BT40="Missed", "Missed", DATEVALUE(RIGHT(Raw!BT40, LEN(Raw!BT40) - FIND(",", Raw!BT40) - 1))))</f>
        <v>43328</v>
      </c>
      <c r="L40" s="3">
        <f>IF(Raw!BU40="", "", IF(Raw!BU40="Missed", "Missed", TIMEVALUE(Raw!BU40)))</f>
        <v>0.54166666666666663</v>
      </c>
      <c r="M40" t="str">
        <f>IF(Raw!BV40="", "", Raw!BV40)</f>
        <v>Baker Center, 2nd Floor, Room 231</v>
      </c>
    </row>
    <row r="41" spans="1:13" x14ac:dyDescent="0.2">
      <c r="A41" s="4">
        <f>IF(B41="", "", 40)</f>
        <v>40</v>
      </c>
      <c r="B41" s="4" t="str">
        <f>IF(Raw!R41="", "", Raw!R41)</f>
        <v>Syahrial</v>
      </c>
      <c r="C41" s="4" t="str">
        <f>IF(Raw!S41="", "", Raw!S41)</f>
        <v>Agam</v>
      </c>
      <c r="D41" t="str">
        <f>IF(Raw!AT41="", "", Raw!AT41)</f>
        <v>Graduate</v>
      </c>
      <c r="E41" t="str">
        <f>IF(Raw!V41="", "", Raw!V41)</f>
        <v>P100917839</v>
      </c>
      <c r="F41" t="str">
        <f>IF(Raw!BA41="", "", Raw!BA41)</f>
        <v>F-1</v>
      </c>
      <c r="G41" t="str">
        <f>IF(Raw!AV41="", "", Raw!AV41)</f>
        <v>On Time</v>
      </c>
      <c r="H41" t="str">
        <f>IF(Raw!T41="", "", Raw!T41)</f>
        <v>as469018@ohio.edu</v>
      </c>
      <c r="I41" t="str">
        <f>IF(Raw!U41="", "", Raw!U41)</f>
        <v>agamsyahrial@gmail.com</v>
      </c>
      <c r="J41" t="str">
        <f>IF(Raw!AZ41="Failed", "No", "")</f>
        <v/>
      </c>
      <c r="K41" s="2">
        <f>IF(Raw!BT41="", "", IF(Raw!BT41="Missed", "Missed", DATEVALUE(RIGHT(Raw!BT41, LEN(Raw!BT41) - FIND(",", Raw!BT41) - 1))))</f>
        <v>43328</v>
      </c>
      <c r="L41" s="3">
        <f>IF(Raw!BU41="", "", IF(Raw!BU41="Missed", "Missed", TIMEVALUE(Raw!BU41)))</f>
        <v>0.54166666666666663</v>
      </c>
      <c r="M41" t="str">
        <f>IF(Raw!BV41="", "", Raw!BV41)</f>
        <v>Baker Center, 2nd Floor, Room 231</v>
      </c>
    </row>
    <row r="42" spans="1:13" x14ac:dyDescent="0.2">
      <c r="A42" s="4">
        <f>IF(B42="", "", 41)</f>
        <v>41</v>
      </c>
      <c r="B42" s="4" t="str">
        <f>IF(Raw!R42="", "", Raw!R42)</f>
        <v>Peng</v>
      </c>
      <c r="C42" s="4" t="str">
        <f>IF(Raw!S42="", "", Raw!S42)</f>
        <v>Yukai</v>
      </c>
      <c r="D42" t="str">
        <f>IF(Raw!AT42="", "", Raw!AT42)</f>
        <v>Graduate</v>
      </c>
      <c r="E42" t="str">
        <f>IF(Raw!V42="", "", Raw!V42)</f>
        <v>P100902324</v>
      </c>
      <c r="F42" t="str">
        <f>IF(Raw!BA42="", "", Raw!BA42)</f>
        <v>F-1</v>
      </c>
      <c r="G42" t="str">
        <f>IF(Raw!AV42="", "", Raw!AV42)</f>
        <v>On Time</v>
      </c>
      <c r="H42" t="str">
        <f>IF(Raw!T42="", "", Raw!T42)</f>
        <v>yp982317@ohio.edu</v>
      </c>
      <c r="I42" t="str">
        <f>IF(Raw!U42="", "", Raw!U42)</f>
        <v>pengyukai1996@gmail.com</v>
      </c>
      <c r="J42" t="str">
        <f>IF(Raw!AZ42="Failed", "No", "")</f>
        <v/>
      </c>
      <c r="K42" s="2">
        <f>IF(Raw!BT42="", "", IF(Raw!BT42="Missed", "Missed", DATEVALUE(RIGHT(Raw!BT42, LEN(Raw!BT42) - FIND(",", Raw!BT42) - 1))))</f>
        <v>43328</v>
      </c>
      <c r="L42" s="3">
        <f>IF(Raw!BU42="", "", IF(Raw!BU42="Missed", "Missed", TIMEVALUE(Raw!BU42)))</f>
        <v>0.54166666666666663</v>
      </c>
      <c r="M42" t="str">
        <f>IF(Raw!BV42="", "", Raw!BV42)</f>
        <v>Baker Center, 2nd Floor, Room 231</v>
      </c>
    </row>
    <row r="43" spans="1:13" x14ac:dyDescent="0.2">
      <c r="A43" s="4">
        <f>IF(B43="", "", 42)</f>
        <v>42</v>
      </c>
      <c r="B43" s="4" t="str">
        <f>IF(Raw!R43="", "", Raw!R43)</f>
        <v>Atre</v>
      </c>
      <c r="C43" s="4" t="str">
        <f>IF(Raw!S43="", "", Raw!S43)</f>
        <v>Sagar Rajendra</v>
      </c>
      <c r="D43" t="str">
        <f>IF(Raw!AT43="", "", Raw!AT43)</f>
        <v>Graduate</v>
      </c>
      <c r="E43" t="str">
        <f>IF(Raw!V43="", "", Raw!V43)</f>
        <v>P100096810</v>
      </c>
      <c r="F43" t="str">
        <f>IF(Raw!BA43="", "", Raw!BA43)</f>
        <v>F-1</v>
      </c>
      <c r="G43" t="str">
        <f>IF(Raw!AV43="", "", Raw!AV43)</f>
        <v>On Time</v>
      </c>
      <c r="H43" t="str">
        <f>IF(Raw!T43="", "", Raw!T43)</f>
        <v>sa649611@ohio.edu</v>
      </c>
      <c r="I43" t="str">
        <f>IF(Raw!U43="", "", Raw!U43)</f>
        <v>sratre@gmail.com</v>
      </c>
      <c r="J43" t="str">
        <f>IF(Raw!AZ43="Failed", "No", "")</f>
        <v/>
      </c>
      <c r="K43" s="2">
        <f>IF(Raw!BT43="", "", IF(Raw!BT43="Missed", "Missed", DATEVALUE(RIGHT(Raw!BT43, LEN(Raw!BT43) - FIND(",", Raw!BT43) - 1))))</f>
        <v>43328</v>
      </c>
      <c r="L43" s="3">
        <f>IF(Raw!BU43="", "", IF(Raw!BU43="Missed", "Missed", TIMEVALUE(Raw!BU43)))</f>
        <v>0.54166666666666663</v>
      </c>
      <c r="M43" t="str">
        <f>IF(Raw!BV43="", "", Raw!BV43)</f>
        <v>Baker Center, 2nd Floor, Room 231</v>
      </c>
    </row>
    <row r="44" spans="1:13" x14ac:dyDescent="0.2">
      <c r="A44" s="4">
        <f>IF(B44="", "", 43)</f>
        <v>43</v>
      </c>
      <c r="B44" s="4" t="str">
        <f>IF(Raw!R44="", "", Raw!R44)</f>
        <v>Hoang</v>
      </c>
      <c r="C44" s="4" t="str">
        <f>IF(Raw!S44="", "", Raw!S44)</f>
        <v>Thi Phuong Mai</v>
      </c>
      <c r="D44" t="str">
        <f>IF(Raw!AT44="", "", Raw!AT44)</f>
        <v>Graduate</v>
      </c>
      <c r="E44" t="str">
        <f>IF(Raw!V44="", "", Raw!V44)</f>
        <v>P100918317</v>
      </c>
      <c r="F44" t="str">
        <f>IF(Raw!BA44="", "", Raw!BA44)</f>
        <v>F-1</v>
      </c>
      <c r="G44" t="str">
        <f>IF(Raw!AV44="", "", Raw!AV44)</f>
        <v>On Time</v>
      </c>
      <c r="H44" t="str">
        <f>IF(Raw!T44="", "", Raw!T44)</f>
        <v>mh338418@ohio.edu</v>
      </c>
      <c r="I44" t="str">
        <f>IF(Raw!U44="", "", Raw!U44)</f>
        <v>maihtp.tfac@gmail.com</v>
      </c>
      <c r="J44" t="str">
        <f>IF(Raw!AZ44="Failed", "No", "")</f>
        <v/>
      </c>
      <c r="K44" s="2">
        <f>IF(Raw!BT44="", "", IF(Raw!BT44="Missed", "Missed", DATEVALUE(RIGHT(Raw!BT44, LEN(Raw!BT44) - FIND(",", Raw!BT44) - 1))))</f>
        <v>43328</v>
      </c>
      <c r="L44" s="3">
        <f>IF(Raw!BU44="", "", IF(Raw!BU44="Missed", "Missed", TIMEVALUE(Raw!BU44)))</f>
        <v>0.54166666666666663</v>
      </c>
      <c r="M44" t="str">
        <f>IF(Raw!BV44="", "", Raw!BV44)</f>
        <v>Baker Center, 2nd Floor, Room 231</v>
      </c>
    </row>
    <row r="45" spans="1:13" x14ac:dyDescent="0.2">
      <c r="A45" s="4">
        <f>IF(B45="", "", 44)</f>
        <v>44</v>
      </c>
      <c r="B45" s="4" t="str">
        <f>IF(Raw!R45="", "", Raw!R45)</f>
        <v>Monshad</v>
      </c>
      <c r="C45" s="4" t="str">
        <f>IF(Raw!S45="", "", Raw!S45)</f>
        <v>Zihan</v>
      </c>
      <c r="D45" t="str">
        <f>IF(Raw!AT45="", "", Raw!AT45)</f>
        <v>Undergraduate</v>
      </c>
      <c r="E45" t="str">
        <f>IF(Raw!V45="", "", Raw!V45)</f>
        <v>P100907079</v>
      </c>
      <c r="F45" t="str">
        <f>IF(Raw!BA45="", "", Raw!BA45)</f>
        <v/>
      </c>
      <c r="G45" t="str">
        <f>IF(Raw!AV45="", "", Raw!AV45)</f>
        <v/>
      </c>
      <c r="H45" t="str">
        <f>IF(Raw!T45="", "", Raw!T45)</f>
        <v>zm535917@ohio.edu</v>
      </c>
      <c r="I45" t="str">
        <f>IF(Raw!U45="", "", Raw!U45)</f>
        <v>munshadzihan@gmail.com</v>
      </c>
      <c r="J45" t="str">
        <f>IF(Raw!AZ45="Failed", "No", "")</f>
        <v>No</v>
      </c>
      <c r="K45" s="2" t="str">
        <f>IF(Raw!BT45="", "", IF(Raw!BT45="Missed", "Missed", DATEVALUE(RIGHT(Raw!BT45, LEN(Raw!BT45) - FIND(",", Raw!BT45) - 1))))</f>
        <v/>
      </c>
      <c r="L45" s="3" t="str">
        <f>IF(Raw!BU45="", "", IF(Raw!BU45="Missed", "Missed", TIMEVALUE(Raw!BU45)))</f>
        <v/>
      </c>
      <c r="M45" t="str">
        <f>IF(Raw!BV45="", "", Raw!BV45)</f>
        <v/>
      </c>
    </row>
    <row r="46" spans="1:13" x14ac:dyDescent="0.2">
      <c r="A46" s="4">
        <f>IF(B46="", "", 45)</f>
        <v>45</v>
      </c>
      <c r="B46" s="4" t="str">
        <f>IF(Raw!R46="", "", Raw!R46)</f>
        <v>Quansah</v>
      </c>
      <c r="C46" s="4" t="str">
        <f>IF(Raw!S46="", "", Raw!S46)</f>
        <v>Abigail</v>
      </c>
      <c r="D46" t="str">
        <f>IF(Raw!AT46="", "", Raw!AT46)</f>
        <v>Graduate</v>
      </c>
      <c r="E46" t="str">
        <f>IF(Raw!V46="", "", Raw!V46)</f>
        <v>P100914008</v>
      </c>
      <c r="F46" t="str">
        <f>IF(Raw!BA46="", "", Raw!BA46)</f>
        <v>F-1</v>
      </c>
      <c r="G46" t="str">
        <f>IF(Raw!AV46="", "", Raw!AV46)</f>
        <v>On Time</v>
      </c>
      <c r="H46" t="str">
        <f>IF(Raw!T46="", "", Raw!T46)</f>
        <v>aq782218@ohio.edu</v>
      </c>
      <c r="I46" t="str">
        <f>IF(Raw!U46="", "", Raw!U46)</f>
        <v>abiloq@gmail.com</v>
      </c>
      <c r="J46" t="str">
        <f>IF(Raw!AZ46="Failed", "No", "")</f>
        <v/>
      </c>
      <c r="K46" s="2">
        <f>IF(Raw!BT46="", "", IF(Raw!BT46="Missed", "Missed", DATEVALUE(RIGHT(Raw!BT46, LEN(Raw!BT46) - FIND(",", Raw!BT46) - 1))))</f>
        <v>43328</v>
      </c>
      <c r="L46" s="3">
        <f>IF(Raw!BU46="", "", IF(Raw!BU46="Missed", "Missed", TIMEVALUE(Raw!BU46)))</f>
        <v>0.54166666666666663</v>
      </c>
      <c r="M46" t="str">
        <f>IF(Raw!BV46="", "", Raw!BV46)</f>
        <v>Baker Center, 2nd Floor, Room 231</v>
      </c>
    </row>
    <row r="47" spans="1:13" x14ac:dyDescent="0.2">
      <c r="A47" s="4">
        <f>IF(B47="", "", 46)</f>
        <v>46</v>
      </c>
      <c r="B47" s="4" t="str">
        <f>IF(Raw!R47="", "", Raw!R47)</f>
        <v>Kawabe</v>
      </c>
      <c r="C47" s="4" t="str">
        <f>IF(Raw!S47="", "", Raw!S47)</f>
        <v>Anne</v>
      </c>
      <c r="D47" t="str">
        <f>IF(Raw!AT47="", "", Raw!AT47)</f>
        <v>Graduate</v>
      </c>
      <c r="E47" t="str">
        <f>IF(Raw!V47="", "", Raw!V47)</f>
        <v>P100910230</v>
      </c>
      <c r="F47" t="str">
        <f>IF(Raw!BA47="", "", Raw!BA47)</f>
        <v>F-1</v>
      </c>
      <c r="G47" t="str">
        <f>IF(Raw!AV47="", "", Raw!AV47)</f>
        <v>On Time</v>
      </c>
      <c r="H47" t="str">
        <f>IF(Raw!T47="", "", Raw!T47)</f>
        <v>ak119917@ohio.edu</v>
      </c>
      <c r="I47" t="str">
        <f>IF(Raw!U47="", "", Raw!U47)</f>
        <v>anne.kawabe@yahoo.com.br</v>
      </c>
      <c r="J47" t="str">
        <f>IF(Raw!AZ47="Failed", "No", "")</f>
        <v/>
      </c>
      <c r="K47" s="2">
        <f>IF(Raw!BT47="", "", IF(Raw!BT47="Missed", "Missed", DATEVALUE(RIGHT(Raw!BT47, LEN(Raw!BT47) - FIND(",", Raw!BT47) - 1))))</f>
        <v>43328</v>
      </c>
      <c r="L47" s="3">
        <f>IF(Raw!BU47="", "", IF(Raw!BU47="Missed", "Missed", TIMEVALUE(Raw!BU47)))</f>
        <v>0.54166666666666663</v>
      </c>
      <c r="M47" t="str">
        <f>IF(Raw!BV47="", "", Raw!BV47)</f>
        <v>Baker Center, 2nd Floor, Room 231</v>
      </c>
    </row>
    <row r="48" spans="1:13" x14ac:dyDescent="0.2">
      <c r="A48" s="4">
        <f>IF(B48="", "", 47)</f>
        <v>47</v>
      </c>
      <c r="B48" s="4" t="str">
        <f>IF(Raw!R48="", "", Raw!R48)</f>
        <v>Onumah</v>
      </c>
      <c r="C48" s="4" t="str">
        <f>IF(Raw!S48="", "", Raw!S48)</f>
        <v>John Mensah</v>
      </c>
      <c r="D48" t="str">
        <f>IF(Raw!AT48="", "", Raw!AT48)</f>
        <v>Graduate</v>
      </c>
      <c r="E48" t="str">
        <f>IF(Raw!V48="", "", Raw!V48)</f>
        <v>P100910382</v>
      </c>
      <c r="F48" t="str">
        <f>IF(Raw!BA48="", "", Raw!BA48)</f>
        <v>F-1</v>
      </c>
      <c r="G48" t="str">
        <f>IF(Raw!AV48="", "", Raw!AV48)</f>
        <v>On Time</v>
      </c>
      <c r="H48" t="str">
        <f>IF(Raw!T48="", "", Raw!T48)</f>
        <v>jo992217@ohio.edu</v>
      </c>
      <c r="I48" t="str">
        <f>IF(Raw!U48="", "", Raw!U48)</f>
        <v>hapimensa@gmail.com</v>
      </c>
      <c r="J48" t="str">
        <f>IF(Raw!AZ48="Failed", "No", "")</f>
        <v/>
      </c>
      <c r="K48" s="2">
        <f>IF(Raw!BT48="", "", IF(Raw!BT48="Missed", "Missed", DATEVALUE(RIGHT(Raw!BT48, LEN(Raw!BT48) - FIND(",", Raw!BT48) - 1))))</f>
        <v>43328</v>
      </c>
      <c r="L48" s="3">
        <f>IF(Raw!BU48="", "", IF(Raw!BU48="Missed", "Missed", TIMEVALUE(Raw!BU48)))</f>
        <v>0.54166666666666663</v>
      </c>
      <c r="M48" t="str">
        <f>IF(Raw!BV48="", "", Raw!BV48)</f>
        <v>Baker Center, 2nd Floor, Room 231</v>
      </c>
    </row>
    <row r="49" spans="1:13" x14ac:dyDescent="0.2">
      <c r="A49" s="4">
        <f>IF(B49="", "", 48)</f>
        <v>48</v>
      </c>
      <c r="B49" s="4" t="str">
        <f>IF(Raw!R49="", "", Raw!R49)</f>
        <v>WANG</v>
      </c>
      <c r="C49" s="4" t="str">
        <f>IF(Raw!S49="", "", Raw!S49)</f>
        <v>XIANHUI</v>
      </c>
      <c r="D49" t="str">
        <f>IF(Raw!AT49="", "", Raw!AT49)</f>
        <v>Graduate</v>
      </c>
      <c r="E49" t="str">
        <f>IF(Raw!V49="", "", Raw!V49)</f>
        <v>P100907684</v>
      </c>
      <c r="F49" t="str">
        <f>IF(Raw!BA49="", "", Raw!BA49)</f>
        <v>F-1</v>
      </c>
      <c r="G49" t="str">
        <f>IF(Raw!AV49="", "", Raw!AV49)</f>
        <v>On Time</v>
      </c>
      <c r="H49" t="str">
        <f>IF(Raw!T49="", "", Raw!T49)</f>
        <v>xw659217@ohio.edu</v>
      </c>
      <c r="I49" t="str">
        <f>IF(Raw!U49="", "", Raw!U49)</f>
        <v>rikubantai1125@126.com</v>
      </c>
      <c r="J49" t="str">
        <f>IF(Raw!AZ49="Failed", "No", "")</f>
        <v/>
      </c>
      <c r="K49" s="2">
        <f>IF(Raw!BT49="", "", IF(Raw!BT49="Missed", "Missed", DATEVALUE(RIGHT(Raw!BT49, LEN(Raw!BT49) - FIND(",", Raw!BT49) - 1))))</f>
        <v>43328</v>
      </c>
      <c r="L49" s="3">
        <f>IF(Raw!BU49="", "", IF(Raw!BU49="Missed", "Missed", TIMEVALUE(Raw!BU49)))</f>
        <v>0.54166666666666663</v>
      </c>
      <c r="M49" t="str">
        <f>IF(Raw!BV49="", "", Raw!BV49)</f>
        <v>Baker Center, 2nd Floor, Room 231</v>
      </c>
    </row>
    <row r="50" spans="1:13" x14ac:dyDescent="0.2">
      <c r="A50" s="4">
        <f>IF(B50="", "", 49)</f>
        <v>49</v>
      </c>
      <c r="B50" s="4" t="str">
        <f>IF(Raw!R50="", "", Raw!R50)</f>
        <v>Ojo</v>
      </c>
      <c r="C50" s="4" t="str">
        <f>IF(Raw!S50="", "", Raw!S50)</f>
        <v>Oluwatobi</v>
      </c>
      <c r="D50" t="str">
        <f>IF(Raw!AT50="", "", Raw!AT50)</f>
        <v>Graduate</v>
      </c>
      <c r="E50" t="str">
        <f>IF(Raw!V50="", "", Raw!V50)</f>
        <v>P100918195</v>
      </c>
      <c r="F50" t="str">
        <f>IF(Raw!BA50="", "", Raw!BA50)</f>
        <v>F-1</v>
      </c>
      <c r="G50" t="str">
        <f>IF(Raw!AV50="", "", Raw!AV50)</f>
        <v>On Time</v>
      </c>
      <c r="H50" t="str">
        <f>IF(Raw!T50="", "", Raw!T50)</f>
        <v>oo012418@ku.edu</v>
      </c>
      <c r="I50" t="str">
        <f>IF(Raw!U50="", "", Raw!U50)</f>
        <v>ojotobi64@gmail.com</v>
      </c>
      <c r="J50" t="str">
        <f>IF(Raw!AZ50="Failed", "No", "")</f>
        <v/>
      </c>
      <c r="K50" s="2">
        <f>IF(Raw!BT50="", "", IF(Raw!BT50="Missed", "Missed", DATEVALUE(RIGHT(Raw!BT50, LEN(Raw!BT50) - FIND(",", Raw!BT50) - 1))))</f>
        <v>43328</v>
      </c>
      <c r="L50" s="3">
        <f>IF(Raw!BU50="", "", IF(Raw!BU50="Missed", "Missed", TIMEVALUE(Raw!BU50)))</f>
        <v>0.54166666666666663</v>
      </c>
      <c r="M50" t="str">
        <f>IF(Raw!BV50="", "", Raw!BV50)</f>
        <v>Baker Center, 2nd Floor, Room 231</v>
      </c>
    </row>
    <row r="51" spans="1:13" x14ac:dyDescent="0.2">
      <c r="A51" s="4">
        <f>IF(B51="", "", 50)</f>
        <v>50</v>
      </c>
      <c r="B51" s="4" t="str">
        <f>IF(Raw!R51="", "", Raw!R51)</f>
        <v>BARTELS</v>
      </c>
      <c r="C51" s="4" t="str">
        <f>IF(Raw!S51="", "", Raw!S51)</f>
        <v>HOWARD EBENEZER</v>
      </c>
      <c r="D51" t="str">
        <f>IF(Raw!AT51="", "", Raw!AT51)</f>
        <v>Graduate</v>
      </c>
      <c r="E51" t="str">
        <f>IF(Raw!V51="", "", Raw!V51)</f>
        <v>P100915682</v>
      </c>
      <c r="F51" t="str">
        <f>IF(Raw!BA51="", "", Raw!BA51)</f>
        <v>F-1</v>
      </c>
      <c r="G51" t="str">
        <f>IF(Raw!AV51="", "", Raw!AV51)</f>
        <v>On Time</v>
      </c>
      <c r="H51" t="str">
        <f>IF(Raw!T51="", "", Raw!T51)</f>
        <v>hb134218@ohio.edu</v>
      </c>
      <c r="I51" t="str">
        <f>IF(Raw!U51="", "", Raw!U51)</f>
        <v>howardbartels@outlook.com</v>
      </c>
      <c r="J51" t="str">
        <f>IF(Raw!AZ51="Failed", "No", "")</f>
        <v/>
      </c>
      <c r="K51" s="2">
        <f>IF(Raw!BT51="", "", IF(Raw!BT51="Missed", "Missed", DATEVALUE(RIGHT(Raw!BT51, LEN(Raw!BT51) - FIND(",", Raw!BT51) - 1))))</f>
        <v>43328</v>
      </c>
      <c r="L51" s="3">
        <f>IF(Raw!BU51="", "", IF(Raw!BU51="Missed", "Missed", TIMEVALUE(Raw!BU51)))</f>
        <v>0.54166666666666663</v>
      </c>
      <c r="M51" t="str">
        <f>IF(Raw!BV51="", "", Raw!BV51)</f>
        <v>Baker Center, 2nd Floor, Room 231</v>
      </c>
    </row>
    <row r="52" spans="1:13" x14ac:dyDescent="0.2">
      <c r="A52" s="4">
        <f>IF(B52="", "", 51)</f>
        <v>51</v>
      </c>
      <c r="B52" s="4" t="str">
        <f>IF(Raw!R52="", "", Raw!R52)</f>
        <v>Olsson</v>
      </c>
      <c r="C52" s="4" t="str">
        <f>IF(Raw!S52="", "", Raw!S52)</f>
        <v>Carl Jonatan</v>
      </c>
      <c r="D52" t="str">
        <f>IF(Raw!AT52="", "", Raw!AT52)</f>
        <v>Undergraduate</v>
      </c>
      <c r="E52" t="str">
        <f>IF(Raw!V52="", "", Raw!V52)</f>
        <v>P100911421</v>
      </c>
      <c r="F52" t="str">
        <f>IF(Raw!BA52="", "", Raw!BA52)</f>
        <v>F-1</v>
      </c>
      <c r="G52" t="str">
        <f>IF(Raw!AV52="", "", Raw!AV52)</f>
        <v>On Time</v>
      </c>
      <c r="H52" t="str">
        <f>IF(Raw!T52="", "", Raw!T52)</f>
        <v>jo941518@ohio.edu</v>
      </c>
      <c r="I52" t="str">
        <f>IF(Raw!U52="", "", Raw!U52)</f>
        <v>jonatan.olsson1@gmail.com</v>
      </c>
      <c r="J52" t="str">
        <f>IF(Raw!AZ52="Failed", "No", "")</f>
        <v/>
      </c>
      <c r="K52" s="2">
        <f>IF(Raw!BT52="", "", IF(Raw!BT52="Missed", "Missed", DATEVALUE(RIGHT(Raw!BT52, LEN(Raw!BT52) - FIND(",", Raw!BT52) - 1))))</f>
        <v>43334</v>
      </c>
      <c r="L52" s="3">
        <f>IF(Raw!BU52="", "", IF(Raw!BU52="Missed", "Missed", TIMEVALUE(Raw!BU52)))</f>
        <v>0.375</v>
      </c>
      <c r="M52" t="str">
        <f>IF(Raw!BV52="", "", Raw!BV52)</f>
        <v>Baker Center, 2nd Floor, Room 239</v>
      </c>
    </row>
    <row r="53" spans="1:13" x14ac:dyDescent="0.2">
      <c r="A53" s="4">
        <f>IF(B53="", "", 52)</f>
        <v>52</v>
      </c>
      <c r="B53" s="4" t="str">
        <f>IF(Raw!R53="", "", Raw!R53)</f>
        <v>Yuan</v>
      </c>
      <c r="C53" s="4" t="str">
        <f>IF(Raw!S53="", "", Raw!S53)</f>
        <v>Sijie</v>
      </c>
      <c r="D53" t="str">
        <f>IF(Raw!AT53="", "", Raw!AT53)</f>
        <v>Graduate</v>
      </c>
      <c r="E53" t="str">
        <f>IF(Raw!V53="", "", Raw!V53)</f>
        <v>P100909855</v>
      </c>
      <c r="F53" t="str">
        <f>IF(Raw!BA53="", "", Raw!BA53)</f>
        <v>F-1</v>
      </c>
      <c r="G53" t="str">
        <f>IF(Raw!AV53="", "", Raw!AV53)</f>
        <v>On Time</v>
      </c>
      <c r="H53" t="str">
        <f>IF(Raw!T53="", "", Raw!T53)</f>
        <v>sy983517@ohio.edu</v>
      </c>
      <c r="I53" t="str">
        <f>IF(Raw!U53="", "", Raw!U53)</f>
        <v>877164092@qq.com</v>
      </c>
      <c r="J53" t="str">
        <f>IF(Raw!AZ53="Failed", "No", "")</f>
        <v/>
      </c>
      <c r="K53" s="2" t="str">
        <f>IF(Raw!BT53="", "", IF(Raw!BT53="Missed", "Missed", DATEVALUE(RIGHT(Raw!BT53, LEN(Raw!BT53) - FIND(",", Raw!BT53) - 1))))</f>
        <v/>
      </c>
      <c r="L53" s="3" t="str">
        <f>IF(Raw!BU53="", "", IF(Raw!BU53="Missed", "Missed", TIMEVALUE(Raw!BU53)))</f>
        <v/>
      </c>
      <c r="M53" t="str">
        <f>IF(Raw!BV53="", "", Raw!BV53)</f>
        <v/>
      </c>
    </row>
    <row r="54" spans="1:13" x14ac:dyDescent="0.2">
      <c r="A54" s="4">
        <f>IF(B54="", "", 53)</f>
        <v>53</v>
      </c>
      <c r="B54" s="4" t="str">
        <f>IF(Raw!R54="", "", Raw!R54)</f>
        <v>Lee</v>
      </c>
      <c r="C54" s="4" t="str">
        <f>IF(Raw!S54="", "", Raw!S54)</f>
        <v>Hyunhwa</v>
      </c>
      <c r="D54" t="str">
        <f>IF(Raw!AT54="", "", Raw!AT54)</f>
        <v>Graduate</v>
      </c>
      <c r="E54" t="str">
        <f>IF(Raw!V54="", "", Raw!V54)</f>
        <v>P100871068</v>
      </c>
      <c r="F54" t="str">
        <f>IF(Raw!BA54="", "", Raw!BA54)</f>
        <v>F-1</v>
      </c>
      <c r="G54" t="str">
        <f>IF(Raw!AV54="", "", Raw!AV54)</f>
        <v>On Time</v>
      </c>
      <c r="H54" t="str">
        <f>IF(Raw!T54="", "", Raw!T54)</f>
        <v>hl296217@ohio.edu</v>
      </c>
      <c r="I54" t="str">
        <f>IF(Raw!U54="", "", Raw!U54)</f>
        <v>huhus99@hanmail.net</v>
      </c>
      <c r="J54" t="str">
        <f>IF(Raw!AZ54="Failed", "No", "")</f>
        <v/>
      </c>
      <c r="K54" s="2">
        <f>IF(Raw!BT54="", "", IF(Raw!BT54="Missed", "Missed", DATEVALUE(RIGHT(Raw!BT54, LEN(Raw!BT54) - FIND(",", Raw!BT54) - 1))))</f>
        <v>43328</v>
      </c>
      <c r="L54" s="3">
        <f>IF(Raw!BU54="", "", IF(Raw!BU54="Missed", "Missed", TIMEVALUE(Raw!BU54)))</f>
        <v>0.54166666666666663</v>
      </c>
      <c r="M54" t="str">
        <f>IF(Raw!BV54="", "", Raw!BV54)</f>
        <v>Baker Center, 2nd Floor, Room 231</v>
      </c>
    </row>
    <row r="55" spans="1:13" x14ac:dyDescent="0.2">
      <c r="A55" s="4">
        <f>IF(B55="", "", 54)</f>
        <v>54</v>
      </c>
      <c r="B55" s="4" t="str">
        <f>IF(Raw!R55="", "", Raw!R55)</f>
        <v>Aravantinou</v>
      </c>
      <c r="C55" s="4" t="str">
        <f>IF(Raw!S55="", "", Raw!S55)</f>
        <v>Athena</v>
      </c>
      <c r="D55" t="str">
        <f>IF(Raw!AT55="", "", Raw!AT55)</f>
        <v>Undergraduate</v>
      </c>
      <c r="E55" t="str">
        <f>IF(Raw!V55="", "", Raw!V55)</f>
        <v>P100894006</v>
      </c>
      <c r="F55" t="str">
        <f>IF(Raw!BA55="", "", Raw!BA55)</f>
        <v>F-1</v>
      </c>
      <c r="G55" t="str">
        <f>IF(Raw!AV55="", "", Raw!AV55)</f>
        <v>On Time</v>
      </c>
      <c r="H55" t="str">
        <f>IF(Raw!T55="", "", Raw!T55)</f>
        <v>aa602317@ohio.edu</v>
      </c>
      <c r="I55" t="str">
        <f>IF(Raw!U55="", "", Raw!U55)</f>
        <v>athenarav306@gmail.com</v>
      </c>
      <c r="J55" t="str">
        <f>IF(Raw!AZ55="Failed", "No", "")</f>
        <v/>
      </c>
      <c r="K55" s="2">
        <f>IF(Raw!BT55="", "", IF(Raw!BT55="Missed", "Missed", DATEVALUE(RIGHT(Raw!BT55, LEN(Raw!BT55) - FIND(",", Raw!BT55) - 1))))</f>
        <v>43334</v>
      </c>
      <c r="L55" s="3">
        <f>IF(Raw!BU55="", "", IF(Raw!BU55="Missed", "Missed", TIMEVALUE(Raw!BU55)))</f>
        <v>0.375</v>
      </c>
      <c r="M55" t="str">
        <f>IF(Raw!BV55="", "", Raw!BV55)</f>
        <v>Baker Center, 2nd Floor, Room 239</v>
      </c>
    </row>
    <row r="56" spans="1:13" x14ac:dyDescent="0.2">
      <c r="A56" s="4" t="str">
        <f>IF(B56="", "", 55)</f>
        <v/>
      </c>
      <c r="B56" s="4" t="str">
        <f>IF(Raw!R56="", "", Raw!R56)</f>
        <v/>
      </c>
      <c r="C56" s="4" t="str">
        <f>IF(Raw!S56="", "", Raw!S56)</f>
        <v/>
      </c>
      <c r="D56" t="str">
        <f>IF(Raw!AT56="", "", Raw!AT56)</f>
        <v/>
      </c>
      <c r="E56" t="str">
        <f>IF(Raw!V56="", "", Raw!V56)</f>
        <v/>
      </c>
      <c r="F56" t="str">
        <f>IF(Raw!BA56="", "", Raw!BA56)</f>
        <v/>
      </c>
      <c r="G56" t="str">
        <f>IF(Raw!AV56="", "", Raw!AV56)</f>
        <v/>
      </c>
      <c r="H56" t="str">
        <f>IF(Raw!T56="", "", Raw!T56)</f>
        <v/>
      </c>
      <c r="I56" t="str">
        <f>IF(Raw!U56="", "", Raw!U56)</f>
        <v/>
      </c>
      <c r="J56" t="str">
        <f>IF(Raw!AZ56="Failed", "No", "")</f>
        <v/>
      </c>
      <c r="K56" s="2" t="str">
        <f>IF(Raw!BT56="", "", IF(Raw!BT56="Missed", "Missed", DATEVALUE(RIGHT(Raw!BT56, LEN(Raw!BT56) - FIND(",", Raw!BT56) - 1))))</f>
        <v/>
      </c>
      <c r="L56" s="3" t="str">
        <f>IF(Raw!BU56="", "", IF(Raw!BU56="Missed", "Missed", TIMEVALUE(Raw!BU56)))</f>
        <v/>
      </c>
      <c r="M56" t="str">
        <f>IF(Raw!BV56="", "", Raw!BV56)</f>
        <v/>
      </c>
    </row>
    <row r="57" spans="1:13" x14ac:dyDescent="0.2">
      <c r="A57" s="4" t="str">
        <f>IF(B57="", "", 56)</f>
        <v/>
      </c>
      <c r="B57" s="4" t="str">
        <f>IF(Raw!R57="", "", Raw!R57)</f>
        <v/>
      </c>
      <c r="C57" s="4" t="str">
        <f>IF(Raw!S57="", "", Raw!S57)</f>
        <v/>
      </c>
      <c r="D57" t="str">
        <f>IF(Raw!AT57="", "", Raw!AT57)</f>
        <v/>
      </c>
      <c r="E57" t="str">
        <f>IF(Raw!V57="", "", Raw!V57)</f>
        <v/>
      </c>
      <c r="F57" t="str">
        <f>IF(Raw!BA57="", "", Raw!BA57)</f>
        <v/>
      </c>
      <c r="G57" t="str">
        <f>IF(Raw!AV57="", "", Raw!AV57)</f>
        <v/>
      </c>
      <c r="H57" t="str">
        <f>IF(Raw!T57="", "", Raw!T57)</f>
        <v/>
      </c>
      <c r="I57" t="str">
        <f>IF(Raw!U57="", "", Raw!U57)</f>
        <v/>
      </c>
      <c r="J57" t="str">
        <f>IF(Raw!AZ57="Failed", "No", "")</f>
        <v/>
      </c>
      <c r="K57" s="2" t="str">
        <f>IF(Raw!BT57="", "", IF(Raw!BT57="Missed", "Missed", DATEVALUE(RIGHT(Raw!BT57, LEN(Raw!BT57) - FIND(",", Raw!BT57) - 1))))</f>
        <v/>
      </c>
      <c r="L57" s="3" t="str">
        <f>IF(Raw!BU57="", "", IF(Raw!BU57="Missed", "Missed", TIMEVALUE(Raw!BU57)))</f>
        <v/>
      </c>
      <c r="M57" t="str">
        <f>IF(Raw!BV57="", "", Raw!BV57)</f>
        <v/>
      </c>
    </row>
    <row r="58" spans="1:13" x14ac:dyDescent="0.2">
      <c r="A58" s="4" t="str">
        <f>IF(B58="", "", 57)</f>
        <v/>
      </c>
      <c r="B58" s="4" t="str">
        <f>IF(Raw!R58="", "", Raw!R58)</f>
        <v/>
      </c>
      <c r="C58" s="4" t="str">
        <f>IF(Raw!S58="", "", Raw!S58)</f>
        <v/>
      </c>
      <c r="D58" t="str">
        <f>IF(Raw!AT58="", "", Raw!AT58)</f>
        <v/>
      </c>
      <c r="E58" t="str">
        <f>IF(Raw!V58="", "", Raw!V58)</f>
        <v/>
      </c>
      <c r="F58" t="str">
        <f>IF(Raw!BA58="", "", Raw!BA58)</f>
        <v/>
      </c>
      <c r="G58" t="str">
        <f>IF(Raw!AV58="", "", Raw!AV58)</f>
        <v/>
      </c>
      <c r="H58" t="str">
        <f>IF(Raw!T58="", "", Raw!T58)</f>
        <v/>
      </c>
      <c r="I58" t="str">
        <f>IF(Raw!U58="", "", Raw!U58)</f>
        <v/>
      </c>
      <c r="J58" t="str">
        <f>IF(Raw!AZ58="Failed", "No", "")</f>
        <v/>
      </c>
      <c r="K58" s="2" t="str">
        <f>IF(Raw!BT58="", "", IF(Raw!BT58="Missed", "Missed", DATEVALUE(RIGHT(Raw!BT58, LEN(Raw!BT58) - FIND(",", Raw!BT58) - 1))))</f>
        <v/>
      </c>
      <c r="L58" s="3" t="str">
        <f>IF(Raw!BU58="", "", IF(Raw!BU58="Missed", "Missed", TIMEVALUE(Raw!BU58)))</f>
        <v/>
      </c>
      <c r="M58" t="str">
        <f>IF(Raw!BV58="", "", Raw!BV58)</f>
        <v/>
      </c>
    </row>
    <row r="59" spans="1:13" x14ac:dyDescent="0.2">
      <c r="A59" s="4" t="str">
        <f>IF(B59="", "", 58)</f>
        <v/>
      </c>
      <c r="B59" s="4" t="str">
        <f>IF(Raw!R59="", "", Raw!R59)</f>
        <v/>
      </c>
      <c r="C59" s="4" t="str">
        <f>IF(Raw!S59="", "", Raw!S59)</f>
        <v/>
      </c>
      <c r="D59" t="str">
        <f>IF(Raw!AT59="", "", Raw!AT59)</f>
        <v/>
      </c>
      <c r="E59" t="str">
        <f>IF(Raw!V59="", "", Raw!V59)</f>
        <v/>
      </c>
      <c r="F59" t="str">
        <f>IF(Raw!BA59="", "", Raw!BA59)</f>
        <v/>
      </c>
      <c r="G59" t="str">
        <f>IF(Raw!AV59="", "", Raw!AV59)</f>
        <v/>
      </c>
      <c r="H59" t="str">
        <f>IF(Raw!T59="", "", Raw!T59)</f>
        <v/>
      </c>
      <c r="I59" t="str">
        <f>IF(Raw!U59="", "", Raw!U59)</f>
        <v/>
      </c>
      <c r="J59" t="str">
        <f>IF(Raw!AZ59="Failed", "No", "")</f>
        <v/>
      </c>
      <c r="K59" s="2" t="str">
        <f>IF(Raw!BT59="", "", IF(Raw!BT59="Missed", "Missed", DATEVALUE(RIGHT(Raw!BT59, LEN(Raw!BT59) - FIND(",", Raw!BT59) - 1))))</f>
        <v/>
      </c>
      <c r="L59" s="3" t="str">
        <f>IF(Raw!BU59="", "", IF(Raw!BU59="Missed", "Missed", TIMEVALUE(Raw!BU59)))</f>
        <v/>
      </c>
      <c r="M59" t="str">
        <f>IF(Raw!BV59="", "", Raw!BV59)</f>
        <v/>
      </c>
    </row>
    <row r="60" spans="1:13" x14ac:dyDescent="0.2">
      <c r="A60" s="4" t="str">
        <f>IF(B60="", "", 59)</f>
        <v/>
      </c>
      <c r="B60" s="4" t="str">
        <f>IF(Raw!R60="", "", Raw!R60)</f>
        <v/>
      </c>
      <c r="C60" s="4" t="str">
        <f>IF(Raw!S60="", "", Raw!S60)</f>
        <v/>
      </c>
      <c r="D60" t="str">
        <f>IF(Raw!AT60="", "", Raw!AT60)</f>
        <v/>
      </c>
      <c r="E60" t="str">
        <f>IF(Raw!V60="", "", Raw!V60)</f>
        <v/>
      </c>
      <c r="F60" t="str">
        <f>IF(Raw!BA60="", "", Raw!BA60)</f>
        <v/>
      </c>
      <c r="G60" t="str">
        <f>IF(Raw!AV60="", "", Raw!AV60)</f>
        <v/>
      </c>
      <c r="H60" t="str">
        <f>IF(Raw!T60="", "", Raw!T60)</f>
        <v/>
      </c>
      <c r="I60" t="str">
        <f>IF(Raw!U60="", "", Raw!U60)</f>
        <v/>
      </c>
      <c r="J60" t="str">
        <f>IF(Raw!AZ60="Failed", "No", "")</f>
        <v/>
      </c>
      <c r="K60" s="2" t="str">
        <f>IF(Raw!BT60="", "", IF(Raw!BT60="Missed", "Missed", DATEVALUE(RIGHT(Raw!BT60, LEN(Raw!BT60) - FIND(",", Raw!BT60) - 1))))</f>
        <v/>
      </c>
      <c r="L60" s="3" t="str">
        <f>IF(Raw!BU60="", "", IF(Raw!BU60="Missed", "Missed", TIMEVALUE(Raw!BU60)))</f>
        <v/>
      </c>
      <c r="M60" t="str">
        <f>IF(Raw!BV60="", "", Raw!BV60)</f>
        <v/>
      </c>
    </row>
    <row r="61" spans="1:13" x14ac:dyDescent="0.2">
      <c r="A61" s="4" t="str">
        <f>IF(B61="", "", 60)</f>
        <v/>
      </c>
      <c r="B61" s="4" t="str">
        <f>IF(Raw!R61="", "", Raw!R61)</f>
        <v/>
      </c>
      <c r="C61" s="4" t="str">
        <f>IF(Raw!S61="", "", Raw!S61)</f>
        <v/>
      </c>
      <c r="D61" t="str">
        <f>IF(Raw!AT61="", "", Raw!AT61)</f>
        <v/>
      </c>
      <c r="E61" t="str">
        <f>IF(Raw!V61="", "", Raw!V61)</f>
        <v/>
      </c>
      <c r="F61" t="str">
        <f>IF(Raw!BA61="", "", Raw!BA61)</f>
        <v/>
      </c>
      <c r="G61" t="str">
        <f>IF(Raw!AV61="", "", Raw!AV61)</f>
        <v/>
      </c>
      <c r="H61" t="str">
        <f>IF(Raw!T61="", "", Raw!T61)</f>
        <v/>
      </c>
      <c r="I61" t="str">
        <f>IF(Raw!U61="", "", Raw!U61)</f>
        <v/>
      </c>
      <c r="J61" t="str">
        <f>IF(Raw!AZ61="Failed", "No", "")</f>
        <v/>
      </c>
      <c r="K61" s="2" t="str">
        <f>IF(Raw!BT61="", "", IF(Raw!BT61="Missed", "Missed", DATEVALUE(RIGHT(Raw!BT61, LEN(Raw!BT61) - FIND(",", Raw!BT61) - 1))))</f>
        <v/>
      </c>
      <c r="L61" s="3" t="str">
        <f>IF(Raw!BU61="", "", IF(Raw!BU61="Missed", "Missed", TIMEVALUE(Raw!BU61)))</f>
        <v/>
      </c>
      <c r="M61" t="str">
        <f>IF(Raw!BV61="", "", Raw!BV61)</f>
        <v/>
      </c>
    </row>
    <row r="62" spans="1:13" x14ac:dyDescent="0.2">
      <c r="A62" s="4" t="str">
        <f>IF(B62="", "", 61)</f>
        <v/>
      </c>
      <c r="B62" s="4" t="str">
        <f>IF(Raw!R62="", "", Raw!R62)</f>
        <v/>
      </c>
      <c r="C62" s="4" t="str">
        <f>IF(Raw!S62="", "", Raw!S62)</f>
        <v/>
      </c>
      <c r="D62" t="str">
        <f>IF(Raw!AT62="", "", Raw!AT62)</f>
        <v/>
      </c>
      <c r="E62" t="str">
        <f>IF(Raw!V62="", "", Raw!V62)</f>
        <v/>
      </c>
      <c r="F62" t="str">
        <f>IF(Raw!BA62="", "", Raw!BA62)</f>
        <v/>
      </c>
      <c r="G62" t="str">
        <f>IF(Raw!AV62="", "", Raw!AV62)</f>
        <v/>
      </c>
      <c r="H62" t="str">
        <f>IF(Raw!T62="", "", Raw!T62)</f>
        <v/>
      </c>
      <c r="I62" t="str">
        <f>IF(Raw!U62="", "", Raw!U62)</f>
        <v/>
      </c>
      <c r="J62" t="str">
        <f>IF(Raw!AZ62="Failed", "No", "")</f>
        <v/>
      </c>
      <c r="K62" s="2" t="str">
        <f>IF(Raw!BT62="", "", IF(Raw!BT62="Missed", "Missed", DATEVALUE(RIGHT(Raw!BT62, LEN(Raw!BT62) - FIND(",", Raw!BT62) - 1))))</f>
        <v/>
      </c>
      <c r="L62" s="3" t="str">
        <f>IF(Raw!BU62="", "", IF(Raw!BU62="Missed", "Missed", TIMEVALUE(Raw!BU62)))</f>
        <v/>
      </c>
      <c r="M62" t="str">
        <f>IF(Raw!BV62="", "", Raw!BV62)</f>
        <v/>
      </c>
    </row>
    <row r="63" spans="1:13" x14ac:dyDescent="0.2">
      <c r="A63" s="4" t="str">
        <f>IF(B63="", "", 62)</f>
        <v/>
      </c>
      <c r="B63" s="4" t="str">
        <f>IF(Raw!R63="", "", Raw!R63)</f>
        <v/>
      </c>
      <c r="C63" s="4" t="str">
        <f>IF(Raw!S63="", "", Raw!S63)</f>
        <v/>
      </c>
      <c r="D63" t="str">
        <f>IF(Raw!AT63="", "", Raw!AT63)</f>
        <v/>
      </c>
      <c r="E63" t="str">
        <f>IF(Raw!V63="", "", Raw!V63)</f>
        <v/>
      </c>
      <c r="F63" t="str">
        <f>IF(Raw!BA63="", "", Raw!BA63)</f>
        <v/>
      </c>
      <c r="G63" t="str">
        <f>IF(Raw!AV63="", "", Raw!AV63)</f>
        <v/>
      </c>
      <c r="H63" t="str">
        <f>IF(Raw!T63="", "", Raw!T63)</f>
        <v/>
      </c>
      <c r="I63" t="str">
        <f>IF(Raw!U63="", "", Raw!U63)</f>
        <v/>
      </c>
      <c r="J63" t="str">
        <f>IF(Raw!AZ63="Failed", "No", "")</f>
        <v/>
      </c>
      <c r="K63" s="2" t="str">
        <f>IF(Raw!BT63="", "", IF(Raw!BT63="Missed", "Missed", DATEVALUE(RIGHT(Raw!BT63, LEN(Raw!BT63) - FIND(",", Raw!BT63) - 1))))</f>
        <v/>
      </c>
      <c r="L63" s="3" t="str">
        <f>IF(Raw!BU63="", "", IF(Raw!BU63="Missed", "Missed", TIMEVALUE(Raw!BU63)))</f>
        <v/>
      </c>
      <c r="M63" t="str">
        <f>IF(Raw!BV63="", "", Raw!BV63)</f>
        <v/>
      </c>
    </row>
    <row r="64" spans="1:13" x14ac:dyDescent="0.2">
      <c r="A64" s="4" t="str">
        <f>IF(B64="", "", 63)</f>
        <v/>
      </c>
      <c r="B64" s="4" t="str">
        <f>IF(Raw!R64="", "", Raw!R64)</f>
        <v/>
      </c>
      <c r="C64" s="4" t="str">
        <f>IF(Raw!S64="", "", Raw!S64)</f>
        <v/>
      </c>
      <c r="D64" t="str">
        <f>IF(Raw!AT64="", "", Raw!AT64)</f>
        <v/>
      </c>
      <c r="E64" t="str">
        <f>IF(Raw!V64="", "", Raw!V64)</f>
        <v/>
      </c>
      <c r="F64" t="str">
        <f>IF(Raw!BA64="", "", Raw!BA64)</f>
        <v/>
      </c>
      <c r="G64" t="str">
        <f>IF(Raw!AV64="", "", Raw!AV64)</f>
        <v/>
      </c>
      <c r="H64" t="str">
        <f>IF(Raw!T64="", "", Raw!T64)</f>
        <v/>
      </c>
      <c r="I64" t="str">
        <f>IF(Raw!U64="", "", Raw!U64)</f>
        <v/>
      </c>
      <c r="J64" t="str">
        <f>IF(Raw!AZ64="Failed", "No", "")</f>
        <v/>
      </c>
      <c r="K64" s="2" t="str">
        <f>IF(Raw!BT64="", "", IF(Raw!BT64="Missed", "Missed", DATEVALUE(RIGHT(Raw!BT64, LEN(Raw!BT64) - FIND(",", Raw!BT64) - 1))))</f>
        <v/>
      </c>
      <c r="L64" s="3" t="str">
        <f>IF(Raw!BU64="", "", IF(Raw!BU64="Missed", "Missed", TIMEVALUE(Raw!BU64)))</f>
        <v/>
      </c>
      <c r="M64" t="str">
        <f>IF(Raw!BV64="", "", Raw!BV64)</f>
        <v/>
      </c>
    </row>
    <row r="65" spans="1:13" x14ac:dyDescent="0.2">
      <c r="A65" s="4" t="str">
        <f>IF(B65="", "", 64)</f>
        <v/>
      </c>
      <c r="B65" s="4" t="str">
        <f>IF(Raw!R65="", "", Raw!R65)</f>
        <v/>
      </c>
      <c r="C65" s="4" t="str">
        <f>IF(Raw!S65="", "", Raw!S65)</f>
        <v/>
      </c>
      <c r="D65" t="str">
        <f>IF(Raw!AT65="", "", Raw!AT65)</f>
        <v/>
      </c>
      <c r="E65" t="str">
        <f>IF(Raw!V65="", "", Raw!V65)</f>
        <v/>
      </c>
      <c r="F65" t="str">
        <f>IF(Raw!BA65="", "", Raw!BA65)</f>
        <v/>
      </c>
      <c r="G65" t="str">
        <f>IF(Raw!AV65="", "", Raw!AV65)</f>
        <v/>
      </c>
      <c r="H65" t="str">
        <f>IF(Raw!T65="", "", Raw!T65)</f>
        <v/>
      </c>
      <c r="I65" t="str">
        <f>IF(Raw!U65="", "", Raw!U65)</f>
        <v/>
      </c>
      <c r="J65" t="str">
        <f>IF(Raw!AZ65="Failed", "No", "")</f>
        <v/>
      </c>
      <c r="K65" s="2" t="str">
        <f>IF(Raw!BT65="", "", IF(Raw!BT65="Missed", "Missed", DATEVALUE(RIGHT(Raw!BT65, LEN(Raw!BT65) - FIND(",", Raw!BT65) - 1))))</f>
        <v/>
      </c>
      <c r="L65" s="3" t="str">
        <f>IF(Raw!BU65="", "", IF(Raw!BU65="Missed", "Missed", TIMEVALUE(Raw!BU65)))</f>
        <v/>
      </c>
      <c r="M65" t="str">
        <f>IF(Raw!BV65="", "", Raw!BV65)</f>
        <v/>
      </c>
    </row>
    <row r="66" spans="1:13" x14ac:dyDescent="0.2">
      <c r="A66" s="4" t="str">
        <f>IF(B66="", "", 65)</f>
        <v/>
      </c>
      <c r="B66" s="4" t="str">
        <f>IF(Raw!R66="", "", Raw!R66)</f>
        <v/>
      </c>
      <c r="C66" s="4" t="str">
        <f>IF(Raw!S66="", "", Raw!S66)</f>
        <v/>
      </c>
      <c r="D66" t="str">
        <f>IF(Raw!AT66="", "", Raw!AT66)</f>
        <v/>
      </c>
      <c r="E66" t="str">
        <f>IF(Raw!V66="", "", Raw!V66)</f>
        <v/>
      </c>
      <c r="F66" t="str">
        <f>IF(Raw!BA66="", "", Raw!BA66)</f>
        <v/>
      </c>
      <c r="G66" t="str">
        <f>IF(Raw!AV66="", "", Raw!AV66)</f>
        <v/>
      </c>
      <c r="H66" t="str">
        <f>IF(Raw!T66="", "", Raw!T66)</f>
        <v/>
      </c>
      <c r="I66" t="str">
        <f>IF(Raw!U66="", "", Raw!U66)</f>
        <v/>
      </c>
      <c r="J66" t="str">
        <f>IF(Raw!AZ66="Failed", "No", "")</f>
        <v/>
      </c>
      <c r="K66" s="2" t="str">
        <f>IF(Raw!BT66="", "", IF(Raw!BT66="Missed", "Missed", DATEVALUE(RIGHT(Raw!BT66, LEN(Raw!BT66) - FIND(",", Raw!BT66) - 1))))</f>
        <v/>
      </c>
      <c r="L66" s="3" t="str">
        <f>IF(Raw!BU66="", "", IF(Raw!BU66="Missed", "Missed", TIMEVALUE(Raw!BU66)))</f>
        <v/>
      </c>
      <c r="M66" t="str">
        <f>IF(Raw!BV66="", "", Raw!BV66)</f>
        <v/>
      </c>
    </row>
    <row r="67" spans="1:13" x14ac:dyDescent="0.2">
      <c r="A67" s="4" t="str">
        <f>IF(B67="", "", 66)</f>
        <v/>
      </c>
      <c r="B67" s="4" t="str">
        <f>IF(Raw!R67="", "", Raw!R67)</f>
        <v/>
      </c>
      <c r="C67" s="4" t="str">
        <f>IF(Raw!S67="", "", Raw!S67)</f>
        <v/>
      </c>
      <c r="D67" t="str">
        <f>IF(Raw!AT67="", "", Raw!AT67)</f>
        <v/>
      </c>
      <c r="E67" t="str">
        <f>IF(Raw!V67="", "", Raw!V67)</f>
        <v/>
      </c>
      <c r="F67" t="str">
        <f>IF(Raw!BA67="", "", Raw!BA67)</f>
        <v/>
      </c>
      <c r="G67" t="str">
        <f>IF(Raw!AV67="", "", Raw!AV67)</f>
        <v/>
      </c>
      <c r="H67" t="str">
        <f>IF(Raw!T67="", "", Raw!T67)</f>
        <v/>
      </c>
      <c r="I67" t="str">
        <f>IF(Raw!U67="", "", Raw!U67)</f>
        <v/>
      </c>
      <c r="J67" t="str">
        <f>IF(Raw!AZ67="Failed", "No", "")</f>
        <v/>
      </c>
      <c r="K67" s="2" t="str">
        <f>IF(Raw!BT67="", "", IF(Raw!BT67="Missed", "Missed", DATEVALUE(RIGHT(Raw!BT67, LEN(Raw!BT67) - FIND(",", Raw!BT67) - 1))))</f>
        <v/>
      </c>
      <c r="L67" s="3" t="str">
        <f>IF(Raw!BU67="", "", IF(Raw!BU67="Missed", "Missed", TIMEVALUE(Raw!BU67)))</f>
        <v/>
      </c>
      <c r="M67" t="str">
        <f>IF(Raw!BV67="", "", Raw!BV67)</f>
        <v/>
      </c>
    </row>
    <row r="68" spans="1:13" x14ac:dyDescent="0.2">
      <c r="A68" s="4" t="str">
        <f>IF(B68="", "", 67)</f>
        <v/>
      </c>
      <c r="B68" s="4" t="str">
        <f>IF(Raw!R68="", "", Raw!R68)</f>
        <v/>
      </c>
      <c r="C68" s="4" t="str">
        <f>IF(Raw!S68="", "", Raw!S68)</f>
        <v/>
      </c>
      <c r="D68" t="str">
        <f>IF(Raw!AT68="", "", Raw!AT68)</f>
        <v/>
      </c>
      <c r="E68" t="str">
        <f>IF(Raw!V68="", "", Raw!V68)</f>
        <v/>
      </c>
      <c r="F68" t="str">
        <f>IF(Raw!BA68="", "", Raw!BA68)</f>
        <v/>
      </c>
      <c r="G68" t="str">
        <f>IF(Raw!AV68="", "", Raw!AV68)</f>
        <v/>
      </c>
      <c r="H68" t="str">
        <f>IF(Raw!T68="", "", Raw!T68)</f>
        <v/>
      </c>
      <c r="I68" t="str">
        <f>IF(Raw!U68="", "", Raw!U68)</f>
        <v/>
      </c>
      <c r="J68" t="str">
        <f>IF(Raw!AZ68="Failed", "No", "")</f>
        <v/>
      </c>
      <c r="K68" s="2" t="str">
        <f>IF(Raw!BT68="", "", IF(Raw!BT68="Missed", "Missed", DATEVALUE(RIGHT(Raw!BT68, LEN(Raw!BT68) - FIND(",", Raw!BT68) - 1))))</f>
        <v/>
      </c>
      <c r="L68" s="3" t="str">
        <f>IF(Raw!BU68="", "", IF(Raw!BU68="Missed", "Missed", TIMEVALUE(Raw!BU68)))</f>
        <v/>
      </c>
      <c r="M68" t="str">
        <f>IF(Raw!BV68="", "", Raw!BV68)</f>
        <v/>
      </c>
    </row>
    <row r="69" spans="1:13" x14ac:dyDescent="0.2">
      <c r="A69" s="4" t="str">
        <f>IF(B69="", "", 68)</f>
        <v/>
      </c>
      <c r="B69" s="4" t="str">
        <f>IF(Raw!R69="", "", Raw!R69)</f>
        <v/>
      </c>
      <c r="C69" s="4" t="str">
        <f>IF(Raw!S69="", "", Raw!S69)</f>
        <v/>
      </c>
      <c r="D69" t="str">
        <f>IF(Raw!AT69="", "", Raw!AT69)</f>
        <v/>
      </c>
      <c r="E69" t="str">
        <f>IF(Raw!V69="", "", Raw!V69)</f>
        <v/>
      </c>
      <c r="F69" t="str">
        <f>IF(Raw!BA69="", "", Raw!BA69)</f>
        <v/>
      </c>
      <c r="G69" t="str">
        <f>IF(Raw!AV69="", "", Raw!AV69)</f>
        <v/>
      </c>
      <c r="H69" t="str">
        <f>IF(Raw!T69="", "", Raw!T69)</f>
        <v/>
      </c>
      <c r="I69" t="str">
        <f>IF(Raw!U69="", "", Raw!U69)</f>
        <v/>
      </c>
      <c r="J69" t="str">
        <f>IF(Raw!AZ69="Failed", "No", "")</f>
        <v/>
      </c>
      <c r="K69" s="2" t="str">
        <f>IF(Raw!BT69="", "", IF(Raw!BT69="Missed", "Missed", DATEVALUE(RIGHT(Raw!BT69, LEN(Raw!BT69) - FIND(",", Raw!BT69) - 1))))</f>
        <v/>
      </c>
      <c r="L69" s="3" t="str">
        <f>IF(Raw!BU69="", "", IF(Raw!BU69="Missed", "Missed", TIMEVALUE(Raw!BU69)))</f>
        <v/>
      </c>
      <c r="M69" t="str">
        <f>IF(Raw!BV69="", "", Raw!BV69)</f>
        <v/>
      </c>
    </row>
    <row r="70" spans="1:13" x14ac:dyDescent="0.2">
      <c r="A70" s="4" t="str">
        <f>IF(B70="", "", 69)</f>
        <v/>
      </c>
      <c r="B70" s="4" t="str">
        <f>IF(Raw!R70="", "", Raw!R70)</f>
        <v/>
      </c>
      <c r="C70" s="4" t="str">
        <f>IF(Raw!S70="", "", Raw!S70)</f>
        <v/>
      </c>
      <c r="D70" t="str">
        <f>IF(Raw!AT70="", "", Raw!AT70)</f>
        <v/>
      </c>
      <c r="E70" t="str">
        <f>IF(Raw!V70="", "", Raw!V70)</f>
        <v/>
      </c>
      <c r="F70" t="str">
        <f>IF(Raw!BA70="", "", Raw!BA70)</f>
        <v/>
      </c>
      <c r="G70" t="str">
        <f>IF(Raw!AV70="", "", Raw!AV70)</f>
        <v/>
      </c>
      <c r="H70" t="str">
        <f>IF(Raw!T70="", "", Raw!T70)</f>
        <v/>
      </c>
      <c r="I70" t="str">
        <f>IF(Raw!U70="", "", Raw!U70)</f>
        <v/>
      </c>
      <c r="J70" t="str">
        <f>IF(Raw!AZ70="Failed", "No", "")</f>
        <v/>
      </c>
      <c r="K70" s="2" t="str">
        <f>IF(Raw!BT70="", "", IF(Raw!BT70="Missed", "Missed", DATEVALUE(RIGHT(Raw!BT70, LEN(Raw!BT70) - FIND(",", Raw!BT70) - 1))))</f>
        <v/>
      </c>
      <c r="L70" s="3" t="str">
        <f>IF(Raw!BU70="", "", IF(Raw!BU70="Missed", "Missed", TIMEVALUE(Raw!BU70)))</f>
        <v/>
      </c>
      <c r="M70" t="str">
        <f>IF(Raw!BV70="", "", Raw!BV70)</f>
        <v/>
      </c>
    </row>
    <row r="71" spans="1:13" x14ac:dyDescent="0.2">
      <c r="A71" s="4" t="str">
        <f>IF(B71="", "", 70)</f>
        <v/>
      </c>
      <c r="B71" s="4" t="str">
        <f>IF(Raw!R71="", "", Raw!R71)</f>
        <v/>
      </c>
      <c r="C71" s="4" t="str">
        <f>IF(Raw!S71="", "", Raw!S71)</f>
        <v/>
      </c>
      <c r="D71" t="str">
        <f>IF(Raw!AT71="", "", Raw!AT71)</f>
        <v/>
      </c>
      <c r="E71" t="str">
        <f>IF(Raw!V71="", "", Raw!V71)</f>
        <v/>
      </c>
      <c r="F71" t="str">
        <f>IF(Raw!BA71="", "", Raw!BA71)</f>
        <v/>
      </c>
      <c r="G71" t="str">
        <f>IF(Raw!AV71="", "", Raw!AV71)</f>
        <v/>
      </c>
      <c r="H71" t="str">
        <f>IF(Raw!T71="", "", Raw!T71)</f>
        <v/>
      </c>
      <c r="I71" t="str">
        <f>IF(Raw!U71="", "", Raw!U71)</f>
        <v/>
      </c>
      <c r="J71" t="str">
        <f>IF(Raw!AZ71="Failed", "No", "")</f>
        <v/>
      </c>
      <c r="K71" s="2" t="str">
        <f>IF(Raw!BT71="", "", IF(Raw!BT71="Missed", "Missed", DATEVALUE(RIGHT(Raw!BT71, LEN(Raw!BT71) - FIND(",", Raw!BT71) - 1))))</f>
        <v/>
      </c>
      <c r="L71" s="3" t="str">
        <f>IF(Raw!BU71="", "", IF(Raw!BU71="Missed", "Missed", TIMEVALUE(Raw!BU71)))</f>
        <v/>
      </c>
      <c r="M71" t="str">
        <f>IF(Raw!BV71="", "", Raw!BV71)</f>
        <v/>
      </c>
    </row>
    <row r="72" spans="1:13" x14ac:dyDescent="0.2">
      <c r="A72" s="4" t="str">
        <f>IF(B72="", "", 71)</f>
        <v/>
      </c>
      <c r="B72" s="4" t="str">
        <f>IF(Raw!R72="", "", Raw!R72)</f>
        <v/>
      </c>
      <c r="C72" s="4" t="str">
        <f>IF(Raw!S72="", "", Raw!S72)</f>
        <v/>
      </c>
      <c r="D72" t="str">
        <f>IF(Raw!AT72="", "", Raw!AT72)</f>
        <v/>
      </c>
      <c r="E72" t="str">
        <f>IF(Raw!V72="", "", Raw!V72)</f>
        <v/>
      </c>
      <c r="F72" t="str">
        <f>IF(Raw!BA72="", "", Raw!BA72)</f>
        <v/>
      </c>
      <c r="G72" t="str">
        <f>IF(Raw!AV72="", "", Raw!AV72)</f>
        <v/>
      </c>
      <c r="H72" t="str">
        <f>IF(Raw!T72="", "", Raw!T72)</f>
        <v/>
      </c>
      <c r="I72" t="str">
        <f>IF(Raw!U72="", "", Raw!U72)</f>
        <v/>
      </c>
      <c r="J72" t="str">
        <f>IF(Raw!AZ72="Failed", "No", "")</f>
        <v/>
      </c>
      <c r="K72" s="2" t="str">
        <f>IF(Raw!BT72="", "", IF(Raw!BT72="Missed", "Missed", DATEVALUE(RIGHT(Raw!BT72, LEN(Raw!BT72) - FIND(",", Raw!BT72) - 1))))</f>
        <v/>
      </c>
      <c r="L72" s="3" t="str">
        <f>IF(Raw!BU72="", "", IF(Raw!BU72="Missed", "Missed", TIMEVALUE(Raw!BU72)))</f>
        <v/>
      </c>
      <c r="M72" t="str">
        <f>IF(Raw!BV72="", "", Raw!BV72)</f>
        <v/>
      </c>
    </row>
    <row r="73" spans="1:13" x14ac:dyDescent="0.2">
      <c r="A73" s="4" t="str">
        <f>IF(B73="", "", 72)</f>
        <v/>
      </c>
      <c r="B73" s="4" t="str">
        <f>IF(Raw!R73="", "", Raw!R73)</f>
        <v/>
      </c>
      <c r="C73" s="4" t="str">
        <f>IF(Raw!S73="", "", Raw!S73)</f>
        <v/>
      </c>
      <c r="D73" t="str">
        <f>IF(Raw!AT73="", "", Raw!AT73)</f>
        <v/>
      </c>
      <c r="E73" t="str">
        <f>IF(Raw!V73="", "", Raw!V73)</f>
        <v/>
      </c>
      <c r="F73" t="str">
        <f>IF(Raw!BA73="", "", Raw!BA73)</f>
        <v/>
      </c>
      <c r="G73" t="str">
        <f>IF(Raw!AV73="", "", Raw!AV73)</f>
        <v/>
      </c>
      <c r="H73" t="str">
        <f>IF(Raw!T73="", "", Raw!T73)</f>
        <v/>
      </c>
      <c r="I73" t="str">
        <f>IF(Raw!U73="", "", Raw!U73)</f>
        <v/>
      </c>
      <c r="J73" t="str">
        <f>IF(Raw!AZ73="Failed", "No", "")</f>
        <v/>
      </c>
      <c r="K73" s="2" t="str">
        <f>IF(Raw!BT73="", "", IF(Raw!BT73="Missed", "Missed", DATEVALUE(RIGHT(Raw!BT73, LEN(Raw!BT73) - FIND(",", Raw!BT73) - 1))))</f>
        <v/>
      </c>
      <c r="L73" s="3" t="str">
        <f>IF(Raw!BU73="", "", IF(Raw!BU73="Missed", "Missed", TIMEVALUE(Raw!BU73)))</f>
        <v/>
      </c>
      <c r="M73" t="str">
        <f>IF(Raw!BV73="", "", Raw!BV73)</f>
        <v/>
      </c>
    </row>
    <row r="74" spans="1:13" x14ac:dyDescent="0.2">
      <c r="A74" s="4" t="str">
        <f>IF(B74="", "", 73)</f>
        <v/>
      </c>
      <c r="B74" s="4" t="str">
        <f>IF(Raw!R74="", "", Raw!R74)</f>
        <v/>
      </c>
      <c r="C74" s="4" t="str">
        <f>IF(Raw!S74="", "", Raw!S74)</f>
        <v/>
      </c>
      <c r="D74" t="str">
        <f>IF(Raw!AT74="", "", Raw!AT74)</f>
        <v/>
      </c>
      <c r="E74" t="str">
        <f>IF(Raw!V74="", "", Raw!V74)</f>
        <v/>
      </c>
      <c r="F74" t="str">
        <f>IF(Raw!BA74="", "", Raw!BA74)</f>
        <v/>
      </c>
      <c r="G74" t="str">
        <f>IF(Raw!AV74="", "", Raw!AV74)</f>
        <v/>
      </c>
      <c r="H74" t="str">
        <f>IF(Raw!T74="", "", Raw!T74)</f>
        <v/>
      </c>
      <c r="I74" t="str">
        <f>IF(Raw!U74="", "", Raw!U74)</f>
        <v/>
      </c>
      <c r="J74" t="str">
        <f>IF(Raw!AZ74="Failed", "No", "")</f>
        <v/>
      </c>
      <c r="K74" s="2" t="str">
        <f>IF(Raw!BT74="", "", IF(Raw!BT74="Missed", "Missed", DATEVALUE(RIGHT(Raw!BT74, LEN(Raw!BT74) - FIND(",", Raw!BT74) - 1))))</f>
        <v/>
      </c>
      <c r="L74" s="3" t="str">
        <f>IF(Raw!BU74="", "", IF(Raw!BU74="Missed", "Missed", TIMEVALUE(Raw!BU74)))</f>
        <v/>
      </c>
      <c r="M74" t="str">
        <f>IF(Raw!BV74="", "", Raw!BV74)</f>
        <v/>
      </c>
    </row>
    <row r="75" spans="1:13" x14ac:dyDescent="0.2">
      <c r="A75" s="4" t="str">
        <f>IF(B75="", "", 74)</f>
        <v/>
      </c>
      <c r="B75" s="4" t="str">
        <f>IF(Raw!R75="", "", Raw!R75)</f>
        <v/>
      </c>
      <c r="C75" s="4" t="str">
        <f>IF(Raw!S75="", "", Raw!S75)</f>
        <v/>
      </c>
      <c r="D75" t="str">
        <f>IF(Raw!AT75="", "", Raw!AT75)</f>
        <v/>
      </c>
      <c r="E75" t="str">
        <f>IF(Raw!V75="", "", Raw!V75)</f>
        <v/>
      </c>
      <c r="F75" t="str">
        <f>IF(Raw!BA75="", "", Raw!BA75)</f>
        <v/>
      </c>
      <c r="G75" t="str">
        <f>IF(Raw!AV75="", "", Raw!AV75)</f>
        <v/>
      </c>
      <c r="H75" t="str">
        <f>IF(Raw!T75="", "", Raw!T75)</f>
        <v/>
      </c>
      <c r="I75" t="str">
        <f>IF(Raw!U75="", "", Raw!U75)</f>
        <v/>
      </c>
      <c r="J75" t="str">
        <f>IF(Raw!AZ75="Failed", "No", "")</f>
        <v/>
      </c>
      <c r="K75" s="2" t="str">
        <f>IF(Raw!BT75="", "", IF(Raw!BT75="Missed", "Missed", DATEVALUE(RIGHT(Raw!BT75, LEN(Raw!BT75) - FIND(",", Raw!BT75) - 1))))</f>
        <v/>
      </c>
      <c r="L75" s="3" t="str">
        <f>IF(Raw!BU75="", "", IF(Raw!BU75="Missed", "Missed", TIMEVALUE(Raw!BU75)))</f>
        <v/>
      </c>
      <c r="M75" t="str">
        <f>IF(Raw!BV75="", "", Raw!BV75)</f>
        <v/>
      </c>
    </row>
    <row r="76" spans="1:13" x14ac:dyDescent="0.2">
      <c r="A76" s="4" t="str">
        <f>IF(B76="", "", 75)</f>
        <v/>
      </c>
      <c r="B76" s="4" t="str">
        <f>IF(Raw!R76="", "", Raw!R76)</f>
        <v/>
      </c>
      <c r="C76" s="4" t="str">
        <f>IF(Raw!S76="", "", Raw!S76)</f>
        <v/>
      </c>
      <c r="D76" t="str">
        <f>IF(Raw!AT76="", "", Raw!AT76)</f>
        <v/>
      </c>
      <c r="E76" t="str">
        <f>IF(Raw!V76="", "", Raw!V76)</f>
        <v/>
      </c>
      <c r="F76" t="str">
        <f>IF(Raw!BA76="", "", Raw!BA76)</f>
        <v/>
      </c>
      <c r="G76" t="str">
        <f>IF(Raw!AV76="", "", Raw!AV76)</f>
        <v/>
      </c>
      <c r="H76" t="str">
        <f>IF(Raw!T76="", "", Raw!T76)</f>
        <v/>
      </c>
      <c r="I76" t="str">
        <f>IF(Raw!U76="", "", Raw!U76)</f>
        <v/>
      </c>
      <c r="J76" t="str">
        <f>IF(Raw!AZ76="Failed", "No", "")</f>
        <v/>
      </c>
      <c r="K76" s="2" t="str">
        <f>IF(Raw!BT76="", "", IF(Raw!BT76="Missed", "Missed", DATEVALUE(RIGHT(Raw!BT76, LEN(Raw!BT76) - FIND(",", Raw!BT76) - 1))))</f>
        <v/>
      </c>
      <c r="L76" s="3" t="str">
        <f>IF(Raw!BU76="", "", IF(Raw!BU76="Missed", "Missed", TIMEVALUE(Raw!BU76)))</f>
        <v/>
      </c>
      <c r="M76" t="str">
        <f>IF(Raw!BV76="", "", Raw!BV76)</f>
        <v/>
      </c>
    </row>
    <row r="77" spans="1:13" x14ac:dyDescent="0.2">
      <c r="A77" s="4" t="str">
        <f>IF(B77="", "", 76)</f>
        <v/>
      </c>
      <c r="B77" s="4" t="str">
        <f>IF(Raw!R77="", "", Raw!R77)</f>
        <v/>
      </c>
      <c r="C77" s="4" t="str">
        <f>IF(Raw!S77="", "", Raw!S77)</f>
        <v/>
      </c>
      <c r="D77" t="str">
        <f>IF(Raw!AT77="", "", Raw!AT77)</f>
        <v/>
      </c>
      <c r="E77" t="str">
        <f>IF(Raw!V77="", "", Raw!V77)</f>
        <v/>
      </c>
      <c r="F77" t="str">
        <f>IF(Raw!BA77="", "", Raw!BA77)</f>
        <v/>
      </c>
      <c r="G77" t="str">
        <f>IF(Raw!AV77="", "", Raw!AV77)</f>
        <v/>
      </c>
      <c r="H77" t="str">
        <f>IF(Raw!T77="", "", Raw!T77)</f>
        <v/>
      </c>
      <c r="I77" t="str">
        <f>IF(Raw!U77="", "", Raw!U77)</f>
        <v/>
      </c>
      <c r="J77" t="str">
        <f>IF(Raw!AZ77="Failed", "No", "")</f>
        <v/>
      </c>
      <c r="K77" s="2" t="str">
        <f>IF(Raw!BT77="", "", IF(Raw!BT77="Missed", "Missed", DATEVALUE(RIGHT(Raw!BT77, LEN(Raw!BT77) - FIND(",", Raw!BT77) - 1))))</f>
        <v/>
      </c>
      <c r="L77" s="3" t="str">
        <f>IF(Raw!BU77="", "", IF(Raw!BU77="Missed", "Missed", TIMEVALUE(Raw!BU77)))</f>
        <v/>
      </c>
      <c r="M77" t="str">
        <f>IF(Raw!BV77="", "", Raw!BV77)</f>
        <v/>
      </c>
    </row>
    <row r="78" spans="1:13" x14ac:dyDescent="0.2">
      <c r="A78" s="4" t="str">
        <f>IF(B78="", "", 77)</f>
        <v/>
      </c>
      <c r="B78" s="4" t="str">
        <f>IF(Raw!R78="", "", Raw!R78)</f>
        <v/>
      </c>
      <c r="C78" s="4" t="str">
        <f>IF(Raw!S78="", "", Raw!S78)</f>
        <v/>
      </c>
      <c r="D78" t="str">
        <f>IF(Raw!AT78="", "", Raw!AT78)</f>
        <v/>
      </c>
      <c r="E78" t="str">
        <f>IF(Raw!V78="", "", Raw!V78)</f>
        <v/>
      </c>
      <c r="F78" t="str">
        <f>IF(Raw!BA78="", "", Raw!BA78)</f>
        <v/>
      </c>
      <c r="G78" t="str">
        <f>IF(Raw!AV78="", "", Raw!AV78)</f>
        <v/>
      </c>
      <c r="H78" t="str">
        <f>IF(Raw!T78="", "", Raw!T78)</f>
        <v/>
      </c>
      <c r="I78" t="str">
        <f>IF(Raw!U78="", "", Raw!U78)</f>
        <v/>
      </c>
      <c r="J78" t="str">
        <f>IF(Raw!AZ78="Failed", "No", "")</f>
        <v/>
      </c>
      <c r="K78" s="2" t="str">
        <f>IF(Raw!BT78="", "", IF(Raw!BT78="Missed", "Missed", DATEVALUE(RIGHT(Raw!BT78, LEN(Raw!BT78) - FIND(",", Raw!BT78) - 1))))</f>
        <v/>
      </c>
      <c r="L78" s="3" t="str">
        <f>IF(Raw!BU78="", "", IF(Raw!BU78="Missed", "Missed", TIMEVALUE(Raw!BU78)))</f>
        <v/>
      </c>
      <c r="M78" t="str">
        <f>IF(Raw!BV78="", "", Raw!BV78)</f>
        <v/>
      </c>
    </row>
    <row r="79" spans="1:13" x14ac:dyDescent="0.2">
      <c r="A79" s="4" t="str">
        <f>IF(B79="", "", 78)</f>
        <v/>
      </c>
      <c r="B79" s="4" t="str">
        <f>IF(Raw!R79="", "", Raw!R79)</f>
        <v/>
      </c>
      <c r="C79" s="4" t="str">
        <f>IF(Raw!S79="", "", Raw!S79)</f>
        <v/>
      </c>
      <c r="D79" t="str">
        <f>IF(Raw!AT79="", "", Raw!AT79)</f>
        <v/>
      </c>
      <c r="E79" t="str">
        <f>IF(Raw!V79="", "", Raw!V79)</f>
        <v/>
      </c>
      <c r="F79" t="str">
        <f>IF(Raw!BA79="", "", Raw!BA79)</f>
        <v/>
      </c>
      <c r="G79" t="str">
        <f>IF(Raw!AV79="", "", Raw!AV79)</f>
        <v/>
      </c>
      <c r="H79" t="str">
        <f>IF(Raw!T79="", "", Raw!T79)</f>
        <v/>
      </c>
      <c r="I79" t="str">
        <f>IF(Raw!U79="", "", Raw!U79)</f>
        <v/>
      </c>
      <c r="J79" t="str">
        <f>IF(Raw!AZ79="Failed", "No", "")</f>
        <v/>
      </c>
      <c r="K79" s="2" t="str">
        <f>IF(Raw!BT79="", "", IF(Raw!BT79="Missed", "Missed", DATEVALUE(RIGHT(Raw!BT79, LEN(Raw!BT79) - FIND(",", Raw!BT79) - 1))))</f>
        <v/>
      </c>
      <c r="L79" s="3" t="str">
        <f>IF(Raw!BU79="", "", IF(Raw!BU79="Missed", "Missed", TIMEVALUE(Raw!BU79)))</f>
        <v/>
      </c>
      <c r="M79" t="str">
        <f>IF(Raw!BV79="", "", Raw!BV79)</f>
        <v/>
      </c>
    </row>
    <row r="80" spans="1:13" x14ac:dyDescent="0.2">
      <c r="A80" s="4" t="str">
        <f>IF(B80="", "", 79)</f>
        <v/>
      </c>
      <c r="B80" s="4" t="str">
        <f>IF(Raw!R80="", "", Raw!R80)</f>
        <v/>
      </c>
      <c r="C80" s="4" t="str">
        <f>IF(Raw!S80="", "", Raw!S80)</f>
        <v/>
      </c>
      <c r="D80" t="str">
        <f>IF(Raw!AT80="", "", Raw!AT80)</f>
        <v/>
      </c>
      <c r="E80" t="str">
        <f>IF(Raw!V80="", "", Raw!V80)</f>
        <v/>
      </c>
      <c r="F80" t="str">
        <f>IF(Raw!BA80="", "", Raw!BA80)</f>
        <v/>
      </c>
      <c r="G80" t="str">
        <f>IF(Raw!AV80="", "", Raw!AV80)</f>
        <v/>
      </c>
      <c r="H80" t="str">
        <f>IF(Raw!T80="", "", Raw!T80)</f>
        <v/>
      </c>
      <c r="I80" t="str">
        <f>IF(Raw!U80="", "", Raw!U80)</f>
        <v/>
      </c>
      <c r="J80" t="str">
        <f>IF(Raw!AZ80="Failed", "No", "")</f>
        <v/>
      </c>
      <c r="K80" s="2" t="str">
        <f>IF(Raw!BT80="", "", IF(Raw!BT80="Missed", "Missed", DATEVALUE(RIGHT(Raw!BT80, LEN(Raw!BT80) - FIND(",", Raw!BT80) - 1))))</f>
        <v/>
      </c>
      <c r="L80" s="3" t="str">
        <f>IF(Raw!BU80="", "", IF(Raw!BU80="Missed", "Missed", TIMEVALUE(Raw!BU80)))</f>
        <v/>
      </c>
      <c r="M80" t="str">
        <f>IF(Raw!BV80="", "", Raw!BV80)</f>
        <v/>
      </c>
    </row>
    <row r="81" spans="1:13" x14ac:dyDescent="0.2">
      <c r="A81" s="4" t="str">
        <f>IF(B81="", "", 80)</f>
        <v/>
      </c>
      <c r="B81" s="4" t="str">
        <f>IF(Raw!R81="", "", Raw!R81)</f>
        <v/>
      </c>
      <c r="C81" s="4" t="str">
        <f>IF(Raw!S81="", "", Raw!S81)</f>
        <v/>
      </c>
      <c r="D81" t="str">
        <f>IF(Raw!AT81="", "", Raw!AT81)</f>
        <v/>
      </c>
      <c r="E81" t="str">
        <f>IF(Raw!V81="", "", Raw!V81)</f>
        <v/>
      </c>
      <c r="F81" t="str">
        <f>IF(Raw!BA81="", "", Raw!BA81)</f>
        <v/>
      </c>
      <c r="G81" t="str">
        <f>IF(Raw!AV81="", "", Raw!AV81)</f>
        <v/>
      </c>
      <c r="H81" t="str">
        <f>IF(Raw!T81="", "", Raw!T81)</f>
        <v/>
      </c>
      <c r="I81" t="str">
        <f>IF(Raw!U81="", "", Raw!U81)</f>
        <v/>
      </c>
      <c r="J81" t="str">
        <f>IF(Raw!AZ81="Failed", "No", "")</f>
        <v/>
      </c>
      <c r="K81" s="2" t="str">
        <f>IF(Raw!BT81="", "", IF(Raw!BT81="Missed", "Missed", DATEVALUE(RIGHT(Raw!BT81, LEN(Raw!BT81) - FIND(",", Raw!BT81) - 1))))</f>
        <v/>
      </c>
      <c r="L81" s="3" t="str">
        <f>IF(Raw!BU81="", "", IF(Raw!BU81="Missed", "Missed", TIMEVALUE(Raw!BU81)))</f>
        <v/>
      </c>
      <c r="M81" t="str">
        <f>IF(Raw!BV81="", "", Raw!BV81)</f>
        <v/>
      </c>
    </row>
    <row r="82" spans="1:13" x14ac:dyDescent="0.2">
      <c r="A82" s="4" t="str">
        <f>IF(B82="", "", 81)</f>
        <v/>
      </c>
      <c r="B82" s="4" t="str">
        <f>IF(Raw!R82="", "", Raw!R82)</f>
        <v/>
      </c>
      <c r="C82" s="4" t="str">
        <f>IF(Raw!S82="", "", Raw!S82)</f>
        <v/>
      </c>
      <c r="D82" t="str">
        <f>IF(Raw!AT82="", "", Raw!AT82)</f>
        <v/>
      </c>
      <c r="E82" t="str">
        <f>IF(Raw!V82="", "", Raw!V82)</f>
        <v/>
      </c>
      <c r="F82" t="str">
        <f>IF(Raw!BA82="", "", Raw!BA82)</f>
        <v/>
      </c>
      <c r="G82" t="str">
        <f>IF(Raw!AV82="", "", Raw!AV82)</f>
        <v/>
      </c>
      <c r="H82" t="str">
        <f>IF(Raw!T82="", "", Raw!T82)</f>
        <v/>
      </c>
      <c r="I82" t="str">
        <f>IF(Raw!U82="", "", Raw!U82)</f>
        <v/>
      </c>
      <c r="J82" t="str">
        <f>IF(Raw!AZ82="Failed", "No", "")</f>
        <v/>
      </c>
      <c r="K82" s="2" t="str">
        <f>IF(Raw!BT82="", "", IF(Raw!BT82="Missed", "Missed", DATEVALUE(RIGHT(Raw!BT82, LEN(Raw!BT82) - FIND(",", Raw!BT82) - 1))))</f>
        <v/>
      </c>
      <c r="L82" s="3" t="str">
        <f>IF(Raw!BU82="", "", IF(Raw!BU82="Missed", "Missed", TIMEVALUE(Raw!BU82)))</f>
        <v/>
      </c>
      <c r="M82" t="str">
        <f>IF(Raw!BV82="", "", Raw!BV82)</f>
        <v/>
      </c>
    </row>
    <row r="83" spans="1:13" x14ac:dyDescent="0.2">
      <c r="A83" s="4" t="str">
        <f>IF(B83="", "", 82)</f>
        <v/>
      </c>
      <c r="B83" s="4" t="str">
        <f>IF(Raw!R83="", "", Raw!R83)</f>
        <v/>
      </c>
      <c r="C83" s="4" t="str">
        <f>IF(Raw!S83="", "", Raw!S83)</f>
        <v/>
      </c>
      <c r="D83" t="str">
        <f>IF(Raw!AT83="", "", Raw!AT83)</f>
        <v/>
      </c>
      <c r="E83" t="str">
        <f>IF(Raw!V83="", "", Raw!V83)</f>
        <v/>
      </c>
      <c r="F83" t="str">
        <f>IF(Raw!BA83="", "", Raw!BA83)</f>
        <v/>
      </c>
      <c r="G83" t="str">
        <f>IF(Raw!AV83="", "", Raw!AV83)</f>
        <v/>
      </c>
      <c r="H83" t="str">
        <f>IF(Raw!T83="", "", Raw!T83)</f>
        <v/>
      </c>
      <c r="I83" t="str">
        <f>IF(Raw!U83="", "", Raw!U83)</f>
        <v/>
      </c>
      <c r="J83" t="str">
        <f>IF(Raw!AZ83="Failed", "No", "")</f>
        <v/>
      </c>
      <c r="K83" s="2" t="str">
        <f>IF(Raw!BT83="", "", IF(Raw!BT83="Missed", "Missed", DATEVALUE(RIGHT(Raw!BT83, LEN(Raw!BT83) - FIND(",", Raw!BT83) - 1))))</f>
        <v/>
      </c>
      <c r="L83" s="3" t="str">
        <f>IF(Raw!BU83="", "", IF(Raw!BU83="Missed", "Missed", TIMEVALUE(Raw!BU83)))</f>
        <v/>
      </c>
      <c r="M83" t="str">
        <f>IF(Raw!BV83="", "", Raw!BV83)</f>
        <v/>
      </c>
    </row>
    <row r="84" spans="1:13" x14ac:dyDescent="0.2">
      <c r="A84" s="4" t="str">
        <f>IF(B84="", "", 83)</f>
        <v/>
      </c>
      <c r="B84" s="4" t="str">
        <f>IF(Raw!R84="", "", Raw!R84)</f>
        <v/>
      </c>
      <c r="C84" s="4" t="str">
        <f>IF(Raw!S84="", "", Raw!S84)</f>
        <v/>
      </c>
      <c r="D84" t="str">
        <f>IF(Raw!AT84="", "", Raw!AT84)</f>
        <v/>
      </c>
      <c r="E84" t="str">
        <f>IF(Raw!V84="", "", Raw!V84)</f>
        <v/>
      </c>
      <c r="F84" t="str">
        <f>IF(Raw!BA84="", "", Raw!BA84)</f>
        <v/>
      </c>
      <c r="G84" t="str">
        <f>IF(Raw!AV84="", "", Raw!AV84)</f>
        <v/>
      </c>
      <c r="H84" t="str">
        <f>IF(Raw!T84="", "", Raw!T84)</f>
        <v/>
      </c>
      <c r="I84" t="str">
        <f>IF(Raw!U84="", "", Raw!U84)</f>
        <v/>
      </c>
      <c r="J84" t="str">
        <f>IF(Raw!AZ84="Failed", "No", "")</f>
        <v/>
      </c>
      <c r="K84" s="2" t="str">
        <f>IF(Raw!BT84="", "", IF(Raw!BT84="Missed", "Missed", DATEVALUE(RIGHT(Raw!BT84, LEN(Raw!BT84) - FIND(",", Raw!BT84) - 1))))</f>
        <v/>
      </c>
      <c r="L84" s="3" t="str">
        <f>IF(Raw!BU84="", "", IF(Raw!BU84="Missed", "Missed", TIMEVALUE(Raw!BU84)))</f>
        <v/>
      </c>
      <c r="M84" t="str">
        <f>IF(Raw!BV84="", "", Raw!BV84)</f>
        <v/>
      </c>
    </row>
    <row r="85" spans="1:13" x14ac:dyDescent="0.2">
      <c r="A85" s="4" t="str">
        <f>IF(B85="", "", 84)</f>
        <v/>
      </c>
      <c r="B85" s="4" t="str">
        <f>IF(Raw!R85="", "", Raw!R85)</f>
        <v/>
      </c>
      <c r="C85" s="4" t="str">
        <f>IF(Raw!S85="", "", Raw!S85)</f>
        <v/>
      </c>
      <c r="D85" t="str">
        <f>IF(Raw!AT85="", "", Raw!AT85)</f>
        <v/>
      </c>
      <c r="E85" t="str">
        <f>IF(Raw!V85="", "", Raw!V85)</f>
        <v/>
      </c>
      <c r="F85" t="str">
        <f>IF(Raw!BA85="", "", Raw!BA85)</f>
        <v/>
      </c>
      <c r="G85" t="str">
        <f>IF(Raw!AV85="", "", Raw!AV85)</f>
        <v/>
      </c>
      <c r="H85" t="str">
        <f>IF(Raw!T85="", "", Raw!T85)</f>
        <v/>
      </c>
      <c r="I85" t="str">
        <f>IF(Raw!U85="", "", Raw!U85)</f>
        <v/>
      </c>
      <c r="J85" t="str">
        <f>IF(Raw!AZ85="Failed", "No", "")</f>
        <v/>
      </c>
      <c r="K85" s="2" t="str">
        <f>IF(Raw!BT85="", "", IF(Raw!BT85="Missed", "Missed", DATEVALUE(RIGHT(Raw!BT85, LEN(Raw!BT85) - FIND(",", Raw!BT85) - 1))))</f>
        <v/>
      </c>
      <c r="L85" s="3" t="str">
        <f>IF(Raw!BU85="", "", IF(Raw!BU85="Missed", "Missed", TIMEVALUE(Raw!BU85)))</f>
        <v/>
      </c>
      <c r="M85" t="str">
        <f>IF(Raw!BV85="", "", Raw!BV85)</f>
        <v/>
      </c>
    </row>
    <row r="86" spans="1:13" x14ac:dyDescent="0.2">
      <c r="A86" s="4" t="str">
        <f>IF(B86="", "", 85)</f>
        <v/>
      </c>
      <c r="B86" s="4" t="str">
        <f>IF(Raw!R86="", "", Raw!R86)</f>
        <v/>
      </c>
      <c r="C86" s="4" t="str">
        <f>IF(Raw!S86="", "", Raw!S86)</f>
        <v/>
      </c>
      <c r="D86" t="str">
        <f>IF(Raw!AT86="", "", Raw!AT86)</f>
        <v/>
      </c>
      <c r="E86" t="str">
        <f>IF(Raw!V86="", "", Raw!V86)</f>
        <v/>
      </c>
      <c r="F86" t="str">
        <f>IF(Raw!BA86="", "", Raw!BA86)</f>
        <v/>
      </c>
      <c r="G86" t="str">
        <f>IF(Raw!AV86="", "", Raw!AV86)</f>
        <v/>
      </c>
      <c r="H86" t="str">
        <f>IF(Raw!T86="", "", Raw!T86)</f>
        <v/>
      </c>
      <c r="I86" t="str">
        <f>IF(Raw!U86="", "", Raw!U86)</f>
        <v/>
      </c>
      <c r="J86" t="str">
        <f>IF(Raw!AZ86="Failed", "No", "")</f>
        <v/>
      </c>
      <c r="K86" s="2" t="str">
        <f>IF(Raw!BT86="", "", IF(Raw!BT86="Missed", "Missed", DATEVALUE(RIGHT(Raw!BT86, LEN(Raw!BT86) - FIND(",", Raw!BT86) - 1))))</f>
        <v/>
      </c>
      <c r="L86" s="3" t="str">
        <f>IF(Raw!BU86="", "", IF(Raw!BU86="Missed", "Missed", TIMEVALUE(Raw!BU86)))</f>
        <v/>
      </c>
      <c r="M86" t="str">
        <f>IF(Raw!BV86="", "", Raw!BV86)</f>
        <v/>
      </c>
    </row>
    <row r="87" spans="1:13" x14ac:dyDescent="0.2">
      <c r="A87" s="4" t="str">
        <f>IF(B87="", "", 86)</f>
        <v/>
      </c>
      <c r="B87" s="4" t="str">
        <f>IF(Raw!R87="", "", Raw!R87)</f>
        <v/>
      </c>
      <c r="C87" s="4" t="str">
        <f>IF(Raw!S87="", "", Raw!S87)</f>
        <v/>
      </c>
      <c r="D87" t="str">
        <f>IF(Raw!AT87="", "", Raw!AT87)</f>
        <v/>
      </c>
      <c r="E87" t="str">
        <f>IF(Raw!V87="", "", Raw!V87)</f>
        <v/>
      </c>
      <c r="F87" t="str">
        <f>IF(Raw!BA87="", "", Raw!BA87)</f>
        <v/>
      </c>
      <c r="G87" t="str">
        <f>IF(Raw!AV87="", "", Raw!AV87)</f>
        <v/>
      </c>
      <c r="H87" t="str">
        <f>IF(Raw!T87="", "", Raw!T87)</f>
        <v/>
      </c>
      <c r="I87" t="str">
        <f>IF(Raw!U87="", "", Raw!U87)</f>
        <v/>
      </c>
      <c r="J87" t="str">
        <f>IF(Raw!AZ87="Failed", "No", "")</f>
        <v/>
      </c>
      <c r="K87" s="2" t="str">
        <f>IF(Raw!BT87="", "", IF(Raw!BT87="Missed", "Missed", DATEVALUE(RIGHT(Raw!BT87, LEN(Raw!BT87) - FIND(",", Raw!BT87) - 1))))</f>
        <v/>
      </c>
      <c r="L87" s="3" t="str">
        <f>IF(Raw!BU87="", "", IF(Raw!BU87="Missed", "Missed", TIMEVALUE(Raw!BU87)))</f>
        <v/>
      </c>
      <c r="M87" t="str">
        <f>IF(Raw!BV87="", "", Raw!BV87)</f>
        <v/>
      </c>
    </row>
    <row r="88" spans="1:13" x14ac:dyDescent="0.2">
      <c r="A88" s="4" t="str">
        <f>IF(B88="", "", 87)</f>
        <v/>
      </c>
      <c r="B88" s="4" t="str">
        <f>IF(Raw!R88="", "", Raw!R88)</f>
        <v/>
      </c>
      <c r="C88" s="4" t="str">
        <f>IF(Raw!S88="", "", Raw!S88)</f>
        <v/>
      </c>
      <c r="D88" t="str">
        <f>IF(Raw!AT88="", "", Raw!AT88)</f>
        <v/>
      </c>
      <c r="E88" t="str">
        <f>IF(Raw!V88="", "", Raw!V88)</f>
        <v/>
      </c>
      <c r="F88" t="str">
        <f>IF(Raw!BA88="", "", Raw!BA88)</f>
        <v/>
      </c>
      <c r="G88" t="str">
        <f>IF(Raw!AV88="", "", Raw!AV88)</f>
        <v/>
      </c>
      <c r="H88" t="str">
        <f>IF(Raw!T88="", "", Raw!T88)</f>
        <v/>
      </c>
      <c r="I88" t="str">
        <f>IF(Raw!U88="", "", Raw!U88)</f>
        <v/>
      </c>
      <c r="J88" t="str">
        <f>IF(Raw!AZ88="Failed", "No", "")</f>
        <v/>
      </c>
      <c r="K88" s="2" t="str">
        <f>IF(Raw!BT88="", "", IF(Raw!BT88="Missed", "Missed", DATEVALUE(RIGHT(Raw!BT88, LEN(Raw!BT88) - FIND(",", Raw!BT88) - 1))))</f>
        <v/>
      </c>
      <c r="L88" s="3" t="str">
        <f>IF(Raw!BU88="", "", IF(Raw!BU88="Missed", "Missed", TIMEVALUE(Raw!BU88)))</f>
        <v/>
      </c>
      <c r="M88" t="str">
        <f>IF(Raw!BV88="", "", Raw!BV88)</f>
        <v/>
      </c>
    </row>
    <row r="89" spans="1:13" x14ac:dyDescent="0.2">
      <c r="A89" s="4" t="str">
        <f>IF(B89="", "", 88)</f>
        <v/>
      </c>
      <c r="B89" s="4" t="str">
        <f>IF(Raw!R89="", "", Raw!R89)</f>
        <v/>
      </c>
      <c r="C89" s="4" t="str">
        <f>IF(Raw!S89="", "", Raw!S89)</f>
        <v/>
      </c>
      <c r="D89" t="str">
        <f>IF(Raw!AT89="", "", Raw!AT89)</f>
        <v/>
      </c>
      <c r="E89" t="str">
        <f>IF(Raw!V89="", "", Raw!V89)</f>
        <v/>
      </c>
      <c r="F89" t="str">
        <f>IF(Raw!BA89="", "", Raw!BA89)</f>
        <v/>
      </c>
      <c r="G89" t="str">
        <f>IF(Raw!AV89="", "", Raw!AV89)</f>
        <v/>
      </c>
      <c r="H89" t="str">
        <f>IF(Raw!T89="", "", Raw!T89)</f>
        <v/>
      </c>
      <c r="I89" t="str">
        <f>IF(Raw!U89="", "", Raw!U89)</f>
        <v/>
      </c>
      <c r="J89" t="str">
        <f>IF(Raw!AZ89="Failed", "No", "")</f>
        <v/>
      </c>
      <c r="K89" s="2" t="str">
        <f>IF(Raw!BT89="", "", IF(Raw!BT89="Missed", "Missed", DATEVALUE(RIGHT(Raw!BT89, LEN(Raw!BT89) - FIND(",", Raw!BT89) - 1))))</f>
        <v/>
      </c>
      <c r="L89" s="3" t="str">
        <f>IF(Raw!BU89="", "", IF(Raw!BU89="Missed", "Missed", TIMEVALUE(Raw!BU89)))</f>
        <v/>
      </c>
      <c r="M89" t="str">
        <f>IF(Raw!BV89="", "", Raw!BV89)</f>
        <v/>
      </c>
    </row>
    <row r="90" spans="1:13" x14ac:dyDescent="0.2">
      <c r="A90" s="4" t="str">
        <f>IF(B90="", "", 89)</f>
        <v/>
      </c>
      <c r="B90" s="4" t="str">
        <f>IF(Raw!R90="", "", Raw!R90)</f>
        <v/>
      </c>
      <c r="C90" s="4" t="str">
        <f>IF(Raw!S90="", "", Raw!S90)</f>
        <v/>
      </c>
      <c r="D90" t="str">
        <f>IF(Raw!AT90="", "", Raw!AT90)</f>
        <v/>
      </c>
      <c r="E90" t="str">
        <f>IF(Raw!V90="", "", Raw!V90)</f>
        <v/>
      </c>
      <c r="F90" t="str">
        <f>IF(Raw!BA90="", "", Raw!BA90)</f>
        <v/>
      </c>
      <c r="G90" t="str">
        <f>IF(Raw!AV90="", "", Raw!AV90)</f>
        <v/>
      </c>
      <c r="H90" t="str">
        <f>IF(Raw!T90="", "", Raw!T90)</f>
        <v/>
      </c>
      <c r="I90" t="str">
        <f>IF(Raw!U90="", "", Raw!U90)</f>
        <v/>
      </c>
      <c r="J90" t="str">
        <f>IF(Raw!AZ90="Failed", "No", "")</f>
        <v/>
      </c>
      <c r="K90" s="2" t="str">
        <f>IF(Raw!BT90="", "", IF(Raw!BT90="Missed", "Missed", DATEVALUE(RIGHT(Raw!BT90, LEN(Raw!BT90) - FIND(",", Raw!BT90) - 1))))</f>
        <v/>
      </c>
      <c r="L90" s="3" t="str">
        <f>IF(Raw!BU90="", "", IF(Raw!BU90="Missed", "Missed", TIMEVALUE(Raw!BU90)))</f>
        <v/>
      </c>
      <c r="M90" t="str">
        <f>IF(Raw!BV90="", "", Raw!BV90)</f>
        <v/>
      </c>
    </row>
    <row r="91" spans="1:13" x14ac:dyDescent="0.2">
      <c r="A91" s="4" t="str">
        <f>IF(B91="", "", 90)</f>
        <v/>
      </c>
      <c r="B91" s="4" t="str">
        <f>IF(Raw!R91="", "", Raw!R91)</f>
        <v/>
      </c>
      <c r="C91" s="4" t="str">
        <f>IF(Raw!S91="", "", Raw!S91)</f>
        <v/>
      </c>
      <c r="D91" t="str">
        <f>IF(Raw!AT91="", "", Raw!AT91)</f>
        <v/>
      </c>
      <c r="E91" t="str">
        <f>IF(Raw!V91="", "", Raw!V91)</f>
        <v/>
      </c>
      <c r="F91" t="str">
        <f>IF(Raw!BA91="", "", Raw!BA91)</f>
        <v/>
      </c>
      <c r="G91" t="str">
        <f>IF(Raw!AV91="", "", Raw!AV91)</f>
        <v/>
      </c>
      <c r="H91" t="str">
        <f>IF(Raw!T91="", "", Raw!T91)</f>
        <v/>
      </c>
      <c r="I91" t="str">
        <f>IF(Raw!U91="", "", Raw!U91)</f>
        <v/>
      </c>
      <c r="J91" t="str">
        <f>IF(Raw!AZ91="Failed", "No", "")</f>
        <v/>
      </c>
      <c r="K91" s="2" t="str">
        <f>IF(Raw!BT91="", "", IF(Raw!BT91="Missed", "Missed", DATEVALUE(RIGHT(Raw!BT91, LEN(Raw!BT91) - FIND(",", Raw!BT91) - 1))))</f>
        <v/>
      </c>
      <c r="L91" s="3" t="str">
        <f>IF(Raw!BU91="", "", IF(Raw!BU91="Missed", "Missed", TIMEVALUE(Raw!BU91)))</f>
        <v/>
      </c>
      <c r="M91" t="str">
        <f>IF(Raw!BV91="", "", Raw!BV91)</f>
        <v/>
      </c>
    </row>
    <row r="92" spans="1:13" x14ac:dyDescent="0.2">
      <c r="A92" s="4" t="str">
        <f>IF(B92="", "", 91)</f>
        <v/>
      </c>
      <c r="B92" s="4" t="str">
        <f>IF(Raw!R92="", "", Raw!R92)</f>
        <v/>
      </c>
      <c r="C92" s="4" t="str">
        <f>IF(Raw!S92="", "", Raw!S92)</f>
        <v/>
      </c>
      <c r="D92" t="str">
        <f>IF(Raw!AT92="", "", Raw!AT92)</f>
        <v/>
      </c>
      <c r="E92" t="str">
        <f>IF(Raw!V92="", "", Raw!V92)</f>
        <v/>
      </c>
      <c r="F92" t="str">
        <f>IF(Raw!BA92="", "", Raw!BA92)</f>
        <v/>
      </c>
      <c r="G92" t="str">
        <f>IF(Raw!AV92="", "", Raw!AV92)</f>
        <v/>
      </c>
      <c r="H92" t="str">
        <f>IF(Raw!T92="", "", Raw!T92)</f>
        <v/>
      </c>
      <c r="I92" t="str">
        <f>IF(Raw!U92="", "", Raw!U92)</f>
        <v/>
      </c>
      <c r="J92" t="str">
        <f>IF(Raw!AZ92="Failed", "No", "")</f>
        <v/>
      </c>
      <c r="K92" s="2" t="str">
        <f>IF(Raw!BT92="", "", IF(Raw!BT92="Missed", "Missed", DATEVALUE(RIGHT(Raw!BT92, LEN(Raw!BT92) - FIND(",", Raw!BT92) - 1))))</f>
        <v/>
      </c>
      <c r="L92" s="3" t="str">
        <f>IF(Raw!BU92="", "", IF(Raw!BU92="Missed", "Missed", TIMEVALUE(Raw!BU92)))</f>
        <v/>
      </c>
      <c r="M92" t="str">
        <f>IF(Raw!BV92="", "", Raw!BV92)</f>
        <v/>
      </c>
    </row>
    <row r="93" spans="1:13" x14ac:dyDescent="0.2">
      <c r="A93" s="4" t="str">
        <f>IF(B93="", "", 92)</f>
        <v/>
      </c>
      <c r="B93" s="4" t="str">
        <f>IF(Raw!R93="", "", Raw!R93)</f>
        <v/>
      </c>
      <c r="C93" s="4" t="str">
        <f>IF(Raw!S93="", "", Raw!S93)</f>
        <v/>
      </c>
      <c r="D93" t="str">
        <f>IF(Raw!AT93="", "", Raw!AT93)</f>
        <v/>
      </c>
      <c r="E93" t="str">
        <f>IF(Raw!V93="", "", Raw!V93)</f>
        <v/>
      </c>
      <c r="F93" t="str">
        <f>IF(Raw!BA93="", "", Raw!BA93)</f>
        <v/>
      </c>
      <c r="G93" t="str">
        <f>IF(Raw!AV93="", "", Raw!AV93)</f>
        <v/>
      </c>
      <c r="H93" t="str">
        <f>IF(Raw!T93="", "", Raw!T93)</f>
        <v/>
      </c>
      <c r="I93" t="str">
        <f>IF(Raw!U93="", "", Raw!U93)</f>
        <v/>
      </c>
      <c r="J93" t="str">
        <f>IF(Raw!AZ93="Failed", "No", "")</f>
        <v/>
      </c>
      <c r="K93" s="2" t="str">
        <f>IF(Raw!BT93="", "", IF(Raw!BT93="Missed", "Missed", DATEVALUE(RIGHT(Raw!BT93, LEN(Raw!BT93) - FIND(",", Raw!BT93) - 1))))</f>
        <v/>
      </c>
      <c r="L93" s="3" t="str">
        <f>IF(Raw!BU93="", "", IF(Raw!BU93="Missed", "Missed", TIMEVALUE(Raw!BU93)))</f>
        <v/>
      </c>
      <c r="M93" t="str">
        <f>IF(Raw!BV93="", "", Raw!BV93)</f>
        <v/>
      </c>
    </row>
    <row r="94" spans="1:13" x14ac:dyDescent="0.2">
      <c r="A94" s="4" t="str">
        <f>IF(B94="", "", 93)</f>
        <v/>
      </c>
      <c r="B94" s="4" t="str">
        <f>IF(Raw!R94="", "", Raw!R94)</f>
        <v/>
      </c>
      <c r="C94" s="4" t="str">
        <f>IF(Raw!S94="", "", Raw!S94)</f>
        <v/>
      </c>
      <c r="D94" t="str">
        <f>IF(Raw!AT94="", "", Raw!AT94)</f>
        <v/>
      </c>
      <c r="E94" t="str">
        <f>IF(Raw!V94="", "", Raw!V94)</f>
        <v/>
      </c>
      <c r="F94" t="str">
        <f>IF(Raw!BA94="", "", Raw!BA94)</f>
        <v/>
      </c>
      <c r="G94" t="str">
        <f>IF(Raw!AV94="", "", Raw!AV94)</f>
        <v/>
      </c>
      <c r="H94" t="str">
        <f>IF(Raw!T94="", "", Raw!T94)</f>
        <v/>
      </c>
      <c r="I94" t="str">
        <f>IF(Raw!U94="", "", Raw!U94)</f>
        <v/>
      </c>
      <c r="J94" t="str">
        <f>IF(Raw!AZ94="Failed", "No", "")</f>
        <v/>
      </c>
      <c r="K94" s="2" t="str">
        <f>IF(Raw!BT94="", "", IF(Raw!BT94="Missed", "Missed", DATEVALUE(RIGHT(Raw!BT94, LEN(Raw!BT94) - FIND(",", Raw!BT94) - 1))))</f>
        <v/>
      </c>
      <c r="L94" s="3" t="str">
        <f>IF(Raw!BU94="", "", IF(Raw!BU94="Missed", "Missed", TIMEVALUE(Raw!BU94)))</f>
        <v/>
      </c>
      <c r="M94" t="str">
        <f>IF(Raw!BV94="", "", Raw!BV94)</f>
        <v/>
      </c>
    </row>
    <row r="95" spans="1:13" x14ac:dyDescent="0.2">
      <c r="A95" s="4" t="str">
        <f>IF(B95="", "", 94)</f>
        <v/>
      </c>
      <c r="B95" s="4" t="str">
        <f>IF(Raw!R95="", "", Raw!R95)</f>
        <v/>
      </c>
      <c r="C95" s="4" t="str">
        <f>IF(Raw!S95="", "", Raw!S95)</f>
        <v/>
      </c>
      <c r="D95" t="str">
        <f>IF(Raw!AT95="", "", Raw!AT95)</f>
        <v/>
      </c>
      <c r="E95" t="str">
        <f>IF(Raw!V95="", "", Raw!V95)</f>
        <v/>
      </c>
      <c r="F95" t="str">
        <f>IF(Raw!BA95="", "", Raw!BA95)</f>
        <v/>
      </c>
      <c r="G95" t="str">
        <f>IF(Raw!AV95="", "", Raw!AV95)</f>
        <v/>
      </c>
      <c r="H95" t="str">
        <f>IF(Raw!T95="", "", Raw!T95)</f>
        <v/>
      </c>
      <c r="I95" t="str">
        <f>IF(Raw!U95="", "", Raw!U95)</f>
        <v/>
      </c>
      <c r="J95" t="str">
        <f>IF(Raw!AZ95="Failed", "No", "")</f>
        <v/>
      </c>
      <c r="K95" s="2" t="str">
        <f>IF(Raw!BT95="", "", IF(Raw!BT95="Missed", "Missed", DATEVALUE(RIGHT(Raw!BT95, LEN(Raw!BT95) - FIND(",", Raw!BT95) - 1))))</f>
        <v/>
      </c>
      <c r="L95" s="3" t="str">
        <f>IF(Raw!BU95="", "", IF(Raw!BU95="Missed", "Missed", TIMEVALUE(Raw!BU95)))</f>
        <v/>
      </c>
      <c r="M95" t="str">
        <f>IF(Raw!BV95="", "", Raw!BV95)</f>
        <v/>
      </c>
    </row>
    <row r="96" spans="1:13" x14ac:dyDescent="0.2">
      <c r="A96" s="4" t="str">
        <f>IF(B96="", "", 95)</f>
        <v/>
      </c>
      <c r="B96" s="4" t="str">
        <f>IF(Raw!R96="", "", Raw!R96)</f>
        <v/>
      </c>
      <c r="C96" s="4" t="str">
        <f>IF(Raw!S96="", "", Raw!S96)</f>
        <v/>
      </c>
      <c r="D96" t="str">
        <f>IF(Raw!AT96="", "", Raw!AT96)</f>
        <v/>
      </c>
      <c r="E96" t="str">
        <f>IF(Raw!V96="", "", Raw!V96)</f>
        <v/>
      </c>
      <c r="F96" t="str">
        <f>IF(Raw!BA96="", "", Raw!BA96)</f>
        <v/>
      </c>
      <c r="G96" t="str">
        <f>IF(Raw!AV96="", "", Raw!AV96)</f>
        <v/>
      </c>
      <c r="H96" t="str">
        <f>IF(Raw!T96="", "", Raw!T96)</f>
        <v/>
      </c>
      <c r="I96" t="str">
        <f>IF(Raw!U96="", "", Raw!U96)</f>
        <v/>
      </c>
      <c r="J96" t="str">
        <f>IF(Raw!AZ96="Failed", "No", "")</f>
        <v/>
      </c>
      <c r="K96" s="2" t="str">
        <f>IF(Raw!BT96="", "", IF(Raw!BT96="Missed", "Missed", DATEVALUE(RIGHT(Raw!BT96, LEN(Raw!BT96) - FIND(",", Raw!BT96) - 1))))</f>
        <v/>
      </c>
      <c r="L96" s="3" t="str">
        <f>IF(Raw!BU96="", "", IF(Raw!BU96="Missed", "Missed", TIMEVALUE(Raw!BU96)))</f>
        <v/>
      </c>
      <c r="M96" t="str">
        <f>IF(Raw!BV96="", "", Raw!BV96)</f>
        <v/>
      </c>
    </row>
    <row r="97" spans="1:13" x14ac:dyDescent="0.2">
      <c r="A97" s="4" t="str">
        <f>IF(B97="", "", 96)</f>
        <v/>
      </c>
      <c r="B97" s="4" t="str">
        <f>IF(Raw!R97="", "", Raw!R97)</f>
        <v/>
      </c>
      <c r="C97" s="4" t="str">
        <f>IF(Raw!S97="", "", Raw!S97)</f>
        <v/>
      </c>
      <c r="D97" t="str">
        <f>IF(Raw!AT97="", "", Raw!AT97)</f>
        <v/>
      </c>
      <c r="E97" t="str">
        <f>IF(Raw!V97="", "", Raw!V97)</f>
        <v/>
      </c>
      <c r="F97" t="str">
        <f>IF(Raw!BA97="", "", Raw!BA97)</f>
        <v/>
      </c>
      <c r="G97" t="str">
        <f>IF(Raw!AV97="", "", Raw!AV97)</f>
        <v/>
      </c>
      <c r="H97" t="str">
        <f>IF(Raw!T97="", "", Raw!T97)</f>
        <v/>
      </c>
      <c r="I97" t="str">
        <f>IF(Raw!U97="", "", Raw!U97)</f>
        <v/>
      </c>
      <c r="J97" t="str">
        <f>IF(Raw!AZ97="Failed", "No", "")</f>
        <v/>
      </c>
      <c r="K97" s="2" t="str">
        <f>IF(Raw!BT97="", "", IF(Raw!BT97="Missed", "Missed", DATEVALUE(RIGHT(Raw!BT97, LEN(Raw!BT97) - FIND(",", Raw!BT97) - 1))))</f>
        <v/>
      </c>
      <c r="L97" s="3" t="str">
        <f>IF(Raw!BU97="", "", IF(Raw!BU97="Missed", "Missed", TIMEVALUE(Raw!BU97)))</f>
        <v/>
      </c>
      <c r="M97" t="str">
        <f>IF(Raw!BV97="", "", Raw!BV97)</f>
        <v/>
      </c>
    </row>
    <row r="98" spans="1:13" x14ac:dyDescent="0.2">
      <c r="A98" s="4" t="str">
        <f>IF(B98="", "", 97)</f>
        <v/>
      </c>
      <c r="B98" s="4" t="str">
        <f>IF(Raw!R98="", "", Raw!R98)</f>
        <v/>
      </c>
      <c r="C98" s="4" t="str">
        <f>IF(Raw!S98="", "", Raw!S98)</f>
        <v/>
      </c>
      <c r="D98" t="str">
        <f>IF(Raw!AT98="", "", Raw!AT98)</f>
        <v/>
      </c>
      <c r="E98" t="str">
        <f>IF(Raw!V98="", "", Raw!V98)</f>
        <v/>
      </c>
      <c r="F98" t="str">
        <f>IF(Raw!BA98="", "", Raw!BA98)</f>
        <v/>
      </c>
      <c r="G98" t="str">
        <f>IF(Raw!AV98="", "", Raw!AV98)</f>
        <v/>
      </c>
      <c r="H98" t="str">
        <f>IF(Raw!T98="", "", Raw!T98)</f>
        <v/>
      </c>
      <c r="I98" t="str">
        <f>IF(Raw!U98="", "", Raw!U98)</f>
        <v/>
      </c>
      <c r="J98" t="str">
        <f>IF(Raw!AZ98="Failed", "No", "")</f>
        <v/>
      </c>
      <c r="K98" s="2" t="str">
        <f>IF(Raw!BT98="", "", IF(Raw!BT98="Missed", "Missed", DATEVALUE(RIGHT(Raw!BT98, LEN(Raw!BT98) - FIND(",", Raw!BT98) - 1))))</f>
        <v/>
      </c>
      <c r="L98" s="3" t="str">
        <f>IF(Raw!BU98="", "", IF(Raw!BU98="Missed", "Missed", TIMEVALUE(Raw!BU98)))</f>
        <v/>
      </c>
      <c r="M98" t="str">
        <f>IF(Raw!BV98="", "", Raw!BV98)</f>
        <v/>
      </c>
    </row>
    <row r="99" spans="1:13" x14ac:dyDescent="0.2">
      <c r="A99" s="4" t="str">
        <f>IF(B99="", "", 98)</f>
        <v/>
      </c>
      <c r="B99" s="4" t="str">
        <f>IF(Raw!R99="", "", Raw!R99)</f>
        <v/>
      </c>
      <c r="C99" s="4" t="str">
        <f>IF(Raw!S99="", "", Raw!S99)</f>
        <v/>
      </c>
      <c r="D99" t="str">
        <f>IF(Raw!AT99="", "", Raw!AT99)</f>
        <v/>
      </c>
      <c r="E99" t="str">
        <f>IF(Raw!V99="", "", Raw!V99)</f>
        <v/>
      </c>
      <c r="F99" t="str">
        <f>IF(Raw!BA99="", "", Raw!BA99)</f>
        <v/>
      </c>
      <c r="G99" t="str">
        <f>IF(Raw!AV99="", "", Raw!AV99)</f>
        <v/>
      </c>
      <c r="H99" t="str">
        <f>IF(Raw!T99="", "", Raw!T99)</f>
        <v/>
      </c>
      <c r="I99" t="str">
        <f>IF(Raw!U99="", "", Raw!U99)</f>
        <v/>
      </c>
      <c r="J99" t="str">
        <f>IF(Raw!AZ99="Failed", "No", "")</f>
        <v/>
      </c>
      <c r="K99" s="2" t="str">
        <f>IF(Raw!BT99="", "", IF(Raw!BT99="Missed", "Missed", DATEVALUE(RIGHT(Raw!BT99, LEN(Raw!BT99) - FIND(",", Raw!BT99) - 1))))</f>
        <v/>
      </c>
      <c r="L99" s="3" t="str">
        <f>IF(Raw!BU99="", "", IF(Raw!BU99="Missed", "Missed", TIMEVALUE(Raw!BU99)))</f>
        <v/>
      </c>
      <c r="M99" t="str">
        <f>IF(Raw!BV99="", "", Raw!BV99)</f>
        <v/>
      </c>
    </row>
    <row r="100" spans="1:13" x14ac:dyDescent="0.2">
      <c r="A100" s="4" t="str">
        <f>IF(B100="", "", 99)</f>
        <v/>
      </c>
      <c r="B100" s="4" t="str">
        <f>IF(Raw!R100="", "", Raw!R100)</f>
        <v/>
      </c>
      <c r="C100" s="4" t="str">
        <f>IF(Raw!S100="", "", Raw!S100)</f>
        <v/>
      </c>
      <c r="D100" t="str">
        <f>IF(Raw!AT100="", "", Raw!AT100)</f>
        <v/>
      </c>
      <c r="E100" t="str">
        <f>IF(Raw!V100="", "", Raw!V100)</f>
        <v/>
      </c>
      <c r="F100" t="str">
        <f>IF(Raw!BA100="", "", Raw!BA100)</f>
        <v/>
      </c>
      <c r="G100" t="str">
        <f>IF(Raw!AV100="", "", Raw!AV100)</f>
        <v/>
      </c>
      <c r="H100" t="str">
        <f>IF(Raw!T100="", "", Raw!T100)</f>
        <v/>
      </c>
      <c r="I100" t="str">
        <f>IF(Raw!U100="", "", Raw!U100)</f>
        <v/>
      </c>
      <c r="J100" t="str">
        <f>IF(Raw!AZ100="Failed", "No", "")</f>
        <v/>
      </c>
      <c r="K100" s="2" t="str">
        <f>IF(Raw!BT100="", "", IF(Raw!BT100="Missed", "Missed", DATEVALUE(RIGHT(Raw!BT100, LEN(Raw!BT100) - FIND(",", Raw!BT100) - 1))))</f>
        <v/>
      </c>
      <c r="L100" s="3" t="str">
        <f>IF(Raw!BU100="", "", IF(Raw!BU100="Missed", "Missed", TIMEVALUE(Raw!BU100)))</f>
        <v/>
      </c>
      <c r="M100" t="str">
        <f>IF(Raw!BV100="", "", Raw!BV100)</f>
        <v/>
      </c>
    </row>
    <row r="101" spans="1:13" x14ac:dyDescent="0.2">
      <c r="A101" s="4" t="str">
        <f>IF(B101="", "", 100)</f>
        <v/>
      </c>
      <c r="B101" s="4" t="str">
        <f>IF(Raw!R101="", "", Raw!R101)</f>
        <v/>
      </c>
      <c r="C101" s="4" t="str">
        <f>IF(Raw!S101="", "", Raw!S101)</f>
        <v/>
      </c>
      <c r="D101" t="str">
        <f>IF(Raw!AT101="", "", Raw!AT101)</f>
        <v/>
      </c>
      <c r="E101" t="str">
        <f>IF(Raw!V101="", "", Raw!V101)</f>
        <v/>
      </c>
      <c r="F101" t="str">
        <f>IF(Raw!BA101="", "", Raw!BA101)</f>
        <v/>
      </c>
      <c r="G101" t="str">
        <f>IF(Raw!AV101="", "", Raw!AV101)</f>
        <v/>
      </c>
      <c r="H101" t="str">
        <f>IF(Raw!T101="", "", Raw!T101)</f>
        <v/>
      </c>
      <c r="I101" t="str">
        <f>IF(Raw!U101="", "", Raw!U101)</f>
        <v/>
      </c>
      <c r="J101" t="str">
        <f>IF(Raw!AZ101="Failed", "No", "")</f>
        <v/>
      </c>
      <c r="K101" s="2" t="str">
        <f>IF(Raw!BT101="", "", IF(Raw!BT101="Missed", "Missed", DATEVALUE(RIGHT(Raw!BT101, LEN(Raw!BT101) - FIND(",", Raw!BT101) - 1))))</f>
        <v/>
      </c>
      <c r="L101" s="3" t="str">
        <f>IF(Raw!BU101="", "", IF(Raw!BU101="Missed", "Missed", TIMEVALUE(Raw!BU101)))</f>
        <v/>
      </c>
      <c r="M101" t="str">
        <f>IF(Raw!BV101="", "", Raw!BV101)</f>
        <v/>
      </c>
    </row>
    <row r="102" spans="1:13" x14ac:dyDescent="0.2">
      <c r="A102" s="4" t="str">
        <f>IF(B102="", "", 101)</f>
        <v/>
      </c>
      <c r="B102" s="4" t="str">
        <f>IF(Raw!R102="", "", Raw!R102)</f>
        <v/>
      </c>
      <c r="C102" s="4" t="str">
        <f>IF(Raw!S102="", "", Raw!S102)</f>
        <v/>
      </c>
      <c r="D102" t="str">
        <f>IF(Raw!AT102="", "", Raw!AT102)</f>
        <v/>
      </c>
      <c r="E102" t="str">
        <f>IF(Raw!V102="", "", Raw!V102)</f>
        <v/>
      </c>
      <c r="F102" t="str">
        <f>IF(Raw!BA102="", "", Raw!BA102)</f>
        <v/>
      </c>
      <c r="G102" t="str">
        <f>IF(Raw!AV102="", "", Raw!AV102)</f>
        <v/>
      </c>
      <c r="H102" t="str">
        <f>IF(Raw!T102="", "", Raw!T102)</f>
        <v/>
      </c>
      <c r="I102" t="str">
        <f>IF(Raw!U102="", "", Raw!U102)</f>
        <v/>
      </c>
      <c r="J102" t="str">
        <f>IF(Raw!AZ102="Failed", "No", "")</f>
        <v/>
      </c>
      <c r="K102" s="2" t="str">
        <f>IF(Raw!BT102="", "", IF(Raw!BT102="Missed", "Missed", DATEVALUE(RIGHT(Raw!BT102, LEN(Raw!BT102) - FIND(",", Raw!BT102) - 1))))</f>
        <v/>
      </c>
      <c r="L102" s="3" t="str">
        <f>IF(Raw!BU102="", "", IF(Raw!BU102="Missed", "Missed", TIMEVALUE(Raw!BU102)))</f>
        <v/>
      </c>
      <c r="M102" t="str">
        <f>IF(Raw!BV102="", "", Raw!BV102)</f>
        <v/>
      </c>
    </row>
    <row r="103" spans="1:13" x14ac:dyDescent="0.2">
      <c r="A103" s="4" t="str">
        <f>IF(B103="", "", 102)</f>
        <v/>
      </c>
      <c r="B103" s="4" t="str">
        <f>IF(Raw!R103="", "", Raw!R103)</f>
        <v/>
      </c>
      <c r="C103" s="4" t="str">
        <f>IF(Raw!S103="", "", Raw!S103)</f>
        <v/>
      </c>
      <c r="D103" t="str">
        <f>IF(Raw!AT103="", "", Raw!AT103)</f>
        <v/>
      </c>
      <c r="E103" t="str">
        <f>IF(Raw!V103="", "", Raw!V103)</f>
        <v/>
      </c>
      <c r="F103" t="str">
        <f>IF(Raw!BA103="", "", Raw!BA103)</f>
        <v/>
      </c>
      <c r="G103" t="str">
        <f>IF(Raw!AV103="", "", Raw!AV103)</f>
        <v/>
      </c>
      <c r="H103" t="str">
        <f>IF(Raw!T103="", "", Raw!T103)</f>
        <v/>
      </c>
      <c r="I103" t="str">
        <f>IF(Raw!U103="", "", Raw!U103)</f>
        <v/>
      </c>
      <c r="J103" t="str">
        <f>IF(Raw!AZ103="Failed", "No", "")</f>
        <v/>
      </c>
      <c r="K103" s="2" t="str">
        <f>IF(Raw!BT103="", "", IF(Raw!BT103="Missed", "Missed", DATEVALUE(RIGHT(Raw!BT103, LEN(Raw!BT103) - FIND(",", Raw!BT103) - 1))))</f>
        <v/>
      </c>
      <c r="L103" s="3" t="str">
        <f>IF(Raw!BU103="", "", IF(Raw!BU103="Missed", "Missed", TIMEVALUE(Raw!BU103)))</f>
        <v/>
      </c>
      <c r="M103" t="str">
        <f>IF(Raw!BV103="", "", Raw!BV103)</f>
        <v/>
      </c>
    </row>
    <row r="104" spans="1:13" x14ac:dyDescent="0.2">
      <c r="A104" s="4" t="str">
        <f>IF(B104="", "", 103)</f>
        <v/>
      </c>
      <c r="B104" s="4" t="str">
        <f>IF(Raw!R104="", "", Raw!R104)</f>
        <v/>
      </c>
      <c r="C104" s="4" t="str">
        <f>IF(Raw!S104="", "", Raw!S104)</f>
        <v/>
      </c>
      <c r="D104" t="str">
        <f>IF(Raw!AT104="", "", Raw!AT104)</f>
        <v/>
      </c>
      <c r="E104" t="str">
        <f>IF(Raw!V104="", "", Raw!V104)</f>
        <v/>
      </c>
      <c r="F104" t="str">
        <f>IF(Raw!BA104="", "", Raw!BA104)</f>
        <v/>
      </c>
      <c r="G104" t="str">
        <f>IF(Raw!AV104="", "", Raw!AV104)</f>
        <v/>
      </c>
      <c r="H104" t="str">
        <f>IF(Raw!T104="", "", Raw!T104)</f>
        <v/>
      </c>
      <c r="I104" t="str">
        <f>IF(Raw!U104="", "", Raw!U104)</f>
        <v/>
      </c>
      <c r="J104" t="str">
        <f>IF(Raw!AZ104="Failed", "No", "")</f>
        <v/>
      </c>
      <c r="K104" s="2" t="str">
        <f>IF(Raw!BT104="", "", IF(Raw!BT104="Missed", "Missed", DATEVALUE(RIGHT(Raw!BT104, LEN(Raw!BT104) - FIND(",", Raw!BT104) - 1))))</f>
        <v/>
      </c>
      <c r="L104" s="3" t="str">
        <f>IF(Raw!BU104="", "", IF(Raw!BU104="Missed", "Missed", TIMEVALUE(Raw!BU104)))</f>
        <v/>
      </c>
      <c r="M104" t="str">
        <f>IF(Raw!BV104="", "", Raw!BV104)</f>
        <v/>
      </c>
    </row>
    <row r="105" spans="1:13" x14ac:dyDescent="0.2">
      <c r="A105" s="4" t="str">
        <f>IF(B105="", "", 104)</f>
        <v/>
      </c>
      <c r="B105" s="4" t="str">
        <f>IF(Raw!R105="", "", Raw!R105)</f>
        <v/>
      </c>
      <c r="C105" s="4" t="str">
        <f>IF(Raw!S105="", "", Raw!S105)</f>
        <v/>
      </c>
      <c r="D105" t="str">
        <f>IF(Raw!AT105="", "", Raw!AT105)</f>
        <v/>
      </c>
      <c r="E105" t="str">
        <f>IF(Raw!V105="", "", Raw!V105)</f>
        <v/>
      </c>
      <c r="F105" t="str">
        <f>IF(Raw!BA105="", "", Raw!BA105)</f>
        <v/>
      </c>
      <c r="G105" t="str">
        <f>IF(Raw!AV105="", "", Raw!AV105)</f>
        <v/>
      </c>
      <c r="H105" t="str">
        <f>IF(Raw!T105="", "", Raw!T105)</f>
        <v/>
      </c>
      <c r="I105" t="str">
        <f>IF(Raw!U105="", "", Raw!U105)</f>
        <v/>
      </c>
      <c r="J105" t="str">
        <f>IF(Raw!AZ105="Failed", "No", "")</f>
        <v/>
      </c>
      <c r="K105" s="2" t="str">
        <f>IF(Raw!BT105="", "", IF(Raw!BT105="Missed", "Missed", DATEVALUE(RIGHT(Raw!BT105, LEN(Raw!BT105) - FIND(",", Raw!BT105) - 1))))</f>
        <v/>
      </c>
      <c r="L105" s="3" t="str">
        <f>IF(Raw!BU105="", "", IF(Raw!BU105="Missed", "Missed", TIMEVALUE(Raw!BU105)))</f>
        <v/>
      </c>
      <c r="M105" t="str">
        <f>IF(Raw!BV105="", "", Raw!BV105)</f>
        <v/>
      </c>
    </row>
    <row r="106" spans="1:13" x14ac:dyDescent="0.2">
      <c r="A106" s="4" t="str">
        <f>IF(B106="", "", 105)</f>
        <v/>
      </c>
      <c r="B106" s="4" t="str">
        <f>IF(Raw!R106="", "", Raw!R106)</f>
        <v/>
      </c>
      <c r="C106" s="4" t="str">
        <f>IF(Raw!S106="", "", Raw!S106)</f>
        <v/>
      </c>
      <c r="D106" t="str">
        <f>IF(Raw!AT106="", "", Raw!AT106)</f>
        <v/>
      </c>
      <c r="E106" t="str">
        <f>IF(Raw!V106="", "", Raw!V106)</f>
        <v/>
      </c>
      <c r="F106" t="str">
        <f>IF(Raw!BA106="", "", Raw!BA106)</f>
        <v/>
      </c>
      <c r="G106" t="str">
        <f>IF(Raw!AV106="", "", Raw!AV106)</f>
        <v/>
      </c>
      <c r="H106" t="str">
        <f>IF(Raw!T106="", "", Raw!T106)</f>
        <v/>
      </c>
      <c r="I106" t="str">
        <f>IF(Raw!U106="", "", Raw!U106)</f>
        <v/>
      </c>
      <c r="J106" t="str">
        <f>IF(Raw!AZ106="Failed", "No", "")</f>
        <v/>
      </c>
      <c r="K106" s="2" t="str">
        <f>IF(Raw!BT106="", "", IF(Raw!BT106="Missed", "Missed", DATEVALUE(RIGHT(Raw!BT106, LEN(Raw!BT106) - FIND(",", Raw!BT106) - 1))))</f>
        <v/>
      </c>
      <c r="L106" s="3" t="str">
        <f>IF(Raw!BU106="", "", IF(Raw!BU106="Missed", "Missed", TIMEVALUE(Raw!BU106)))</f>
        <v/>
      </c>
      <c r="M106" t="str">
        <f>IF(Raw!BV106="", "", Raw!BV106)</f>
        <v/>
      </c>
    </row>
    <row r="107" spans="1:13" x14ac:dyDescent="0.2">
      <c r="A107" s="4" t="str">
        <f>IF(B107="", "", 106)</f>
        <v/>
      </c>
      <c r="B107" s="4" t="str">
        <f>IF(Raw!R107="", "", Raw!R107)</f>
        <v/>
      </c>
      <c r="C107" s="4" t="str">
        <f>IF(Raw!S107="", "", Raw!S107)</f>
        <v/>
      </c>
      <c r="D107" t="str">
        <f>IF(Raw!AT107="", "", Raw!AT107)</f>
        <v/>
      </c>
      <c r="E107" t="str">
        <f>IF(Raw!V107="", "", Raw!V107)</f>
        <v/>
      </c>
      <c r="F107" t="str">
        <f>IF(Raw!BA107="", "", Raw!BA107)</f>
        <v/>
      </c>
      <c r="G107" t="str">
        <f>IF(Raw!AV107="", "", Raw!AV107)</f>
        <v/>
      </c>
      <c r="H107" t="str">
        <f>IF(Raw!T107="", "", Raw!T107)</f>
        <v/>
      </c>
      <c r="I107" t="str">
        <f>IF(Raw!U107="", "", Raw!U107)</f>
        <v/>
      </c>
      <c r="J107" t="str">
        <f>IF(Raw!AZ107="Failed", "No", "")</f>
        <v/>
      </c>
      <c r="K107" s="2" t="str">
        <f>IF(Raw!BT107="", "", IF(Raw!BT107="Missed", "Missed", DATEVALUE(RIGHT(Raw!BT107, LEN(Raw!BT107) - FIND(",", Raw!BT107) - 1))))</f>
        <v/>
      </c>
      <c r="L107" s="3" t="str">
        <f>IF(Raw!BU107="", "", IF(Raw!BU107="Missed", "Missed", TIMEVALUE(Raw!BU107)))</f>
        <v/>
      </c>
      <c r="M107" t="str">
        <f>IF(Raw!BV107="", "", Raw!BV107)</f>
        <v/>
      </c>
    </row>
    <row r="108" spans="1:13" x14ac:dyDescent="0.2">
      <c r="A108" s="4" t="str">
        <f>IF(B108="", "", 107)</f>
        <v/>
      </c>
      <c r="B108" s="4" t="str">
        <f>IF(Raw!R108="", "", Raw!R108)</f>
        <v/>
      </c>
      <c r="C108" s="4" t="str">
        <f>IF(Raw!S108="", "", Raw!S108)</f>
        <v/>
      </c>
      <c r="D108" t="str">
        <f>IF(Raw!AT108="", "", Raw!AT108)</f>
        <v/>
      </c>
      <c r="E108" t="str">
        <f>IF(Raw!V108="", "", Raw!V108)</f>
        <v/>
      </c>
      <c r="F108" t="str">
        <f>IF(Raw!BA108="", "", Raw!BA108)</f>
        <v/>
      </c>
      <c r="G108" t="str">
        <f>IF(Raw!AV108="", "", Raw!AV108)</f>
        <v/>
      </c>
      <c r="H108" t="str">
        <f>IF(Raw!T108="", "", Raw!T108)</f>
        <v/>
      </c>
      <c r="I108" t="str">
        <f>IF(Raw!U108="", "", Raw!U108)</f>
        <v/>
      </c>
      <c r="J108" t="str">
        <f>IF(Raw!AZ108="Failed", "No", "")</f>
        <v/>
      </c>
      <c r="K108" s="2" t="str">
        <f>IF(Raw!BT108="", "", IF(Raw!BT108="Missed", "Missed", DATEVALUE(RIGHT(Raw!BT108, LEN(Raw!BT108) - FIND(",", Raw!BT108) - 1))))</f>
        <v/>
      </c>
      <c r="L108" s="3" t="str">
        <f>IF(Raw!BU108="", "", IF(Raw!BU108="Missed", "Missed", TIMEVALUE(Raw!BU108)))</f>
        <v/>
      </c>
      <c r="M108" t="str">
        <f>IF(Raw!BV108="", "", Raw!BV108)</f>
        <v/>
      </c>
    </row>
    <row r="109" spans="1:13" x14ac:dyDescent="0.2">
      <c r="A109" s="4" t="str">
        <f>IF(B109="", "", 108)</f>
        <v/>
      </c>
      <c r="B109" s="4" t="str">
        <f>IF(Raw!R109="", "", Raw!R109)</f>
        <v/>
      </c>
      <c r="C109" s="4" t="str">
        <f>IF(Raw!S109="", "", Raw!S109)</f>
        <v/>
      </c>
      <c r="D109" t="str">
        <f>IF(Raw!AT109="", "", Raw!AT109)</f>
        <v/>
      </c>
      <c r="E109" t="str">
        <f>IF(Raw!V109="", "", Raw!V109)</f>
        <v/>
      </c>
      <c r="F109" t="str">
        <f>IF(Raw!BA109="", "", Raw!BA109)</f>
        <v/>
      </c>
      <c r="G109" t="str">
        <f>IF(Raw!AV109="", "", Raw!AV109)</f>
        <v/>
      </c>
      <c r="H109" t="str">
        <f>IF(Raw!T109="", "", Raw!T109)</f>
        <v/>
      </c>
      <c r="I109" t="str">
        <f>IF(Raw!U109="", "", Raw!U109)</f>
        <v/>
      </c>
      <c r="J109" t="str">
        <f>IF(Raw!AZ109="Failed", "No", "")</f>
        <v/>
      </c>
      <c r="K109" s="2" t="str">
        <f>IF(Raw!BT109="", "", IF(Raw!BT109="Missed", "Missed", DATEVALUE(RIGHT(Raw!BT109, LEN(Raw!BT109) - FIND(",", Raw!BT109) - 1))))</f>
        <v/>
      </c>
      <c r="L109" s="3" t="str">
        <f>IF(Raw!BU109="", "", IF(Raw!BU109="Missed", "Missed", TIMEVALUE(Raw!BU109)))</f>
        <v/>
      </c>
      <c r="M109" t="str">
        <f>IF(Raw!BV109="", "", Raw!BV109)</f>
        <v/>
      </c>
    </row>
    <row r="110" spans="1:13" x14ac:dyDescent="0.2">
      <c r="A110" s="4" t="str">
        <f>IF(B110="", "", 109)</f>
        <v/>
      </c>
      <c r="B110" s="4" t="str">
        <f>IF(Raw!R110="", "", Raw!R110)</f>
        <v/>
      </c>
      <c r="C110" s="4" t="str">
        <f>IF(Raw!S110="", "", Raw!S110)</f>
        <v/>
      </c>
      <c r="D110" t="str">
        <f>IF(Raw!AT110="", "", Raw!AT110)</f>
        <v/>
      </c>
      <c r="E110" t="str">
        <f>IF(Raw!V110="", "", Raw!V110)</f>
        <v/>
      </c>
      <c r="F110" t="str">
        <f>IF(Raw!BA110="", "", Raw!BA110)</f>
        <v/>
      </c>
      <c r="G110" t="str">
        <f>IF(Raw!AV110="", "", Raw!AV110)</f>
        <v/>
      </c>
      <c r="H110" t="str">
        <f>IF(Raw!T110="", "", Raw!T110)</f>
        <v/>
      </c>
      <c r="I110" t="str">
        <f>IF(Raw!U110="", "", Raw!U110)</f>
        <v/>
      </c>
      <c r="J110" t="str">
        <f>IF(Raw!AZ110="Failed", "No", "")</f>
        <v/>
      </c>
      <c r="K110" s="2" t="str">
        <f>IF(Raw!BT110="", "", IF(Raw!BT110="Missed", "Missed", DATEVALUE(RIGHT(Raw!BT110, LEN(Raw!BT110) - FIND(",", Raw!BT110) - 1))))</f>
        <v/>
      </c>
      <c r="L110" s="3" t="str">
        <f>IF(Raw!BU110="", "", IF(Raw!BU110="Missed", "Missed", TIMEVALUE(Raw!BU110)))</f>
        <v/>
      </c>
      <c r="M110" t="str">
        <f>IF(Raw!BV110="", "", Raw!BV110)</f>
        <v/>
      </c>
    </row>
    <row r="111" spans="1:13" x14ac:dyDescent="0.2">
      <c r="A111" s="4" t="str">
        <f>IF(B111="", "", 110)</f>
        <v/>
      </c>
      <c r="B111" s="4" t="str">
        <f>IF(Raw!R111="", "", Raw!R111)</f>
        <v/>
      </c>
      <c r="C111" s="4" t="str">
        <f>IF(Raw!S111="", "", Raw!S111)</f>
        <v/>
      </c>
      <c r="D111" t="str">
        <f>IF(Raw!AT111="", "", Raw!AT111)</f>
        <v/>
      </c>
      <c r="E111" t="str">
        <f>IF(Raw!V111="", "", Raw!V111)</f>
        <v/>
      </c>
      <c r="F111" t="str">
        <f>IF(Raw!BA111="", "", Raw!BA111)</f>
        <v/>
      </c>
      <c r="G111" t="str">
        <f>IF(Raw!AV111="", "", Raw!AV111)</f>
        <v/>
      </c>
      <c r="H111" t="str">
        <f>IF(Raw!T111="", "", Raw!T111)</f>
        <v/>
      </c>
      <c r="I111" t="str">
        <f>IF(Raw!U111="", "", Raw!U111)</f>
        <v/>
      </c>
      <c r="J111" t="str">
        <f>IF(Raw!AZ111="Failed", "No", "")</f>
        <v/>
      </c>
      <c r="K111" s="2" t="str">
        <f>IF(Raw!BT111="", "", IF(Raw!BT111="Missed", "Missed", DATEVALUE(RIGHT(Raw!BT111, LEN(Raw!BT111) - FIND(",", Raw!BT111) - 1))))</f>
        <v/>
      </c>
      <c r="L111" s="3" t="str">
        <f>IF(Raw!BU111="", "", IF(Raw!BU111="Missed", "Missed", TIMEVALUE(Raw!BU111)))</f>
        <v/>
      </c>
      <c r="M111" t="str">
        <f>IF(Raw!BV111="", "", Raw!BV111)</f>
        <v/>
      </c>
    </row>
    <row r="112" spans="1:13" x14ac:dyDescent="0.2">
      <c r="A112" s="4" t="str">
        <f>IF(B112="", "", 111)</f>
        <v/>
      </c>
      <c r="B112" s="4" t="str">
        <f>IF(Raw!R112="", "", Raw!R112)</f>
        <v/>
      </c>
      <c r="C112" s="4" t="str">
        <f>IF(Raw!S112="", "", Raw!S112)</f>
        <v/>
      </c>
      <c r="D112" t="str">
        <f>IF(Raw!AT112="", "", Raw!AT112)</f>
        <v/>
      </c>
      <c r="E112" t="str">
        <f>IF(Raw!V112="", "", Raw!V112)</f>
        <v/>
      </c>
      <c r="F112" t="str">
        <f>IF(Raw!BA112="", "", Raw!BA112)</f>
        <v/>
      </c>
      <c r="G112" t="str">
        <f>IF(Raw!AV112="", "", Raw!AV112)</f>
        <v/>
      </c>
      <c r="H112" t="str">
        <f>IF(Raw!T112="", "", Raw!T112)</f>
        <v/>
      </c>
      <c r="I112" t="str">
        <f>IF(Raw!U112="", "", Raw!U112)</f>
        <v/>
      </c>
      <c r="J112" t="str">
        <f>IF(Raw!AZ112="Failed", "No", "")</f>
        <v/>
      </c>
      <c r="K112" s="2" t="str">
        <f>IF(Raw!BT112="", "", IF(Raw!BT112="Missed", "Missed", DATEVALUE(RIGHT(Raw!BT112, LEN(Raw!BT112) - FIND(",", Raw!BT112) - 1))))</f>
        <v/>
      </c>
      <c r="L112" s="3" t="str">
        <f>IF(Raw!BU112="", "", IF(Raw!BU112="Missed", "Missed", TIMEVALUE(Raw!BU112)))</f>
        <v/>
      </c>
      <c r="M112" t="str">
        <f>IF(Raw!BV112="", "", Raw!BV112)</f>
        <v/>
      </c>
    </row>
    <row r="113" spans="1:13" x14ac:dyDescent="0.2">
      <c r="A113" s="4" t="str">
        <f>IF(B113="", "", 112)</f>
        <v/>
      </c>
      <c r="B113" s="4" t="str">
        <f>IF(Raw!R113="", "", Raw!R113)</f>
        <v/>
      </c>
      <c r="C113" s="4" t="str">
        <f>IF(Raw!S113="", "", Raw!S113)</f>
        <v/>
      </c>
      <c r="D113" t="str">
        <f>IF(Raw!AT113="", "", Raw!AT113)</f>
        <v/>
      </c>
      <c r="E113" t="str">
        <f>IF(Raw!V113="", "", Raw!V113)</f>
        <v/>
      </c>
      <c r="F113" t="str">
        <f>IF(Raw!BA113="", "", Raw!BA113)</f>
        <v/>
      </c>
      <c r="G113" t="str">
        <f>IF(Raw!AV113="", "", Raw!AV113)</f>
        <v/>
      </c>
      <c r="H113" t="str">
        <f>IF(Raw!T113="", "", Raw!T113)</f>
        <v/>
      </c>
      <c r="I113" t="str">
        <f>IF(Raw!U113="", "", Raw!U113)</f>
        <v/>
      </c>
      <c r="J113" t="str">
        <f>IF(Raw!AZ113="Failed", "No", "")</f>
        <v/>
      </c>
      <c r="K113" s="2" t="str">
        <f>IF(Raw!BT113="", "", IF(Raw!BT113="Missed", "Missed", DATEVALUE(RIGHT(Raw!BT113, LEN(Raw!BT113) - FIND(",", Raw!BT113) - 1))))</f>
        <v/>
      </c>
      <c r="L113" s="3" t="str">
        <f>IF(Raw!BU113="", "", IF(Raw!BU113="Missed", "Missed", TIMEVALUE(Raw!BU113)))</f>
        <v/>
      </c>
      <c r="M113" t="str">
        <f>IF(Raw!BV113="", "", Raw!BV113)</f>
        <v/>
      </c>
    </row>
    <row r="114" spans="1:13" x14ac:dyDescent="0.2">
      <c r="A114" s="4" t="str">
        <f>IF(B114="", "", 113)</f>
        <v/>
      </c>
      <c r="B114" s="4" t="str">
        <f>IF(Raw!R114="", "", Raw!R114)</f>
        <v/>
      </c>
      <c r="C114" s="4" t="str">
        <f>IF(Raw!S114="", "", Raw!S114)</f>
        <v/>
      </c>
      <c r="D114" t="str">
        <f>IF(Raw!AT114="", "", Raw!AT114)</f>
        <v/>
      </c>
      <c r="E114" t="str">
        <f>IF(Raw!V114="", "", Raw!V114)</f>
        <v/>
      </c>
      <c r="F114" t="str">
        <f>IF(Raw!BA114="", "", Raw!BA114)</f>
        <v/>
      </c>
      <c r="G114" t="str">
        <f>IF(Raw!AV114="", "", Raw!AV114)</f>
        <v/>
      </c>
      <c r="H114" t="str">
        <f>IF(Raw!T114="", "", Raw!T114)</f>
        <v/>
      </c>
      <c r="I114" t="str">
        <f>IF(Raw!U114="", "", Raw!U114)</f>
        <v/>
      </c>
      <c r="J114" t="str">
        <f>IF(Raw!AZ114="Failed", "No", "")</f>
        <v/>
      </c>
      <c r="K114" s="2" t="str">
        <f>IF(Raw!BT114="", "", IF(Raw!BT114="Missed", "Missed", DATEVALUE(RIGHT(Raw!BT114, LEN(Raw!BT114) - FIND(",", Raw!BT114) - 1))))</f>
        <v/>
      </c>
      <c r="L114" s="3" t="str">
        <f>IF(Raw!BU114="", "", IF(Raw!BU114="Missed", "Missed", TIMEVALUE(Raw!BU114)))</f>
        <v/>
      </c>
      <c r="M114" t="str">
        <f>IF(Raw!BV114="", "", Raw!BV114)</f>
        <v/>
      </c>
    </row>
    <row r="115" spans="1:13" x14ac:dyDescent="0.2">
      <c r="A115" s="4" t="str">
        <f>IF(B115="", "", 114)</f>
        <v/>
      </c>
      <c r="B115" s="4" t="str">
        <f>IF(Raw!R115="", "", Raw!R115)</f>
        <v/>
      </c>
      <c r="C115" s="4" t="str">
        <f>IF(Raw!S115="", "", Raw!S115)</f>
        <v/>
      </c>
      <c r="D115" t="str">
        <f>IF(Raw!AT115="", "", Raw!AT115)</f>
        <v/>
      </c>
      <c r="E115" t="str">
        <f>IF(Raw!V115="", "", Raw!V115)</f>
        <v/>
      </c>
      <c r="F115" t="str">
        <f>IF(Raw!BA115="", "", Raw!BA115)</f>
        <v/>
      </c>
      <c r="G115" t="str">
        <f>IF(Raw!AV115="", "", Raw!AV115)</f>
        <v/>
      </c>
      <c r="H115" t="str">
        <f>IF(Raw!T115="", "", Raw!T115)</f>
        <v/>
      </c>
      <c r="I115" t="str">
        <f>IF(Raw!U115="", "", Raw!U115)</f>
        <v/>
      </c>
      <c r="J115" t="str">
        <f>IF(Raw!AZ115="Failed", "No", "")</f>
        <v/>
      </c>
      <c r="K115" s="2" t="str">
        <f>IF(Raw!BT115="", "", IF(Raw!BT115="Missed", "Missed", DATEVALUE(RIGHT(Raw!BT115, LEN(Raw!BT115) - FIND(",", Raw!BT115) - 1))))</f>
        <v/>
      </c>
      <c r="L115" s="3" t="str">
        <f>IF(Raw!BU115="", "", IF(Raw!BU115="Missed", "Missed", TIMEVALUE(Raw!BU115)))</f>
        <v/>
      </c>
      <c r="M115" t="str">
        <f>IF(Raw!BV115="", "", Raw!BV115)</f>
        <v/>
      </c>
    </row>
    <row r="116" spans="1:13" x14ac:dyDescent="0.2">
      <c r="A116" s="4" t="str">
        <f>IF(B116="", "", 115)</f>
        <v/>
      </c>
      <c r="B116" s="4" t="str">
        <f>IF(Raw!R116="", "", Raw!R116)</f>
        <v/>
      </c>
      <c r="C116" s="4" t="str">
        <f>IF(Raw!S116="", "", Raw!S116)</f>
        <v/>
      </c>
      <c r="D116" t="str">
        <f>IF(Raw!AT116="", "", Raw!AT116)</f>
        <v/>
      </c>
      <c r="E116" t="str">
        <f>IF(Raw!V116="", "", Raw!V116)</f>
        <v/>
      </c>
      <c r="F116" t="str">
        <f>IF(Raw!BA116="", "", Raw!BA116)</f>
        <v/>
      </c>
      <c r="G116" t="str">
        <f>IF(Raw!AV116="", "", Raw!AV116)</f>
        <v/>
      </c>
      <c r="H116" t="str">
        <f>IF(Raw!T116="", "", Raw!T116)</f>
        <v/>
      </c>
      <c r="I116" t="str">
        <f>IF(Raw!U116="", "", Raw!U116)</f>
        <v/>
      </c>
      <c r="J116" t="str">
        <f>IF(Raw!AZ116="Failed", "No", "")</f>
        <v/>
      </c>
      <c r="K116" s="2" t="str">
        <f>IF(Raw!BT116="", "", IF(Raw!BT116="Missed", "Missed", DATEVALUE(RIGHT(Raw!BT116, LEN(Raw!BT116) - FIND(",", Raw!BT116) - 1))))</f>
        <v/>
      </c>
      <c r="L116" s="3" t="str">
        <f>IF(Raw!BU116="", "", IF(Raw!BU116="Missed", "Missed", TIMEVALUE(Raw!BU116)))</f>
        <v/>
      </c>
      <c r="M116" t="str">
        <f>IF(Raw!BV116="", "", Raw!BV116)</f>
        <v/>
      </c>
    </row>
    <row r="117" spans="1:13" x14ac:dyDescent="0.2">
      <c r="A117" s="4" t="str">
        <f>IF(B117="", "", 116)</f>
        <v/>
      </c>
      <c r="B117" s="4" t="str">
        <f>IF(Raw!R117="", "", Raw!R117)</f>
        <v/>
      </c>
      <c r="C117" s="4" t="str">
        <f>IF(Raw!S117="", "", Raw!S117)</f>
        <v/>
      </c>
      <c r="D117" t="str">
        <f>IF(Raw!AT117="", "", Raw!AT117)</f>
        <v/>
      </c>
      <c r="E117" t="str">
        <f>IF(Raw!V117="", "", Raw!V117)</f>
        <v/>
      </c>
      <c r="F117" t="str">
        <f>IF(Raw!BA117="", "", Raw!BA117)</f>
        <v/>
      </c>
      <c r="G117" t="str">
        <f>IF(Raw!AV117="", "", Raw!AV117)</f>
        <v/>
      </c>
      <c r="H117" t="str">
        <f>IF(Raw!T117="", "", Raw!T117)</f>
        <v/>
      </c>
      <c r="I117" t="str">
        <f>IF(Raw!U117="", "", Raw!U117)</f>
        <v/>
      </c>
      <c r="J117" t="str">
        <f>IF(Raw!AZ117="Failed", "No", "")</f>
        <v/>
      </c>
      <c r="K117" s="2" t="str">
        <f>IF(Raw!BT117="", "", IF(Raw!BT117="Missed", "Missed", DATEVALUE(RIGHT(Raw!BT117, LEN(Raw!BT117) - FIND(",", Raw!BT117) - 1))))</f>
        <v/>
      </c>
      <c r="L117" s="3" t="str">
        <f>IF(Raw!BU117="", "", IF(Raw!BU117="Missed", "Missed", TIMEVALUE(Raw!BU117)))</f>
        <v/>
      </c>
      <c r="M117" t="str">
        <f>IF(Raw!BV117="", "", Raw!BV117)</f>
        <v/>
      </c>
    </row>
    <row r="118" spans="1:13" x14ac:dyDescent="0.2">
      <c r="A118" s="4" t="str">
        <f>IF(B118="", "", 117)</f>
        <v/>
      </c>
      <c r="B118" s="4" t="str">
        <f>IF(Raw!R118="", "", Raw!R118)</f>
        <v/>
      </c>
      <c r="C118" s="4" t="str">
        <f>IF(Raw!S118="", "", Raw!S118)</f>
        <v/>
      </c>
      <c r="D118" t="str">
        <f>IF(Raw!AT118="", "", Raw!AT118)</f>
        <v/>
      </c>
      <c r="E118" t="str">
        <f>IF(Raw!V118="", "", Raw!V118)</f>
        <v/>
      </c>
      <c r="F118" t="str">
        <f>IF(Raw!BA118="", "", Raw!BA118)</f>
        <v/>
      </c>
      <c r="G118" t="str">
        <f>IF(Raw!AV118="", "", Raw!AV118)</f>
        <v/>
      </c>
      <c r="H118" t="str">
        <f>IF(Raw!T118="", "", Raw!T118)</f>
        <v/>
      </c>
      <c r="I118" t="str">
        <f>IF(Raw!U118="", "", Raw!U118)</f>
        <v/>
      </c>
      <c r="J118" t="str">
        <f>IF(Raw!AZ118="Failed", "No", "")</f>
        <v/>
      </c>
      <c r="K118" s="2" t="str">
        <f>IF(Raw!BT118="", "", IF(Raw!BT118="Missed", "Missed", DATEVALUE(RIGHT(Raw!BT118, LEN(Raw!BT118) - FIND(",", Raw!BT118) - 1))))</f>
        <v/>
      </c>
      <c r="L118" s="3" t="str">
        <f>IF(Raw!BU118="", "", IF(Raw!BU118="Missed", "Missed", TIMEVALUE(Raw!BU118)))</f>
        <v/>
      </c>
      <c r="M118" t="str">
        <f>IF(Raw!BV118="", "", Raw!BV118)</f>
        <v/>
      </c>
    </row>
    <row r="119" spans="1:13" x14ac:dyDescent="0.2">
      <c r="A119" s="4" t="str">
        <f>IF(B119="", "", 118)</f>
        <v/>
      </c>
      <c r="B119" s="4" t="str">
        <f>IF(Raw!R119="", "", Raw!R119)</f>
        <v/>
      </c>
      <c r="C119" s="4" t="str">
        <f>IF(Raw!S119="", "", Raw!S119)</f>
        <v/>
      </c>
      <c r="D119" t="str">
        <f>IF(Raw!AT119="", "", Raw!AT119)</f>
        <v/>
      </c>
      <c r="E119" t="str">
        <f>IF(Raw!V119="", "", Raw!V119)</f>
        <v/>
      </c>
      <c r="F119" t="str">
        <f>IF(Raw!BA119="", "", Raw!BA119)</f>
        <v/>
      </c>
      <c r="G119" t="str">
        <f>IF(Raw!AV119="", "", Raw!AV119)</f>
        <v/>
      </c>
      <c r="H119" t="str">
        <f>IF(Raw!T119="", "", Raw!T119)</f>
        <v/>
      </c>
      <c r="I119" t="str">
        <f>IF(Raw!U119="", "", Raw!U119)</f>
        <v/>
      </c>
      <c r="J119" t="str">
        <f>IF(Raw!AZ119="Failed", "No", "")</f>
        <v/>
      </c>
      <c r="K119" s="2" t="str">
        <f>IF(Raw!BT119="", "", IF(Raw!BT119="Missed", "Missed", DATEVALUE(RIGHT(Raw!BT119, LEN(Raw!BT119) - FIND(",", Raw!BT119) - 1))))</f>
        <v/>
      </c>
      <c r="L119" s="3" t="str">
        <f>IF(Raw!BU119="", "", IF(Raw!BU119="Missed", "Missed", TIMEVALUE(Raw!BU119)))</f>
        <v/>
      </c>
      <c r="M119" t="str">
        <f>IF(Raw!BV119="", "", Raw!BV119)</f>
        <v/>
      </c>
    </row>
    <row r="120" spans="1:13" x14ac:dyDescent="0.2">
      <c r="A120" s="4" t="str">
        <f>IF(B120="", "", 119)</f>
        <v/>
      </c>
      <c r="B120" s="4" t="str">
        <f>IF(Raw!R120="", "", Raw!R120)</f>
        <v/>
      </c>
      <c r="C120" s="4" t="str">
        <f>IF(Raw!S120="", "", Raw!S120)</f>
        <v/>
      </c>
      <c r="D120" t="str">
        <f>IF(Raw!AT120="", "", Raw!AT120)</f>
        <v/>
      </c>
      <c r="E120" t="str">
        <f>IF(Raw!V120="", "", Raw!V120)</f>
        <v/>
      </c>
      <c r="F120" t="str">
        <f>IF(Raw!BA120="", "", Raw!BA120)</f>
        <v/>
      </c>
      <c r="G120" t="str">
        <f>IF(Raw!AV120="", "", Raw!AV120)</f>
        <v/>
      </c>
      <c r="H120" t="str">
        <f>IF(Raw!T120="", "", Raw!T120)</f>
        <v/>
      </c>
      <c r="I120" t="str">
        <f>IF(Raw!U120="", "", Raw!U120)</f>
        <v/>
      </c>
      <c r="J120" t="str">
        <f>IF(Raw!AZ120="Failed", "No", "")</f>
        <v/>
      </c>
      <c r="K120" s="2" t="str">
        <f>IF(Raw!BT120="", "", IF(Raw!BT120="Missed", "Missed", DATEVALUE(RIGHT(Raw!BT120, LEN(Raw!BT120) - FIND(",", Raw!BT120) - 1))))</f>
        <v/>
      </c>
      <c r="L120" s="3" t="str">
        <f>IF(Raw!BU120="", "", IF(Raw!BU120="Missed", "Missed", TIMEVALUE(Raw!BU120)))</f>
        <v/>
      </c>
      <c r="M120" t="str">
        <f>IF(Raw!BV120="", "", Raw!BV120)</f>
        <v/>
      </c>
    </row>
    <row r="121" spans="1:13" x14ac:dyDescent="0.2">
      <c r="A121" s="4" t="str">
        <f>IF(B121="", "", 120)</f>
        <v/>
      </c>
      <c r="B121" s="4" t="str">
        <f>IF(Raw!R121="", "", Raw!R121)</f>
        <v/>
      </c>
      <c r="C121" s="4" t="str">
        <f>IF(Raw!S121="", "", Raw!S121)</f>
        <v/>
      </c>
      <c r="D121" t="str">
        <f>IF(Raw!AT121="", "", Raw!AT121)</f>
        <v/>
      </c>
      <c r="E121" t="str">
        <f>IF(Raw!V121="", "", Raw!V121)</f>
        <v/>
      </c>
      <c r="F121" t="str">
        <f>IF(Raw!BA121="", "", Raw!BA121)</f>
        <v/>
      </c>
      <c r="G121" t="str">
        <f>IF(Raw!AV121="", "", Raw!AV121)</f>
        <v/>
      </c>
      <c r="H121" t="str">
        <f>IF(Raw!T121="", "", Raw!T121)</f>
        <v/>
      </c>
      <c r="I121" t="str">
        <f>IF(Raw!U121="", "", Raw!U121)</f>
        <v/>
      </c>
      <c r="J121" t="str">
        <f>IF(Raw!AZ121="Failed", "No", "")</f>
        <v/>
      </c>
      <c r="K121" s="2" t="str">
        <f>IF(Raw!BT121="", "", IF(Raw!BT121="Missed", "Missed", DATEVALUE(RIGHT(Raw!BT121, LEN(Raw!BT121) - FIND(",", Raw!BT121) - 1))))</f>
        <v/>
      </c>
      <c r="L121" s="3" t="str">
        <f>IF(Raw!BU121="", "", IF(Raw!BU121="Missed", "Missed", TIMEVALUE(Raw!BU121)))</f>
        <v/>
      </c>
      <c r="M121" t="str">
        <f>IF(Raw!BV121="", "", Raw!BV121)</f>
        <v/>
      </c>
    </row>
    <row r="122" spans="1:13" x14ac:dyDescent="0.2">
      <c r="A122" s="4" t="str">
        <f>IF(B122="", "", 121)</f>
        <v/>
      </c>
      <c r="B122" s="4" t="str">
        <f>IF(Raw!R122="", "", Raw!R122)</f>
        <v/>
      </c>
      <c r="C122" s="4" t="str">
        <f>IF(Raw!S122="", "", Raw!S122)</f>
        <v/>
      </c>
      <c r="D122" t="str">
        <f>IF(Raw!AT122="", "", Raw!AT122)</f>
        <v/>
      </c>
      <c r="E122" t="str">
        <f>IF(Raw!V122="", "", Raw!V122)</f>
        <v/>
      </c>
      <c r="F122" t="str">
        <f>IF(Raw!BA122="", "", Raw!BA122)</f>
        <v/>
      </c>
      <c r="G122" t="str">
        <f>IF(Raw!AV122="", "", Raw!AV122)</f>
        <v/>
      </c>
      <c r="H122" t="str">
        <f>IF(Raw!T122="", "", Raw!T122)</f>
        <v/>
      </c>
      <c r="I122" t="str">
        <f>IF(Raw!U122="", "", Raw!U122)</f>
        <v/>
      </c>
      <c r="J122" t="str">
        <f>IF(Raw!AZ122="Failed", "No", "")</f>
        <v/>
      </c>
      <c r="K122" s="2" t="str">
        <f>IF(Raw!BT122="", "", IF(Raw!BT122="Missed", "Missed", DATEVALUE(RIGHT(Raw!BT122, LEN(Raw!BT122) - FIND(",", Raw!BT122) - 1))))</f>
        <v/>
      </c>
      <c r="L122" s="3" t="str">
        <f>IF(Raw!BU122="", "", IF(Raw!BU122="Missed", "Missed", TIMEVALUE(Raw!BU122)))</f>
        <v/>
      </c>
      <c r="M122" t="str">
        <f>IF(Raw!BV122="", "", Raw!BV122)</f>
        <v/>
      </c>
    </row>
    <row r="123" spans="1:13" x14ac:dyDescent="0.2">
      <c r="A123" s="4" t="str">
        <f>IF(B123="", "", 122)</f>
        <v/>
      </c>
      <c r="B123" s="4" t="str">
        <f>IF(Raw!R123="", "", Raw!R123)</f>
        <v/>
      </c>
      <c r="C123" s="4" t="str">
        <f>IF(Raw!S123="", "", Raw!S123)</f>
        <v/>
      </c>
      <c r="D123" t="str">
        <f>IF(Raw!AT123="", "", Raw!AT123)</f>
        <v/>
      </c>
      <c r="E123" t="str">
        <f>IF(Raw!V123="", "", Raw!V123)</f>
        <v/>
      </c>
      <c r="F123" t="str">
        <f>IF(Raw!BA123="", "", Raw!BA123)</f>
        <v/>
      </c>
      <c r="G123" t="str">
        <f>IF(Raw!AV123="", "", Raw!AV123)</f>
        <v/>
      </c>
      <c r="H123" t="str">
        <f>IF(Raw!T123="", "", Raw!T123)</f>
        <v/>
      </c>
      <c r="I123" t="str">
        <f>IF(Raw!U123="", "", Raw!U123)</f>
        <v/>
      </c>
      <c r="J123" t="str">
        <f>IF(Raw!AZ123="Failed", "No", "")</f>
        <v/>
      </c>
      <c r="K123" s="2" t="str">
        <f>IF(Raw!BT123="", "", IF(Raw!BT123="Missed", "Missed", DATEVALUE(RIGHT(Raw!BT123, LEN(Raw!BT123) - FIND(",", Raw!BT123) - 1))))</f>
        <v/>
      </c>
      <c r="L123" s="3" t="str">
        <f>IF(Raw!BU123="", "", IF(Raw!BU123="Missed", "Missed", TIMEVALUE(Raw!BU123)))</f>
        <v/>
      </c>
      <c r="M123" t="str">
        <f>IF(Raw!BV123="", "", Raw!BV123)</f>
        <v/>
      </c>
    </row>
    <row r="124" spans="1:13" x14ac:dyDescent="0.2">
      <c r="A124" s="4" t="str">
        <f>IF(B124="", "", 123)</f>
        <v/>
      </c>
      <c r="B124" s="4" t="str">
        <f>IF(Raw!R124="", "", Raw!R124)</f>
        <v/>
      </c>
      <c r="C124" s="4" t="str">
        <f>IF(Raw!S124="", "", Raw!S124)</f>
        <v/>
      </c>
      <c r="D124" t="str">
        <f>IF(Raw!AT124="", "", Raw!AT124)</f>
        <v/>
      </c>
      <c r="E124" t="str">
        <f>IF(Raw!V124="", "", Raw!V124)</f>
        <v/>
      </c>
      <c r="F124" t="str">
        <f>IF(Raw!BA124="", "", Raw!BA124)</f>
        <v/>
      </c>
      <c r="G124" t="str">
        <f>IF(Raw!AV124="", "", Raw!AV124)</f>
        <v/>
      </c>
      <c r="H124" t="str">
        <f>IF(Raw!T124="", "", Raw!T124)</f>
        <v/>
      </c>
      <c r="I124" t="str">
        <f>IF(Raw!U124="", "", Raw!U124)</f>
        <v/>
      </c>
      <c r="J124" t="str">
        <f>IF(Raw!AZ124="Failed", "No", "")</f>
        <v/>
      </c>
      <c r="K124" s="2" t="str">
        <f>IF(Raw!BT124="", "", IF(Raw!BT124="Missed", "Missed", DATEVALUE(RIGHT(Raw!BT124, LEN(Raw!BT124) - FIND(",", Raw!BT124) - 1))))</f>
        <v/>
      </c>
      <c r="L124" s="3" t="str">
        <f>IF(Raw!BU124="", "", IF(Raw!BU124="Missed", "Missed", TIMEVALUE(Raw!BU124)))</f>
        <v/>
      </c>
      <c r="M124" t="str">
        <f>IF(Raw!BV124="", "", Raw!BV124)</f>
        <v/>
      </c>
    </row>
    <row r="125" spans="1:13" x14ac:dyDescent="0.2">
      <c r="A125" s="4" t="str">
        <f>IF(B125="", "", 124)</f>
        <v/>
      </c>
      <c r="B125" s="4" t="str">
        <f>IF(Raw!R125="", "", Raw!R125)</f>
        <v/>
      </c>
      <c r="C125" s="4" t="str">
        <f>IF(Raw!S125="", "", Raw!S125)</f>
        <v/>
      </c>
      <c r="D125" t="str">
        <f>IF(Raw!AT125="", "", Raw!AT125)</f>
        <v/>
      </c>
      <c r="E125" t="str">
        <f>IF(Raw!V125="", "", Raw!V125)</f>
        <v/>
      </c>
      <c r="F125" t="str">
        <f>IF(Raw!BA125="", "", Raw!BA125)</f>
        <v/>
      </c>
      <c r="G125" t="str">
        <f>IF(Raw!AV125="", "", Raw!AV125)</f>
        <v/>
      </c>
      <c r="H125" t="str">
        <f>IF(Raw!T125="", "", Raw!T125)</f>
        <v/>
      </c>
      <c r="I125" t="str">
        <f>IF(Raw!U125="", "", Raw!U125)</f>
        <v/>
      </c>
      <c r="J125" t="str">
        <f>IF(Raw!AZ125="Failed", "No", "")</f>
        <v/>
      </c>
      <c r="K125" s="2" t="str">
        <f>IF(Raw!BT125="", "", IF(Raw!BT125="Missed", "Missed", DATEVALUE(RIGHT(Raw!BT125, LEN(Raw!BT125) - FIND(",", Raw!BT125) - 1))))</f>
        <v/>
      </c>
      <c r="L125" s="3" t="str">
        <f>IF(Raw!BU125="", "", IF(Raw!BU125="Missed", "Missed", TIMEVALUE(Raw!BU125)))</f>
        <v/>
      </c>
      <c r="M125" t="str">
        <f>IF(Raw!BV125="", "", Raw!BV125)</f>
        <v/>
      </c>
    </row>
    <row r="126" spans="1:13" x14ac:dyDescent="0.2">
      <c r="A126" s="4" t="str">
        <f>IF(B126="", "", 125)</f>
        <v/>
      </c>
      <c r="B126" s="4" t="str">
        <f>IF(Raw!R126="", "", Raw!R126)</f>
        <v/>
      </c>
      <c r="C126" s="4" t="str">
        <f>IF(Raw!S126="", "", Raw!S126)</f>
        <v/>
      </c>
      <c r="D126" t="str">
        <f>IF(Raw!AT126="", "", Raw!AT126)</f>
        <v/>
      </c>
      <c r="E126" t="str">
        <f>IF(Raw!V126="", "", Raw!V126)</f>
        <v/>
      </c>
      <c r="F126" t="str">
        <f>IF(Raw!BA126="", "", Raw!BA126)</f>
        <v/>
      </c>
      <c r="G126" t="str">
        <f>IF(Raw!AV126="", "", Raw!AV126)</f>
        <v/>
      </c>
      <c r="H126" t="str">
        <f>IF(Raw!T126="", "", Raw!T126)</f>
        <v/>
      </c>
      <c r="I126" t="str">
        <f>IF(Raw!U126="", "", Raw!U126)</f>
        <v/>
      </c>
      <c r="J126" t="str">
        <f>IF(Raw!AZ126="Failed", "No", "")</f>
        <v/>
      </c>
      <c r="K126" s="2" t="str">
        <f>IF(Raw!BT126="", "", IF(Raw!BT126="Missed", "Missed", DATEVALUE(RIGHT(Raw!BT126, LEN(Raw!BT126) - FIND(",", Raw!BT126) - 1))))</f>
        <v/>
      </c>
      <c r="L126" s="3" t="str">
        <f>IF(Raw!BU126="", "", IF(Raw!BU126="Missed", "Missed", TIMEVALUE(Raw!BU126)))</f>
        <v/>
      </c>
      <c r="M126" t="str">
        <f>IF(Raw!BV126="", "", Raw!BV126)</f>
        <v/>
      </c>
    </row>
    <row r="127" spans="1:13" x14ac:dyDescent="0.2">
      <c r="A127" s="4" t="str">
        <f>IF(B127="", "", 126)</f>
        <v/>
      </c>
      <c r="B127" s="4" t="str">
        <f>IF(Raw!R127="", "", Raw!R127)</f>
        <v/>
      </c>
      <c r="C127" s="4" t="str">
        <f>IF(Raw!S127="", "", Raw!S127)</f>
        <v/>
      </c>
      <c r="D127" t="str">
        <f>IF(Raw!AT127="", "", Raw!AT127)</f>
        <v/>
      </c>
      <c r="E127" t="str">
        <f>IF(Raw!V127="", "", Raw!V127)</f>
        <v/>
      </c>
      <c r="F127" t="str">
        <f>IF(Raw!BA127="", "", Raw!BA127)</f>
        <v/>
      </c>
      <c r="G127" t="str">
        <f>IF(Raw!AV127="", "", Raw!AV127)</f>
        <v/>
      </c>
      <c r="H127" t="str">
        <f>IF(Raw!T127="", "", Raw!T127)</f>
        <v/>
      </c>
      <c r="I127" t="str">
        <f>IF(Raw!U127="", "", Raw!U127)</f>
        <v/>
      </c>
      <c r="J127" t="str">
        <f>IF(Raw!AZ127="Failed", "No", "")</f>
        <v/>
      </c>
      <c r="K127" s="2" t="str">
        <f>IF(Raw!BT127="", "", IF(Raw!BT127="Missed", "Missed", DATEVALUE(RIGHT(Raw!BT127, LEN(Raw!BT127) - FIND(",", Raw!BT127) - 1))))</f>
        <v/>
      </c>
      <c r="L127" s="3" t="str">
        <f>IF(Raw!BU127="", "", IF(Raw!BU127="Missed", "Missed", TIMEVALUE(Raw!BU127)))</f>
        <v/>
      </c>
      <c r="M127" t="str">
        <f>IF(Raw!BV127="", "", Raw!BV127)</f>
        <v/>
      </c>
    </row>
    <row r="128" spans="1:13" x14ac:dyDescent="0.2">
      <c r="A128" s="4" t="str">
        <f>IF(B128="", "", 127)</f>
        <v/>
      </c>
      <c r="B128" s="4" t="str">
        <f>IF(Raw!R128="", "", Raw!R128)</f>
        <v/>
      </c>
      <c r="C128" s="4" t="str">
        <f>IF(Raw!S128="", "", Raw!S128)</f>
        <v/>
      </c>
      <c r="D128" t="str">
        <f>IF(Raw!AT128="", "", Raw!AT128)</f>
        <v/>
      </c>
      <c r="E128" t="str">
        <f>IF(Raw!V128="", "", Raw!V128)</f>
        <v/>
      </c>
      <c r="F128" t="str">
        <f>IF(Raw!BA128="", "", Raw!BA128)</f>
        <v/>
      </c>
      <c r="G128" t="str">
        <f>IF(Raw!AV128="", "", Raw!AV128)</f>
        <v/>
      </c>
      <c r="H128" t="str">
        <f>IF(Raw!T128="", "", Raw!T128)</f>
        <v/>
      </c>
      <c r="I128" t="str">
        <f>IF(Raw!U128="", "", Raw!U128)</f>
        <v/>
      </c>
      <c r="J128" t="str">
        <f>IF(Raw!AZ128="Failed", "No", "")</f>
        <v/>
      </c>
      <c r="K128" s="2" t="str">
        <f>IF(Raw!BT128="", "", IF(Raw!BT128="Missed", "Missed", DATEVALUE(RIGHT(Raw!BT128, LEN(Raw!BT128) - FIND(",", Raw!BT128) - 1))))</f>
        <v/>
      </c>
      <c r="L128" s="3" t="str">
        <f>IF(Raw!BU128="", "", IF(Raw!BU128="Missed", "Missed", TIMEVALUE(Raw!BU128)))</f>
        <v/>
      </c>
      <c r="M128" t="str">
        <f>IF(Raw!BV128="", "", Raw!BV128)</f>
        <v/>
      </c>
    </row>
    <row r="129" spans="1:13" x14ac:dyDescent="0.2">
      <c r="A129" s="4" t="str">
        <f>IF(B129="", "", 128)</f>
        <v/>
      </c>
      <c r="B129" s="4" t="str">
        <f>IF(Raw!R129="", "", Raw!R129)</f>
        <v/>
      </c>
      <c r="C129" s="4" t="str">
        <f>IF(Raw!S129="", "", Raw!S129)</f>
        <v/>
      </c>
      <c r="D129" t="str">
        <f>IF(Raw!AT129="", "", Raw!AT129)</f>
        <v/>
      </c>
      <c r="E129" t="str">
        <f>IF(Raw!V129="", "", Raw!V129)</f>
        <v/>
      </c>
      <c r="F129" t="str">
        <f>IF(Raw!BA129="", "", Raw!BA129)</f>
        <v/>
      </c>
      <c r="G129" t="str">
        <f>IF(Raw!AV129="", "", Raw!AV129)</f>
        <v/>
      </c>
      <c r="H129" t="str">
        <f>IF(Raw!T129="", "", Raw!T129)</f>
        <v/>
      </c>
      <c r="I129" t="str">
        <f>IF(Raw!U129="", "", Raw!U129)</f>
        <v/>
      </c>
      <c r="J129" t="str">
        <f>IF(Raw!AZ129="Failed", "No", "")</f>
        <v/>
      </c>
      <c r="K129" s="2" t="str">
        <f>IF(Raw!BT129="", "", IF(Raw!BT129="Missed", "Missed", DATEVALUE(RIGHT(Raw!BT129, LEN(Raw!BT129) - FIND(",", Raw!BT129) - 1))))</f>
        <v/>
      </c>
      <c r="L129" s="3" t="str">
        <f>IF(Raw!BU129="", "", IF(Raw!BU129="Missed", "Missed", TIMEVALUE(Raw!BU129)))</f>
        <v/>
      </c>
      <c r="M129" t="str">
        <f>IF(Raw!BV129="", "", Raw!BV129)</f>
        <v/>
      </c>
    </row>
    <row r="130" spans="1:13" x14ac:dyDescent="0.2">
      <c r="A130" s="4" t="str">
        <f>IF(B130="", "", 129)</f>
        <v/>
      </c>
      <c r="B130" s="4" t="str">
        <f>IF(Raw!R130="", "", Raw!R130)</f>
        <v/>
      </c>
      <c r="C130" s="4" t="str">
        <f>IF(Raw!S130="", "", Raw!S130)</f>
        <v/>
      </c>
      <c r="D130" t="str">
        <f>IF(Raw!AT130="", "", Raw!AT130)</f>
        <v/>
      </c>
      <c r="E130" t="str">
        <f>IF(Raw!V130="", "", Raw!V130)</f>
        <v/>
      </c>
      <c r="F130" t="str">
        <f>IF(Raw!BA130="", "", Raw!BA130)</f>
        <v/>
      </c>
      <c r="G130" t="str">
        <f>IF(Raw!AV130="", "", Raw!AV130)</f>
        <v/>
      </c>
      <c r="H130" t="str">
        <f>IF(Raw!T130="", "", Raw!T130)</f>
        <v/>
      </c>
      <c r="I130" t="str">
        <f>IF(Raw!U130="", "", Raw!U130)</f>
        <v/>
      </c>
      <c r="J130" t="str">
        <f>IF(Raw!AZ130="Failed", "No", "")</f>
        <v/>
      </c>
      <c r="K130" s="2" t="str">
        <f>IF(Raw!BT130="", "", IF(Raw!BT130="Missed", "Missed", DATEVALUE(RIGHT(Raw!BT130, LEN(Raw!BT130) - FIND(",", Raw!BT130) - 1))))</f>
        <v/>
      </c>
      <c r="L130" s="3" t="str">
        <f>IF(Raw!BU130="", "", IF(Raw!BU130="Missed", "Missed", TIMEVALUE(Raw!BU130)))</f>
        <v/>
      </c>
      <c r="M130" t="str">
        <f>IF(Raw!BV130="", "", Raw!BV130)</f>
        <v/>
      </c>
    </row>
    <row r="131" spans="1:13" x14ac:dyDescent="0.2">
      <c r="A131" s="4" t="str">
        <f>IF(B131="", "", 130)</f>
        <v/>
      </c>
      <c r="B131" s="4" t="str">
        <f>IF(Raw!R131="", "", Raw!R131)</f>
        <v/>
      </c>
      <c r="C131" s="4" t="str">
        <f>IF(Raw!S131="", "", Raw!S131)</f>
        <v/>
      </c>
      <c r="D131" t="str">
        <f>IF(Raw!AT131="", "", Raw!AT131)</f>
        <v/>
      </c>
      <c r="E131" t="str">
        <f>IF(Raw!V131="", "", Raw!V131)</f>
        <v/>
      </c>
      <c r="F131" t="str">
        <f>IF(Raw!BA131="", "", Raw!BA131)</f>
        <v/>
      </c>
      <c r="G131" t="str">
        <f>IF(Raw!AV131="", "", Raw!AV131)</f>
        <v/>
      </c>
      <c r="H131" t="str">
        <f>IF(Raw!T131="", "", Raw!T131)</f>
        <v/>
      </c>
      <c r="I131" t="str">
        <f>IF(Raw!U131="", "", Raw!U131)</f>
        <v/>
      </c>
      <c r="J131" t="str">
        <f>IF(Raw!AZ131="Failed", "No", "")</f>
        <v/>
      </c>
      <c r="K131" s="2" t="str">
        <f>IF(Raw!BT131="", "", IF(Raw!BT131="Missed", "Missed", DATEVALUE(RIGHT(Raw!BT131, LEN(Raw!BT131) - FIND(",", Raw!BT131) - 1))))</f>
        <v/>
      </c>
      <c r="L131" s="3" t="str">
        <f>IF(Raw!BU131="", "", IF(Raw!BU131="Missed", "Missed", TIMEVALUE(Raw!BU131)))</f>
        <v/>
      </c>
      <c r="M131" t="str">
        <f>IF(Raw!BV131="", "", Raw!BV131)</f>
        <v/>
      </c>
    </row>
    <row r="132" spans="1:13" x14ac:dyDescent="0.2">
      <c r="A132" s="4" t="str">
        <f>IF(B132="", "", 131)</f>
        <v/>
      </c>
      <c r="B132" s="4" t="str">
        <f>IF(Raw!R132="", "", Raw!R132)</f>
        <v/>
      </c>
      <c r="C132" s="4" t="str">
        <f>IF(Raw!S132="", "", Raw!S132)</f>
        <v/>
      </c>
      <c r="D132" t="str">
        <f>IF(Raw!AT132="", "", Raw!AT132)</f>
        <v/>
      </c>
      <c r="E132" t="str">
        <f>IF(Raw!V132="", "", Raw!V132)</f>
        <v/>
      </c>
      <c r="F132" t="str">
        <f>IF(Raw!BA132="", "", Raw!BA132)</f>
        <v/>
      </c>
      <c r="G132" t="str">
        <f>IF(Raw!AV132="", "", Raw!AV132)</f>
        <v/>
      </c>
      <c r="H132" t="str">
        <f>IF(Raw!T132="", "", Raw!T132)</f>
        <v/>
      </c>
      <c r="I132" t="str">
        <f>IF(Raw!U132="", "", Raw!U132)</f>
        <v/>
      </c>
      <c r="J132" t="str">
        <f>IF(Raw!AZ132="Failed", "No", "")</f>
        <v/>
      </c>
      <c r="K132" s="2" t="str">
        <f>IF(Raw!BT132="", "", IF(Raw!BT132="Missed", "Missed", DATEVALUE(RIGHT(Raw!BT132, LEN(Raw!BT132) - FIND(",", Raw!BT132) - 1))))</f>
        <v/>
      </c>
      <c r="L132" s="3" t="str">
        <f>IF(Raw!BU132="", "", IF(Raw!BU132="Missed", "Missed", TIMEVALUE(Raw!BU132)))</f>
        <v/>
      </c>
      <c r="M132" t="str">
        <f>IF(Raw!BV132="", "", Raw!BV132)</f>
        <v/>
      </c>
    </row>
    <row r="133" spans="1:13" x14ac:dyDescent="0.2">
      <c r="A133" s="4" t="str">
        <f>IF(B133="", "", 132)</f>
        <v/>
      </c>
      <c r="B133" s="4" t="str">
        <f>IF(Raw!R133="", "", Raw!R133)</f>
        <v/>
      </c>
      <c r="C133" s="4" t="str">
        <f>IF(Raw!S133="", "", Raw!S133)</f>
        <v/>
      </c>
      <c r="D133" t="str">
        <f>IF(Raw!AT133="", "", Raw!AT133)</f>
        <v/>
      </c>
      <c r="E133" t="str">
        <f>IF(Raw!V133="", "", Raw!V133)</f>
        <v/>
      </c>
      <c r="F133" t="str">
        <f>IF(Raw!BA133="", "", Raw!BA133)</f>
        <v/>
      </c>
      <c r="G133" t="str">
        <f>IF(Raw!AV133="", "", Raw!AV133)</f>
        <v/>
      </c>
      <c r="H133" t="str">
        <f>IF(Raw!T133="", "", Raw!T133)</f>
        <v/>
      </c>
      <c r="I133" t="str">
        <f>IF(Raw!U133="", "", Raw!U133)</f>
        <v/>
      </c>
      <c r="J133" t="str">
        <f>IF(Raw!AZ133="Failed", "No", "")</f>
        <v/>
      </c>
      <c r="K133" s="2" t="str">
        <f>IF(Raw!BT133="", "", IF(Raw!BT133="Missed", "Missed", DATEVALUE(RIGHT(Raw!BT133, LEN(Raw!BT133) - FIND(",", Raw!BT133) - 1))))</f>
        <v/>
      </c>
      <c r="L133" s="3" t="str">
        <f>IF(Raw!BU133="", "", IF(Raw!BU133="Missed", "Missed", TIMEVALUE(Raw!BU133)))</f>
        <v/>
      </c>
      <c r="M133" t="str">
        <f>IF(Raw!BV133="", "", Raw!BV133)</f>
        <v/>
      </c>
    </row>
    <row r="134" spans="1:13" x14ac:dyDescent="0.2">
      <c r="A134" s="4" t="str">
        <f>IF(B134="", "", 133)</f>
        <v/>
      </c>
      <c r="B134" s="4" t="str">
        <f>IF(Raw!R134="", "", Raw!R134)</f>
        <v/>
      </c>
      <c r="C134" s="4" t="str">
        <f>IF(Raw!S134="", "", Raw!S134)</f>
        <v/>
      </c>
      <c r="D134" t="str">
        <f>IF(Raw!AT134="", "", Raw!AT134)</f>
        <v/>
      </c>
      <c r="E134" t="str">
        <f>IF(Raw!V134="", "", Raw!V134)</f>
        <v/>
      </c>
      <c r="F134" t="str">
        <f>IF(Raw!BA134="", "", Raw!BA134)</f>
        <v/>
      </c>
      <c r="G134" t="str">
        <f>IF(Raw!AV134="", "", Raw!AV134)</f>
        <v/>
      </c>
      <c r="H134" t="str">
        <f>IF(Raw!T134="", "", Raw!T134)</f>
        <v/>
      </c>
      <c r="I134" t="str">
        <f>IF(Raw!U134="", "", Raw!U134)</f>
        <v/>
      </c>
      <c r="J134" t="str">
        <f>IF(Raw!AZ134="Failed", "No", "")</f>
        <v/>
      </c>
      <c r="K134" s="2" t="str">
        <f>IF(Raw!BT134="", "", IF(Raw!BT134="Missed", "Missed", DATEVALUE(RIGHT(Raw!BT134, LEN(Raw!BT134) - FIND(",", Raw!BT134) - 1))))</f>
        <v/>
      </c>
      <c r="L134" s="3" t="str">
        <f>IF(Raw!BU134="", "", IF(Raw!BU134="Missed", "Missed", TIMEVALUE(Raw!BU134)))</f>
        <v/>
      </c>
      <c r="M134" t="str">
        <f>IF(Raw!BV134="", "", Raw!BV134)</f>
        <v/>
      </c>
    </row>
    <row r="135" spans="1:13" x14ac:dyDescent="0.2">
      <c r="A135" s="4" t="str">
        <f>IF(B135="", "", 134)</f>
        <v/>
      </c>
      <c r="B135" s="4" t="str">
        <f>IF(Raw!R135="", "", Raw!R135)</f>
        <v/>
      </c>
      <c r="C135" s="4" t="str">
        <f>IF(Raw!S135="", "", Raw!S135)</f>
        <v/>
      </c>
      <c r="D135" t="str">
        <f>IF(Raw!AT135="", "", Raw!AT135)</f>
        <v/>
      </c>
      <c r="E135" t="str">
        <f>IF(Raw!V135="", "", Raw!V135)</f>
        <v/>
      </c>
      <c r="F135" t="str">
        <f>IF(Raw!BA135="", "", Raw!BA135)</f>
        <v/>
      </c>
      <c r="G135" t="str">
        <f>IF(Raw!AV135="", "", Raw!AV135)</f>
        <v/>
      </c>
      <c r="H135" t="str">
        <f>IF(Raw!T135="", "", Raw!T135)</f>
        <v/>
      </c>
      <c r="I135" t="str">
        <f>IF(Raw!U135="", "", Raw!U135)</f>
        <v/>
      </c>
      <c r="J135" t="str">
        <f>IF(Raw!AZ135="Failed", "No", "")</f>
        <v/>
      </c>
      <c r="K135" s="2" t="str">
        <f>IF(Raw!BT135="", "", IF(Raw!BT135="Missed", "Missed", DATEVALUE(RIGHT(Raw!BT135, LEN(Raw!BT135) - FIND(",", Raw!BT135) - 1))))</f>
        <v/>
      </c>
      <c r="L135" s="3" t="str">
        <f>IF(Raw!BU135="", "", IF(Raw!BU135="Missed", "Missed", TIMEVALUE(Raw!BU135)))</f>
        <v/>
      </c>
      <c r="M135" t="str">
        <f>IF(Raw!BV135="", "", Raw!BV135)</f>
        <v/>
      </c>
    </row>
    <row r="136" spans="1:13" x14ac:dyDescent="0.2">
      <c r="A136" s="4" t="str">
        <f>IF(B136="", "", 135)</f>
        <v/>
      </c>
      <c r="B136" s="4" t="str">
        <f>IF(Raw!R136="", "", Raw!R136)</f>
        <v/>
      </c>
      <c r="C136" s="4" t="str">
        <f>IF(Raw!S136="", "", Raw!S136)</f>
        <v/>
      </c>
      <c r="D136" t="str">
        <f>IF(Raw!AT136="", "", Raw!AT136)</f>
        <v/>
      </c>
      <c r="E136" t="str">
        <f>IF(Raw!V136="", "", Raw!V136)</f>
        <v/>
      </c>
      <c r="F136" t="str">
        <f>IF(Raw!BA136="", "", Raw!BA136)</f>
        <v/>
      </c>
      <c r="G136" t="str">
        <f>IF(Raw!AV136="", "", Raw!AV136)</f>
        <v/>
      </c>
      <c r="H136" t="str">
        <f>IF(Raw!T136="", "", Raw!T136)</f>
        <v/>
      </c>
      <c r="I136" t="str">
        <f>IF(Raw!U136="", "", Raw!U136)</f>
        <v/>
      </c>
      <c r="J136" t="str">
        <f>IF(Raw!AZ136="Failed", "No", "")</f>
        <v/>
      </c>
      <c r="K136" s="2" t="str">
        <f>IF(Raw!BT136="", "", IF(Raw!BT136="Missed", "Missed", DATEVALUE(RIGHT(Raw!BT136, LEN(Raw!BT136) - FIND(",", Raw!BT136) - 1))))</f>
        <v/>
      </c>
      <c r="L136" s="3" t="str">
        <f>IF(Raw!BU136="", "", IF(Raw!BU136="Missed", "Missed", TIMEVALUE(Raw!BU136)))</f>
        <v/>
      </c>
      <c r="M136" t="str">
        <f>IF(Raw!BV136="", "", Raw!BV136)</f>
        <v/>
      </c>
    </row>
    <row r="137" spans="1:13" x14ac:dyDescent="0.2">
      <c r="A137" s="4" t="str">
        <f>IF(B137="", "", 136)</f>
        <v/>
      </c>
      <c r="B137" s="4" t="str">
        <f>IF(Raw!R137="", "", Raw!R137)</f>
        <v/>
      </c>
      <c r="C137" s="4" t="str">
        <f>IF(Raw!S137="", "", Raw!S137)</f>
        <v/>
      </c>
      <c r="D137" t="str">
        <f>IF(Raw!AT137="", "", Raw!AT137)</f>
        <v/>
      </c>
      <c r="E137" t="str">
        <f>IF(Raw!V137="", "", Raw!V137)</f>
        <v/>
      </c>
      <c r="F137" t="str">
        <f>IF(Raw!BA137="", "", Raw!BA137)</f>
        <v/>
      </c>
      <c r="G137" t="str">
        <f>IF(Raw!AV137="", "", Raw!AV137)</f>
        <v/>
      </c>
      <c r="H137" t="str">
        <f>IF(Raw!T137="", "", Raw!T137)</f>
        <v/>
      </c>
      <c r="I137" t="str">
        <f>IF(Raw!U137="", "", Raw!U137)</f>
        <v/>
      </c>
      <c r="J137" t="str">
        <f>IF(Raw!AZ137="Failed", "No", "")</f>
        <v/>
      </c>
      <c r="K137" s="2" t="str">
        <f>IF(Raw!BT137="", "", IF(Raw!BT137="Missed", "Missed", DATEVALUE(RIGHT(Raw!BT137, LEN(Raw!BT137) - FIND(",", Raw!BT137) - 1))))</f>
        <v/>
      </c>
      <c r="L137" s="3" t="str">
        <f>IF(Raw!BU137="", "", IF(Raw!BU137="Missed", "Missed", TIMEVALUE(Raw!BU137)))</f>
        <v/>
      </c>
      <c r="M137" t="str">
        <f>IF(Raw!BV137="", "", Raw!BV137)</f>
        <v/>
      </c>
    </row>
    <row r="138" spans="1:13" x14ac:dyDescent="0.2">
      <c r="A138" s="4" t="str">
        <f>IF(B138="", "", 137)</f>
        <v/>
      </c>
      <c r="B138" s="4" t="str">
        <f>IF(Raw!R138="", "", Raw!R138)</f>
        <v/>
      </c>
      <c r="C138" s="4" t="str">
        <f>IF(Raw!S138="", "", Raw!S138)</f>
        <v/>
      </c>
      <c r="D138" t="str">
        <f>IF(Raw!AT138="", "", Raw!AT138)</f>
        <v/>
      </c>
      <c r="E138" t="str">
        <f>IF(Raw!V138="", "", Raw!V138)</f>
        <v/>
      </c>
      <c r="F138" t="str">
        <f>IF(Raw!BA138="", "", Raw!BA138)</f>
        <v/>
      </c>
      <c r="G138" t="str">
        <f>IF(Raw!AV138="", "", Raw!AV138)</f>
        <v/>
      </c>
      <c r="H138" t="str">
        <f>IF(Raw!T138="", "", Raw!T138)</f>
        <v/>
      </c>
      <c r="I138" t="str">
        <f>IF(Raw!U138="", "", Raw!U138)</f>
        <v/>
      </c>
      <c r="J138" t="str">
        <f>IF(Raw!AZ138="Failed", "No", "")</f>
        <v/>
      </c>
      <c r="K138" s="2" t="str">
        <f>IF(Raw!BT138="", "", IF(Raw!BT138="Missed", "Missed", DATEVALUE(RIGHT(Raw!BT138, LEN(Raw!BT138) - FIND(",", Raw!BT138) - 1))))</f>
        <v/>
      </c>
      <c r="L138" s="3" t="str">
        <f>IF(Raw!BU138="", "", IF(Raw!BU138="Missed", "Missed", TIMEVALUE(Raw!BU138)))</f>
        <v/>
      </c>
      <c r="M138" t="str">
        <f>IF(Raw!BV138="", "", Raw!BV138)</f>
        <v/>
      </c>
    </row>
    <row r="139" spans="1:13" x14ac:dyDescent="0.2">
      <c r="A139" s="4" t="str">
        <f>IF(B139="", "", 138)</f>
        <v/>
      </c>
      <c r="B139" s="4" t="str">
        <f>IF(Raw!R139="", "", Raw!R139)</f>
        <v/>
      </c>
      <c r="C139" s="4" t="str">
        <f>IF(Raw!S139="", "", Raw!S139)</f>
        <v/>
      </c>
      <c r="D139" t="str">
        <f>IF(Raw!AT139="", "", Raw!AT139)</f>
        <v/>
      </c>
      <c r="E139" t="str">
        <f>IF(Raw!V139="", "", Raw!V139)</f>
        <v/>
      </c>
      <c r="F139" t="str">
        <f>IF(Raw!BA139="", "", Raw!BA139)</f>
        <v/>
      </c>
      <c r="G139" t="str">
        <f>IF(Raw!AV139="", "", Raw!AV139)</f>
        <v/>
      </c>
      <c r="H139" t="str">
        <f>IF(Raw!T139="", "", Raw!T139)</f>
        <v/>
      </c>
      <c r="I139" t="str">
        <f>IF(Raw!U139="", "", Raw!U139)</f>
        <v/>
      </c>
      <c r="J139" t="str">
        <f>IF(Raw!AZ139="Failed", "No", "")</f>
        <v/>
      </c>
      <c r="K139" s="2" t="str">
        <f>IF(Raw!BT139="", "", IF(Raw!BT139="Missed", "Missed", DATEVALUE(RIGHT(Raw!BT139, LEN(Raw!BT139) - FIND(",", Raw!BT139) - 1))))</f>
        <v/>
      </c>
      <c r="L139" s="3" t="str">
        <f>IF(Raw!BU139="", "", IF(Raw!BU139="Missed", "Missed", TIMEVALUE(Raw!BU139)))</f>
        <v/>
      </c>
      <c r="M139" t="str">
        <f>IF(Raw!BV139="", "", Raw!BV139)</f>
        <v/>
      </c>
    </row>
    <row r="140" spans="1:13" x14ac:dyDescent="0.2">
      <c r="A140" s="4" t="str">
        <f>IF(B140="", "", 139)</f>
        <v/>
      </c>
      <c r="B140" s="4" t="str">
        <f>IF(Raw!R140="", "", Raw!R140)</f>
        <v/>
      </c>
      <c r="C140" s="4" t="str">
        <f>IF(Raw!S140="", "", Raw!S140)</f>
        <v/>
      </c>
      <c r="D140" t="str">
        <f>IF(Raw!AT140="", "", Raw!AT140)</f>
        <v/>
      </c>
      <c r="E140" t="str">
        <f>IF(Raw!V140="", "", Raw!V140)</f>
        <v/>
      </c>
      <c r="F140" t="str">
        <f>IF(Raw!BA140="", "", Raw!BA140)</f>
        <v/>
      </c>
      <c r="G140" t="str">
        <f>IF(Raw!AV140="", "", Raw!AV140)</f>
        <v/>
      </c>
      <c r="H140" t="str">
        <f>IF(Raw!T140="", "", Raw!T140)</f>
        <v/>
      </c>
      <c r="I140" t="str">
        <f>IF(Raw!U140="", "", Raw!U140)</f>
        <v/>
      </c>
      <c r="J140" t="str">
        <f>IF(Raw!AZ140="Failed", "No", "")</f>
        <v/>
      </c>
      <c r="K140" s="2" t="str">
        <f>IF(Raw!BT140="", "", IF(Raw!BT140="Missed", "Missed", DATEVALUE(RIGHT(Raw!BT140, LEN(Raw!BT140) - FIND(",", Raw!BT140) - 1))))</f>
        <v/>
      </c>
      <c r="L140" s="3" t="str">
        <f>IF(Raw!BU140="", "", IF(Raw!BU140="Missed", "Missed", TIMEVALUE(Raw!BU140)))</f>
        <v/>
      </c>
      <c r="M140" t="str">
        <f>IF(Raw!BV140="", "", Raw!BV140)</f>
        <v/>
      </c>
    </row>
    <row r="141" spans="1:13" x14ac:dyDescent="0.2">
      <c r="A141" s="4" t="str">
        <f>IF(B141="", "", 140)</f>
        <v/>
      </c>
      <c r="B141" s="4" t="str">
        <f>IF(Raw!R141="", "", Raw!R141)</f>
        <v/>
      </c>
      <c r="C141" s="4" t="str">
        <f>IF(Raw!S141="", "", Raw!S141)</f>
        <v/>
      </c>
      <c r="D141" t="str">
        <f>IF(Raw!AT141="", "", Raw!AT141)</f>
        <v/>
      </c>
      <c r="E141" t="str">
        <f>IF(Raw!V141="", "", Raw!V141)</f>
        <v/>
      </c>
      <c r="F141" t="str">
        <f>IF(Raw!BA141="", "", Raw!BA141)</f>
        <v/>
      </c>
      <c r="G141" t="str">
        <f>IF(Raw!AV141="", "", Raw!AV141)</f>
        <v/>
      </c>
      <c r="H141" t="str">
        <f>IF(Raw!T141="", "", Raw!T141)</f>
        <v/>
      </c>
      <c r="I141" t="str">
        <f>IF(Raw!U141="", "", Raw!U141)</f>
        <v/>
      </c>
      <c r="J141" t="str">
        <f>IF(Raw!AZ141="Failed", "No", "")</f>
        <v/>
      </c>
      <c r="K141" s="2" t="str">
        <f>IF(Raw!BT141="", "", IF(Raw!BT141="Missed", "Missed", DATEVALUE(RIGHT(Raw!BT141, LEN(Raw!BT141) - FIND(",", Raw!BT141) - 1))))</f>
        <v/>
      </c>
      <c r="L141" s="3" t="str">
        <f>IF(Raw!BU141="", "", IF(Raw!BU141="Missed", "Missed", TIMEVALUE(Raw!BU141)))</f>
        <v/>
      </c>
      <c r="M141" t="str">
        <f>IF(Raw!BV141="", "", Raw!BV141)</f>
        <v/>
      </c>
    </row>
    <row r="142" spans="1:13" x14ac:dyDescent="0.2">
      <c r="A142" s="4" t="str">
        <f>IF(B142="", "", 141)</f>
        <v/>
      </c>
      <c r="B142" s="4" t="str">
        <f>IF(Raw!R142="", "", Raw!R142)</f>
        <v/>
      </c>
      <c r="C142" s="4" t="str">
        <f>IF(Raw!S142="", "", Raw!S142)</f>
        <v/>
      </c>
      <c r="D142" t="str">
        <f>IF(Raw!AT142="", "", Raw!AT142)</f>
        <v/>
      </c>
      <c r="E142" t="str">
        <f>IF(Raw!V142="", "", Raw!V142)</f>
        <v/>
      </c>
      <c r="F142" t="str">
        <f>IF(Raw!BA142="", "", Raw!BA142)</f>
        <v/>
      </c>
      <c r="G142" t="str">
        <f>IF(Raw!AV142="", "", Raw!AV142)</f>
        <v/>
      </c>
      <c r="H142" t="str">
        <f>IF(Raw!T142="", "", Raw!T142)</f>
        <v/>
      </c>
      <c r="I142" t="str">
        <f>IF(Raw!U142="", "", Raw!U142)</f>
        <v/>
      </c>
      <c r="J142" t="str">
        <f>IF(Raw!AZ142="Failed", "No", "")</f>
        <v/>
      </c>
      <c r="K142" s="2" t="str">
        <f>IF(Raw!BT142="", "", IF(Raw!BT142="Missed", "Missed", DATEVALUE(RIGHT(Raw!BT142, LEN(Raw!BT142) - FIND(",", Raw!BT142) - 1))))</f>
        <v/>
      </c>
      <c r="L142" s="3" t="str">
        <f>IF(Raw!BU142="", "", IF(Raw!BU142="Missed", "Missed", TIMEVALUE(Raw!BU142)))</f>
        <v/>
      </c>
      <c r="M142" t="str">
        <f>IF(Raw!BV142="", "", Raw!BV142)</f>
        <v/>
      </c>
    </row>
    <row r="143" spans="1:13" x14ac:dyDescent="0.2">
      <c r="A143" s="4" t="str">
        <f>IF(B143="", "", 142)</f>
        <v/>
      </c>
      <c r="B143" s="4" t="str">
        <f>IF(Raw!R143="", "", Raw!R143)</f>
        <v/>
      </c>
      <c r="C143" s="4" t="str">
        <f>IF(Raw!S143="", "", Raw!S143)</f>
        <v/>
      </c>
      <c r="D143" t="str">
        <f>IF(Raw!AT143="", "", Raw!AT143)</f>
        <v/>
      </c>
      <c r="E143" t="str">
        <f>IF(Raw!V143="", "", Raw!V143)</f>
        <v/>
      </c>
      <c r="F143" t="str">
        <f>IF(Raw!BA143="", "", Raw!BA143)</f>
        <v/>
      </c>
      <c r="G143" t="str">
        <f>IF(Raw!AV143="", "", Raw!AV143)</f>
        <v/>
      </c>
      <c r="H143" t="str">
        <f>IF(Raw!T143="", "", Raw!T143)</f>
        <v/>
      </c>
      <c r="I143" t="str">
        <f>IF(Raw!U143="", "", Raw!U143)</f>
        <v/>
      </c>
      <c r="J143" t="str">
        <f>IF(Raw!AZ143="Failed", "No", "")</f>
        <v/>
      </c>
      <c r="K143" s="2" t="str">
        <f>IF(Raw!BT143="", "", IF(Raw!BT143="Missed", "Missed", DATEVALUE(RIGHT(Raw!BT143, LEN(Raw!BT143) - FIND(",", Raw!BT143) - 1))))</f>
        <v/>
      </c>
      <c r="L143" s="3" t="str">
        <f>IF(Raw!BU143="", "", IF(Raw!BU143="Missed", "Missed", TIMEVALUE(Raw!BU143)))</f>
        <v/>
      </c>
      <c r="M143" t="str">
        <f>IF(Raw!BV143="", "", Raw!BV143)</f>
        <v/>
      </c>
    </row>
    <row r="144" spans="1:13" x14ac:dyDescent="0.2">
      <c r="A144" s="4" t="str">
        <f>IF(B144="", "", 143)</f>
        <v/>
      </c>
      <c r="B144" s="4" t="str">
        <f>IF(Raw!R144="", "", Raw!R144)</f>
        <v/>
      </c>
      <c r="C144" s="4" t="str">
        <f>IF(Raw!S144="", "", Raw!S144)</f>
        <v/>
      </c>
      <c r="D144" t="str">
        <f>IF(Raw!AT144="", "", Raw!AT144)</f>
        <v/>
      </c>
      <c r="E144" t="str">
        <f>IF(Raw!V144="", "", Raw!V144)</f>
        <v/>
      </c>
      <c r="F144" t="str">
        <f>IF(Raw!BA144="", "", Raw!BA144)</f>
        <v/>
      </c>
      <c r="G144" t="str">
        <f>IF(Raw!AV144="", "", Raw!AV144)</f>
        <v/>
      </c>
      <c r="H144" t="str">
        <f>IF(Raw!T144="", "", Raw!T144)</f>
        <v/>
      </c>
      <c r="I144" t="str">
        <f>IF(Raw!U144="", "", Raw!U144)</f>
        <v/>
      </c>
      <c r="J144" t="str">
        <f>IF(Raw!AZ144="Failed", "No", "")</f>
        <v/>
      </c>
      <c r="K144" s="2" t="str">
        <f>IF(Raw!BT144="", "", IF(Raw!BT144="Missed", "Missed", DATEVALUE(RIGHT(Raw!BT144, LEN(Raw!BT144) - FIND(",", Raw!BT144) - 1))))</f>
        <v/>
      </c>
      <c r="L144" s="3" t="str">
        <f>IF(Raw!BU144="", "", IF(Raw!BU144="Missed", "Missed", TIMEVALUE(Raw!BU144)))</f>
        <v/>
      </c>
      <c r="M144" t="str">
        <f>IF(Raw!BV144="", "", Raw!BV144)</f>
        <v/>
      </c>
    </row>
    <row r="145" spans="1:13" x14ac:dyDescent="0.2">
      <c r="A145" s="4" t="str">
        <f>IF(B145="", "", 144)</f>
        <v/>
      </c>
      <c r="B145" s="4" t="str">
        <f>IF(Raw!R145="", "", Raw!R145)</f>
        <v/>
      </c>
      <c r="C145" s="4" t="str">
        <f>IF(Raw!S145="", "", Raw!S145)</f>
        <v/>
      </c>
      <c r="D145" t="str">
        <f>IF(Raw!AT145="", "", Raw!AT145)</f>
        <v/>
      </c>
      <c r="E145" t="str">
        <f>IF(Raw!V145="", "", Raw!V145)</f>
        <v/>
      </c>
      <c r="F145" t="str">
        <f>IF(Raw!BA145="", "", Raw!BA145)</f>
        <v/>
      </c>
      <c r="G145" t="str">
        <f>IF(Raw!AV145="", "", Raw!AV145)</f>
        <v/>
      </c>
      <c r="H145" t="str">
        <f>IF(Raw!T145="", "", Raw!T145)</f>
        <v/>
      </c>
      <c r="I145" t="str">
        <f>IF(Raw!U145="", "", Raw!U145)</f>
        <v/>
      </c>
      <c r="J145" t="str">
        <f>IF(Raw!AZ145="Failed", "No", "")</f>
        <v/>
      </c>
      <c r="K145" s="2" t="str">
        <f>IF(Raw!BT145="", "", IF(Raw!BT145="Missed", "Missed", DATEVALUE(RIGHT(Raw!BT145, LEN(Raw!BT145) - FIND(",", Raw!BT145) - 1))))</f>
        <v/>
      </c>
      <c r="L145" s="3" t="str">
        <f>IF(Raw!BU145="", "", IF(Raw!BU145="Missed", "Missed", TIMEVALUE(Raw!BU145)))</f>
        <v/>
      </c>
      <c r="M145" t="str">
        <f>IF(Raw!BV145="", "", Raw!BV145)</f>
        <v/>
      </c>
    </row>
    <row r="146" spans="1:13" x14ac:dyDescent="0.2">
      <c r="A146" s="4" t="str">
        <f>IF(B146="", "", 145)</f>
        <v/>
      </c>
      <c r="B146" s="4" t="str">
        <f>IF(Raw!R146="", "", Raw!R146)</f>
        <v/>
      </c>
      <c r="C146" s="4" t="str">
        <f>IF(Raw!S146="", "", Raw!S146)</f>
        <v/>
      </c>
      <c r="D146" t="str">
        <f>IF(Raw!AT146="", "", Raw!AT146)</f>
        <v/>
      </c>
      <c r="E146" t="str">
        <f>IF(Raw!V146="", "", Raw!V146)</f>
        <v/>
      </c>
      <c r="F146" t="str">
        <f>IF(Raw!BA146="", "", Raw!BA146)</f>
        <v/>
      </c>
      <c r="G146" t="str">
        <f>IF(Raw!AV146="", "", Raw!AV146)</f>
        <v/>
      </c>
      <c r="H146" t="str">
        <f>IF(Raw!T146="", "", Raw!T146)</f>
        <v/>
      </c>
      <c r="I146" t="str">
        <f>IF(Raw!U146="", "", Raw!U146)</f>
        <v/>
      </c>
      <c r="J146" t="str">
        <f>IF(Raw!AZ146="Failed", "No", "")</f>
        <v/>
      </c>
      <c r="K146" s="2" t="str">
        <f>IF(Raw!BT146="", "", IF(Raw!BT146="Missed", "Missed", DATEVALUE(RIGHT(Raw!BT146, LEN(Raw!BT146) - FIND(",", Raw!BT146) - 1))))</f>
        <v/>
      </c>
      <c r="L146" s="3" t="str">
        <f>IF(Raw!BU146="", "", IF(Raw!BU146="Missed", "Missed", TIMEVALUE(Raw!BU146)))</f>
        <v/>
      </c>
      <c r="M146" t="str">
        <f>IF(Raw!BV146="", "", Raw!BV146)</f>
        <v/>
      </c>
    </row>
    <row r="147" spans="1:13" x14ac:dyDescent="0.2">
      <c r="A147" s="4" t="str">
        <f>IF(B147="", "", 146)</f>
        <v/>
      </c>
      <c r="B147" s="4" t="str">
        <f>IF(Raw!R147="", "", Raw!R147)</f>
        <v/>
      </c>
      <c r="C147" s="4" t="str">
        <f>IF(Raw!S147="", "", Raw!S147)</f>
        <v/>
      </c>
      <c r="D147" t="str">
        <f>IF(Raw!AT147="", "", Raw!AT147)</f>
        <v/>
      </c>
      <c r="E147" t="str">
        <f>IF(Raw!V147="", "", Raw!V147)</f>
        <v/>
      </c>
      <c r="F147" t="str">
        <f>IF(Raw!BA147="", "", Raw!BA147)</f>
        <v/>
      </c>
      <c r="G147" t="str">
        <f>IF(Raw!AV147="", "", Raw!AV147)</f>
        <v/>
      </c>
      <c r="H147" t="str">
        <f>IF(Raw!T147="", "", Raw!T147)</f>
        <v/>
      </c>
      <c r="I147" t="str">
        <f>IF(Raw!U147="", "", Raw!U147)</f>
        <v/>
      </c>
      <c r="J147" t="str">
        <f>IF(Raw!AZ147="Failed", "No", "")</f>
        <v/>
      </c>
      <c r="K147" s="2" t="str">
        <f>IF(Raw!BT147="", "", IF(Raw!BT147="Missed", "Missed", DATEVALUE(RIGHT(Raw!BT147, LEN(Raw!BT147) - FIND(",", Raw!BT147) - 1))))</f>
        <v/>
      </c>
      <c r="L147" s="3" t="str">
        <f>IF(Raw!BU147="", "", IF(Raw!BU147="Missed", "Missed", TIMEVALUE(Raw!BU147)))</f>
        <v/>
      </c>
      <c r="M147" t="str">
        <f>IF(Raw!BV147="", "", Raw!BV147)</f>
        <v/>
      </c>
    </row>
    <row r="148" spans="1:13" x14ac:dyDescent="0.2">
      <c r="A148" s="4" t="str">
        <f>IF(B148="", "", 147)</f>
        <v/>
      </c>
      <c r="B148" s="4" t="str">
        <f>IF(Raw!R148="", "", Raw!R148)</f>
        <v/>
      </c>
      <c r="C148" s="4" t="str">
        <f>IF(Raw!S148="", "", Raw!S148)</f>
        <v/>
      </c>
      <c r="D148" t="str">
        <f>IF(Raw!AT148="", "", Raw!AT148)</f>
        <v/>
      </c>
      <c r="E148" t="str">
        <f>IF(Raw!V148="", "", Raw!V148)</f>
        <v/>
      </c>
      <c r="F148" t="str">
        <f>IF(Raw!BA148="", "", Raw!BA148)</f>
        <v/>
      </c>
      <c r="G148" t="str">
        <f>IF(Raw!AV148="", "", Raw!AV148)</f>
        <v/>
      </c>
      <c r="H148" t="str">
        <f>IF(Raw!T148="", "", Raw!T148)</f>
        <v/>
      </c>
      <c r="I148" t="str">
        <f>IF(Raw!U148="", "", Raw!U148)</f>
        <v/>
      </c>
      <c r="J148" t="str">
        <f>IF(Raw!AZ148="Failed", "No", "")</f>
        <v/>
      </c>
      <c r="K148" s="2" t="str">
        <f>IF(Raw!BT148="", "", IF(Raw!BT148="Missed", "Missed", DATEVALUE(RIGHT(Raw!BT148, LEN(Raw!BT148) - FIND(",", Raw!BT148) - 1))))</f>
        <v/>
      </c>
      <c r="L148" s="3" t="str">
        <f>IF(Raw!BU148="", "", IF(Raw!BU148="Missed", "Missed", TIMEVALUE(Raw!BU148)))</f>
        <v/>
      </c>
      <c r="M148" t="str">
        <f>IF(Raw!BV148="", "", Raw!BV148)</f>
        <v/>
      </c>
    </row>
    <row r="149" spans="1:13" x14ac:dyDescent="0.2">
      <c r="A149" s="4" t="str">
        <f>IF(B149="", "", 148)</f>
        <v/>
      </c>
      <c r="B149" s="4" t="str">
        <f>IF(Raw!R149="", "", Raw!R149)</f>
        <v/>
      </c>
      <c r="C149" s="4" t="str">
        <f>IF(Raw!S149="", "", Raw!S149)</f>
        <v/>
      </c>
      <c r="D149" t="str">
        <f>IF(Raw!AT149="", "", Raw!AT149)</f>
        <v/>
      </c>
      <c r="E149" t="str">
        <f>IF(Raw!V149="", "", Raw!V149)</f>
        <v/>
      </c>
      <c r="F149" t="str">
        <f>IF(Raw!BA149="", "", Raw!BA149)</f>
        <v/>
      </c>
      <c r="G149" t="str">
        <f>IF(Raw!AV149="", "", Raw!AV149)</f>
        <v/>
      </c>
      <c r="H149" t="str">
        <f>IF(Raw!T149="", "", Raw!T149)</f>
        <v/>
      </c>
      <c r="I149" t="str">
        <f>IF(Raw!U149="", "", Raw!U149)</f>
        <v/>
      </c>
      <c r="J149" t="str">
        <f>IF(Raw!AZ149="Failed", "No", "")</f>
        <v/>
      </c>
      <c r="K149" s="2" t="str">
        <f>IF(Raw!BT149="", "", IF(Raw!BT149="Missed", "Missed", DATEVALUE(RIGHT(Raw!BT149, LEN(Raw!BT149) - FIND(",", Raw!BT149) - 1))))</f>
        <v/>
      </c>
      <c r="L149" s="3" t="str">
        <f>IF(Raw!BU149="", "", IF(Raw!BU149="Missed", "Missed", TIMEVALUE(Raw!BU149)))</f>
        <v/>
      </c>
      <c r="M149" t="str">
        <f>IF(Raw!BV149="", "", Raw!BV149)</f>
        <v/>
      </c>
    </row>
    <row r="150" spans="1:13" x14ac:dyDescent="0.2">
      <c r="A150" s="4" t="str">
        <f>IF(B150="", "", 149)</f>
        <v/>
      </c>
      <c r="B150" s="4" t="str">
        <f>IF(Raw!R150="", "", Raw!R150)</f>
        <v/>
      </c>
      <c r="C150" s="4" t="str">
        <f>IF(Raw!S150="", "", Raw!S150)</f>
        <v/>
      </c>
      <c r="D150" t="str">
        <f>IF(Raw!AT150="", "", Raw!AT150)</f>
        <v/>
      </c>
      <c r="E150" t="str">
        <f>IF(Raw!V150="", "", Raw!V150)</f>
        <v/>
      </c>
      <c r="F150" t="str">
        <f>IF(Raw!BA150="", "", Raw!BA150)</f>
        <v/>
      </c>
      <c r="G150" t="str">
        <f>IF(Raw!AV150="", "", Raw!AV150)</f>
        <v/>
      </c>
      <c r="H150" t="str">
        <f>IF(Raw!T150="", "", Raw!T150)</f>
        <v/>
      </c>
      <c r="I150" t="str">
        <f>IF(Raw!U150="", "", Raw!U150)</f>
        <v/>
      </c>
      <c r="J150" t="str">
        <f>IF(Raw!AZ150="Failed", "No", "")</f>
        <v/>
      </c>
      <c r="K150" s="2" t="str">
        <f>IF(Raw!BT150="", "", IF(Raw!BT150="Missed", "Missed", DATEVALUE(RIGHT(Raw!BT150, LEN(Raw!BT150) - FIND(",", Raw!BT150) - 1))))</f>
        <v/>
      </c>
      <c r="L150" s="3" t="str">
        <f>IF(Raw!BU150="", "", IF(Raw!BU150="Missed", "Missed", TIMEVALUE(Raw!BU150)))</f>
        <v/>
      </c>
      <c r="M150" t="str">
        <f>IF(Raw!BV150="", "", Raw!BV150)</f>
        <v/>
      </c>
    </row>
    <row r="151" spans="1:13" x14ac:dyDescent="0.2">
      <c r="A151" s="4" t="str">
        <f>IF(B151="", "", 150)</f>
        <v/>
      </c>
      <c r="B151" s="4" t="str">
        <f>IF(Raw!R151="", "", Raw!R151)</f>
        <v/>
      </c>
      <c r="C151" s="4" t="str">
        <f>IF(Raw!S151="", "", Raw!S151)</f>
        <v/>
      </c>
      <c r="D151" t="str">
        <f>IF(Raw!AT151="", "", Raw!AT151)</f>
        <v/>
      </c>
      <c r="E151" t="str">
        <f>IF(Raw!V151="", "", Raw!V151)</f>
        <v/>
      </c>
      <c r="F151" t="str">
        <f>IF(Raw!BA151="", "", Raw!BA151)</f>
        <v/>
      </c>
      <c r="G151" t="str">
        <f>IF(Raw!AV151="", "", Raw!AV151)</f>
        <v/>
      </c>
      <c r="H151" t="str">
        <f>IF(Raw!T151="", "", Raw!T151)</f>
        <v/>
      </c>
      <c r="I151" t="str">
        <f>IF(Raw!U151="", "", Raw!U151)</f>
        <v/>
      </c>
      <c r="J151" t="str">
        <f>IF(Raw!AZ151="Failed", "No", "")</f>
        <v/>
      </c>
      <c r="K151" s="2" t="str">
        <f>IF(Raw!BT151="", "", IF(Raw!BT151="Missed", "Missed", DATEVALUE(RIGHT(Raw!BT151, LEN(Raw!BT151) - FIND(",", Raw!BT151) - 1))))</f>
        <v/>
      </c>
      <c r="L151" s="3" t="str">
        <f>IF(Raw!BU151="", "", IF(Raw!BU151="Missed", "Missed", TIMEVALUE(Raw!BU151)))</f>
        <v/>
      </c>
      <c r="M151" t="str">
        <f>IF(Raw!BV151="", "", Raw!BV151)</f>
        <v/>
      </c>
    </row>
    <row r="152" spans="1:13" x14ac:dyDescent="0.2">
      <c r="A152" s="4" t="str">
        <f>IF(B152="", "", 151)</f>
        <v/>
      </c>
      <c r="B152" s="4" t="str">
        <f>IF(Raw!R152="", "", Raw!R152)</f>
        <v/>
      </c>
      <c r="C152" s="4" t="str">
        <f>IF(Raw!S152="", "", Raw!S152)</f>
        <v/>
      </c>
      <c r="D152" t="str">
        <f>IF(Raw!AT152="", "", Raw!AT152)</f>
        <v/>
      </c>
      <c r="E152" t="str">
        <f>IF(Raw!V152="", "", Raw!V152)</f>
        <v/>
      </c>
      <c r="F152" t="str">
        <f>IF(Raw!BA152="", "", Raw!BA152)</f>
        <v/>
      </c>
      <c r="G152" t="str">
        <f>IF(Raw!AV152="", "", Raw!AV152)</f>
        <v/>
      </c>
      <c r="H152" t="str">
        <f>IF(Raw!T152="", "", Raw!T152)</f>
        <v/>
      </c>
      <c r="I152" t="str">
        <f>IF(Raw!U152="", "", Raw!U152)</f>
        <v/>
      </c>
      <c r="J152" t="str">
        <f>IF(Raw!AZ152="Failed", "No", "")</f>
        <v/>
      </c>
      <c r="K152" s="2" t="str">
        <f>IF(Raw!BT152="", "", IF(Raw!BT152="Missed", "Missed", DATEVALUE(RIGHT(Raw!BT152, LEN(Raw!BT152) - FIND(",", Raw!BT152) - 1))))</f>
        <v/>
      </c>
      <c r="L152" s="3" t="str">
        <f>IF(Raw!BU152="", "", IF(Raw!BU152="Missed", "Missed", TIMEVALUE(Raw!BU152)))</f>
        <v/>
      </c>
      <c r="M152" t="str">
        <f>IF(Raw!BV152="", "", Raw!BV152)</f>
        <v/>
      </c>
    </row>
    <row r="153" spans="1:13" x14ac:dyDescent="0.2">
      <c r="A153" s="4" t="str">
        <f>IF(B153="", "", 152)</f>
        <v/>
      </c>
      <c r="B153" s="4" t="str">
        <f>IF(Raw!R153="", "", Raw!R153)</f>
        <v/>
      </c>
      <c r="C153" s="4" t="str">
        <f>IF(Raw!S153="", "", Raw!S153)</f>
        <v/>
      </c>
      <c r="D153" t="str">
        <f>IF(Raw!AT153="", "", Raw!AT153)</f>
        <v/>
      </c>
      <c r="E153" t="str">
        <f>IF(Raw!V153="", "", Raw!V153)</f>
        <v/>
      </c>
      <c r="F153" t="str">
        <f>IF(Raw!BA153="", "", Raw!BA153)</f>
        <v/>
      </c>
      <c r="G153" t="str">
        <f>IF(Raw!AV153="", "", Raw!AV153)</f>
        <v/>
      </c>
      <c r="H153" t="str">
        <f>IF(Raw!T153="", "", Raw!T153)</f>
        <v/>
      </c>
      <c r="I153" t="str">
        <f>IF(Raw!U153="", "", Raw!U153)</f>
        <v/>
      </c>
      <c r="J153" t="str">
        <f>IF(Raw!AZ153="Failed", "No", "")</f>
        <v/>
      </c>
      <c r="K153" s="2" t="str">
        <f>IF(Raw!BT153="", "", IF(Raw!BT153="Missed", "Missed", DATEVALUE(RIGHT(Raw!BT153, LEN(Raw!BT153) - FIND(",", Raw!BT153) - 1))))</f>
        <v/>
      </c>
      <c r="L153" s="3" t="str">
        <f>IF(Raw!BU153="", "", IF(Raw!BU153="Missed", "Missed", TIMEVALUE(Raw!BU153)))</f>
        <v/>
      </c>
      <c r="M153" t="str">
        <f>IF(Raw!BV153="", "", Raw!BV153)</f>
        <v/>
      </c>
    </row>
    <row r="154" spans="1:13" x14ac:dyDescent="0.2">
      <c r="A154" s="4" t="str">
        <f>IF(B154="", "", 153)</f>
        <v/>
      </c>
      <c r="B154" s="4" t="str">
        <f>IF(Raw!R154="", "", Raw!R154)</f>
        <v/>
      </c>
      <c r="C154" s="4" t="str">
        <f>IF(Raw!S154="", "", Raw!S154)</f>
        <v/>
      </c>
      <c r="D154" t="str">
        <f>IF(Raw!AT154="", "", Raw!AT154)</f>
        <v/>
      </c>
      <c r="E154" t="str">
        <f>IF(Raw!V154="", "", Raw!V154)</f>
        <v/>
      </c>
      <c r="F154" t="str">
        <f>IF(Raw!BA154="", "", Raw!BA154)</f>
        <v/>
      </c>
      <c r="G154" t="str">
        <f>IF(Raw!AV154="", "", Raw!AV154)</f>
        <v/>
      </c>
      <c r="H154" t="str">
        <f>IF(Raw!T154="", "", Raw!T154)</f>
        <v/>
      </c>
      <c r="I154" t="str">
        <f>IF(Raw!U154="", "", Raw!U154)</f>
        <v/>
      </c>
      <c r="J154" t="str">
        <f>IF(Raw!AZ154="Failed", "No", "")</f>
        <v/>
      </c>
      <c r="K154" s="2" t="str">
        <f>IF(Raw!BT154="", "", IF(Raw!BT154="Missed", "Missed", DATEVALUE(RIGHT(Raw!BT154, LEN(Raw!BT154) - FIND(",", Raw!BT154) - 1))))</f>
        <v/>
      </c>
      <c r="L154" s="3" t="str">
        <f>IF(Raw!BU154="", "", IF(Raw!BU154="Missed", "Missed", TIMEVALUE(Raw!BU154)))</f>
        <v/>
      </c>
      <c r="M154" t="str">
        <f>IF(Raw!BV154="", "", Raw!BV154)</f>
        <v/>
      </c>
    </row>
    <row r="155" spans="1:13" x14ac:dyDescent="0.2">
      <c r="A155" s="4" t="str">
        <f>IF(B155="", "", 154)</f>
        <v/>
      </c>
      <c r="B155" s="4" t="str">
        <f>IF(Raw!R155="", "", Raw!R155)</f>
        <v/>
      </c>
      <c r="C155" s="4" t="str">
        <f>IF(Raw!S155="", "", Raw!S155)</f>
        <v/>
      </c>
      <c r="D155" t="str">
        <f>IF(Raw!AT155="", "", Raw!AT155)</f>
        <v/>
      </c>
      <c r="E155" t="str">
        <f>IF(Raw!V155="", "", Raw!V155)</f>
        <v/>
      </c>
      <c r="F155" t="str">
        <f>IF(Raw!BA155="", "", Raw!BA155)</f>
        <v/>
      </c>
      <c r="G155" t="str">
        <f>IF(Raw!AV155="", "", Raw!AV155)</f>
        <v/>
      </c>
      <c r="H155" t="str">
        <f>IF(Raw!T155="", "", Raw!T155)</f>
        <v/>
      </c>
      <c r="I155" t="str">
        <f>IF(Raw!U155="", "", Raw!U155)</f>
        <v/>
      </c>
      <c r="J155" t="str">
        <f>IF(Raw!AZ155="Failed", "No", "")</f>
        <v/>
      </c>
      <c r="K155" s="2" t="str">
        <f>IF(Raw!BT155="", "", IF(Raw!BT155="Missed", "Missed", DATEVALUE(RIGHT(Raw!BT155, LEN(Raw!BT155) - FIND(",", Raw!BT155) - 1))))</f>
        <v/>
      </c>
      <c r="L155" s="3" t="str">
        <f>IF(Raw!BU155="", "", IF(Raw!BU155="Missed", "Missed", TIMEVALUE(Raw!BU155)))</f>
        <v/>
      </c>
      <c r="M155" t="str">
        <f>IF(Raw!BV155="", "", Raw!BV155)</f>
        <v/>
      </c>
    </row>
    <row r="156" spans="1:13" x14ac:dyDescent="0.2">
      <c r="A156" s="4" t="str">
        <f>IF(B156="", "", 155)</f>
        <v/>
      </c>
      <c r="B156" s="4" t="str">
        <f>IF(Raw!R156="", "", Raw!R156)</f>
        <v/>
      </c>
      <c r="C156" s="4" t="str">
        <f>IF(Raw!S156="", "", Raw!S156)</f>
        <v/>
      </c>
      <c r="D156" t="str">
        <f>IF(Raw!AT156="", "", Raw!AT156)</f>
        <v/>
      </c>
      <c r="E156" t="str">
        <f>IF(Raw!V156="", "", Raw!V156)</f>
        <v/>
      </c>
      <c r="F156" t="str">
        <f>IF(Raw!BA156="", "", Raw!BA156)</f>
        <v/>
      </c>
      <c r="G156" t="str">
        <f>IF(Raw!AV156="", "", Raw!AV156)</f>
        <v/>
      </c>
      <c r="H156" t="str">
        <f>IF(Raw!T156="", "", Raw!T156)</f>
        <v/>
      </c>
      <c r="I156" t="str">
        <f>IF(Raw!U156="", "", Raw!U156)</f>
        <v/>
      </c>
      <c r="J156" t="str">
        <f>IF(Raw!AZ156="Failed", "No", "")</f>
        <v/>
      </c>
      <c r="K156" s="2" t="str">
        <f>IF(Raw!BT156="", "", IF(Raw!BT156="Missed", "Missed", DATEVALUE(RIGHT(Raw!BT156, LEN(Raw!BT156) - FIND(",", Raw!BT156) - 1))))</f>
        <v/>
      </c>
      <c r="L156" s="3" t="str">
        <f>IF(Raw!BU156="", "", IF(Raw!BU156="Missed", "Missed", TIMEVALUE(Raw!BU156)))</f>
        <v/>
      </c>
      <c r="M156" t="str">
        <f>IF(Raw!BV156="", "", Raw!BV156)</f>
        <v/>
      </c>
    </row>
    <row r="157" spans="1:13" x14ac:dyDescent="0.2">
      <c r="A157" s="4" t="str">
        <f>IF(B157="", "", 156)</f>
        <v/>
      </c>
      <c r="B157" s="4" t="str">
        <f>IF(Raw!R157="", "", Raw!R157)</f>
        <v/>
      </c>
      <c r="C157" s="4" t="str">
        <f>IF(Raw!S157="", "", Raw!S157)</f>
        <v/>
      </c>
      <c r="D157" t="str">
        <f>IF(Raw!AT157="", "", Raw!AT157)</f>
        <v/>
      </c>
      <c r="E157" t="str">
        <f>IF(Raw!V157="", "", Raw!V157)</f>
        <v/>
      </c>
      <c r="F157" t="str">
        <f>IF(Raw!BA157="", "", Raw!BA157)</f>
        <v/>
      </c>
      <c r="G157" t="str">
        <f>IF(Raw!AV157="", "", Raw!AV157)</f>
        <v/>
      </c>
      <c r="H157" t="str">
        <f>IF(Raw!T157="", "", Raw!T157)</f>
        <v/>
      </c>
      <c r="I157" t="str">
        <f>IF(Raw!U157="", "", Raw!U157)</f>
        <v/>
      </c>
      <c r="J157" t="str">
        <f>IF(Raw!AZ157="Failed", "No", "")</f>
        <v/>
      </c>
      <c r="K157" s="2" t="str">
        <f>IF(Raw!BT157="", "", IF(Raw!BT157="Missed", "Missed", DATEVALUE(RIGHT(Raw!BT157, LEN(Raw!BT157) - FIND(",", Raw!BT157) - 1))))</f>
        <v/>
      </c>
      <c r="L157" s="3" t="str">
        <f>IF(Raw!BU157="", "", IF(Raw!BU157="Missed", "Missed", TIMEVALUE(Raw!BU157)))</f>
        <v/>
      </c>
      <c r="M157" t="str">
        <f>IF(Raw!BV157="", "", Raw!BV157)</f>
        <v/>
      </c>
    </row>
    <row r="158" spans="1:13" x14ac:dyDescent="0.2">
      <c r="A158" s="4" t="str">
        <f>IF(B158="", "", 157)</f>
        <v/>
      </c>
      <c r="B158" s="4" t="str">
        <f>IF(Raw!R158="", "", Raw!R158)</f>
        <v/>
      </c>
      <c r="C158" s="4" t="str">
        <f>IF(Raw!S158="", "", Raw!S158)</f>
        <v/>
      </c>
      <c r="D158" t="str">
        <f>IF(Raw!AT158="", "", Raw!AT158)</f>
        <v/>
      </c>
      <c r="E158" t="str">
        <f>IF(Raw!V158="", "", Raw!V158)</f>
        <v/>
      </c>
      <c r="F158" t="str">
        <f>IF(Raw!BA158="", "", Raw!BA158)</f>
        <v/>
      </c>
      <c r="G158" t="str">
        <f>IF(Raw!AV158="", "", Raw!AV158)</f>
        <v/>
      </c>
      <c r="H158" t="str">
        <f>IF(Raw!T158="", "", Raw!T158)</f>
        <v/>
      </c>
      <c r="I158" t="str">
        <f>IF(Raw!U158="", "", Raw!U158)</f>
        <v/>
      </c>
      <c r="J158" t="str">
        <f>IF(Raw!AZ158="Failed", "No", "")</f>
        <v/>
      </c>
      <c r="K158" s="2" t="str">
        <f>IF(Raw!BT158="", "", IF(Raw!BT158="Missed", "Missed", DATEVALUE(RIGHT(Raw!BT158, LEN(Raw!BT158) - FIND(",", Raw!BT158) - 1))))</f>
        <v/>
      </c>
      <c r="L158" s="3" t="str">
        <f>IF(Raw!BU158="", "", IF(Raw!BU158="Missed", "Missed", TIMEVALUE(Raw!BU158)))</f>
        <v/>
      </c>
      <c r="M158" t="str">
        <f>IF(Raw!BV158="", "", Raw!BV158)</f>
        <v/>
      </c>
    </row>
    <row r="159" spans="1:13" x14ac:dyDescent="0.2">
      <c r="A159" s="4" t="str">
        <f>IF(B159="", "", 158)</f>
        <v/>
      </c>
      <c r="B159" s="4" t="str">
        <f>IF(Raw!R159="", "", Raw!R159)</f>
        <v/>
      </c>
      <c r="C159" s="4" t="str">
        <f>IF(Raw!S159="", "", Raw!S159)</f>
        <v/>
      </c>
      <c r="D159" t="str">
        <f>IF(Raw!AT159="", "", Raw!AT159)</f>
        <v/>
      </c>
      <c r="E159" t="str">
        <f>IF(Raw!V159="", "", Raw!V159)</f>
        <v/>
      </c>
      <c r="F159" t="str">
        <f>IF(Raw!BA159="", "", Raw!BA159)</f>
        <v/>
      </c>
      <c r="G159" t="str">
        <f>IF(Raw!AV159="", "", Raw!AV159)</f>
        <v/>
      </c>
      <c r="H159" t="str">
        <f>IF(Raw!T159="", "", Raw!T159)</f>
        <v/>
      </c>
      <c r="I159" t="str">
        <f>IF(Raw!U159="", "", Raw!U159)</f>
        <v/>
      </c>
      <c r="J159" t="str">
        <f>IF(Raw!AZ159="Failed", "No", "")</f>
        <v/>
      </c>
      <c r="K159" s="2" t="str">
        <f>IF(Raw!BT159="", "", IF(Raw!BT159="Missed", "Missed", DATEVALUE(RIGHT(Raw!BT159, LEN(Raw!BT159) - FIND(",", Raw!BT159) - 1))))</f>
        <v/>
      </c>
      <c r="L159" s="3" t="str">
        <f>IF(Raw!BU159="", "", IF(Raw!BU159="Missed", "Missed", TIMEVALUE(Raw!BU159)))</f>
        <v/>
      </c>
      <c r="M159" t="str">
        <f>IF(Raw!BV159="", "", Raw!BV159)</f>
        <v/>
      </c>
    </row>
    <row r="160" spans="1:13" x14ac:dyDescent="0.2">
      <c r="A160" s="4" t="str">
        <f>IF(B160="", "", 159)</f>
        <v/>
      </c>
      <c r="B160" s="4" t="str">
        <f>IF(Raw!R160="", "", Raw!R160)</f>
        <v/>
      </c>
      <c r="C160" s="4" t="str">
        <f>IF(Raw!S160="", "", Raw!S160)</f>
        <v/>
      </c>
      <c r="D160" t="str">
        <f>IF(Raw!AT160="", "", Raw!AT160)</f>
        <v/>
      </c>
      <c r="E160" t="str">
        <f>IF(Raw!V160="", "", Raw!V160)</f>
        <v/>
      </c>
      <c r="F160" t="str">
        <f>IF(Raw!BA160="", "", Raw!BA160)</f>
        <v/>
      </c>
      <c r="G160" t="str">
        <f>IF(Raw!AV160="", "", Raw!AV160)</f>
        <v/>
      </c>
      <c r="H160" t="str">
        <f>IF(Raw!T160="", "", Raw!T160)</f>
        <v/>
      </c>
      <c r="I160" t="str">
        <f>IF(Raw!U160="", "", Raw!U160)</f>
        <v/>
      </c>
      <c r="J160" t="str">
        <f>IF(Raw!AZ160="Failed", "No", "")</f>
        <v/>
      </c>
      <c r="K160" s="2" t="str">
        <f>IF(Raw!BT160="", "", IF(Raw!BT160="Missed", "Missed", DATEVALUE(RIGHT(Raw!BT160, LEN(Raw!BT160) - FIND(",", Raw!BT160) - 1))))</f>
        <v/>
      </c>
      <c r="L160" s="3" t="str">
        <f>IF(Raw!BU160="", "", IF(Raw!BU160="Missed", "Missed", TIMEVALUE(Raw!BU160)))</f>
        <v/>
      </c>
      <c r="M160" t="str">
        <f>IF(Raw!BV160="", "", Raw!BV160)</f>
        <v/>
      </c>
    </row>
    <row r="161" spans="1:13" x14ac:dyDescent="0.2">
      <c r="A161" s="4" t="str">
        <f>IF(B161="", "", 160)</f>
        <v/>
      </c>
      <c r="B161" s="4" t="str">
        <f>IF(Raw!R161="", "", Raw!R161)</f>
        <v/>
      </c>
      <c r="C161" s="4" t="str">
        <f>IF(Raw!S161="", "", Raw!S161)</f>
        <v/>
      </c>
      <c r="D161" t="str">
        <f>IF(Raw!AT161="", "", Raw!AT161)</f>
        <v/>
      </c>
      <c r="E161" t="str">
        <f>IF(Raw!V161="", "", Raw!V161)</f>
        <v/>
      </c>
      <c r="F161" t="str">
        <f>IF(Raw!BA161="", "", Raw!BA161)</f>
        <v/>
      </c>
      <c r="G161" t="str">
        <f>IF(Raw!AV161="", "", Raw!AV161)</f>
        <v/>
      </c>
      <c r="H161" t="str">
        <f>IF(Raw!T161="", "", Raw!T161)</f>
        <v/>
      </c>
      <c r="I161" t="str">
        <f>IF(Raw!U161="", "", Raw!U161)</f>
        <v/>
      </c>
      <c r="J161" t="str">
        <f>IF(Raw!AZ161="Failed", "No", "")</f>
        <v/>
      </c>
      <c r="K161" s="2" t="str">
        <f>IF(Raw!BT161="", "", IF(Raw!BT161="Missed", "Missed", DATEVALUE(RIGHT(Raw!BT161, LEN(Raw!BT161) - FIND(",", Raw!BT161) - 1))))</f>
        <v/>
      </c>
      <c r="L161" s="3" t="str">
        <f>IF(Raw!BU161="", "", IF(Raw!BU161="Missed", "Missed", TIMEVALUE(Raw!BU161)))</f>
        <v/>
      </c>
      <c r="M161" t="str">
        <f>IF(Raw!BV161="", "", Raw!BV161)</f>
        <v/>
      </c>
    </row>
    <row r="162" spans="1:13" x14ac:dyDescent="0.2">
      <c r="A162" s="4" t="str">
        <f>IF(B162="", "", 161)</f>
        <v/>
      </c>
      <c r="B162" s="4" t="str">
        <f>IF(Raw!R162="", "", Raw!R162)</f>
        <v/>
      </c>
      <c r="C162" s="4" t="str">
        <f>IF(Raw!S162="", "", Raw!S162)</f>
        <v/>
      </c>
      <c r="D162" t="str">
        <f>IF(Raw!AT162="", "", Raw!AT162)</f>
        <v/>
      </c>
      <c r="E162" t="str">
        <f>IF(Raw!V162="", "", Raw!V162)</f>
        <v/>
      </c>
      <c r="F162" t="str">
        <f>IF(Raw!BA162="", "", Raw!BA162)</f>
        <v/>
      </c>
      <c r="G162" t="str">
        <f>IF(Raw!AV162="", "", Raw!AV162)</f>
        <v/>
      </c>
      <c r="H162" t="str">
        <f>IF(Raw!T162="", "", Raw!T162)</f>
        <v/>
      </c>
      <c r="I162" t="str">
        <f>IF(Raw!U162="", "", Raw!U162)</f>
        <v/>
      </c>
      <c r="J162" t="str">
        <f>IF(Raw!AZ162="Failed", "No", "")</f>
        <v/>
      </c>
      <c r="K162" s="2" t="str">
        <f>IF(Raw!BT162="", "", IF(Raw!BT162="Missed", "Missed", DATEVALUE(RIGHT(Raw!BT162, LEN(Raw!BT162) - FIND(",", Raw!BT162) - 1))))</f>
        <v/>
      </c>
      <c r="L162" s="3" t="str">
        <f>IF(Raw!BU162="", "", IF(Raw!BU162="Missed", "Missed", TIMEVALUE(Raw!BU162)))</f>
        <v/>
      </c>
      <c r="M162" t="str">
        <f>IF(Raw!BV162="", "", Raw!BV162)</f>
        <v/>
      </c>
    </row>
    <row r="163" spans="1:13" x14ac:dyDescent="0.2">
      <c r="A163" s="4" t="str">
        <f>IF(B163="", "", 162)</f>
        <v/>
      </c>
      <c r="B163" s="4" t="str">
        <f>IF(Raw!R163="", "", Raw!R163)</f>
        <v/>
      </c>
      <c r="C163" s="4" t="str">
        <f>IF(Raw!S163="", "", Raw!S163)</f>
        <v/>
      </c>
      <c r="D163" t="str">
        <f>IF(Raw!AT163="", "", Raw!AT163)</f>
        <v/>
      </c>
      <c r="E163" t="str">
        <f>IF(Raw!V163="", "", Raw!V163)</f>
        <v/>
      </c>
      <c r="F163" t="str">
        <f>IF(Raw!BA163="", "", Raw!BA163)</f>
        <v/>
      </c>
      <c r="G163" t="str">
        <f>IF(Raw!AV163="", "", Raw!AV163)</f>
        <v/>
      </c>
      <c r="H163" t="str">
        <f>IF(Raw!T163="", "", Raw!T163)</f>
        <v/>
      </c>
      <c r="I163" t="str">
        <f>IF(Raw!U163="", "", Raw!U163)</f>
        <v/>
      </c>
      <c r="J163" t="str">
        <f>IF(Raw!AZ163="Failed", "No", "")</f>
        <v/>
      </c>
      <c r="K163" s="2" t="str">
        <f>IF(Raw!BT163="", "", IF(Raw!BT163="Missed", "Missed", DATEVALUE(RIGHT(Raw!BT163, LEN(Raw!BT163) - FIND(",", Raw!BT163) - 1))))</f>
        <v/>
      </c>
      <c r="L163" s="3" t="str">
        <f>IF(Raw!BU163="", "", IF(Raw!BU163="Missed", "Missed", TIMEVALUE(Raw!BU163)))</f>
        <v/>
      </c>
      <c r="M163" t="str">
        <f>IF(Raw!BV163="", "", Raw!BV163)</f>
        <v/>
      </c>
    </row>
    <row r="164" spans="1:13" x14ac:dyDescent="0.2">
      <c r="A164" s="4" t="str">
        <f>IF(B164="", "", 163)</f>
        <v/>
      </c>
      <c r="B164" s="4" t="str">
        <f>IF(Raw!R164="", "", Raw!R164)</f>
        <v/>
      </c>
      <c r="C164" s="4" t="str">
        <f>IF(Raw!S164="", "", Raw!S164)</f>
        <v/>
      </c>
      <c r="D164" t="str">
        <f>IF(Raw!AT164="", "", Raw!AT164)</f>
        <v/>
      </c>
      <c r="E164" t="str">
        <f>IF(Raw!V164="", "", Raw!V164)</f>
        <v/>
      </c>
      <c r="F164" t="str">
        <f>IF(Raw!BA164="", "", Raw!BA164)</f>
        <v/>
      </c>
      <c r="G164" t="str">
        <f>IF(Raw!AV164="", "", Raw!AV164)</f>
        <v/>
      </c>
      <c r="H164" t="str">
        <f>IF(Raw!T164="", "", Raw!T164)</f>
        <v/>
      </c>
      <c r="I164" t="str">
        <f>IF(Raw!U164="", "", Raw!U164)</f>
        <v/>
      </c>
      <c r="J164" t="str">
        <f>IF(Raw!AZ164="Failed", "No", "")</f>
        <v/>
      </c>
      <c r="K164" s="2" t="str">
        <f>IF(Raw!BT164="", "", IF(Raw!BT164="Missed", "Missed", DATEVALUE(RIGHT(Raw!BT164, LEN(Raw!BT164) - FIND(",", Raw!BT164) - 1))))</f>
        <v/>
      </c>
      <c r="L164" s="3" t="str">
        <f>IF(Raw!BU164="", "", IF(Raw!BU164="Missed", "Missed", TIMEVALUE(Raw!BU164)))</f>
        <v/>
      </c>
      <c r="M164" t="str">
        <f>IF(Raw!BV164="", "", Raw!BV164)</f>
        <v/>
      </c>
    </row>
    <row r="165" spans="1:13" x14ac:dyDescent="0.2">
      <c r="A165" s="4" t="str">
        <f>IF(B165="", "", 164)</f>
        <v/>
      </c>
      <c r="B165" s="4" t="str">
        <f>IF(Raw!R165="", "", Raw!R165)</f>
        <v/>
      </c>
      <c r="C165" s="4" t="str">
        <f>IF(Raw!S165="", "", Raw!S165)</f>
        <v/>
      </c>
      <c r="D165" t="str">
        <f>IF(Raw!AT165="", "", Raw!AT165)</f>
        <v/>
      </c>
      <c r="E165" t="str">
        <f>IF(Raw!V165="", "", Raw!V165)</f>
        <v/>
      </c>
      <c r="F165" t="str">
        <f>IF(Raw!BA165="", "", Raw!BA165)</f>
        <v/>
      </c>
      <c r="G165" t="str">
        <f>IF(Raw!AV165="", "", Raw!AV165)</f>
        <v/>
      </c>
      <c r="H165" t="str">
        <f>IF(Raw!T165="", "", Raw!T165)</f>
        <v/>
      </c>
      <c r="I165" t="str">
        <f>IF(Raw!U165="", "", Raw!U165)</f>
        <v/>
      </c>
      <c r="J165" t="str">
        <f>IF(Raw!AZ165="Failed", "No", "")</f>
        <v/>
      </c>
      <c r="K165" s="2" t="str">
        <f>IF(Raw!BT165="", "", IF(Raw!BT165="Missed", "Missed", DATEVALUE(RIGHT(Raw!BT165, LEN(Raw!BT165) - FIND(",", Raw!BT165) - 1))))</f>
        <v/>
      </c>
      <c r="L165" s="3" t="str">
        <f>IF(Raw!BU165="", "", IF(Raw!BU165="Missed", "Missed", TIMEVALUE(Raw!BU165)))</f>
        <v/>
      </c>
      <c r="M165" t="str">
        <f>IF(Raw!BV165="", "", Raw!BV165)</f>
        <v/>
      </c>
    </row>
    <row r="166" spans="1:13" x14ac:dyDescent="0.2">
      <c r="A166" s="4" t="str">
        <f>IF(B166="", "", 165)</f>
        <v/>
      </c>
      <c r="B166" s="4" t="str">
        <f>IF(Raw!R166="", "", Raw!R166)</f>
        <v/>
      </c>
      <c r="C166" s="4" t="str">
        <f>IF(Raw!S166="", "", Raw!S166)</f>
        <v/>
      </c>
      <c r="D166" t="str">
        <f>IF(Raw!AT166="", "", Raw!AT166)</f>
        <v/>
      </c>
      <c r="E166" t="str">
        <f>IF(Raw!V166="", "", Raw!V166)</f>
        <v/>
      </c>
      <c r="F166" t="str">
        <f>IF(Raw!BA166="", "", Raw!BA166)</f>
        <v/>
      </c>
      <c r="G166" t="str">
        <f>IF(Raw!AV166="", "", Raw!AV166)</f>
        <v/>
      </c>
      <c r="H166" t="str">
        <f>IF(Raw!T166="", "", Raw!T166)</f>
        <v/>
      </c>
      <c r="I166" t="str">
        <f>IF(Raw!U166="", "", Raw!U166)</f>
        <v/>
      </c>
      <c r="J166" t="str">
        <f>IF(Raw!AZ166="Failed", "No", "")</f>
        <v/>
      </c>
      <c r="K166" s="2" t="str">
        <f>IF(Raw!BT166="", "", IF(Raw!BT166="Missed", "Missed", DATEVALUE(RIGHT(Raw!BT166, LEN(Raw!BT166) - FIND(",", Raw!BT166) - 1))))</f>
        <v/>
      </c>
      <c r="L166" s="3" t="str">
        <f>IF(Raw!BU166="", "", IF(Raw!BU166="Missed", "Missed", TIMEVALUE(Raw!BU166)))</f>
        <v/>
      </c>
      <c r="M166" t="str">
        <f>IF(Raw!BV166="", "", Raw!BV166)</f>
        <v/>
      </c>
    </row>
    <row r="167" spans="1:13" x14ac:dyDescent="0.2">
      <c r="A167" s="4" t="str">
        <f>IF(B167="", "", 166)</f>
        <v/>
      </c>
      <c r="B167" s="4" t="str">
        <f>IF(Raw!R167="", "", Raw!R167)</f>
        <v/>
      </c>
      <c r="C167" s="4" t="str">
        <f>IF(Raw!S167="", "", Raw!S167)</f>
        <v/>
      </c>
      <c r="D167" t="str">
        <f>IF(Raw!AT167="", "", Raw!AT167)</f>
        <v/>
      </c>
      <c r="E167" t="str">
        <f>IF(Raw!V167="", "", Raw!V167)</f>
        <v/>
      </c>
      <c r="F167" t="str">
        <f>IF(Raw!BA167="", "", Raw!BA167)</f>
        <v/>
      </c>
      <c r="G167" t="str">
        <f>IF(Raw!AV167="", "", Raw!AV167)</f>
        <v/>
      </c>
      <c r="H167" t="str">
        <f>IF(Raw!T167="", "", Raw!T167)</f>
        <v/>
      </c>
      <c r="I167" t="str">
        <f>IF(Raw!U167="", "", Raw!U167)</f>
        <v/>
      </c>
      <c r="J167" t="str">
        <f>IF(Raw!AZ167="Failed", "No", "")</f>
        <v/>
      </c>
      <c r="K167" s="2" t="str">
        <f>IF(Raw!BT167="", "", IF(Raw!BT167="Missed", "Missed", DATEVALUE(RIGHT(Raw!BT167, LEN(Raw!BT167) - FIND(",", Raw!BT167) - 1))))</f>
        <v/>
      </c>
      <c r="L167" s="3" t="str">
        <f>IF(Raw!BU167="", "", IF(Raw!BU167="Missed", "Missed", TIMEVALUE(Raw!BU167)))</f>
        <v/>
      </c>
      <c r="M167" t="str">
        <f>IF(Raw!BV167="", "", Raw!BV167)</f>
        <v/>
      </c>
    </row>
    <row r="168" spans="1:13" x14ac:dyDescent="0.2">
      <c r="A168" s="4" t="str">
        <f>IF(B168="", "", 167)</f>
        <v/>
      </c>
      <c r="B168" s="4" t="str">
        <f>IF(Raw!R168="", "", Raw!R168)</f>
        <v/>
      </c>
      <c r="C168" s="4" t="str">
        <f>IF(Raw!S168="", "", Raw!S168)</f>
        <v/>
      </c>
      <c r="D168" t="str">
        <f>IF(Raw!AT168="", "", Raw!AT168)</f>
        <v/>
      </c>
      <c r="E168" t="str">
        <f>IF(Raw!V168="", "", Raw!V168)</f>
        <v/>
      </c>
      <c r="F168" t="str">
        <f>IF(Raw!BA168="", "", Raw!BA168)</f>
        <v/>
      </c>
      <c r="G168" t="str">
        <f>IF(Raw!AV168="", "", Raw!AV168)</f>
        <v/>
      </c>
      <c r="H168" t="str">
        <f>IF(Raw!T168="", "", Raw!T168)</f>
        <v/>
      </c>
      <c r="I168" t="str">
        <f>IF(Raw!U168="", "", Raw!U168)</f>
        <v/>
      </c>
      <c r="J168" t="str">
        <f>IF(Raw!AZ168="Failed", "No", "")</f>
        <v/>
      </c>
      <c r="K168" s="2" t="str">
        <f>IF(Raw!BT168="", "", IF(Raw!BT168="Missed", "Missed", DATEVALUE(RIGHT(Raw!BT168, LEN(Raw!BT168) - FIND(",", Raw!BT168) - 1))))</f>
        <v/>
      </c>
      <c r="L168" s="3" t="str">
        <f>IF(Raw!BU168="", "", IF(Raw!BU168="Missed", "Missed", TIMEVALUE(Raw!BU168)))</f>
        <v/>
      </c>
      <c r="M168" t="str">
        <f>IF(Raw!BV168="", "", Raw!BV168)</f>
        <v/>
      </c>
    </row>
    <row r="169" spans="1:13" x14ac:dyDescent="0.2">
      <c r="A169" s="4" t="str">
        <f>IF(B169="", "", 168)</f>
        <v/>
      </c>
      <c r="B169" s="4" t="str">
        <f>IF(Raw!R169="", "", Raw!R169)</f>
        <v/>
      </c>
      <c r="C169" s="4" t="str">
        <f>IF(Raw!S169="", "", Raw!S169)</f>
        <v/>
      </c>
      <c r="D169" t="str">
        <f>IF(Raw!AT169="", "", Raw!AT169)</f>
        <v/>
      </c>
      <c r="E169" t="str">
        <f>IF(Raw!V169="", "", Raw!V169)</f>
        <v/>
      </c>
      <c r="F169" t="str">
        <f>IF(Raw!BA169="", "", Raw!BA169)</f>
        <v/>
      </c>
      <c r="G169" t="str">
        <f>IF(Raw!AV169="", "", Raw!AV169)</f>
        <v/>
      </c>
      <c r="H169" t="str">
        <f>IF(Raw!T169="", "", Raw!T169)</f>
        <v/>
      </c>
      <c r="I169" t="str">
        <f>IF(Raw!U169="", "", Raw!U169)</f>
        <v/>
      </c>
      <c r="J169" t="str">
        <f>IF(Raw!AZ169="Failed", "No", "")</f>
        <v/>
      </c>
      <c r="K169" s="2" t="str">
        <f>IF(Raw!BT169="", "", IF(Raw!BT169="Missed", "Missed", DATEVALUE(RIGHT(Raw!BT169, LEN(Raw!BT169) - FIND(",", Raw!BT169) - 1))))</f>
        <v/>
      </c>
      <c r="L169" s="3" t="str">
        <f>IF(Raw!BU169="", "", IF(Raw!BU169="Missed", "Missed", TIMEVALUE(Raw!BU169)))</f>
        <v/>
      </c>
      <c r="M169" t="str">
        <f>IF(Raw!BV169="", "", Raw!BV169)</f>
        <v/>
      </c>
    </row>
    <row r="170" spans="1:13" x14ac:dyDescent="0.2">
      <c r="A170" s="4" t="str">
        <f>IF(B170="", "", 169)</f>
        <v/>
      </c>
      <c r="B170" s="4" t="str">
        <f>IF(Raw!R170="", "", Raw!R170)</f>
        <v/>
      </c>
      <c r="C170" s="4" t="str">
        <f>IF(Raw!S170="", "", Raw!S170)</f>
        <v/>
      </c>
      <c r="D170" t="str">
        <f>IF(Raw!AT170="", "", Raw!AT170)</f>
        <v/>
      </c>
      <c r="E170" t="str">
        <f>IF(Raw!V170="", "", Raw!V170)</f>
        <v/>
      </c>
      <c r="F170" t="str">
        <f>IF(Raw!BA170="", "", Raw!BA170)</f>
        <v/>
      </c>
      <c r="G170" t="str">
        <f>IF(Raw!AV170="", "", Raw!AV170)</f>
        <v/>
      </c>
      <c r="H170" t="str">
        <f>IF(Raw!T170="", "", Raw!T170)</f>
        <v/>
      </c>
      <c r="I170" t="str">
        <f>IF(Raw!U170="", "", Raw!U170)</f>
        <v/>
      </c>
      <c r="J170" t="str">
        <f>IF(Raw!AZ170="Failed", "No", "")</f>
        <v/>
      </c>
      <c r="K170" s="2" t="str">
        <f>IF(Raw!BT170="", "", IF(Raw!BT170="Missed", "Missed", DATEVALUE(RIGHT(Raw!BT170, LEN(Raw!BT170) - FIND(",", Raw!BT170) - 1))))</f>
        <v/>
      </c>
      <c r="L170" s="3" t="str">
        <f>IF(Raw!BU170="", "", IF(Raw!BU170="Missed", "Missed", TIMEVALUE(Raw!BU170)))</f>
        <v/>
      </c>
      <c r="M170" t="str">
        <f>IF(Raw!BV170="", "", Raw!BV170)</f>
        <v/>
      </c>
    </row>
    <row r="171" spans="1:13" x14ac:dyDescent="0.2">
      <c r="A171" s="4" t="str">
        <f>IF(B171="", "", 170)</f>
        <v/>
      </c>
      <c r="B171" s="4" t="str">
        <f>IF(Raw!R171="", "", Raw!R171)</f>
        <v/>
      </c>
      <c r="C171" s="4" t="str">
        <f>IF(Raw!S171="", "", Raw!S171)</f>
        <v/>
      </c>
      <c r="D171" t="str">
        <f>IF(Raw!AT171="", "", Raw!AT171)</f>
        <v/>
      </c>
      <c r="E171" t="str">
        <f>IF(Raw!V171="", "", Raw!V171)</f>
        <v/>
      </c>
      <c r="F171" t="str">
        <f>IF(Raw!BA171="", "", Raw!BA171)</f>
        <v/>
      </c>
      <c r="G171" t="str">
        <f>IF(Raw!AV171="", "", Raw!AV171)</f>
        <v/>
      </c>
      <c r="H171" t="str">
        <f>IF(Raw!T171="", "", Raw!T171)</f>
        <v/>
      </c>
      <c r="I171" t="str">
        <f>IF(Raw!U171="", "", Raw!U171)</f>
        <v/>
      </c>
      <c r="J171" t="str">
        <f>IF(Raw!AZ171="Failed", "No", "")</f>
        <v/>
      </c>
      <c r="K171" s="2" t="str">
        <f>IF(Raw!BT171="", "", IF(Raw!BT171="Missed", "Missed", DATEVALUE(RIGHT(Raw!BT171, LEN(Raw!BT171) - FIND(",", Raw!BT171) - 1))))</f>
        <v/>
      </c>
      <c r="L171" s="3" t="str">
        <f>IF(Raw!BU171="", "", IF(Raw!BU171="Missed", "Missed", TIMEVALUE(Raw!BU171)))</f>
        <v/>
      </c>
      <c r="M171" t="str">
        <f>IF(Raw!BV171="", "", Raw!BV171)</f>
        <v/>
      </c>
    </row>
    <row r="172" spans="1:13" x14ac:dyDescent="0.2">
      <c r="A172" s="4" t="str">
        <f>IF(B172="", "", 171)</f>
        <v/>
      </c>
      <c r="B172" s="4" t="str">
        <f>IF(Raw!R172="", "", Raw!R172)</f>
        <v/>
      </c>
      <c r="C172" s="4" t="str">
        <f>IF(Raw!S172="", "", Raw!S172)</f>
        <v/>
      </c>
      <c r="D172" t="str">
        <f>IF(Raw!AT172="", "", Raw!AT172)</f>
        <v/>
      </c>
      <c r="E172" t="str">
        <f>IF(Raw!V172="", "", Raw!V172)</f>
        <v/>
      </c>
      <c r="F172" t="str">
        <f>IF(Raw!BA172="", "", Raw!BA172)</f>
        <v/>
      </c>
      <c r="G172" t="str">
        <f>IF(Raw!AV172="", "", Raw!AV172)</f>
        <v/>
      </c>
      <c r="H172" t="str">
        <f>IF(Raw!T172="", "", Raw!T172)</f>
        <v/>
      </c>
      <c r="I172" t="str">
        <f>IF(Raw!U172="", "", Raw!U172)</f>
        <v/>
      </c>
      <c r="J172" t="str">
        <f>IF(Raw!AZ172="Failed", "No", "")</f>
        <v/>
      </c>
      <c r="K172" s="2" t="str">
        <f>IF(Raw!BT172="", "", IF(Raw!BT172="Missed", "Missed", DATEVALUE(RIGHT(Raw!BT172, LEN(Raw!BT172) - FIND(",", Raw!BT172) - 1))))</f>
        <v/>
      </c>
      <c r="L172" s="3" t="str">
        <f>IF(Raw!BU172="", "", IF(Raw!BU172="Missed", "Missed", TIMEVALUE(Raw!BU172)))</f>
        <v/>
      </c>
      <c r="M172" t="str">
        <f>IF(Raw!BV172="", "", Raw!BV172)</f>
        <v/>
      </c>
    </row>
    <row r="173" spans="1:13" x14ac:dyDescent="0.2">
      <c r="A173" s="4" t="str">
        <f>IF(B173="", "", 172)</f>
        <v/>
      </c>
      <c r="B173" s="4" t="str">
        <f>IF(Raw!R173="", "", Raw!R173)</f>
        <v/>
      </c>
      <c r="C173" s="4" t="str">
        <f>IF(Raw!S173="", "", Raw!S173)</f>
        <v/>
      </c>
      <c r="D173" t="str">
        <f>IF(Raw!AT173="", "", Raw!AT173)</f>
        <v/>
      </c>
      <c r="E173" t="str">
        <f>IF(Raw!V173="", "", Raw!V173)</f>
        <v/>
      </c>
      <c r="F173" t="str">
        <f>IF(Raw!BA173="", "", Raw!BA173)</f>
        <v/>
      </c>
      <c r="G173" t="str">
        <f>IF(Raw!AV173="", "", Raw!AV173)</f>
        <v/>
      </c>
      <c r="H173" t="str">
        <f>IF(Raw!T173="", "", Raw!T173)</f>
        <v/>
      </c>
      <c r="I173" t="str">
        <f>IF(Raw!U173="", "", Raw!U173)</f>
        <v/>
      </c>
      <c r="J173" t="str">
        <f>IF(Raw!AZ173="Failed", "No", "")</f>
        <v/>
      </c>
      <c r="K173" s="2" t="str">
        <f>IF(Raw!BT173="", "", IF(Raw!BT173="Missed", "Missed", DATEVALUE(RIGHT(Raw!BT173, LEN(Raw!BT173) - FIND(",", Raw!BT173) - 1))))</f>
        <v/>
      </c>
      <c r="L173" s="3" t="str">
        <f>IF(Raw!BU173="", "", IF(Raw!BU173="Missed", "Missed", TIMEVALUE(Raw!BU173)))</f>
        <v/>
      </c>
      <c r="M173" t="str">
        <f>IF(Raw!BV173="", "", Raw!BV173)</f>
        <v/>
      </c>
    </row>
    <row r="174" spans="1:13" x14ac:dyDescent="0.2">
      <c r="A174" s="4" t="str">
        <f>IF(B174="", "", 173)</f>
        <v/>
      </c>
      <c r="B174" s="4" t="str">
        <f>IF(Raw!R174="", "", Raw!R174)</f>
        <v/>
      </c>
      <c r="C174" s="4" t="str">
        <f>IF(Raw!S174="", "", Raw!S174)</f>
        <v/>
      </c>
      <c r="D174" t="str">
        <f>IF(Raw!AT174="", "", Raw!AT174)</f>
        <v/>
      </c>
      <c r="E174" t="str">
        <f>IF(Raw!V174="", "", Raw!V174)</f>
        <v/>
      </c>
      <c r="F174" t="str">
        <f>IF(Raw!BA174="", "", Raw!BA174)</f>
        <v/>
      </c>
      <c r="G174" t="str">
        <f>IF(Raw!AV174="", "", Raw!AV174)</f>
        <v/>
      </c>
      <c r="H174" t="str">
        <f>IF(Raw!T174="", "", Raw!T174)</f>
        <v/>
      </c>
      <c r="I174" t="str">
        <f>IF(Raw!U174="", "", Raw!U174)</f>
        <v/>
      </c>
      <c r="J174" t="str">
        <f>IF(Raw!AZ174="Failed", "No", "")</f>
        <v/>
      </c>
      <c r="K174" s="2" t="str">
        <f>IF(Raw!BT174="", "", IF(Raw!BT174="Missed", "Missed", DATEVALUE(RIGHT(Raw!BT174, LEN(Raw!BT174) - FIND(",", Raw!BT174) - 1))))</f>
        <v/>
      </c>
      <c r="L174" s="3" t="str">
        <f>IF(Raw!BU174="", "", IF(Raw!BU174="Missed", "Missed", TIMEVALUE(Raw!BU174)))</f>
        <v/>
      </c>
      <c r="M174" t="str">
        <f>IF(Raw!BV174="", "", Raw!BV174)</f>
        <v/>
      </c>
    </row>
    <row r="175" spans="1:13" x14ac:dyDescent="0.2">
      <c r="A175" s="4" t="str">
        <f>IF(B175="", "", 174)</f>
        <v/>
      </c>
      <c r="B175" s="4" t="str">
        <f>IF(Raw!R175="", "", Raw!R175)</f>
        <v/>
      </c>
      <c r="C175" s="4" t="str">
        <f>IF(Raw!S175="", "", Raw!S175)</f>
        <v/>
      </c>
      <c r="D175" t="str">
        <f>IF(Raw!AT175="", "", Raw!AT175)</f>
        <v/>
      </c>
      <c r="E175" t="str">
        <f>IF(Raw!V175="", "", Raw!V175)</f>
        <v/>
      </c>
      <c r="F175" t="str">
        <f>IF(Raw!BA175="", "", Raw!BA175)</f>
        <v/>
      </c>
      <c r="G175" t="str">
        <f>IF(Raw!AV175="", "", Raw!AV175)</f>
        <v/>
      </c>
      <c r="H175" t="str">
        <f>IF(Raw!T175="", "", Raw!T175)</f>
        <v/>
      </c>
      <c r="I175" t="str">
        <f>IF(Raw!U175="", "", Raw!U175)</f>
        <v/>
      </c>
      <c r="J175" t="str">
        <f>IF(Raw!AZ175="Failed", "No", "")</f>
        <v/>
      </c>
      <c r="K175" s="2" t="str">
        <f>IF(Raw!BT175="", "", IF(Raw!BT175="Missed", "Missed", DATEVALUE(RIGHT(Raw!BT175, LEN(Raw!BT175) - FIND(",", Raw!BT175) - 1))))</f>
        <v/>
      </c>
      <c r="L175" s="3" t="str">
        <f>IF(Raw!BU175="", "", IF(Raw!BU175="Missed", "Missed", TIMEVALUE(Raw!BU175)))</f>
        <v/>
      </c>
      <c r="M175" t="str">
        <f>IF(Raw!BV175="", "", Raw!BV175)</f>
        <v/>
      </c>
    </row>
    <row r="176" spans="1:13" x14ac:dyDescent="0.2">
      <c r="A176" s="4" t="str">
        <f>IF(B176="", "", 175)</f>
        <v/>
      </c>
      <c r="B176" s="4" t="str">
        <f>IF(Raw!R176="", "", Raw!R176)</f>
        <v/>
      </c>
      <c r="C176" s="4" t="str">
        <f>IF(Raw!S176="", "", Raw!S176)</f>
        <v/>
      </c>
      <c r="D176" t="str">
        <f>IF(Raw!AT176="", "", Raw!AT176)</f>
        <v/>
      </c>
      <c r="E176" t="str">
        <f>IF(Raw!V176="", "", Raw!V176)</f>
        <v/>
      </c>
      <c r="F176" t="str">
        <f>IF(Raw!BA176="", "", Raw!BA176)</f>
        <v/>
      </c>
      <c r="G176" t="str">
        <f>IF(Raw!AV176="", "", Raw!AV176)</f>
        <v/>
      </c>
      <c r="H176" t="str">
        <f>IF(Raw!T176="", "", Raw!T176)</f>
        <v/>
      </c>
      <c r="I176" t="str">
        <f>IF(Raw!U176="", "", Raw!U176)</f>
        <v/>
      </c>
      <c r="J176" t="str">
        <f>IF(Raw!AZ176="Failed", "No", "")</f>
        <v/>
      </c>
      <c r="K176" s="2" t="str">
        <f>IF(Raw!BT176="", "", IF(Raw!BT176="Missed", "Missed", DATEVALUE(RIGHT(Raw!BT176, LEN(Raw!BT176) - FIND(",", Raw!BT176) - 1))))</f>
        <v/>
      </c>
      <c r="L176" s="3" t="str">
        <f>IF(Raw!BU176="", "", IF(Raw!BU176="Missed", "Missed", TIMEVALUE(Raw!BU176)))</f>
        <v/>
      </c>
      <c r="M176" t="str">
        <f>IF(Raw!BV176="", "", Raw!BV176)</f>
        <v/>
      </c>
    </row>
    <row r="177" spans="1:13" x14ac:dyDescent="0.2">
      <c r="A177" s="4" t="str">
        <f>IF(B177="", "", 176)</f>
        <v/>
      </c>
      <c r="B177" s="4" t="str">
        <f>IF(Raw!R177="", "", Raw!R177)</f>
        <v/>
      </c>
      <c r="C177" s="4" t="str">
        <f>IF(Raw!S177="", "", Raw!S177)</f>
        <v/>
      </c>
      <c r="D177" t="str">
        <f>IF(Raw!AT177="", "", Raw!AT177)</f>
        <v/>
      </c>
      <c r="E177" t="str">
        <f>IF(Raw!V177="", "", Raw!V177)</f>
        <v/>
      </c>
      <c r="F177" t="str">
        <f>IF(Raw!BA177="", "", Raw!BA177)</f>
        <v/>
      </c>
      <c r="G177" t="str">
        <f>IF(Raw!AV177="", "", Raw!AV177)</f>
        <v/>
      </c>
      <c r="H177" t="str">
        <f>IF(Raw!T177="", "", Raw!T177)</f>
        <v/>
      </c>
      <c r="I177" t="str">
        <f>IF(Raw!U177="", "", Raw!U177)</f>
        <v/>
      </c>
      <c r="J177" t="str">
        <f>IF(Raw!AZ177="Failed", "No", "")</f>
        <v/>
      </c>
      <c r="K177" s="2" t="str">
        <f>IF(Raw!BT177="", "", IF(Raw!BT177="Missed", "Missed", DATEVALUE(RIGHT(Raw!BT177, LEN(Raw!BT177) - FIND(",", Raw!BT177) - 1))))</f>
        <v/>
      </c>
      <c r="L177" s="3" t="str">
        <f>IF(Raw!BU177="", "", IF(Raw!BU177="Missed", "Missed", TIMEVALUE(Raw!BU177)))</f>
        <v/>
      </c>
      <c r="M177" t="str">
        <f>IF(Raw!BV177="", "", Raw!BV177)</f>
        <v/>
      </c>
    </row>
    <row r="178" spans="1:13" x14ac:dyDescent="0.2">
      <c r="A178" s="4" t="str">
        <f>IF(B178="", "", 177)</f>
        <v/>
      </c>
      <c r="B178" s="4" t="str">
        <f>IF(Raw!R178="", "", Raw!R178)</f>
        <v/>
      </c>
      <c r="C178" s="4" t="str">
        <f>IF(Raw!S178="", "", Raw!S178)</f>
        <v/>
      </c>
      <c r="D178" t="str">
        <f>IF(Raw!AT178="", "", Raw!AT178)</f>
        <v/>
      </c>
      <c r="E178" t="str">
        <f>IF(Raw!V178="", "", Raw!V178)</f>
        <v/>
      </c>
      <c r="F178" t="str">
        <f>IF(Raw!BA178="", "", Raw!BA178)</f>
        <v/>
      </c>
      <c r="G178" t="str">
        <f>IF(Raw!AV178="", "", Raw!AV178)</f>
        <v/>
      </c>
      <c r="H178" t="str">
        <f>IF(Raw!T178="", "", Raw!T178)</f>
        <v/>
      </c>
      <c r="I178" t="str">
        <f>IF(Raw!U178="", "", Raw!U178)</f>
        <v/>
      </c>
      <c r="J178" t="str">
        <f>IF(Raw!AZ178="Failed", "No", "")</f>
        <v/>
      </c>
      <c r="K178" s="2" t="str">
        <f>IF(Raw!BT178="", "", IF(Raw!BT178="Missed", "Missed", DATEVALUE(RIGHT(Raw!BT178, LEN(Raw!BT178) - FIND(",", Raw!BT178) - 1))))</f>
        <v/>
      </c>
      <c r="L178" s="3" t="str">
        <f>IF(Raw!BU178="", "", IF(Raw!BU178="Missed", "Missed", TIMEVALUE(Raw!BU178)))</f>
        <v/>
      </c>
      <c r="M178" t="str">
        <f>IF(Raw!BV178="", "", Raw!BV178)</f>
        <v/>
      </c>
    </row>
    <row r="179" spans="1:13" x14ac:dyDescent="0.2">
      <c r="A179" s="4" t="str">
        <f>IF(B179="", "", 178)</f>
        <v/>
      </c>
      <c r="B179" s="4" t="str">
        <f>IF(Raw!R179="", "", Raw!R179)</f>
        <v/>
      </c>
      <c r="C179" s="4" t="str">
        <f>IF(Raw!S179="", "", Raw!S179)</f>
        <v/>
      </c>
      <c r="D179" t="str">
        <f>IF(Raw!AT179="", "", Raw!AT179)</f>
        <v/>
      </c>
      <c r="E179" t="str">
        <f>IF(Raw!V179="", "", Raw!V179)</f>
        <v/>
      </c>
      <c r="F179" t="str">
        <f>IF(Raw!BA179="", "", Raw!BA179)</f>
        <v/>
      </c>
      <c r="G179" t="str">
        <f>IF(Raw!AV179="", "", Raw!AV179)</f>
        <v/>
      </c>
      <c r="H179" t="str">
        <f>IF(Raw!T179="", "", Raw!T179)</f>
        <v/>
      </c>
      <c r="I179" t="str">
        <f>IF(Raw!U179="", "", Raw!U179)</f>
        <v/>
      </c>
      <c r="J179" t="str">
        <f>IF(Raw!AZ179="Failed", "No", "")</f>
        <v/>
      </c>
      <c r="K179" s="2" t="str">
        <f>IF(Raw!BT179="", "", IF(Raw!BT179="Missed", "Missed", DATEVALUE(RIGHT(Raw!BT179, LEN(Raw!BT179) - FIND(",", Raw!BT179) - 1))))</f>
        <v/>
      </c>
      <c r="L179" s="3" t="str">
        <f>IF(Raw!BU179="", "", IF(Raw!BU179="Missed", "Missed", TIMEVALUE(Raw!BU179)))</f>
        <v/>
      </c>
      <c r="M179" t="str">
        <f>IF(Raw!BV179="", "", Raw!BV179)</f>
        <v/>
      </c>
    </row>
    <row r="180" spans="1:13" x14ac:dyDescent="0.2">
      <c r="A180" s="4" t="str">
        <f>IF(B180="", "", 179)</f>
        <v/>
      </c>
      <c r="B180" s="4" t="str">
        <f>IF(Raw!R180="", "", Raw!R180)</f>
        <v/>
      </c>
      <c r="C180" s="4" t="str">
        <f>IF(Raw!S180="", "", Raw!S180)</f>
        <v/>
      </c>
      <c r="D180" t="str">
        <f>IF(Raw!AT180="", "", Raw!AT180)</f>
        <v/>
      </c>
      <c r="E180" t="str">
        <f>IF(Raw!V180="", "", Raw!V180)</f>
        <v/>
      </c>
      <c r="F180" t="str">
        <f>IF(Raw!BA180="", "", Raw!BA180)</f>
        <v/>
      </c>
      <c r="G180" t="str">
        <f>IF(Raw!AV180="", "", Raw!AV180)</f>
        <v/>
      </c>
      <c r="H180" t="str">
        <f>IF(Raw!T180="", "", Raw!T180)</f>
        <v/>
      </c>
      <c r="I180" t="str">
        <f>IF(Raw!U180="", "", Raw!U180)</f>
        <v/>
      </c>
      <c r="J180" t="str">
        <f>IF(Raw!AZ180="Failed", "No", "")</f>
        <v/>
      </c>
      <c r="K180" s="2" t="str">
        <f>IF(Raw!BT180="", "", IF(Raw!BT180="Missed", "Missed", DATEVALUE(RIGHT(Raw!BT180, LEN(Raw!BT180) - FIND(",", Raw!BT180) - 1))))</f>
        <v/>
      </c>
      <c r="L180" s="3" t="str">
        <f>IF(Raw!BU180="", "", IF(Raw!BU180="Missed", "Missed", TIMEVALUE(Raw!BU180)))</f>
        <v/>
      </c>
      <c r="M180" t="str">
        <f>IF(Raw!BV180="", "", Raw!BV180)</f>
        <v/>
      </c>
    </row>
    <row r="181" spans="1:13" x14ac:dyDescent="0.2">
      <c r="A181" s="4" t="str">
        <f>IF(B181="", "", 180)</f>
        <v/>
      </c>
      <c r="B181" s="4" t="str">
        <f>IF(Raw!R181="", "", Raw!R181)</f>
        <v/>
      </c>
      <c r="C181" s="4" t="str">
        <f>IF(Raw!S181="", "", Raw!S181)</f>
        <v/>
      </c>
      <c r="D181" t="str">
        <f>IF(Raw!AT181="", "", Raw!AT181)</f>
        <v/>
      </c>
      <c r="E181" t="str">
        <f>IF(Raw!V181="", "", Raw!V181)</f>
        <v/>
      </c>
      <c r="F181" t="str">
        <f>IF(Raw!BA181="", "", Raw!BA181)</f>
        <v/>
      </c>
      <c r="G181" t="str">
        <f>IF(Raw!AV181="", "", Raw!AV181)</f>
        <v/>
      </c>
      <c r="H181" t="str">
        <f>IF(Raw!T181="", "", Raw!T181)</f>
        <v/>
      </c>
      <c r="I181" t="str">
        <f>IF(Raw!U181="", "", Raw!U181)</f>
        <v/>
      </c>
      <c r="J181" t="str">
        <f>IF(Raw!AZ181="Failed", "No", "")</f>
        <v/>
      </c>
      <c r="K181" s="2" t="str">
        <f>IF(Raw!BT181="", "", IF(Raw!BT181="Missed", "Missed", DATEVALUE(RIGHT(Raw!BT181, LEN(Raw!BT181) - FIND(",", Raw!BT181) - 1))))</f>
        <v/>
      </c>
      <c r="L181" s="3" t="str">
        <f>IF(Raw!BU181="", "", IF(Raw!BU181="Missed", "Missed", TIMEVALUE(Raw!BU181)))</f>
        <v/>
      </c>
      <c r="M181" t="str">
        <f>IF(Raw!BV181="", "", Raw!BV181)</f>
        <v/>
      </c>
    </row>
    <row r="182" spans="1:13" x14ac:dyDescent="0.2">
      <c r="A182" s="4" t="str">
        <f>IF(B182="", "", 181)</f>
        <v/>
      </c>
      <c r="B182" s="4" t="str">
        <f>IF(Raw!R182="", "", Raw!R182)</f>
        <v/>
      </c>
      <c r="C182" s="4" t="str">
        <f>IF(Raw!S182="", "", Raw!S182)</f>
        <v/>
      </c>
      <c r="D182" t="str">
        <f>IF(Raw!AT182="", "", Raw!AT182)</f>
        <v/>
      </c>
      <c r="E182" t="str">
        <f>IF(Raw!V182="", "", Raw!V182)</f>
        <v/>
      </c>
      <c r="F182" t="str">
        <f>IF(Raw!BA182="", "", Raw!BA182)</f>
        <v/>
      </c>
      <c r="G182" t="str">
        <f>IF(Raw!AV182="", "", Raw!AV182)</f>
        <v/>
      </c>
      <c r="H182" t="str">
        <f>IF(Raw!T182="", "", Raw!T182)</f>
        <v/>
      </c>
      <c r="I182" t="str">
        <f>IF(Raw!U182="", "", Raw!U182)</f>
        <v/>
      </c>
      <c r="J182" t="str">
        <f>IF(Raw!AZ182="Failed", "No", "")</f>
        <v/>
      </c>
      <c r="K182" s="2" t="str">
        <f>IF(Raw!BT182="", "", IF(Raw!BT182="Missed", "Missed", DATEVALUE(RIGHT(Raw!BT182, LEN(Raw!BT182) - FIND(",", Raw!BT182) - 1))))</f>
        <v/>
      </c>
      <c r="L182" s="3" t="str">
        <f>IF(Raw!BU182="", "", IF(Raw!BU182="Missed", "Missed", TIMEVALUE(Raw!BU182)))</f>
        <v/>
      </c>
      <c r="M182" t="str">
        <f>IF(Raw!BV182="", "", Raw!BV182)</f>
        <v/>
      </c>
    </row>
    <row r="183" spans="1:13" x14ac:dyDescent="0.2">
      <c r="A183" s="4" t="str">
        <f>IF(B183="", "", 182)</f>
        <v/>
      </c>
      <c r="B183" s="4" t="str">
        <f>IF(Raw!R183="", "", Raw!R183)</f>
        <v/>
      </c>
      <c r="C183" s="4" t="str">
        <f>IF(Raw!S183="", "", Raw!S183)</f>
        <v/>
      </c>
      <c r="D183" t="str">
        <f>IF(Raw!AT183="", "", Raw!AT183)</f>
        <v/>
      </c>
      <c r="E183" t="str">
        <f>IF(Raw!V183="", "", Raw!V183)</f>
        <v/>
      </c>
      <c r="F183" t="str">
        <f>IF(Raw!BA183="", "", Raw!BA183)</f>
        <v/>
      </c>
      <c r="G183" t="str">
        <f>IF(Raw!AV183="", "", Raw!AV183)</f>
        <v/>
      </c>
      <c r="H183" t="str">
        <f>IF(Raw!T183="", "", Raw!T183)</f>
        <v/>
      </c>
      <c r="I183" t="str">
        <f>IF(Raw!U183="", "", Raw!U183)</f>
        <v/>
      </c>
      <c r="J183" t="str">
        <f>IF(Raw!AZ183="Failed", "No", "")</f>
        <v/>
      </c>
      <c r="K183" s="2" t="str">
        <f>IF(Raw!BT183="", "", IF(Raw!BT183="Missed", "Missed", DATEVALUE(RIGHT(Raw!BT183, LEN(Raw!BT183) - FIND(",", Raw!BT183) - 1))))</f>
        <v/>
      </c>
      <c r="L183" s="3" t="str">
        <f>IF(Raw!BU183="", "", IF(Raw!BU183="Missed", "Missed", TIMEVALUE(Raw!BU183)))</f>
        <v/>
      </c>
      <c r="M183" t="str">
        <f>IF(Raw!BV183="", "", Raw!BV183)</f>
        <v/>
      </c>
    </row>
    <row r="184" spans="1:13" x14ac:dyDescent="0.2">
      <c r="A184" s="4" t="str">
        <f>IF(B184="", "", 183)</f>
        <v/>
      </c>
      <c r="B184" s="4" t="str">
        <f>IF(Raw!R184="", "", Raw!R184)</f>
        <v/>
      </c>
      <c r="C184" s="4" t="str">
        <f>IF(Raw!S184="", "", Raw!S184)</f>
        <v/>
      </c>
      <c r="D184" t="str">
        <f>IF(Raw!AT184="", "", Raw!AT184)</f>
        <v/>
      </c>
      <c r="E184" t="str">
        <f>IF(Raw!V184="", "", Raw!V184)</f>
        <v/>
      </c>
      <c r="F184" t="str">
        <f>IF(Raw!BA184="", "", Raw!BA184)</f>
        <v/>
      </c>
      <c r="G184" t="str">
        <f>IF(Raw!AV184="", "", Raw!AV184)</f>
        <v/>
      </c>
      <c r="H184" t="str">
        <f>IF(Raw!T184="", "", Raw!T184)</f>
        <v/>
      </c>
      <c r="I184" t="str">
        <f>IF(Raw!U184="", "", Raw!U184)</f>
        <v/>
      </c>
      <c r="J184" t="str">
        <f>IF(Raw!AZ184="Failed", "No", "")</f>
        <v/>
      </c>
      <c r="K184" s="2" t="str">
        <f>IF(Raw!BT184="", "", IF(Raw!BT184="Missed", "Missed", DATEVALUE(RIGHT(Raw!BT184, LEN(Raw!BT184) - FIND(",", Raw!BT184) - 1))))</f>
        <v/>
      </c>
      <c r="L184" s="3" t="str">
        <f>IF(Raw!BU184="", "", IF(Raw!BU184="Missed", "Missed", TIMEVALUE(Raw!BU184)))</f>
        <v/>
      </c>
      <c r="M184" t="str">
        <f>IF(Raw!BV184="", "", Raw!BV184)</f>
        <v/>
      </c>
    </row>
    <row r="185" spans="1:13" x14ac:dyDescent="0.2">
      <c r="A185" s="4" t="str">
        <f>IF(B185="", "", 184)</f>
        <v/>
      </c>
      <c r="B185" s="4" t="str">
        <f>IF(Raw!R185="", "", Raw!R185)</f>
        <v/>
      </c>
      <c r="C185" s="4" t="str">
        <f>IF(Raw!S185="", "", Raw!S185)</f>
        <v/>
      </c>
      <c r="D185" t="str">
        <f>IF(Raw!AT185="", "", Raw!AT185)</f>
        <v/>
      </c>
      <c r="E185" t="str">
        <f>IF(Raw!V185="", "", Raw!V185)</f>
        <v/>
      </c>
      <c r="F185" t="str">
        <f>IF(Raw!BA185="", "", Raw!BA185)</f>
        <v/>
      </c>
      <c r="G185" t="str">
        <f>IF(Raw!AV185="", "", Raw!AV185)</f>
        <v/>
      </c>
      <c r="H185" t="str">
        <f>IF(Raw!T185="", "", Raw!T185)</f>
        <v/>
      </c>
      <c r="I185" t="str">
        <f>IF(Raw!U185="", "", Raw!U185)</f>
        <v/>
      </c>
      <c r="J185" t="str">
        <f>IF(Raw!AZ185="Failed", "No", "")</f>
        <v/>
      </c>
      <c r="K185" s="2" t="str">
        <f>IF(Raw!BT185="", "", IF(Raw!BT185="Missed", "Missed", DATEVALUE(RIGHT(Raw!BT185, LEN(Raw!BT185) - FIND(",", Raw!BT185) - 1))))</f>
        <v/>
      </c>
      <c r="L185" s="3" t="str">
        <f>IF(Raw!BU185="", "", IF(Raw!BU185="Missed", "Missed", TIMEVALUE(Raw!BU185)))</f>
        <v/>
      </c>
      <c r="M185" t="str">
        <f>IF(Raw!BV185="", "", Raw!BV185)</f>
        <v/>
      </c>
    </row>
    <row r="186" spans="1:13" x14ac:dyDescent="0.2">
      <c r="A186" s="4" t="str">
        <f>IF(B186="", "", 185)</f>
        <v/>
      </c>
      <c r="B186" s="4" t="str">
        <f>IF(Raw!R186="", "", Raw!R186)</f>
        <v/>
      </c>
      <c r="C186" s="4" t="str">
        <f>IF(Raw!S186="", "", Raw!S186)</f>
        <v/>
      </c>
      <c r="D186" t="str">
        <f>IF(Raw!AT186="", "", Raw!AT186)</f>
        <v/>
      </c>
      <c r="E186" t="str">
        <f>IF(Raw!V186="", "", Raw!V186)</f>
        <v/>
      </c>
      <c r="F186" t="str">
        <f>IF(Raw!BA186="", "", Raw!BA186)</f>
        <v/>
      </c>
      <c r="G186" t="str">
        <f>IF(Raw!AV186="", "", Raw!AV186)</f>
        <v/>
      </c>
      <c r="H186" t="str">
        <f>IF(Raw!T186="", "", Raw!T186)</f>
        <v/>
      </c>
      <c r="I186" t="str">
        <f>IF(Raw!U186="", "", Raw!U186)</f>
        <v/>
      </c>
      <c r="J186" t="str">
        <f>IF(Raw!AZ186="Failed", "No", "")</f>
        <v/>
      </c>
      <c r="K186" s="2" t="str">
        <f>IF(Raw!BT186="", "", IF(Raw!BT186="Missed", "Missed", DATEVALUE(RIGHT(Raw!BT186, LEN(Raw!BT186) - FIND(",", Raw!BT186) - 1))))</f>
        <v/>
      </c>
      <c r="L186" s="3" t="str">
        <f>IF(Raw!BU186="", "", IF(Raw!BU186="Missed", "Missed", TIMEVALUE(Raw!BU186)))</f>
        <v/>
      </c>
      <c r="M186" t="str">
        <f>IF(Raw!BV186="", "", Raw!BV186)</f>
        <v/>
      </c>
    </row>
    <row r="187" spans="1:13" x14ac:dyDescent="0.2">
      <c r="A187" s="4" t="str">
        <f>IF(B187="", "", 186)</f>
        <v/>
      </c>
      <c r="B187" s="4" t="str">
        <f>IF(Raw!R187="", "", Raw!R187)</f>
        <v/>
      </c>
      <c r="C187" s="4" t="str">
        <f>IF(Raw!S187="", "", Raw!S187)</f>
        <v/>
      </c>
      <c r="D187" t="str">
        <f>IF(Raw!AT187="", "", Raw!AT187)</f>
        <v/>
      </c>
      <c r="E187" t="str">
        <f>IF(Raw!V187="", "", Raw!V187)</f>
        <v/>
      </c>
      <c r="F187" t="str">
        <f>IF(Raw!BA187="", "", Raw!BA187)</f>
        <v/>
      </c>
      <c r="G187" t="str">
        <f>IF(Raw!AV187="", "", Raw!AV187)</f>
        <v/>
      </c>
      <c r="H187" t="str">
        <f>IF(Raw!T187="", "", Raw!T187)</f>
        <v/>
      </c>
      <c r="I187" t="str">
        <f>IF(Raw!U187="", "", Raw!U187)</f>
        <v/>
      </c>
      <c r="J187" t="str">
        <f>IF(Raw!AZ187="Failed", "No", "")</f>
        <v/>
      </c>
      <c r="K187" s="2" t="str">
        <f>IF(Raw!BT187="", "", IF(Raw!BT187="Missed", "Missed", DATEVALUE(RIGHT(Raw!BT187, LEN(Raw!BT187) - FIND(",", Raw!BT187) - 1))))</f>
        <v/>
      </c>
      <c r="L187" s="3" t="str">
        <f>IF(Raw!BU187="", "", IF(Raw!BU187="Missed", "Missed", TIMEVALUE(Raw!BU187)))</f>
        <v/>
      </c>
      <c r="M187" t="str">
        <f>IF(Raw!BV187="", "", Raw!BV187)</f>
        <v/>
      </c>
    </row>
    <row r="188" spans="1:13" x14ac:dyDescent="0.2">
      <c r="A188" s="4" t="str">
        <f>IF(B188="", "", 187)</f>
        <v/>
      </c>
      <c r="B188" s="4" t="str">
        <f>IF(Raw!R188="", "", Raw!R188)</f>
        <v/>
      </c>
      <c r="C188" s="4" t="str">
        <f>IF(Raw!S188="", "", Raw!S188)</f>
        <v/>
      </c>
      <c r="D188" t="str">
        <f>IF(Raw!AT188="", "", Raw!AT188)</f>
        <v/>
      </c>
      <c r="E188" t="str">
        <f>IF(Raw!V188="", "", Raw!V188)</f>
        <v/>
      </c>
      <c r="F188" t="str">
        <f>IF(Raw!BA188="", "", Raw!BA188)</f>
        <v/>
      </c>
      <c r="G188" t="str">
        <f>IF(Raw!AV188="", "", Raw!AV188)</f>
        <v/>
      </c>
      <c r="H188" t="str">
        <f>IF(Raw!T188="", "", Raw!T188)</f>
        <v/>
      </c>
      <c r="I188" t="str">
        <f>IF(Raw!U188="", "", Raw!U188)</f>
        <v/>
      </c>
      <c r="J188" t="str">
        <f>IF(Raw!AZ188="Failed", "No", "")</f>
        <v/>
      </c>
      <c r="K188" s="2" t="str">
        <f>IF(Raw!BT188="", "", IF(Raw!BT188="Missed", "Missed", DATEVALUE(RIGHT(Raw!BT188, LEN(Raw!BT188) - FIND(",", Raw!BT188) - 1))))</f>
        <v/>
      </c>
      <c r="L188" s="3" t="str">
        <f>IF(Raw!BU188="", "", IF(Raw!BU188="Missed", "Missed", TIMEVALUE(Raw!BU188)))</f>
        <v/>
      </c>
      <c r="M188" t="str">
        <f>IF(Raw!BV188="", "", Raw!BV188)</f>
        <v/>
      </c>
    </row>
    <row r="189" spans="1:13" x14ac:dyDescent="0.2">
      <c r="A189" s="4" t="str">
        <f>IF(B189="", "", 188)</f>
        <v/>
      </c>
      <c r="B189" s="4" t="str">
        <f>IF(Raw!R189="", "", Raw!R189)</f>
        <v/>
      </c>
      <c r="C189" s="4" t="str">
        <f>IF(Raw!S189="", "", Raw!S189)</f>
        <v/>
      </c>
      <c r="D189" t="str">
        <f>IF(Raw!AT189="", "", Raw!AT189)</f>
        <v/>
      </c>
      <c r="E189" t="str">
        <f>IF(Raw!V189="", "", Raw!V189)</f>
        <v/>
      </c>
      <c r="F189" t="str">
        <f>IF(Raw!BA189="", "", Raw!BA189)</f>
        <v/>
      </c>
      <c r="G189" t="str">
        <f>IF(Raw!AV189="", "", Raw!AV189)</f>
        <v/>
      </c>
      <c r="H189" t="str">
        <f>IF(Raw!T189="", "", Raw!T189)</f>
        <v/>
      </c>
      <c r="I189" t="str">
        <f>IF(Raw!U189="", "", Raw!U189)</f>
        <v/>
      </c>
      <c r="J189" t="str">
        <f>IF(Raw!AZ189="Failed", "No", "")</f>
        <v/>
      </c>
      <c r="K189" s="2" t="str">
        <f>IF(Raw!BT189="", "", IF(Raw!BT189="Missed", "Missed", DATEVALUE(RIGHT(Raw!BT189, LEN(Raw!BT189) - FIND(",", Raw!BT189) - 1))))</f>
        <v/>
      </c>
      <c r="L189" s="3" t="str">
        <f>IF(Raw!BU189="", "", IF(Raw!BU189="Missed", "Missed", TIMEVALUE(Raw!BU189)))</f>
        <v/>
      </c>
      <c r="M189" t="str">
        <f>IF(Raw!BV189="", "", Raw!BV189)</f>
        <v/>
      </c>
    </row>
    <row r="190" spans="1:13" x14ac:dyDescent="0.2">
      <c r="A190" s="4" t="str">
        <f>IF(B190="", "", 189)</f>
        <v/>
      </c>
      <c r="B190" s="4" t="str">
        <f>IF(Raw!R190="", "", Raw!R190)</f>
        <v/>
      </c>
      <c r="C190" s="4" t="str">
        <f>IF(Raw!S190="", "", Raw!S190)</f>
        <v/>
      </c>
      <c r="D190" t="str">
        <f>IF(Raw!AT190="", "", Raw!AT190)</f>
        <v/>
      </c>
      <c r="E190" t="str">
        <f>IF(Raw!V190="", "", Raw!V190)</f>
        <v/>
      </c>
      <c r="F190" t="str">
        <f>IF(Raw!BA190="", "", Raw!BA190)</f>
        <v/>
      </c>
      <c r="G190" t="str">
        <f>IF(Raw!AV190="", "", Raw!AV190)</f>
        <v/>
      </c>
      <c r="H190" t="str">
        <f>IF(Raw!T190="", "", Raw!T190)</f>
        <v/>
      </c>
      <c r="I190" t="str">
        <f>IF(Raw!U190="", "", Raw!U190)</f>
        <v/>
      </c>
      <c r="J190" t="str">
        <f>IF(Raw!AZ190="Failed", "No", "")</f>
        <v/>
      </c>
      <c r="K190" s="2" t="str">
        <f>IF(Raw!BT190="", "", IF(Raw!BT190="Missed", "Missed", DATEVALUE(RIGHT(Raw!BT190, LEN(Raw!BT190) - FIND(",", Raw!BT190) - 1))))</f>
        <v/>
      </c>
      <c r="L190" s="3" t="str">
        <f>IF(Raw!BU190="", "", IF(Raw!BU190="Missed", "Missed", TIMEVALUE(Raw!BU190)))</f>
        <v/>
      </c>
      <c r="M190" t="str">
        <f>IF(Raw!BV190="", "", Raw!BV190)</f>
        <v/>
      </c>
    </row>
    <row r="191" spans="1:13" x14ac:dyDescent="0.2">
      <c r="A191" s="4" t="str">
        <f>IF(B191="", "", 190)</f>
        <v/>
      </c>
      <c r="B191" s="4" t="str">
        <f>IF(Raw!R191="", "", Raw!R191)</f>
        <v/>
      </c>
      <c r="C191" s="4" t="str">
        <f>IF(Raw!S191="", "", Raw!S191)</f>
        <v/>
      </c>
      <c r="D191" t="str">
        <f>IF(Raw!AT191="", "", Raw!AT191)</f>
        <v/>
      </c>
      <c r="E191" t="str">
        <f>IF(Raw!V191="", "", Raw!V191)</f>
        <v/>
      </c>
      <c r="F191" t="str">
        <f>IF(Raw!BA191="", "", Raw!BA191)</f>
        <v/>
      </c>
      <c r="G191" t="str">
        <f>IF(Raw!AV191="", "", Raw!AV191)</f>
        <v/>
      </c>
      <c r="H191" t="str">
        <f>IF(Raw!T191="", "", Raw!T191)</f>
        <v/>
      </c>
      <c r="I191" t="str">
        <f>IF(Raw!U191="", "", Raw!U191)</f>
        <v/>
      </c>
      <c r="J191" t="str">
        <f>IF(Raw!AZ191="Failed", "No", "")</f>
        <v/>
      </c>
      <c r="K191" s="2" t="str">
        <f>IF(Raw!BT191="", "", IF(Raw!BT191="Missed", "Missed", DATEVALUE(RIGHT(Raw!BT191, LEN(Raw!BT191) - FIND(",", Raw!BT191) - 1))))</f>
        <v/>
      </c>
      <c r="L191" s="3" t="str">
        <f>IF(Raw!BU191="", "", IF(Raw!BU191="Missed", "Missed", TIMEVALUE(Raw!BU191)))</f>
        <v/>
      </c>
      <c r="M191" t="str">
        <f>IF(Raw!BV191="", "", Raw!BV191)</f>
        <v/>
      </c>
    </row>
    <row r="192" spans="1:13" x14ac:dyDescent="0.2">
      <c r="A192" s="4" t="str">
        <f>IF(B192="", "", 191)</f>
        <v/>
      </c>
      <c r="B192" s="4" t="str">
        <f>IF(Raw!R192="", "", Raw!R192)</f>
        <v/>
      </c>
      <c r="C192" s="4" t="str">
        <f>IF(Raw!S192="", "", Raw!S192)</f>
        <v/>
      </c>
      <c r="D192" t="str">
        <f>IF(Raw!AT192="", "", Raw!AT192)</f>
        <v/>
      </c>
      <c r="E192" t="str">
        <f>IF(Raw!V192="", "", Raw!V192)</f>
        <v/>
      </c>
      <c r="F192" t="str">
        <f>IF(Raw!BA192="", "", Raw!BA192)</f>
        <v/>
      </c>
      <c r="G192" t="str">
        <f>IF(Raw!AV192="", "", Raw!AV192)</f>
        <v/>
      </c>
      <c r="H192" t="str">
        <f>IF(Raw!T192="", "", Raw!T192)</f>
        <v/>
      </c>
      <c r="I192" t="str">
        <f>IF(Raw!U192="", "", Raw!U192)</f>
        <v/>
      </c>
      <c r="J192" t="str">
        <f>IF(Raw!AZ192="Failed", "No", "")</f>
        <v/>
      </c>
      <c r="K192" s="2" t="str">
        <f>IF(Raw!BT192="", "", IF(Raw!BT192="Missed", "Missed", DATEVALUE(RIGHT(Raw!BT192, LEN(Raw!BT192) - FIND(",", Raw!BT192) - 1))))</f>
        <v/>
      </c>
      <c r="L192" s="3" t="str">
        <f>IF(Raw!BU192="", "", IF(Raw!BU192="Missed", "Missed", TIMEVALUE(Raw!BU192)))</f>
        <v/>
      </c>
      <c r="M192" t="str">
        <f>IF(Raw!BV192="", "", Raw!BV192)</f>
        <v/>
      </c>
    </row>
    <row r="193" spans="1:13" x14ac:dyDescent="0.2">
      <c r="A193" s="4" t="str">
        <f>IF(B193="", "", 192)</f>
        <v/>
      </c>
      <c r="B193" s="4" t="str">
        <f>IF(Raw!R193="", "", Raw!R193)</f>
        <v/>
      </c>
      <c r="C193" s="4" t="str">
        <f>IF(Raw!S193="", "", Raw!S193)</f>
        <v/>
      </c>
      <c r="D193" t="str">
        <f>IF(Raw!AT193="", "", Raw!AT193)</f>
        <v/>
      </c>
      <c r="E193" t="str">
        <f>IF(Raw!V193="", "", Raw!V193)</f>
        <v/>
      </c>
      <c r="F193" t="str">
        <f>IF(Raw!BA193="", "", Raw!BA193)</f>
        <v/>
      </c>
      <c r="G193" t="str">
        <f>IF(Raw!AV193="", "", Raw!AV193)</f>
        <v/>
      </c>
      <c r="H193" t="str">
        <f>IF(Raw!T193="", "", Raw!T193)</f>
        <v/>
      </c>
      <c r="I193" t="str">
        <f>IF(Raw!U193="", "", Raw!U193)</f>
        <v/>
      </c>
      <c r="J193" t="str">
        <f>IF(Raw!AZ193="Failed", "No", "")</f>
        <v/>
      </c>
      <c r="K193" s="2" t="str">
        <f>IF(Raw!BT193="", "", IF(Raw!BT193="Missed", "Missed", DATEVALUE(RIGHT(Raw!BT193, LEN(Raw!BT193) - FIND(",", Raw!BT193) - 1))))</f>
        <v/>
      </c>
      <c r="L193" s="3" t="str">
        <f>IF(Raw!BU193="", "", IF(Raw!BU193="Missed", "Missed", TIMEVALUE(Raw!BU193)))</f>
        <v/>
      </c>
      <c r="M193" t="str">
        <f>IF(Raw!BV193="", "", Raw!BV193)</f>
        <v/>
      </c>
    </row>
    <row r="194" spans="1:13" x14ac:dyDescent="0.2">
      <c r="A194" s="4" t="str">
        <f>IF(B194="", "", 193)</f>
        <v/>
      </c>
      <c r="B194" s="4" t="str">
        <f>IF(Raw!R194="", "", Raw!R194)</f>
        <v/>
      </c>
      <c r="C194" s="4" t="str">
        <f>IF(Raw!S194="", "", Raw!S194)</f>
        <v/>
      </c>
      <c r="D194" t="str">
        <f>IF(Raw!AT194="", "", Raw!AT194)</f>
        <v/>
      </c>
      <c r="E194" t="str">
        <f>IF(Raw!V194="", "", Raw!V194)</f>
        <v/>
      </c>
      <c r="F194" t="str">
        <f>IF(Raw!BA194="", "", Raw!BA194)</f>
        <v/>
      </c>
      <c r="G194" t="str">
        <f>IF(Raw!AV194="", "", Raw!AV194)</f>
        <v/>
      </c>
      <c r="H194" t="str">
        <f>IF(Raw!T194="", "", Raw!T194)</f>
        <v/>
      </c>
      <c r="I194" t="str">
        <f>IF(Raw!U194="", "", Raw!U194)</f>
        <v/>
      </c>
      <c r="J194" t="str">
        <f>IF(Raw!AZ194="Failed", "No", "")</f>
        <v/>
      </c>
      <c r="K194" s="2" t="str">
        <f>IF(Raw!BT194="", "", IF(Raw!BT194="Missed", "Missed", DATEVALUE(RIGHT(Raw!BT194, LEN(Raw!BT194) - FIND(",", Raw!BT194) - 1))))</f>
        <v/>
      </c>
      <c r="L194" s="3" t="str">
        <f>IF(Raw!BU194="", "", IF(Raw!BU194="Missed", "Missed", TIMEVALUE(Raw!BU194)))</f>
        <v/>
      </c>
      <c r="M194" t="str">
        <f>IF(Raw!BV194="", "", Raw!BV194)</f>
        <v/>
      </c>
    </row>
    <row r="195" spans="1:13" x14ac:dyDescent="0.2">
      <c r="A195" s="4" t="str">
        <f>IF(B195="", "", 194)</f>
        <v/>
      </c>
      <c r="B195" s="4" t="str">
        <f>IF(Raw!R195="", "", Raw!R195)</f>
        <v/>
      </c>
      <c r="C195" s="4" t="str">
        <f>IF(Raw!S195="", "", Raw!S195)</f>
        <v/>
      </c>
      <c r="D195" t="str">
        <f>IF(Raw!AT195="", "", Raw!AT195)</f>
        <v/>
      </c>
      <c r="E195" t="str">
        <f>IF(Raw!V195="", "", Raw!V195)</f>
        <v/>
      </c>
      <c r="F195" t="str">
        <f>IF(Raw!BA195="", "", Raw!BA195)</f>
        <v/>
      </c>
      <c r="G195" t="str">
        <f>IF(Raw!AV195="", "", Raw!AV195)</f>
        <v/>
      </c>
      <c r="H195" t="str">
        <f>IF(Raw!T195="", "", Raw!T195)</f>
        <v/>
      </c>
      <c r="I195" t="str">
        <f>IF(Raw!U195="", "", Raw!U195)</f>
        <v/>
      </c>
      <c r="J195" t="str">
        <f>IF(Raw!AZ195="Failed", "No", "")</f>
        <v/>
      </c>
      <c r="K195" s="2" t="str">
        <f>IF(Raw!BT195="", "", IF(Raw!BT195="Missed", "Missed", DATEVALUE(RIGHT(Raw!BT195, LEN(Raw!BT195) - FIND(",", Raw!BT195) - 1))))</f>
        <v/>
      </c>
      <c r="L195" s="3" t="str">
        <f>IF(Raw!BU195="", "", IF(Raw!BU195="Missed", "Missed", TIMEVALUE(Raw!BU195)))</f>
        <v/>
      </c>
      <c r="M195" t="str">
        <f>IF(Raw!BV195="", "", Raw!BV195)</f>
        <v/>
      </c>
    </row>
    <row r="196" spans="1:13" x14ac:dyDescent="0.2">
      <c r="A196" s="4" t="str">
        <f>IF(B196="", "", 195)</f>
        <v/>
      </c>
      <c r="B196" s="4" t="str">
        <f>IF(Raw!R196="", "", Raw!R196)</f>
        <v/>
      </c>
      <c r="C196" s="4" t="str">
        <f>IF(Raw!S196="", "", Raw!S196)</f>
        <v/>
      </c>
      <c r="D196" t="str">
        <f>IF(Raw!AT196="", "", Raw!AT196)</f>
        <v/>
      </c>
      <c r="E196" t="str">
        <f>IF(Raw!V196="", "", Raw!V196)</f>
        <v/>
      </c>
      <c r="F196" t="str">
        <f>IF(Raw!BA196="", "", Raw!BA196)</f>
        <v/>
      </c>
      <c r="G196" t="str">
        <f>IF(Raw!AV196="", "", Raw!AV196)</f>
        <v/>
      </c>
      <c r="H196" t="str">
        <f>IF(Raw!T196="", "", Raw!T196)</f>
        <v/>
      </c>
      <c r="I196" t="str">
        <f>IF(Raw!U196="", "", Raw!U196)</f>
        <v/>
      </c>
      <c r="J196" t="str">
        <f>IF(Raw!AZ196="Failed", "No", "")</f>
        <v/>
      </c>
      <c r="K196" s="2" t="str">
        <f>IF(Raw!BT196="", "", IF(Raw!BT196="Missed", "Missed", DATEVALUE(RIGHT(Raw!BT196, LEN(Raw!BT196) - FIND(",", Raw!BT196) - 1))))</f>
        <v/>
      </c>
      <c r="L196" s="3" t="str">
        <f>IF(Raw!BU196="", "", IF(Raw!BU196="Missed", "Missed", TIMEVALUE(Raw!BU196)))</f>
        <v/>
      </c>
      <c r="M196" t="str">
        <f>IF(Raw!BV196="", "", Raw!BV196)</f>
        <v/>
      </c>
    </row>
    <row r="197" spans="1:13" x14ac:dyDescent="0.2">
      <c r="A197" s="4" t="str">
        <f>IF(B197="", "", 196)</f>
        <v/>
      </c>
      <c r="B197" s="4" t="str">
        <f>IF(Raw!R197="", "", Raw!R197)</f>
        <v/>
      </c>
      <c r="C197" s="4" t="str">
        <f>IF(Raw!S197="", "", Raw!S197)</f>
        <v/>
      </c>
      <c r="D197" t="str">
        <f>IF(Raw!AT197="", "", Raw!AT197)</f>
        <v/>
      </c>
      <c r="E197" t="str">
        <f>IF(Raw!V197="", "", Raw!V197)</f>
        <v/>
      </c>
      <c r="F197" t="str">
        <f>IF(Raw!BA197="", "", Raw!BA197)</f>
        <v/>
      </c>
      <c r="G197" t="str">
        <f>IF(Raw!AV197="", "", Raw!AV197)</f>
        <v/>
      </c>
      <c r="H197" t="str">
        <f>IF(Raw!T197="", "", Raw!T197)</f>
        <v/>
      </c>
      <c r="I197" t="str">
        <f>IF(Raw!U197="", "", Raw!U197)</f>
        <v/>
      </c>
      <c r="J197" t="str">
        <f>IF(Raw!AZ197="Failed", "No", "")</f>
        <v/>
      </c>
      <c r="K197" s="2" t="str">
        <f>IF(Raw!BT197="", "", IF(Raw!BT197="Missed", "Missed", DATEVALUE(RIGHT(Raw!BT197, LEN(Raw!BT197) - FIND(",", Raw!BT197) - 1))))</f>
        <v/>
      </c>
      <c r="L197" s="3" t="str">
        <f>IF(Raw!BU197="", "", IF(Raw!BU197="Missed", "Missed", TIMEVALUE(Raw!BU197)))</f>
        <v/>
      </c>
      <c r="M197" t="str">
        <f>IF(Raw!BV197="", "", Raw!BV197)</f>
        <v/>
      </c>
    </row>
    <row r="198" spans="1:13" x14ac:dyDescent="0.2">
      <c r="A198" s="4" t="str">
        <f>IF(B198="", "", 197)</f>
        <v/>
      </c>
      <c r="B198" s="4" t="str">
        <f>IF(Raw!R198="", "", Raw!R198)</f>
        <v/>
      </c>
      <c r="C198" s="4" t="str">
        <f>IF(Raw!S198="", "", Raw!S198)</f>
        <v/>
      </c>
      <c r="D198" t="str">
        <f>IF(Raw!AT198="", "", Raw!AT198)</f>
        <v/>
      </c>
      <c r="E198" t="str">
        <f>IF(Raw!V198="", "", Raw!V198)</f>
        <v/>
      </c>
      <c r="F198" t="str">
        <f>IF(Raw!BA198="", "", Raw!BA198)</f>
        <v/>
      </c>
      <c r="G198" t="str">
        <f>IF(Raw!AV198="", "", Raw!AV198)</f>
        <v/>
      </c>
      <c r="H198" t="str">
        <f>IF(Raw!T198="", "", Raw!T198)</f>
        <v/>
      </c>
      <c r="I198" t="str">
        <f>IF(Raw!U198="", "", Raw!U198)</f>
        <v/>
      </c>
      <c r="J198" t="str">
        <f>IF(Raw!AZ198="Failed", "No", "")</f>
        <v/>
      </c>
      <c r="K198" s="2" t="str">
        <f>IF(Raw!BT198="", "", IF(Raw!BT198="Missed", "Missed", DATEVALUE(RIGHT(Raw!BT198, LEN(Raw!BT198) - FIND(",", Raw!BT198) - 1))))</f>
        <v/>
      </c>
      <c r="L198" s="3" t="str">
        <f>IF(Raw!BU198="", "", IF(Raw!BU198="Missed", "Missed", TIMEVALUE(Raw!BU198)))</f>
        <v/>
      </c>
      <c r="M198" t="str">
        <f>IF(Raw!BV198="", "", Raw!BV198)</f>
        <v/>
      </c>
    </row>
    <row r="199" spans="1:13" x14ac:dyDescent="0.2">
      <c r="A199" s="4" t="str">
        <f>IF(B199="", "", 198)</f>
        <v/>
      </c>
      <c r="B199" s="4" t="str">
        <f>IF(Raw!R199="", "", Raw!R199)</f>
        <v/>
      </c>
      <c r="C199" s="4" t="str">
        <f>IF(Raw!S199="", "", Raw!S199)</f>
        <v/>
      </c>
      <c r="D199" t="str">
        <f>IF(Raw!AT199="", "", Raw!AT199)</f>
        <v/>
      </c>
      <c r="E199" t="str">
        <f>IF(Raw!V199="", "", Raw!V199)</f>
        <v/>
      </c>
      <c r="F199" t="str">
        <f>IF(Raw!BA199="", "", Raw!BA199)</f>
        <v/>
      </c>
      <c r="G199" t="str">
        <f>IF(Raw!AV199="", "", Raw!AV199)</f>
        <v/>
      </c>
      <c r="H199" t="str">
        <f>IF(Raw!T199="", "", Raw!T199)</f>
        <v/>
      </c>
      <c r="I199" t="str">
        <f>IF(Raw!U199="", "", Raw!U199)</f>
        <v/>
      </c>
      <c r="J199" t="str">
        <f>IF(Raw!AZ199="Failed", "No", "")</f>
        <v/>
      </c>
      <c r="K199" s="2" t="str">
        <f>IF(Raw!BT199="", "", IF(Raw!BT199="Missed", "Missed", DATEVALUE(RIGHT(Raw!BT199, LEN(Raw!BT199) - FIND(",", Raw!BT199) - 1))))</f>
        <v/>
      </c>
      <c r="L199" s="3" t="str">
        <f>IF(Raw!BU199="", "", IF(Raw!BU199="Missed", "Missed", TIMEVALUE(Raw!BU199)))</f>
        <v/>
      </c>
      <c r="M199" t="str">
        <f>IF(Raw!BV199="", "", Raw!BV199)</f>
        <v/>
      </c>
    </row>
    <row r="200" spans="1:13" x14ac:dyDescent="0.2">
      <c r="A200" s="4" t="str">
        <f>IF(B200="", "", 199)</f>
        <v/>
      </c>
      <c r="B200" s="4" t="str">
        <f>IF(Raw!R200="", "", Raw!R200)</f>
        <v/>
      </c>
      <c r="C200" s="4" t="str">
        <f>IF(Raw!S200="", "", Raw!S200)</f>
        <v/>
      </c>
      <c r="D200" t="str">
        <f>IF(Raw!AT200="", "", Raw!AT200)</f>
        <v/>
      </c>
      <c r="E200" t="str">
        <f>IF(Raw!V200="", "", Raw!V200)</f>
        <v/>
      </c>
      <c r="F200" t="str">
        <f>IF(Raw!BA200="", "", Raw!BA200)</f>
        <v/>
      </c>
      <c r="G200" t="str">
        <f>IF(Raw!AV200="", "", Raw!AV200)</f>
        <v/>
      </c>
      <c r="H200" t="str">
        <f>IF(Raw!T200="", "", Raw!T200)</f>
        <v/>
      </c>
      <c r="I200" t="str">
        <f>IF(Raw!U200="", "", Raw!U200)</f>
        <v/>
      </c>
      <c r="J200" t="str">
        <f>IF(Raw!AZ200="Failed", "No", "")</f>
        <v/>
      </c>
      <c r="K200" s="2" t="str">
        <f>IF(Raw!BT200="", "", IF(Raw!BT200="Missed", "Missed", DATEVALUE(RIGHT(Raw!BT200, LEN(Raw!BT200) - FIND(",", Raw!BT200) - 1))))</f>
        <v/>
      </c>
      <c r="L200" s="3" t="str">
        <f>IF(Raw!BU200="", "", IF(Raw!BU200="Missed", "Missed", TIMEVALUE(Raw!BU200)))</f>
        <v/>
      </c>
      <c r="M200" t="str">
        <f>IF(Raw!BV200="", "", Raw!BV200)</f>
        <v/>
      </c>
    </row>
    <row r="201" spans="1:13" x14ac:dyDescent="0.2">
      <c r="A201" s="4" t="str">
        <f>IF(B201="", "", 200)</f>
        <v/>
      </c>
      <c r="B201" s="4" t="str">
        <f>IF(Raw!R201="", "", Raw!R201)</f>
        <v/>
      </c>
      <c r="C201" s="4" t="str">
        <f>IF(Raw!S201="", "", Raw!S201)</f>
        <v/>
      </c>
      <c r="D201" t="str">
        <f>IF(Raw!AT201="", "", Raw!AT201)</f>
        <v/>
      </c>
      <c r="E201" t="str">
        <f>IF(Raw!V201="", "", Raw!V201)</f>
        <v/>
      </c>
      <c r="F201" t="str">
        <f>IF(Raw!BA201="", "", Raw!BA201)</f>
        <v/>
      </c>
      <c r="G201" t="str">
        <f>IF(Raw!AV201="", "", Raw!AV201)</f>
        <v/>
      </c>
      <c r="H201" t="str">
        <f>IF(Raw!T201="", "", Raw!T201)</f>
        <v/>
      </c>
      <c r="I201" t="str">
        <f>IF(Raw!U201="", "", Raw!U201)</f>
        <v/>
      </c>
      <c r="J201" t="str">
        <f>IF(Raw!AZ201="Failed", "No", "")</f>
        <v/>
      </c>
      <c r="K201" s="2" t="str">
        <f>IF(Raw!BT201="", "", IF(Raw!BT201="Missed", "Missed", DATEVALUE(RIGHT(Raw!BT201, LEN(Raw!BT201) - FIND(",", Raw!BT201) - 1))))</f>
        <v/>
      </c>
      <c r="L201" s="3" t="str">
        <f>IF(Raw!BU201="", "", IF(Raw!BU201="Missed", "Missed", TIMEVALUE(Raw!BU201)))</f>
        <v/>
      </c>
      <c r="M201" t="str">
        <f>IF(Raw!BV201="", "", Raw!BV201)</f>
        <v/>
      </c>
    </row>
    <row r="202" spans="1:13" x14ac:dyDescent="0.2">
      <c r="A202" s="4" t="str">
        <f>IF(B202="", "", 201)</f>
        <v/>
      </c>
      <c r="B202" s="4" t="str">
        <f>IF(Raw!R202="", "", Raw!R202)</f>
        <v/>
      </c>
      <c r="C202" s="4" t="str">
        <f>IF(Raw!S202="", "", Raw!S202)</f>
        <v/>
      </c>
      <c r="D202" t="str">
        <f>IF(Raw!AT202="", "", Raw!AT202)</f>
        <v/>
      </c>
      <c r="E202" t="str">
        <f>IF(Raw!V202="", "", Raw!V202)</f>
        <v/>
      </c>
      <c r="F202" t="str">
        <f>IF(Raw!BA202="", "", Raw!BA202)</f>
        <v/>
      </c>
      <c r="G202" t="str">
        <f>IF(Raw!AV202="", "", Raw!AV202)</f>
        <v/>
      </c>
      <c r="H202" t="str">
        <f>IF(Raw!T202="", "", Raw!T202)</f>
        <v/>
      </c>
      <c r="I202" t="str">
        <f>IF(Raw!U202="", "", Raw!U202)</f>
        <v/>
      </c>
      <c r="J202" t="str">
        <f>IF(Raw!AZ202="Failed", "No", "")</f>
        <v/>
      </c>
      <c r="K202" s="2" t="str">
        <f>IF(Raw!BT202="", "", IF(Raw!BT202="Missed", "Missed", DATEVALUE(RIGHT(Raw!BT202, LEN(Raw!BT202) - FIND(",", Raw!BT202) - 1))))</f>
        <v/>
      </c>
      <c r="L202" s="3" t="str">
        <f>IF(Raw!BU202="", "", IF(Raw!BU202="Missed", "Missed", TIMEVALUE(Raw!BU202)))</f>
        <v/>
      </c>
      <c r="M202" t="str">
        <f>IF(Raw!BV202="", "", Raw!BV202)</f>
        <v/>
      </c>
    </row>
    <row r="203" spans="1:13" x14ac:dyDescent="0.2">
      <c r="A203" s="4" t="str">
        <f>IF(B203="", "", 202)</f>
        <v/>
      </c>
      <c r="B203" s="4" t="str">
        <f>IF(Raw!R203="", "", Raw!R203)</f>
        <v/>
      </c>
      <c r="C203" s="4" t="str">
        <f>IF(Raw!S203="", "", Raw!S203)</f>
        <v/>
      </c>
      <c r="D203" t="str">
        <f>IF(Raw!AT203="", "", Raw!AT203)</f>
        <v/>
      </c>
      <c r="E203" t="str">
        <f>IF(Raw!V203="", "", Raw!V203)</f>
        <v/>
      </c>
      <c r="F203" t="str">
        <f>IF(Raw!BA203="", "", Raw!BA203)</f>
        <v/>
      </c>
      <c r="G203" t="str">
        <f>IF(Raw!AV203="", "", Raw!AV203)</f>
        <v/>
      </c>
      <c r="H203" t="str">
        <f>IF(Raw!T203="", "", Raw!T203)</f>
        <v/>
      </c>
      <c r="I203" t="str">
        <f>IF(Raw!U203="", "", Raw!U203)</f>
        <v/>
      </c>
      <c r="J203" t="str">
        <f>IF(Raw!AZ203="Failed", "No", "")</f>
        <v/>
      </c>
      <c r="K203" s="2" t="str">
        <f>IF(Raw!BT203="", "", IF(Raw!BT203="Missed", "Missed", DATEVALUE(RIGHT(Raw!BT203, LEN(Raw!BT203) - FIND(",", Raw!BT203) - 1))))</f>
        <v/>
      </c>
      <c r="L203" s="3" t="str">
        <f>IF(Raw!BU203="", "", IF(Raw!BU203="Missed", "Missed", TIMEVALUE(Raw!BU203)))</f>
        <v/>
      </c>
      <c r="M203" t="str">
        <f>IF(Raw!BV203="", "", Raw!BV203)</f>
        <v/>
      </c>
    </row>
    <row r="204" spans="1:13" x14ac:dyDescent="0.2">
      <c r="A204" s="4" t="str">
        <f>IF(B204="", "", 203)</f>
        <v/>
      </c>
      <c r="B204" s="4" t="str">
        <f>IF(Raw!R204="", "", Raw!R204)</f>
        <v/>
      </c>
      <c r="C204" s="4" t="str">
        <f>IF(Raw!S204="", "", Raw!S204)</f>
        <v/>
      </c>
      <c r="D204" t="str">
        <f>IF(Raw!AT204="", "", Raw!AT204)</f>
        <v/>
      </c>
      <c r="E204" t="str">
        <f>IF(Raw!V204="", "", Raw!V204)</f>
        <v/>
      </c>
      <c r="F204" t="str">
        <f>IF(Raw!BA204="", "", Raw!BA204)</f>
        <v/>
      </c>
      <c r="G204" t="str">
        <f>IF(Raw!AV204="", "", Raw!AV204)</f>
        <v/>
      </c>
      <c r="H204" t="str">
        <f>IF(Raw!T204="", "", Raw!T204)</f>
        <v/>
      </c>
      <c r="I204" t="str">
        <f>IF(Raw!U204="", "", Raw!U204)</f>
        <v/>
      </c>
      <c r="J204" t="str">
        <f>IF(Raw!AZ204="Failed", "No", "")</f>
        <v/>
      </c>
      <c r="K204" s="2" t="str">
        <f>IF(Raw!BT204="", "", IF(Raw!BT204="Missed", "Missed", DATEVALUE(RIGHT(Raw!BT204, LEN(Raw!BT204) - FIND(",", Raw!BT204) - 1))))</f>
        <v/>
      </c>
      <c r="L204" s="3" t="str">
        <f>IF(Raw!BU204="", "", IF(Raw!BU204="Missed", "Missed", TIMEVALUE(Raw!BU204)))</f>
        <v/>
      </c>
      <c r="M204" t="str">
        <f>IF(Raw!BV204="", "", Raw!BV204)</f>
        <v/>
      </c>
    </row>
    <row r="205" spans="1:13" x14ac:dyDescent="0.2">
      <c r="A205" s="4" t="str">
        <f>IF(B205="", "", 204)</f>
        <v/>
      </c>
      <c r="B205" s="4" t="str">
        <f>IF(Raw!R205="", "", Raw!R205)</f>
        <v/>
      </c>
      <c r="C205" s="4" t="str">
        <f>IF(Raw!S205="", "", Raw!S205)</f>
        <v/>
      </c>
      <c r="D205" t="str">
        <f>IF(Raw!AT205="", "", Raw!AT205)</f>
        <v/>
      </c>
      <c r="E205" t="str">
        <f>IF(Raw!V205="", "", Raw!V205)</f>
        <v/>
      </c>
      <c r="F205" t="str">
        <f>IF(Raw!BA205="", "", Raw!BA205)</f>
        <v/>
      </c>
      <c r="G205" t="str">
        <f>IF(Raw!AV205="", "", Raw!AV205)</f>
        <v/>
      </c>
      <c r="H205" t="str">
        <f>IF(Raw!T205="", "", Raw!T205)</f>
        <v/>
      </c>
      <c r="I205" t="str">
        <f>IF(Raw!U205="", "", Raw!U205)</f>
        <v/>
      </c>
      <c r="J205" t="str">
        <f>IF(Raw!AZ205="Failed", "No", "")</f>
        <v/>
      </c>
      <c r="K205" s="2" t="str">
        <f>IF(Raw!BT205="", "", IF(Raw!BT205="Missed", "Missed", DATEVALUE(RIGHT(Raw!BT205, LEN(Raw!BT205) - FIND(",", Raw!BT205) - 1))))</f>
        <v/>
      </c>
      <c r="L205" s="3" t="str">
        <f>IF(Raw!BU205="", "", IF(Raw!BU205="Missed", "Missed", TIMEVALUE(Raw!BU205)))</f>
        <v/>
      </c>
      <c r="M205" t="str">
        <f>IF(Raw!BV205="", "", Raw!BV205)</f>
        <v/>
      </c>
    </row>
    <row r="206" spans="1:13" x14ac:dyDescent="0.2">
      <c r="A206" s="4" t="str">
        <f>IF(B206="", "", 205)</f>
        <v/>
      </c>
      <c r="B206" s="4" t="str">
        <f>IF(Raw!R206="", "", Raw!R206)</f>
        <v/>
      </c>
      <c r="C206" s="4" t="str">
        <f>IF(Raw!S206="", "", Raw!S206)</f>
        <v/>
      </c>
      <c r="D206" t="str">
        <f>IF(Raw!AT206="", "", Raw!AT206)</f>
        <v/>
      </c>
      <c r="E206" t="str">
        <f>IF(Raw!V206="", "", Raw!V206)</f>
        <v/>
      </c>
      <c r="F206" t="str">
        <f>IF(Raw!BA206="", "", Raw!BA206)</f>
        <v/>
      </c>
      <c r="G206" t="str">
        <f>IF(Raw!AV206="", "", Raw!AV206)</f>
        <v/>
      </c>
      <c r="H206" t="str">
        <f>IF(Raw!T206="", "", Raw!T206)</f>
        <v/>
      </c>
      <c r="I206" t="str">
        <f>IF(Raw!U206="", "", Raw!U206)</f>
        <v/>
      </c>
      <c r="J206" t="str">
        <f>IF(Raw!AZ206="Failed", "No", "")</f>
        <v/>
      </c>
      <c r="K206" s="2" t="str">
        <f>IF(Raw!BT206="", "", IF(Raw!BT206="Missed", "Missed", DATEVALUE(RIGHT(Raw!BT206, LEN(Raw!BT206) - FIND(",", Raw!BT206) - 1))))</f>
        <v/>
      </c>
      <c r="L206" s="3" t="str">
        <f>IF(Raw!BU206="", "", IF(Raw!BU206="Missed", "Missed", TIMEVALUE(Raw!BU206)))</f>
        <v/>
      </c>
      <c r="M206" t="str">
        <f>IF(Raw!BV206="", "", Raw!BV206)</f>
        <v/>
      </c>
    </row>
    <row r="207" spans="1:13" x14ac:dyDescent="0.2">
      <c r="A207" s="4" t="str">
        <f>IF(B207="", "", 206)</f>
        <v/>
      </c>
      <c r="B207" s="4" t="str">
        <f>IF(Raw!R207="", "", Raw!R207)</f>
        <v/>
      </c>
      <c r="C207" s="4" t="str">
        <f>IF(Raw!S207="", "", Raw!S207)</f>
        <v/>
      </c>
      <c r="D207" t="str">
        <f>IF(Raw!AT207="", "", Raw!AT207)</f>
        <v/>
      </c>
      <c r="E207" t="str">
        <f>IF(Raw!V207="", "", Raw!V207)</f>
        <v/>
      </c>
      <c r="F207" t="str">
        <f>IF(Raw!BA207="", "", Raw!BA207)</f>
        <v/>
      </c>
      <c r="G207" t="str">
        <f>IF(Raw!AV207="", "", Raw!AV207)</f>
        <v/>
      </c>
      <c r="H207" t="str">
        <f>IF(Raw!T207="", "", Raw!T207)</f>
        <v/>
      </c>
      <c r="I207" t="str">
        <f>IF(Raw!U207="", "", Raw!U207)</f>
        <v/>
      </c>
      <c r="J207" t="str">
        <f>IF(Raw!AZ207="Failed", "No", "")</f>
        <v/>
      </c>
      <c r="K207" s="2" t="str">
        <f>IF(Raw!BT207="", "", IF(Raw!BT207="Missed", "Missed", DATEVALUE(RIGHT(Raw!BT207, LEN(Raw!BT207) - FIND(",", Raw!BT207) - 1))))</f>
        <v/>
      </c>
      <c r="L207" s="3" t="str">
        <f>IF(Raw!BU207="", "", IF(Raw!BU207="Missed", "Missed", TIMEVALUE(Raw!BU207)))</f>
        <v/>
      </c>
      <c r="M207" t="str">
        <f>IF(Raw!BV207="", "", Raw!BV207)</f>
        <v/>
      </c>
    </row>
    <row r="208" spans="1:13" x14ac:dyDescent="0.2">
      <c r="A208" s="4" t="str">
        <f>IF(B208="", "", 207)</f>
        <v/>
      </c>
      <c r="B208" s="4" t="str">
        <f>IF(Raw!R208="", "", Raw!R208)</f>
        <v/>
      </c>
      <c r="C208" s="4" t="str">
        <f>IF(Raw!S208="", "", Raw!S208)</f>
        <v/>
      </c>
      <c r="D208" t="str">
        <f>IF(Raw!AT208="", "", Raw!AT208)</f>
        <v/>
      </c>
      <c r="E208" t="str">
        <f>IF(Raw!V208="", "", Raw!V208)</f>
        <v/>
      </c>
      <c r="F208" t="str">
        <f>IF(Raw!BA208="", "", Raw!BA208)</f>
        <v/>
      </c>
      <c r="G208" t="str">
        <f>IF(Raw!AV208="", "", Raw!AV208)</f>
        <v/>
      </c>
      <c r="H208" t="str">
        <f>IF(Raw!T208="", "", Raw!T208)</f>
        <v/>
      </c>
      <c r="I208" t="str">
        <f>IF(Raw!U208="", "", Raw!U208)</f>
        <v/>
      </c>
      <c r="J208" t="str">
        <f>IF(Raw!AZ208="Failed", "No", "")</f>
        <v/>
      </c>
      <c r="K208" s="2" t="str">
        <f>IF(Raw!BT208="", "", IF(Raw!BT208="Missed", "Missed", DATEVALUE(RIGHT(Raw!BT208, LEN(Raw!BT208) - FIND(",", Raw!BT208) - 1))))</f>
        <v/>
      </c>
      <c r="L208" s="3" t="str">
        <f>IF(Raw!BU208="", "", IF(Raw!BU208="Missed", "Missed", TIMEVALUE(Raw!BU208)))</f>
        <v/>
      </c>
      <c r="M208" t="str">
        <f>IF(Raw!BV208="", "", Raw!BV208)</f>
        <v/>
      </c>
    </row>
    <row r="209" spans="1:13" x14ac:dyDescent="0.2">
      <c r="A209" s="4" t="str">
        <f>IF(B209="", "", 208)</f>
        <v/>
      </c>
      <c r="B209" s="4" t="str">
        <f>IF(Raw!R209="", "", Raw!R209)</f>
        <v/>
      </c>
      <c r="C209" s="4" t="str">
        <f>IF(Raw!S209="", "", Raw!S209)</f>
        <v/>
      </c>
      <c r="D209" t="str">
        <f>IF(Raw!AT209="", "", Raw!AT209)</f>
        <v/>
      </c>
      <c r="E209" t="str">
        <f>IF(Raw!V209="", "", Raw!V209)</f>
        <v/>
      </c>
      <c r="F209" t="str">
        <f>IF(Raw!BA209="", "", Raw!BA209)</f>
        <v/>
      </c>
      <c r="G209" t="str">
        <f>IF(Raw!AV209="", "", Raw!AV209)</f>
        <v/>
      </c>
      <c r="H209" t="str">
        <f>IF(Raw!T209="", "", Raw!T209)</f>
        <v/>
      </c>
      <c r="I209" t="str">
        <f>IF(Raw!U209="", "", Raw!U209)</f>
        <v/>
      </c>
      <c r="J209" t="str">
        <f>IF(Raw!AZ209="Failed", "No", "")</f>
        <v/>
      </c>
      <c r="K209" s="2" t="str">
        <f>IF(Raw!BT209="", "", IF(Raw!BT209="Missed", "Missed", DATEVALUE(RIGHT(Raw!BT209, LEN(Raw!BT209) - FIND(",", Raw!BT209) - 1))))</f>
        <v/>
      </c>
      <c r="L209" s="3" t="str">
        <f>IF(Raw!BU209="", "", IF(Raw!BU209="Missed", "Missed", TIMEVALUE(Raw!BU209)))</f>
        <v/>
      </c>
      <c r="M209" t="str">
        <f>IF(Raw!BV209="", "", Raw!BV209)</f>
        <v/>
      </c>
    </row>
    <row r="210" spans="1:13" x14ac:dyDescent="0.2">
      <c r="A210" s="4" t="str">
        <f>IF(B210="", "", 209)</f>
        <v/>
      </c>
      <c r="B210" s="4" t="str">
        <f>IF(Raw!R210="", "", Raw!R210)</f>
        <v/>
      </c>
      <c r="C210" s="4" t="str">
        <f>IF(Raw!S210="", "", Raw!S210)</f>
        <v/>
      </c>
      <c r="D210" t="str">
        <f>IF(Raw!AT210="", "", Raw!AT210)</f>
        <v/>
      </c>
      <c r="E210" t="str">
        <f>IF(Raw!V210="", "", Raw!V210)</f>
        <v/>
      </c>
      <c r="F210" t="str">
        <f>IF(Raw!BA210="", "", Raw!BA210)</f>
        <v/>
      </c>
      <c r="G210" t="str">
        <f>IF(Raw!AV210="", "", Raw!AV210)</f>
        <v/>
      </c>
      <c r="H210" t="str">
        <f>IF(Raw!T210="", "", Raw!T210)</f>
        <v/>
      </c>
      <c r="I210" t="str">
        <f>IF(Raw!U210="", "", Raw!U210)</f>
        <v/>
      </c>
      <c r="J210" t="str">
        <f>IF(Raw!AZ210="Failed", "No", "")</f>
        <v/>
      </c>
      <c r="K210" s="2" t="str">
        <f>IF(Raw!BT210="", "", IF(Raw!BT210="Missed", "Missed", DATEVALUE(RIGHT(Raw!BT210, LEN(Raw!BT210) - FIND(",", Raw!BT210) - 1))))</f>
        <v/>
      </c>
      <c r="L210" s="3" t="str">
        <f>IF(Raw!BU210="", "", IF(Raw!BU210="Missed", "Missed", TIMEVALUE(Raw!BU210)))</f>
        <v/>
      </c>
      <c r="M210" t="str">
        <f>IF(Raw!BV210="", "", Raw!BV210)</f>
        <v/>
      </c>
    </row>
    <row r="211" spans="1:13" x14ac:dyDescent="0.2">
      <c r="A211" s="4" t="str">
        <f>IF(B211="", "", 210)</f>
        <v/>
      </c>
      <c r="B211" s="4" t="str">
        <f>IF(Raw!R211="", "", Raw!R211)</f>
        <v/>
      </c>
      <c r="C211" s="4" t="str">
        <f>IF(Raw!S211="", "", Raw!S211)</f>
        <v/>
      </c>
      <c r="D211" t="str">
        <f>IF(Raw!AT211="", "", Raw!AT211)</f>
        <v/>
      </c>
      <c r="E211" t="str">
        <f>IF(Raw!V211="", "", Raw!V211)</f>
        <v/>
      </c>
      <c r="F211" t="str">
        <f>IF(Raw!BA211="", "", Raw!BA211)</f>
        <v/>
      </c>
      <c r="G211" t="str">
        <f>IF(Raw!AV211="", "", Raw!AV211)</f>
        <v/>
      </c>
      <c r="H211" t="str">
        <f>IF(Raw!T211="", "", Raw!T211)</f>
        <v/>
      </c>
      <c r="I211" t="str">
        <f>IF(Raw!U211="", "", Raw!U211)</f>
        <v/>
      </c>
      <c r="J211" t="str">
        <f>IF(Raw!AZ211="Failed", "No", "")</f>
        <v/>
      </c>
      <c r="K211" s="2" t="str">
        <f>IF(Raw!BT211="", "", IF(Raw!BT211="Missed", "Missed", DATEVALUE(RIGHT(Raw!BT211, LEN(Raw!BT211) - FIND(",", Raw!BT211) - 1))))</f>
        <v/>
      </c>
      <c r="L211" s="3" t="str">
        <f>IF(Raw!BU211="", "", IF(Raw!BU211="Missed", "Missed", TIMEVALUE(Raw!BU211)))</f>
        <v/>
      </c>
      <c r="M211" t="str">
        <f>IF(Raw!BV211="", "", Raw!BV211)</f>
        <v/>
      </c>
    </row>
    <row r="212" spans="1:13" x14ac:dyDescent="0.2">
      <c r="A212" s="4" t="str">
        <f>IF(B212="", "", 211)</f>
        <v/>
      </c>
      <c r="B212" s="4" t="str">
        <f>IF(Raw!R212="", "", Raw!R212)</f>
        <v/>
      </c>
      <c r="C212" s="4" t="str">
        <f>IF(Raw!S212="", "", Raw!S212)</f>
        <v/>
      </c>
      <c r="D212" t="str">
        <f>IF(Raw!AT212="", "", Raw!AT212)</f>
        <v/>
      </c>
      <c r="E212" t="str">
        <f>IF(Raw!V212="", "", Raw!V212)</f>
        <v/>
      </c>
      <c r="F212" t="str">
        <f>IF(Raw!BA212="", "", Raw!BA212)</f>
        <v/>
      </c>
      <c r="G212" t="str">
        <f>IF(Raw!AV212="", "", Raw!AV212)</f>
        <v/>
      </c>
      <c r="H212" t="str">
        <f>IF(Raw!T212="", "", Raw!T212)</f>
        <v/>
      </c>
      <c r="I212" t="str">
        <f>IF(Raw!U212="", "", Raw!U212)</f>
        <v/>
      </c>
      <c r="J212" t="str">
        <f>IF(Raw!AZ212="Failed", "No", "")</f>
        <v/>
      </c>
      <c r="K212" s="2" t="str">
        <f>IF(Raw!BT212="", "", IF(Raw!BT212="Missed", "Missed", DATEVALUE(RIGHT(Raw!BT212, LEN(Raw!BT212) - FIND(",", Raw!BT212) - 1))))</f>
        <v/>
      </c>
      <c r="L212" s="3" t="str">
        <f>IF(Raw!BU212="", "", IF(Raw!BU212="Missed", "Missed", TIMEVALUE(Raw!BU212)))</f>
        <v/>
      </c>
      <c r="M212" t="str">
        <f>IF(Raw!BV212="", "", Raw!BV212)</f>
        <v/>
      </c>
    </row>
    <row r="213" spans="1:13" x14ac:dyDescent="0.2">
      <c r="A213" s="4" t="str">
        <f>IF(B213="", "", 212)</f>
        <v/>
      </c>
      <c r="B213" s="4" t="str">
        <f>IF(Raw!R213="", "", Raw!R213)</f>
        <v/>
      </c>
      <c r="C213" s="4" t="str">
        <f>IF(Raw!S213="", "", Raw!S213)</f>
        <v/>
      </c>
      <c r="D213" t="str">
        <f>IF(Raw!AT213="", "", Raw!AT213)</f>
        <v/>
      </c>
      <c r="E213" t="str">
        <f>IF(Raw!V213="", "", Raw!V213)</f>
        <v/>
      </c>
      <c r="F213" t="str">
        <f>IF(Raw!BA213="", "", Raw!BA213)</f>
        <v/>
      </c>
      <c r="G213" t="str">
        <f>IF(Raw!AV213="", "", Raw!AV213)</f>
        <v/>
      </c>
      <c r="H213" t="str">
        <f>IF(Raw!T213="", "", Raw!T213)</f>
        <v/>
      </c>
      <c r="I213" t="str">
        <f>IF(Raw!U213="", "", Raw!U213)</f>
        <v/>
      </c>
      <c r="J213" t="str">
        <f>IF(Raw!AZ213="Failed", "No", "")</f>
        <v/>
      </c>
      <c r="K213" s="2" t="str">
        <f>IF(Raw!BT213="", "", IF(Raw!BT213="Missed", "Missed", DATEVALUE(RIGHT(Raw!BT213, LEN(Raw!BT213) - FIND(",", Raw!BT213) - 1))))</f>
        <v/>
      </c>
      <c r="L213" s="3" t="str">
        <f>IF(Raw!BU213="", "", IF(Raw!BU213="Missed", "Missed", TIMEVALUE(Raw!BU213)))</f>
        <v/>
      </c>
      <c r="M213" t="str">
        <f>IF(Raw!BV213="", "", Raw!BV213)</f>
        <v/>
      </c>
    </row>
    <row r="214" spans="1:13" x14ac:dyDescent="0.2">
      <c r="A214" s="4" t="str">
        <f>IF(B214="", "", 213)</f>
        <v/>
      </c>
      <c r="B214" s="4" t="str">
        <f>IF(Raw!R214="", "", Raw!R214)</f>
        <v/>
      </c>
      <c r="C214" s="4" t="str">
        <f>IF(Raw!S214="", "", Raw!S214)</f>
        <v/>
      </c>
      <c r="D214" t="str">
        <f>IF(Raw!AT214="", "", Raw!AT214)</f>
        <v/>
      </c>
      <c r="E214" t="str">
        <f>IF(Raw!V214="", "", Raw!V214)</f>
        <v/>
      </c>
      <c r="F214" t="str">
        <f>IF(Raw!BA214="", "", Raw!BA214)</f>
        <v/>
      </c>
      <c r="G214" t="str">
        <f>IF(Raw!AV214="", "", Raw!AV214)</f>
        <v/>
      </c>
      <c r="H214" t="str">
        <f>IF(Raw!T214="", "", Raw!T214)</f>
        <v/>
      </c>
      <c r="I214" t="str">
        <f>IF(Raw!U214="", "", Raw!U214)</f>
        <v/>
      </c>
      <c r="J214" t="str">
        <f>IF(Raw!AZ214="Failed", "No", "")</f>
        <v/>
      </c>
      <c r="K214" s="2" t="str">
        <f>IF(Raw!BT214="", "", IF(Raw!BT214="Missed", "Missed", DATEVALUE(RIGHT(Raw!BT214, LEN(Raw!BT214) - FIND(",", Raw!BT214) - 1))))</f>
        <v/>
      </c>
      <c r="L214" s="3" t="str">
        <f>IF(Raw!BU214="", "", IF(Raw!BU214="Missed", "Missed", TIMEVALUE(Raw!BU214)))</f>
        <v/>
      </c>
      <c r="M214" t="str">
        <f>IF(Raw!BV214="", "", Raw!BV214)</f>
        <v/>
      </c>
    </row>
    <row r="215" spans="1:13" x14ac:dyDescent="0.2">
      <c r="A215" s="4" t="str">
        <f>IF(B215="", "", 214)</f>
        <v/>
      </c>
      <c r="B215" s="4" t="str">
        <f>IF(Raw!R215="", "", Raw!R215)</f>
        <v/>
      </c>
      <c r="C215" s="4" t="str">
        <f>IF(Raw!S215="", "", Raw!S215)</f>
        <v/>
      </c>
      <c r="D215" t="str">
        <f>IF(Raw!AT215="", "", Raw!AT215)</f>
        <v/>
      </c>
      <c r="E215" t="str">
        <f>IF(Raw!V215="", "", Raw!V215)</f>
        <v/>
      </c>
      <c r="F215" t="str">
        <f>IF(Raw!BA215="", "", Raw!BA215)</f>
        <v/>
      </c>
      <c r="G215" t="str">
        <f>IF(Raw!AV215="", "", Raw!AV215)</f>
        <v/>
      </c>
      <c r="H215" t="str">
        <f>IF(Raw!T215="", "", Raw!T215)</f>
        <v/>
      </c>
      <c r="I215" t="str">
        <f>IF(Raw!U215="", "", Raw!U215)</f>
        <v/>
      </c>
      <c r="J215" t="str">
        <f>IF(Raw!AZ215="Failed", "No", "")</f>
        <v/>
      </c>
      <c r="K215" s="2" t="str">
        <f>IF(Raw!BT215="", "", IF(Raw!BT215="Missed", "Missed", DATEVALUE(RIGHT(Raw!BT215, LEN(Raw!BT215) - FIND(",", Raw!BT215) - 1))))</f>
        <v/>
      </c>
      <c r="L215" s="3" t="str">
        <f>IF(Raw!BU215="", "", IF(Raw!BU215="Missed", "Missed", TIMEVALUE(Raw!BU215)))</f>
        <v/>
      </c>
      <c r="M215" t="str">
        <f>IF(Raw!BV215="", "", Raw!BV215)</f>
        <v/>
      </c>
    </row>
    <row r="216" spans="1:13" x14ac:dyDescent="0.2">
      <c r="A216" s="4" t="str">
        <f>IF(B216="", "", 215)</f>
        <v/>
      </c>
      <c r="B216" s="4" t="str">
        <f>IF(Raw!R216="", "", Raw!R216)</f>
        <v/>
      </c>
      <c r="C216" s="4" t="str">
        <f>IF(Raw!S216="", "", Raw!S216)</f>
        <v/>
      </c>
      <c r="D216" t="str">
        <f>IF(Raw!AT216="", "", Raw!AT216)</f>
        <v/>
      </c>
      <c r="E216" t="str">
        <f>IF(Raw!V216="", "", Raw!V216)</f>
        <v/>
      </c>
      <c r="F216" t="str">
        <f>IF(Raw!BA216="", "", Raw!BA216)</f>
        <v/>
      </c>
      <c r="G216" t="str">
        <f>IF(Raw!AV216="", "", Raw!AV216)</f>
        <v/>
      </c>
      <c r="H216" t="str">
        <f>IF(Raw!T216="", "", Raw!T216)</f>
        <v/>
      </c>
      <c r="I216" t="str">
        <f>IF(Raw!U216="", "", Raw!U216)</f>
        <v/>
      </c>
      <c r="J216" t="str">
        <f>IF(Raw!AZ216="Failed", "No", "")</f>
        <v/>
      </c>
      <c r="K216" s="2" t="str">
        <f>IF(Raw!BT216="", "", IF(Raw!BT216="Missed", "Missed", DATEVALUE(RIGHT(Raw!BT216, LEN(Raw!BT216) - FIND(",", Raw!BT216) - 1))))</f>
        <v/>
      </c>
      <c r="L216" s="3" t="str">
        <f>IF(Raw!BU216="", "", IF(Raw!BU216="Missed", "Missed", TIMEVALUE(Raw!BU216)))</f>
        <v/>
      </c>
      <c r="M216" t="str">
        <f>IF(Raw!BV216="", "", Raw!BV216)</f>
        <v/>
      </c>
    </row>
    <row r="217" spans="1:13" x14ac:dyDescent="0.2">
      <c r="A217" s="4" t="str">
        <f>IF(B217="", "", 216)</f>
        <v/>
      </c>
      <c r="B217" s="4" t="str">
        <f>IF(Raw!R217="", "", Raw!R217)</f>
        <v/>
      </c>
      <c r="C217" s="4" t="str">
        <f>IF(Raw!S217="", "", Raw!S217)</f>
        <v/>
      </c>
      <c r="D217" t="str">
        <f>IF(Raw!AT217="", "", Raw!AT217)</f>
        <v/>
      </c>
      <c r="E217" t="str">
        <f>IF(Raw!V217="", "", Raw!V217)</f>
        <v/>
      </c>
      <c r="F217" t="str">
        <f>IF(Raw!BA217="", "", Raw!BA217)</f>
        <v/>
      </c>
      <c r="G217" t="str">
        <f>IF(Raw!AV217="", "", Raw!AV217)</f>
        <v/>
      </c>
      <c r="H217" t="str">
        <f>IF(Raw!T217="", "", Raw!T217)</f>
        <v/>
      </c>
      <c r="I217" t="str">
        <f>IF(Raw!U217="", "", Raw!U217)</f>
        <v/>
      </c>
      <c r="J217" t="str">
        <f>IF(Raw!AZ217="Failed", "No", "")</f>
        <v/>
      </c>
      <c r="K217" s="2" t="str">
        <f>IF(Raw!BT217="", "", IF(Raw!BT217="Missed", "Missed", DATEVALUE(RIGHT(Raw!BT217, LEN(Raw!BT217) - FIND(",", Raw!BT217) - 1))))</f>
        <v/>
      </c>
      <c r="L217" s="3" t="str">
        <f>IF(Raw!BU217="", "", IF(Raw!BU217="Missed", "Missed", TIMEVALUE(Raw!BU217)))</f>
        <v/>
      </c>
      <c r="M217" t="str">
        <f>IF(Raw!BV217="", "", Raw!BV217)</f>
        <v/>
      </c>
    </row>
    <row r="218" spans="1:13" x14ac:dyDescent="0.2">
      <c r="A218" s="4" t="str">
        <f>IF(B218="", "", 217)</f>
        <v/>
      </c>
      <c r="B218" s="4" t="str">
        <f>IF(Raw!R218="", "", Raw!R218)</f>
        <v/>
      </c>
      <c r="C218" s="4" t="str">
        <f>IF(Raw!S218="", "", Raw!S218)</f>
        <v/>
      </c>
      <c r="D218" t="str">
        <f>IF(Raw!AT218="", "", Raw!AT218)</f>
        <v/>
      </c>
      <c r="E218" t="str">
        <f>IF(Raw!V218="", "", Raw!V218)</f>
        <v/>
      </c>
      <c r="F218" t="str">
        <f>IF(Raw!BA218="", "", Raw!BA218)</f>
        <v/>
      </c>
      <c r="G218" t="str">
        <f>IF(Raw!AV218="", "", Raw!AV218)</f>
        <v/>
      </c>
      <c r="H218" t="str">
        <f>IF(Raw!T218="", "", Raw!T218)</f>
        <v/>
      </c>
      <c r="I218" t="str">
        <f>IF(Raw!U218="", "", Raw!U218)</f>
        <v/>
      </c>
      <c r="J218" t="str">
        <f>IF(Raw!AZ218="Failed", "No", "")</f>
        <v/>
      </c>
      <c r="K218" s="2" t="str">
        <f>IF(Raw!BT218="", "", IF(Raw!BT218="Missed", "Missed", DATEVALUE(RIGHT(Raw!BT218, LEN(Raw!BT218) - FIND(",", Raw!BT218) - 1))))</f>
        <v/>
      </c>
      <c r="L218" s="3" t="str">
        <f>IF(Raw!BU218="", "", IF(Raw!BU218="Missed", "Missed", TIMEVALUE(Raw!BU218)))</f>
        <v/>
      </c>
      <c r="M218" t="str">
        <f>IF(Raw!BV218="", "", Raw!BV218)</f>
        <v/>
      </c>
    </row>
    <row r="219" spans="1:13" x14ac:dyDescent="0.2">
      <c r="A219" s="4" t="str">
        <f>IF(B219="", "", 218)</f>
        <v/>
      </c>
      <c r="B219" s="4" t="str">
        <f>IF(Raw!R219="", "", Raw!R219)</f>
        <v/>
      </c>
      <c r="C219" s="4" t="str">
        <f>IF(Raw!S219="", "", Raw!S219)</f>
        <v/>
      </c>
      <c r="D219" t="str">
        <f>IF(Raw!AT219="", "", Raw!AT219)</f>
        <v/>
      </c>
      <c r="E219" t="str">
        <f>IF(Raw!V219="", "", Raw!V219)</f>
        <v/>
      </c>
      <c r="F219" t="str">
        <f>IF(Raw!BA219="", "", Raw!BA219)</f>
        <v/>
      </c>
      <c r="G219" t="str">
        <f>IF(Raw!AV219="", "", Raw!AV219)</f>
        <v/>
      </c>
      <c r="H219" t="str">
        <f>IF(Raw!T219="", "", Raw!T219)</f>
        <v/>
      </c>
      <c r="I219" t="str">
        <f>IF(Raw!U219="", "", Raw!U219)</f>
        <v/>
      </c>
      <c r="J219" t="str">
        <f>IF(Raw!AZ219="Failed", "No", "")</f>
        <v/>
      </c>
      <c r="K219" s="2" t="str">
        <f>IF(Raw!BT219="", "", IF(Raw!BT219="Missed", "Missed", DATEVALUE(RIGHT(Raw!BT219, LEN(Raw!BT219) - FIND(",", Raw!BT219) - 1))))</f>
        <v/>
      </c>
      <c r="L219" s="3" t="str">
        <f>IF(Raw!BU219="", "", IF(Raw!BU219="Missed", "Missed", TIMEVALUE(Raw!BU219)))</f>
        <v/>
      </c>
      <c r="M219" t="str">
        <f>IF(Raw!BV219="", "", Raw!BV219)</f>
        <v/>
      </c>
    </row>
    <row r="220" spans="1:13" x14ac:dyDescent="0.2">
      <c r="A220" s="4" t="str">
        <f>IF(B220="", "", 219)</f>
        <v/>
      </c>
      <c r="B220" s="4" t="str">
        <f>IF(Raw!R220="", "", Raw!R220)</f>
        <v/>
      </c>
      <c r="C220" s="4" t="str">
        <f>IF(Raw!S220="", "", Raw!S220)</f>
        <v/>
      </c>
      <c r="D220" t="str">
        <f>IF(Raw!AT220="", "", Raw!AT220)</f>
        <v/>
      </c>
      <c r="E220" t="str">
        <f>IF(Raw!V220="", "", Raw!V220)</f>
        <v/>
      </c>
      <c r="F220" t="str">
        <f>IF(Raw!BA220="", "", Raw!BA220)</f>
        <v/>
      </c>
      <c r="G220" t="str">
        <f>IF(Raw!AV220="", "", Raw!AV220)</f>
        <v/>
      </c>
      <c r="H220" t="str">
        <f>IF(Raw!T220="", "", Raw!T220)</f>
        <v/>
      </c>
      <c r="I220" t="str">
        <f>IF(Raw!U220="", "", Raw!U220)</f>
        <v/>
      </c>
      <c r="J220" t="str">
        <f>IF(Raw!AZ220="Failed", "No", "")</f>
        <v/>
      </c>
      <c r="K220" s="2" t="str">
        <f>IF(Raw!BT220="", "", IF(Raw!BT220="Missed", "Missed", DATEVALUE(RIGHT(Raw!BT220, LEN(Raw!BT220) - FIND(",", Raw!BT220) - 1))))</f>
        <v/>
      </c>
      <c r="L220" s="3" t="str">
        <f>IF(Raw!BU220="", "", IF(Raw!BU220="Missed", "Missed", TIMEVALUE(Raw!BU220)))</f>
        <v/>
      </c>
      <c r="M220" t="str">
        <f>IF(Raw!BV220="", "", Raw!BV220)</f>
        <v/>
      </c>
    </row>
    <row r="221" spans="1:13" x14ac:dyDescent="0.2">
      <c r="A221" s="4" t="str">
        <f>IF(B221="", "", 220)</f>
        <v/>
      </c>
      <c r="B221" s="4" t="str">
        <f>IF(Raw!R221="", "", Raw!R221)</f>
        <v/>
      </c>
      <c r="C221" s="4" t="str">
        <f>IF(Raw!S221="", "", Raw!S221)</f>
        <v/>
      </c>
      <c r="D221" t="str">
        <f>IF(Raw!AT221="", "", Raw!AT221)</f>
        <v/>
      </c>
      <c r="E221" t="str">
        <f>IF(Raw!V221="", "", Raw!V221)</f>
        <v/>
      </c>
      <c r="F221" t="str">
        <f>IF(Raw!BA221="", "", Raw!BA221)</f>
        <v/>
      </c>
      <c r="G221" t="str">
        <f>IF(Raw!AV221="", "", Raw!AV221)</f>
        <v/>
      </c>
      <c r="H221" t="str">
        <f>IF(Raw!T221="", "", Raw!T221)</f>
        <v/>
      </c>
      <c r="I221" t="str">
        <f>IF(Raw!U221="", "", Raw!U221)</f>
        <v/>
      </c>
      <c r="J221" t="str">
        <f>IF(Raw!AZ221="Failed", "No", "")</f>
        <v/>
      </c>
      <c r="K221" s="2" t="str">
        <f>IF(Raw!BT221="", "", IF(Raw!BT221="Missed", "Missed", DATEVALUE(RIGHT(Raw!BT221, LEN(Raw!BT221) - FIND(",", Raw!BT221) - 1))))</f>
        <v/>
      </c>
      <c r="L221" s="3" t="str">
        <f>IF(Raw!BU221="", "", IF(Raw!BU221="Missed", "Missed", TIMEVALUE(Raw!BU221)))</f>
        <v/>
      </c>
      <c r="M221" t="str">
        <f>IF(Raw!BV221="", "", Raw!BV221)</f>
        <v/>
      </c>
    </row>
    <row r="222" spans="1:13" x14ac:dyDescent="0.2">
      <c r="A222" s="4" t="str">
        <f>IF(B222="", "", 221)</f>
        <v/>
      </c>
      <c r="B222" s="4" t="str">
        <f>IF(Raw!R222="", "", Raw!R222)</f>
        <v/>
      </c>
      <c r="C222" s="4" t="str">
        <f>IF(Raw!S222="", "", Raw!S222)</f>
        <v/>
      </c>
      <c r="D222" t="str">
        <f>IF(Raw!AT222="", "", Raw!AT222)</f>
        <v/>
      </c>
      <c r="E222" t="str">
        <f>IF(Raw!V222="", "", Raw!V222)</f>
        <v/>
      </c>
      <c r="F222" t="str">
        <f>IF(Raw!BA222="", "", Raw!BA222)</f>
        <v/>
      </c>
      <c r="G222" t="str">
        <f>IF(Raw!AV222="", "", Raw!AV222)</f>
        <v/>
      </c>
      <c r="H222" t="str">
        <f>IF(Raw!T222="", "", Raw!T222)</f>
        <v/>
      </c>
      <c r="I222" t="str">
        <f>IF(Raw!U222="", "", Raw!U222)</f>
        <v/>
      </c>
      <c r="J222" t="str">
        <f>IF(Raw!AZ222="Failed", "No", "")</f>
        <v/>
      </c>
      <c r="K222" s="2" t="str">
        <f>IF(Raw!BT222="", "", IF(Raw!BT222="Missed", "Missed", DATEVALUE(RIGHT(Raw!BT222, LEN(Raw!BT222) - FIND(",", Raw!BT222) - 1))))</f>
        <v/>
      </c>
      <c r="L222" s="3" t="str">
        <f>IF(Raw!BU222="", "", IF(Raw!BU222="Missed", "Missed", TIMEVALUE(Raw!BU222)))</f>
        <v/>
      </c>
      <c r="M222" t="str">
        <f>IF(Raw!BV222="", "", Raw!BV222)</f>
        <v/>
      </c>
    </row>
    <row r="223" spans="1:13" x14ac:dyDescent="0.2">
      <c r="A223" s="4" t="str">
        <f>IF(B223="", "", 222)</f>
        <v/>
      </c>
      <c r="B223" s="4" t="str">
        <f>IF(Raw!R223="", "", Raw!R223)</f>
        <v/>
      </c>
      <c r="C223" s="4" t="str">
        <f>IF(Raw!S223="", "", Raw!S223)</f>
        <v/>
      </c>
      <c r="D223" t="str">
        <f>IF(Raw!AT223="", "", Raw!AT223)</f>
        <v/>
      </c>
      <c r="E223" t="str">
        <f>IF(Raw!V223="", "", Raw!V223)</f>
        <v/>
      </c>
      <c r="F223" t="str">
        <f>IF(Raw!BA223="", "", Raw!BA223)</f>
        <v/>
      </c>
      <c r="G223" t="str">
        <f>IF(Raw!AV223="", "", Raw!AV223)</f>
        <v/>
      </c>
      <c r="H223" t="str">
        <f>IF(Raw!T223="", "", Raw!T223)</f>
        <v/>
      </c>
      <c r="I223" t="str">
        <f>IF(Raw!U223="", "", Raw!U223)</f>
        <v/>
      </c>
      <c r="J223" t="str">
        <f>IF(Raw!AZ223="Failed", "No", "")</f>
        <v/>
      </c>
      <c r="K223" s="2" t="str">
        <f>IF(Raw!BT223="", "", IF(Raw!BT223="Missed", "Missed", DATEVALUE(RIGHT(Raw!BT223, LEN(Raw!BT223) - FIND(",", Raw!BT223) - 1))))</f>
        <v/>
      </c>
      <c r="L223" s="3" t="str">
        <f>IF(Raw!BU223="", "", IF(Raw!BU223="Missed", "Missed", TIMEVALUE(Raw!BU223)))</f>
        <v/>
      </c>
      <c r="M223" t="str">
        <f>IF(Raw!BV223="", "", Raw!BV223)</f>
        <v/>
      </c>
    </row>
    <row r="224" spans="1:13" x14ac:dyDescent="0.2">
      <c r="A224" s="4" t="str">
        <f>IF(B224="", "", 223)</f>
        <v/>
      </c>
      <c r="B224" s="4" t="str">
        <f>IF(Raw!R224="", "", Raw!R224)</f>
        <v/>
      </c>
      <c r="C224" s="4" t="str">
        <f>IF(Raw!S224="", "", Raw!S224)</f>
        <v/>
      </c>
      <c r="D224" t="str">
        <f>IF(Raw!AT224="", "", Raw!AT224)</f>
        <v/>
      </c>
      <c r="E224" t="str">
        <f>IF(Raw!V224="", "", Raw!V224)</f>
        <v/>
      </c>
      <c r="F224" t="str">
        <f>IF(Raw!BA224="", "", Raw!BA224)</f>
        <v/>
      </c>
      <c r="G224" t="str">
        <f>IF(Raw!AV224="", "", Raw!AV224)</f>
        <v/>
      </c>
      <c r="H224" t="str">
        <f>IF(Raw!T224="", "", Raw!T224)</f>
        <v/>
      </c>
      <c r="I224" t="str">
        <f>IF(Raw!U224="", "", Raw!U224)</f>
        <v/>
      </c>
      <c r="J224" t="str">
        <f>IF(Raw!AZ224="Failed", "No", "")</f>
        <v/>
      </c>
      <c r="K224" s="2" t="str">
        <f>IF(Raw!BT224="", "", IF(Raw!BT224="Missed", "Missed", DATEVALUE(RIGHT(Raw!BT224, LEN(Raw!BT224) - FIND(",", Raw!BT224) - 1))))</f>
        <v/>
      </c>
      <c r="L224" s="3" t="str">
        <f>IF(Raw!BU224="", "", IF(Raw!BU224="Missed", "Missed", TIMEVALUE(Raw!BU224)))</f>
        <v/>
      </c>
      <c r="M224" t="str">
        <f>IF(Raw!BV224="", "", Raw!BV224)</f>
        <v/>
      </c>
    </row>
    <row r="225" spans="1:13" x14ac:dyDescent="0.2">
      <c r="A225" s="4" t="str">
        <f>IF(B225="", "", 224)</f>
        <v/>
      </c>
      <c r="B225" s="4" t="str">
        <f>IF(Raw!R225="", "", Raw!R225)</f>
        <v/>
      </c>
      <c r="C225" s="4" t="str">
        <f>IF(Raw!S225="", "", Raw!S225)</f>
        <v/>
      </c>
      <c r="D225" t="str">
        <f>IF(Raw!AT225="", "", Raw!AT225)</f>
        <v/>
      </c>
      <c r="E225" t="str">
        <f>IF(Raw!V225="", "", Raw!V225)</f>
        <v/>
      </c>
      <c r="F225" t="str">
        <f>IF(Raw!BA225="", "", Raw!BA225)</f>
        <v/>
      </c>
      <c r="G225" t="str">
        <f>IF(Raw!AV225="", "", Raw!AV225)</f>
        <v/>
      </c>
      <c r="H225" t="str">
        <f>IF(Raw!T225="", "", Raw!T225)</f>
        <v/>
      </c>
      <c r="I225" t="str">
        <f>IF(Raw!U225="", "", Raw!U225)</f>
        <v/>
      </c>
      <c r="J225" t="str">
        <f>IF(Raw!AZ225="Failed", "No", "")</f>
        <v/>
      </c>
      <c r="K225" s="2" t="str">
        <f>IF(Raw!BT225="", "", IF(Raw!BT225="Missed", "Missed", DATEVALUE(RIGHT(Raw!BT225, LEN(Raw!BT225) - FIND(",", Raw!BT225) - 1))))</f>
        <v/>
      </c>
      <c r="L225" s="3" t="str">
        <f>IF(Raw!BU225="", "", IF(Raw!BU225="Missed", "Missed", TIMEVALUE(Raw!BU225)))</f>
        <v/>
      </c>
      <c r="M225" t="str">
        <f>IF(Raw!BV225="", "", Raw!BV225)</f>
        <v/>
      </c>
    </row>
    <row r="226" spans="1:13" x14ac:dyDescent="0.2">
      <c r="A226" s="4" t="str">
        <f>IF(B226="", "", 225)</f>
        <v/>
      </c>
      <c r="B226" s="4" t="str">
        <f>IF(Raw!R226="", "", Raw!R226)</f>
        <v/>
      </c>
      <c r="C226" s="4" t="str">
        <f>IF(Raw!S226="", "", Raw!S226)</f>
        <v/>
      </c>
      <c r="D226" t="str">
        <f>IF(Raw!AT226="", "", Raw!AT226)</f>
        <v/>
      </c>
      <c r="E226" t="str">
        <f>IF(Raw!V226="", "", Raw!V226)</f>
        <v/>
      </c>
      <c r="F226" t="str">
        <f>IF(Raw!BA226="", "", Raw!BA226)</f>
        <v/>
      </c>
      <c r="G226" t="str">
        <f>IF(Raw!AV226="", "", Raw!AV226)</f>
        <v/>
      </c>
      <c r="H226" t="str">
        <f>IF(Raw!T226="", "", Raw!T226)</f>
        <v/>
      </c>
      <c r="I226" t="str">
        <f>IF(Raw!U226="", "", Raw!U226)</f>
        <v/>
      </c>
      <c r="J226" t="str">
        <f>IF(Raw!AZ226="Failed", "No", "")</f>
        <v/>
      </c>
      <c r="K226" s="2" t="str">
        <f>IF(Raw!BT226="", "", IF(Raw!BT226="Missed", "Missed", DATEVALUE(RIGHT(Raw!BT226, LEN(Raw!BT226) - FIND(",", Raw!BT226) - 1))))</f>
        <v/>
      </c>
      <c r="L226" s="3" t="str">
        <f>IF(Raw!BU226="", "", IF(Raw!BU226="Missed", "Missed", TIMEVALUE(Raw!BU226)))</f>
        <v/>
      </c>
      <c r="M226" t="str">
        <f>IF(Raw!BV226="", "", Raw!BV226)</f>
        <v/>
      </c>
    </row>
    <row r="227" spans="1:13" x14ac:dyDescent="0.2">
      <c r="A227" s="4" t="str">
        <f>IF(B227="", "", 226)</f>
        <v/>
      </c>
      <c r="B227" s="4" t="str">
        <f>IF(Raw!R227="", "", Raw!R227)</f>
        <v/>
      </c>
      <c r="C227" s="4" t="str">
        <f>IF(Raw!S227="", "", Raw!S227)</f>
        <v/>
      </c>
      <c r="D227" t="str">
        <f>IF(Raw!AT227="", "", Raw!AT227)</f>
        <v/>
      </c>
      <c r="E227" t="str">
        <f>IF(Raw!V227="", "", Raw!V227)</f>
        <v/>
      </c>
      <c r="F227" t="str">
        <f>IF(Raw!BA227="", "", Raw!BA227)</f>
        <v/>
      </c>
      <c r="G227" t="str">
        <f>IF(Raw!AV227="", "", Raw!AV227)</f>
        <v/>
      </c>
      <c r="H227" t="str">
        <f>IF(Raw!T227="", "", Raw!T227)</f>
        <v/>
      </c>
      <c r="I227" t="str">
        <f>IF(Raw!U227="", "", Raw!U227)</f>
        <v/>
      </c>
      <c r="J227" t="str">
        <f>IF(Raw!AZ227="Failed", "No", "")</f>
        <v/>
      </c>
      <c r="K227" s="2" t="str">
        <f>IF(Raw!BT227="", "", IF(Raw!BT227="Missed", "Missed", DATEVALUE(RIGHT(Raw!BT227, LEN(Raw!BT227) - FIND(",", Raw!BT227) - 1))))</f>
        <v/>
      </c>
      <c r="L227" s="3" t="str">
        <f>IF(Raw!BU227="", "", IF(Raw!BU227="Missed", "Missed", TIMEVALUE(Raw!BU227)))</f>
        <v/>
      </c>
      <c r="M227" t="str">
        <f>IF(Raw!BV227="", "", Raw!BV227)</f>
        <v/>
      </c>
    </row>
    <row r="228" spans="1:13" x14ac:dyDescent="0.2">
      <c r="A228" s="4" t="str">
        <f>IF(B228="", "", 227)</f>
        <v/>
      </c>
      <c r="B228" s="4" t="str">
        <f>IF(Raw!R228="", "", Raw!R228)</f>
        <v/>
      </c>
      <c r="C228" s="4" t="str">
        <f>IF(Raw!S228="", "", Raw!S228)</f>
        <v/>
      </c>
      <c r="D228" t="str">
        <f>IF(Raw!AT228="", "", Raw!AT228)</f>
        <v/>
      </c>
      <c r="E228" t="str">
        <f>IF(Raw!V228="", "", Raw!V228)</f>
        <v/>
      </c>
      <c r="F228" t="str">
        <f>IF(Raw!BA228="", "", Raw!BA228)</f>
        <v/>
      </c>
      <c r="G228" t="str">
        <f>IF(Raw!AV228="", "", Raw!AV228)</f>
        <v/>
      </c>
      <c r="H228" t="str">
        <f>IF(Raw!T228="", "", Raw!T228)</f>
        <v/>
      </c>
      <c r="I228" t="str">
        <f>IF(Raw!U228="", "", Raw!U228)</f>
        <v/>
      </c>
      <c r="J228" t="str">
        <f>IF(Raw!AZ228="Failed", "No", "")</f>
        <v/>
      </c>
      <c r="K228" s="2" t="str">
        <f>IF(Raw!BT228="", "", IF(Raw!BT228="Missed", "Missed", DATEVALUE(RIGHT(Raw!BT228, LEN(Raw!BT228) - FIND(",", Raw!BT228) - 1))))</f>
        <v/>
      </c>
      <c r="L228" s="3" t="str">
        <f>IF(Raw!BU228="", "", IF(Raw!BU228="Missed", "Missed", TIMEVALUE(Raw!BU228)))</f>
        <v/>
      </c>
      <c r="M228" t="str">
        <f>IF(Raw!BV228="", "", Raw!BV228)</f>
        <v/>
      </c>
    </row>
    <row r="229" spans="1:13" x14ac:dyDescent="0.2">
      <c r="A229" s="4" t="str">
        <f>IF(B229="", "", 228)</f>
        <v/>
      </c>
      <c r="B229" s="4" t="str">
        <f>IF(Raw!R229="", "", Raw!R229)</f>
        <v/>
      </c>
      <c r="C229" s="4" t="str">
        <f>IF(Raw!S229="", "", Raw!S229)</f>
        <v/>
      </c>
      <c r="D229" t="str">
        <f>IF(Raw!AT229="", "", Raw!AT229)</f>
        <v/>
      </c>
      <c r="E229" t="str">
        <f>IF(Raw!V229="", "", Raw!V229)</f>
        <v/>
      </c>
      <c r="F229" t="str">
        <f>IF(Raw!BA229="", "", Raw!BA229)</f>
        <v/>
      </c>
      <c r="G229" t="str">
        <f>IF(Raw!AV229="", "", Raw!AV229)</f>
        <v/>
      </c>
      <c r="H229" t="str">
        <f>IF(Raw!T229="", "", Raw!T229)</f>
        <v/>
      </c>
      <c r="I229" t="str">
        <f>IF(Raw!U229="", "", Raw!U229)</f>
        <v/>
      </c>
      <c r="J229" t="str">
        <f>IF(Raw!AZ229="Failed", "No", "")</f>
        <v/>
      </c>
      <c r="K229" s="2" t="str">
        <f>IF(Raw!BT229="", "", IF(Raw!BT229="Missed", "Missed", DATEVALUE(RIGHT(Raw!BT229, LEN(Raw!BT229) - FIND(",", Raw!BT229) - 1))))</f>
        <v/>
      </c>
      <c r="L229" s="3" t="str">
        <f>IF(Raw!BU229="", "", IF(Raw!BU229="Missed", "Missed", TIMEVALUE(Raw!BU229)))</f>
        <v/>
      </c>
      <c r="M229" t="str">
        <f>IF(Raw!BV229="", "", Raw!BV229)</f>
        <v/>
      </c>
    </row>
    <row r="230" spans="1:13" x14ac:dyDescent="0.2">
      <c r="A230" s="4" t="str">
        <f>IF(B230="", "", 229)</f>
        <v/>
      </c>
      <c r="B230" s="4" t="str">
        <f>IF(Raw!R230="", "", Raw!R230)</f>
        <v/>
      </c>
      <c r="C230" s="4" t="str">
        <f>IF(Raw!S230="", "", Raw!S230)</f>
        <v/>
      </c>
      <c r="D230" t="str">
        <f>IF(Raw!AT230="", "", Raw!AT230)</f>
        <v/>
      </c>
      <c r="E230" t="str">
        <f>IF(Raw!V230="", "", Raw!V230)</f>
        <v/>
      </c>
      <c r="F230" t="str">
        <f>IF(Raw!BA230="", "", Raw!BA230)</f>
        <v/>
      </c>
      <c r="G230" t="str">
        <f>IF(Raw!AV230="", "", Raw!AV230)</f>
        <v/>
      </c>
      <c r="H230" t="str">
        <f>IF(Raw!T230="", "", Raw!T230)</f>
        <v/>
      </c>
      <c r="I230" t="str">
        <f>IF(Raw!U230="", "", Raw!U230)</f>
        <v/>
      </c>
      <c r="J230" t="str">
        <f>IF(Raw!AZ230="Failed", "No", "")</f>
        <v/>
      </c>
      <c r="K230" s="2" t="str">
        <f>IF(Raw!BT230="", "", IF(Raw!BT230="Missed", "Missed", DATEVALUE(RIGHT(Raw!BT230, LEN(Raw!BT230) - FIND(",", Raw!BT230) - 1))))</f>
        <v/>
      </c>
      <c r="L230" s="3" t="str">
        <f>IF(Raw!BU230="", "", IF(Raw!BU230="Missed", "Missed", TIMEVALUE(Raw!BU230)))</f>
        <v/>
      </c>
      <c r="M230" t="str">
        <f>IF(Raw!BV230="", "", Raw!BV230)</f>
        <v/>
      </c>
    </row>
    <row r="231" spans="1:13" x14ac:dyDescent="0.2">
      <c r="A231" s="4" t="str">
        <f>IF(B231="", "", 230)</f>
        <v/>
      </c>
      <c r="B231" s="4" t="str">
        <f>IF(Raw!R231="", "", Raw!R231)</f>
        <v/>
      </c>
      <c r="C231" s="4" t="str">
        <f>IF(Raw!S231="", "", Raw!S231)</f>
        <v/>
      </c>
      <c r="D231" t="str">
        <f>IF(Raw!AT231="", "", Raw!AT231)</f>
        <v/>
      </c>
      <c r="E231" t="str">
        <f>IF(Raw!V231="", "", Raw!V231)</f>
        <v/>
      </c>
      <c r="F231" t="str">
        <f>IF(Raw!BA231="", "", Raw!BA231)</f>
        <v/>
      </c>
      <c r="G231" t="str">
        <f>IF(Raw!AV231="", "", Raw!AV231)</f>
        <v/>
      </c>
      <c r="H231" t="str">
        <f>IF(Raw!T231="", "", Raw!T231)</f>
        <v/>
      </c>
      <c r="I231" t="str">
        <f>IF(Raw!U231="", "", Raw!U231)</f>
        <v/>
      </c>
      <c r="J231" t="str">
        <f>IF(Raw!AZ231="Failed", "No", "")</f>
        <v/>
      </c>
      <c r="K231" s="2" t="str">
        <f>IF(Raw!BT231="", "", IF(Raw!BT231="Missed", "Missed", DATEVALUE(RIGHT(Raw!BT231, LEN(Raw!BT231) - FIND(",", Raw!BT231) - 1))))</f>
        <v/>
      </c>
      <c r="L231" s="3" t="str">
        <f>IF(Raw!BU231="", "", IF(Raw!BU231="Missed", "Missed", TIMEVALUE(Raw!BU231)))</f>
        <v/>
      </c>
      <c r="M231" t="str">
        <f>IF(Raw!BV231="", "", Raw!BV231)</f>
        <v/>
      </c>
    </row>
    <row r="232" spans="1:13" x14ac:dyDescent="0.2">
      <c r="A232" s="4" t="str">
        <f>IF(B232="", "", 231)</f>
        <v/>
      </c>
      <c r="B232" s="4" t="str">
        <f>IF(Raw!R232="", "", Raw!R232)</f>
        <v/>
      </c>
      <c r="C232" s="4" t="str">
        <f>IF(Raw!S232="", "", Raw!S232)</f>
        <v/>
      </c>
      <c r="D232" t="str">
        <f>IF(Raw!AT232="", "", Raw!AT232)</f>
        <v/>
      </c>
      <c r="E232" t="str">
        <f>IF(Raw!V232="", "", Raw!V232)</f>
        <v/>
      </c>
      <c r="F232" t="str">
        <f>IF(Raw!BA232="", "", Raw!BA232)</f>
        <v/>
      </c>
      <c r="G232" t="str">
        <f>IF(Raw!AV232="", "", Raw!AV232)</f>
        <v/>
      </c>
      <c r="H232" t="str">
        <f>IF(Raw!T232="", "", Raw!T232)</f>
        <v/>
      </c>
      <c r="I232" t="str">
        <f>IF(Raw!U232="", "", Raw!U232)</f>
        <v/>
      </c>
      <c r="J232" t="str">
        <f>IF(Raw!AZ232="Failed", "No", "")</f>
        <v/>
      </c>
      <c r="K232" s="2" t="str">
        <f>IF(Raw!BT232="", "", IF(Raw!BT232="Missed", "Missed", DATEVALUE(RIGHT(Raw!BT232, LEN(Raw!BT232) - FIND(",", Raw!BT232) - 1))))</f>
        <v/>
      </c>
      <c r="L232" s="3" t="str">
        <f>IF(Raw!BU232="", "", IF(Raw!BU232="Missed", "Missed", TIMEVALUE(Raw!BU232)))</f>
        <v/>
      </c>
      <c r="M232" t="str">
        <f>IF(Raw!BV232="", "", Raw!BV232)</f>
        <v/>
      </c>
    </row>
    <row r="233" spans="1:13" x14ac:dyDescent="0.2">
      <c r="A233" s="4" t="str">
        <f>IF(B233="", "", 232)</f>
        <v/>
      </c>
      <c r="B233" s="4" t="str">
        <f>IF(Raw!R233="", "", Raw!R233)</f>
        <v/>
      </c>
      <c r="C233" s="4" t="str">
        <f>IF(Raw!S233="", "", Raw!S233)</f>
        <v/>
      </c>
      <c r="D233" t="str">
        <f>IF(Raw!AT233="", "", Raw!AT233)</f>
        <v/>
      </c>
      <c r="E233" t="str">
        <f>IF(Raw!V233="", "", Raw!V233)</f>
        <v/>
      </c>
      <c r="F233" t="str">
        <f>IF(Raw!BA233="", "", Raw!BA233)</f>
        <v/>
      </c>
      <c r="G233" t="str">
        <f>IF(Raw!AV233="", "", Raw!AV233)</f>
        <v/>
      </c>
      <c r="H233" t="str">
        <f>IF(Raw!T233="", "", Raw!T233)</f>
        <v/>
      </c>
      <c r="I233" t="str">
        <f>IF(Raw!U233="", "", Raw!U233)</f>
        <v/>
      </c>
      <c r="J233" t="str">
        <f>IF(Raw!AZ233="Failed", "No", "")</f>
        <v/>
      </c>
      <c r="K233" s="2" t="str">
        <f>IF(Raw!BT233="", "", IF(Raw!BT233="Missed", "Missed", DATEVALUE(RIGHT(Raw!BT233, LEN(Raw!BT233) - FIND(",", Raw!BT233) - 1))))</f>
        <v/>
      </c>
      <c r="L233" s="3" t="str">
        <f>IF(Raw!BU233="", "", IF(Raw!BU233="Missed", "Missed", TIMEVALUE(Raw!BU233)))</f>
        <v/>
      </c>
      <c r="M233" t="str">
        <f>IF(Raw!BV233="", "", Raw!BV233)</f>
        <v/>
      </c>
    </row>
    <row r="234" spans="1:13" x14ac:dyDescent="0.2">
      <c r="A234" s="4" t="str">
        <f>IF(B234="", "", 233)</f>
        <v/>
      </c>
      <c r="B234" s="4" t="str">
        <f>IF(Raw!R234="", "", Raw!R234)</f>
        <v/>
      </c>
      <c r="C234" s="4" t="str">
        <f>IF(Raw!S234="", "", Raw!S234)</f>
        <v/>
      </c>
      <c r="D234" t="str">
        <f>IF(Raw!AT234="", "", Raw!AT234)</f>
        <v/>
      </c>
      <c r="E234" t="str">
        <f>IF(Raw!V234="", "", Raw!V234)</f>
        <v/>
      </c>
      <c r="F234" t="str">
        <f>IF(Raw!BA234="", "", Raw!BA234)</f>
        <v/>
      </c>
      <c r="G234" t="str">
        <f>IF(Raw!AV234="", "", Raw!AV234)</f>
        <v/>
      </c>
      <c r="H234" t="str">
        <f>IF(Raw!T234="", "", Raw!T234)</f>
        <v/>
      </c>
      <c r="I234" t="str">
        <f>IF(Raw!U234="", "", Raw!U234)</f>
        <v/>
      </c>
      <c r="J234" t="str">
        <f>IF(Raw!AZ234="Failed", "No", "")</f>
        <v/>
      </c>
      <c r="K234" s="2" t="str">
        <f>IF(Raw!BT234="", "", IF(Raw!BT234="Missed", "Missed", DATEVALUE(RIGHT(Raw!BT234, LEN(Raw!BT234) - FIND(",", Raw!BT234) - 1))))</f>
        <v/>
      </c>
      <c r="L234" s="3" t="str">
        <f>IF(Raw!BU234="", "", IF(Raw!BU234="Missed", "Missed", TIMEVALUE(Raw!BU234)))</f>
        <v/>
      </c>
      <c r="M234" t="str">
        <f>IF(Raw!BV234="", "", Raw!BV234)</f>
        <v/>
      </c>
    </row>
    <row r="235" spans="1:13" x14ac:dyDescent="0.2">
      <c r="A235" s="4" t="str">
        <f>IF(B235="", "", 234)</f>
        <v/>
      </c>
      <c r="B235" s="4" t="str">
        <f>IF(Raw!R235="", "", Raw!R235)</f>
        <v/>
      </c>
      <c r="C235" s="4" t="str">
        <f>IF(Raw!S235="", "", Raw!S235)</f>
        <v/>
      </c>
      <c r="D235" t="str">
        <f>IF(Raw!AT235="", "", Raw!AT235)</f>
        <v/>
      </c>
      <c r="E235" t="str">
        <f>IF(Raw!V235="", "", Raw!V235)</f>
        <v/>
      </c>
      <c r="F235" t="str">
        <f>IF(Raw!BA235="", "", Raw!BA235)</f>
        <v/>
      </c>
      <c r="G235" t="str">
        <f>IF(Raw!AV235="", "", Raw!AV235)</f>
        <v/>
      </c>
      <c r="H235" t="str">
        <f>IF(Raw!T235="", "", Raw!T235)</f>
        <v/>
      </c>
      <c r="I235" t="str">
        <f>IF(Raw!U235="", "", Raw!U235)</f>
        <v/>
      </c>
      <c r="J235" t="str">
        <f>IF(Raw!AZ235="Failed", "No", "")</f>
        <v/>
      </c>
      <c r="K235" s="2" t="str">
        <f>IF(Raw!BT235="", "", IF(Raw!BT235="Missed", "Missed", DATEVALUE(RIGHT(Raw!BT235, LEN(Raw!BT235) - FIND(",", Raw!BT235) - 1))))</f>
        <v/>
      </c>
      <c r="L235" s="3" t="str">
        <f>IF(Raw!BU235="", "", IF(Raw!BU235="Missed", "Missed", TIMEVALUE(Raw!BU235)))</f>
        <v/>
      </c>
      <c r="M235" t="str">
        <f>IF(Raw!BV235="", "", Raw!BV235)</f>
        <v/>
      </c>
    </row>
    <row r="236" spans="1:13" x14ac:dyDescent="0.2">
      <c r="A236" s="4" t="str">
        <f>IF(B236="", "", 235)</f>
        <v/>
      </c>
      <c r="B236" s="4" t="str">
        <f>IF(Raw!R236="", "", Raw!R236)</f>
        <v/>
      </c>
      <c r="C236" s="4" t="str">
        <f>IF(Raw!S236="", "", Raw!S236)</f>
        <v/>
      </c>
      <c r="D236" t="str">
        <f>IF(Raw!AT236="", "", Raw!AT236)</f>
        <v/>
      </c>
      <c r="E236" t="str">
        <f>IF(Raw!V236="", "", Raw!V236)</f>
        <v/>
      </c>
      <c r="F236" t="str">
        <f>IF(Raw!BA236="", "", Raw!BA236)</f>
        <v/>
      </c>
      <c r="G236" t="str">
        <f>IF(Raw!AV236="", "", Raw!AV236)</f>
        <v/>
      </c>
      <c r="H236" t="str">
        <f>IF(Raw!T236="", "", Raw!T236)</f>
        <v/>
      </c>
      <c r="I236" t="str">
        <f>IF(Raw!U236="", "", Raw!U236)</f>
        <v/>
      </c>
      <c r="J236" t="str">
        <f>IF(Raw!AZ236="Failed", "No", "")</f>
        <v/>
      </c>
      <c r="K236" s="2" t="str">
        <f>IF(Raw!BT236="", "", IF(Raw!BT236="Missed", "Missed", DATEVALUE(RIGHT(Raw!BT236, LEN(Raw!BT236) - FIND(",", Raw!BT236) - 1))))</f>
        <v/>
      </c>
      <c r="L236" s="3" t="str">
        <f>IF(Raw!BU236="", "", IF(Raw!BU236="Missed", "Missed", TIMEVALUE(Raw!BU236)))</f>
        <v/>
      </c>
      <c r="M236" t="str">
        <f>IF(Raw!BV236="", "", Raw!BV236)</f>
        <v/>
      </c>
    </row>
    <row r="237" spans="1:13" x14ac:dyDescent="0.2">
      <c r="A237" s="4" t="str">
        <f>IF(B237="", "", 236)</f>
        <v/>
      </c>
      <c r="B237" s="4" t="str">
        <f>IF(Raw!R237="", "", Raw!R237)</f>
        <v/>
      </c>
      <c r="C237" s="4" t="str">
        <f>IF(Raw!S237="", "", Raw!S237)</f>
        <v/>
      </c>
      <c r="D237" t="str">
        <f>IF(Raw!AT237="", "", Raw!AT237)</f>
        <v/>
      </c>
      <c r="E237" t="str">
        <f>IF(Raw!V237="", "", Raw!V237)</f>
        <v/>
      </c>
      <c r="F237" t="str">
        <f>IF(Raw!BA237="", "", Raw!BA237)</f>
        <v/>
      </c>
      <c r="G237" t="str">
        <f>IF(Raw!AV237="", "", Raw!AV237)</f>
        <v/>
      </c>
      <c r="H237" t="str">
        <f>IF(Raw!T237="", "", Raw!T237)</f>
        <v/>
      </c>
      <c r="I237" t="str">
        <f>IF(Raw!U237="", "", Raw!U237)</f>
        <v/>
      </c>
      <c r="J237" t="str">
        <f>IF(Raw!AZ237="Failed", "No", "")</f>
        <v/>
      </c>
      <c r="K237" s="2" t="str">
        <f>IF(Raw!BT237="", "", IF(Raw!BT237="Missed", "Missed", DATEVALUE(RIGHT(Raw!BT237, LEN(Raw!BT237) - FIND(",", Raw!BT237) - 1))))</f>
        <v/>
      </c>
      <c r="L237" s="3" t="str">
        <f>IF(Raw!BU237="", "", IF(Raw!BU237="Missed", "Missed", TIMEVALUE(Raw!BU237)))</f>
        <v/>
      </c>
      <c r="M237" t="str">
        <f>IF(Raw!BV237="", "", Raw!BV237)</f>
        <v/>
      </c>
    </row>
    <row r="238" spans="1:13" x14ac:dyDescent="0.2">
      <c r="A238" s="4" t="str">
        <f>IF(B238="", "", 237)</f>
        <v/>
      </c>
      <c r="B238" s="4" t="str">
        <f>IF(Raw!R238="", "", Raw!R238)</f>
        <v/>
      </c>
      <c r="C238" s="4" t="str">
        <f>IF(Raw!S238="", "", Raw!S238)</f>
        <v/>
      </c>
      <c r="D238" t="str">
        <f>IF(Raw!AT238="", "", Raw!AT238)</f>
        <v/>
      </c>
      <c r="E238" t="str">
        <f>IF(Raw!V238="", "", Raw!V238)</f>
        <v/>
      </c>
      <c r="F238" t="str">
        <f>IF(Raw!BA238="", "", Raw!BA238)</f>
        <v/>
      </c>
      <c r="G238" t="str">
        <f>IF(Raw!AV238="", "", Raw!AV238)</f>
        <v/>
      </c>
      <c r="H238" t="str">
        <f>IF(Raw!T238="", "", Raw!T238)</f>
        <v/>
      </c>
      <c r="I238" t="str">
        <f>IF(Raw!U238="", "", Raw!U238)</f>
        <v/>
      </c>
      <c r="J238" t="str">
        <f>IF(Raw!AZ238="Failed", "No", "")</f>
        <v/>
      </c>
      <c r="K238" s="2" t="str">
        <f>IF(Raw!BT238="", "", IF(Raw!BT238="Missed", "Missed", DATEVALUE(RIGHT(Raw!BT238, LEN(Raw!BT238) - FIND(",", Raw!BT238) - 1))))</f>
        <v/>
      </c>
      <c r="L238" s="3" t="str">
        <f>IF(Raw!BU238="", "", IF(Raw!BU238="Missed", "Missed", TIMEVALUE(Raw!BU238)))</f>
        <v/>
      </c>
      <c r="M238" t="str">
        <f>IF(Raw!BV238="", "", Raw!BV238)</f>
        <v/>
      </c>
    </row>
    <row r="239" spans="1:13" x14ac:dyDescent="0.2">
      <c r="A239" s="4" t="str">
        <f>IF(B239="", "", 238)</f>
        <v/>
      </c>
      <c r="B239" s="4" t="str">
        <f>IF(Raw!R239="", "", Raw!R239)</f>
        <v/>
      </c>
      <c r="C239" s="4" t="str">
        <f>IF(Raw!S239="", "", Raw!S239)</f>
        <v/>
      </c>
      <c r="D239" t="str">
        <f>IF(Raw!AT239="", "", Raw!AT239)</f>
        <v/>
      </c>
      <c r="E239" t="str">
        <f>IF(Raw!V239="", "", Raw!V239)</f>
        <v/>
      </c>
      <c r="F239" t="str">
        <f>IF(Raw!BA239="", "", Raw!BA239)</f>
        <v/>
      </c>
      <c r="G239" t="str">
        <f>IF(Raw!AV239="", "", Raw!AV239)</f>
        <v/>
      </c>
      <c r="H239" t="str">
        <f>IF(Raw!T239="", "", Raw!T239)</f>
        <v/>
      </c>
      <c r="I239" t="str">
        <f>IF(Raw!U239="", "", Raw!U239)</f>
        <v/>
      </c>
      <c r="J239" t="str">
        <f>IF(Raw!AZ239="Failed", "No", "")</f>
        <v/>
      </c>
      <c r="K239" s="2" t="str">
        <f>IF(Raw!BT239="", "", IF(Raw!BT239="Missed", "Missed", DATEVALUE(RIGHT(Raw!BT239, LEN(Raw!BT239) - FIND(",", Raw!BT239) - 1))))</f>
        <v/>
      </c>
      <c r="L239" s="3" t="str">
        <f>IF(Raw!BU239="", "", IF(Raw!BU239="Missed", "Missed", TIMEVALUE(Raw!BU239)))</f>
        <v/>
      </c>
      <c r="M239" t="str">
        <f>IF(Raw!BV239="", "", Raw!BV239)</f>
        <v/>
      </c>
    </row>
    <row r="240" spans="1:13" x14ac:dyDescent="0.2">
      <c r="A240" s="4" t="str">
        <f>IF(B240="", "", 239)</f>
        <v/>
      </c>
      <c r="B240" s="4" t="str">
        <f>IF(Raw!R240="", "", Raw!R240)</f>
        <v/>
      </c>
      <c r="C240" s="4" t="str">
        <f>IF(Raw!S240="", "", Raw!S240)</f>
        <v/>
      </c>
      <c r="D240" t="str">
        <f>IF(Raw!AT240="", "", Raw!AT240)</f>
        <v/>
      </c>
      <c r="E240" t="str">
        <f>IF(Raw!V240="", "", Raw!V240)</f>
        <v/>
      </c>
      <c r="F240" t="str">
        <f>IF(Raw!BA240="", "", Raw!BA240)</f>
        <v/>
      </c>
      <c r="G240" t="str">
        <f>IF(Raw!AV240="", "", Raw!AV240)</f>
        <v/>
      </c>
      <c r="H240" t="str">
        <f>IF(Raw!T240="", "", Raw!T240)</f>
        <v/>
      </c>
      <c r="I240" t="str">
        <f>IF(Raw!U240="", "", Raw!U240)</f>
        <v/>
      </c>
      <c r="J240" t="str">
        <f>IF(Raw!AZ240="Failed", "No", "")</f>
        <v/>
      </c>
      <c r="K240" s="2" t="str">
        <f>IF(Raw!BT240="", "", IF(Raw!BT240="Missed", "Missed", DATEVALUE(RIGHT(Raw!BT240, LEN(Raw!BT240) - FIND(",", Raw!BT240) - 1))))</f>
        <v/>
      </c>
      <c r="L240" s="3" t="str">
        <f>IF(Raw!BU240="", "", IF(Raw!BU240="Missed", "Missed", TIMEVALUE(Raw!BU240)))</f>
        <v/>
      </c>
      <c r="M240" t="str">
        <f>IF(Raw!BV240="", "", Raw!BV240)</f>
        <v/>
      </c>
    </row>
    <row r="241" spans="1:13" x14ac:dyDescent="0.2">
      <c r="A241" s="4" t="str">
        <f>IF(B241="", "", 240)</f>
        <v/>
      </c>
      <c r="B241" s="4" t="str">
        <f>IF(Raw!R241="", "", Raw!R241)</f>
        <v/>
      </c>
      <c r="C241" s="4" t="str">
        <f>IF(Raw!S241="", "", Raw!S241)</f>
        <v/>
      </c>
      <c r="D241" t="str">
        <f>IF(Raw!AT241="", "", Raw!AT241)</f>
        <v/>
      </c>
      <c r="E241" t="str">
        <f>IF(Raw!V241="", "", Raw!V241)</f>
        <v/>
      </c>
      <c r="F241" t="str">
        <f>IF(Raw!BA241="", "", Raw!BA241)</f>
        <v/>
      </c>
      <c r="G241" t="str">
        <f>IF(Raw!AV241="", "", Raw!AV241)</f>
        <v/>
      </c>
      <c r="H241" t="str">
        <f>IF(Raw!T241="", "", Raw!T241)</f>
        <v/>
      </c>
      <c r="I241" t="str">
        <f>IF(Raw!U241="", "", Raw!U241)</f>
        <v/>
      </c>
      <c r="J241" t="str">
        <f>IF(Raw!AZ241="Failed", "No", "")</f>
        <v/>
      </c>
      <c r="K241" s="2" t="str">
        <f>IF(Raw!BT241="", "", IF(Raw!BT241="Missed", "Missed", DATEVALUE(RIGHT(Raw!BT241, LEN(Raw!BT241) - FIND(",", Raw!BT241) - 1))))</f>
        <v/>
      </c>
      <c r="L241" s="3" t="str">
        <f>IF(Raw!BU241="", "", IF(Raw!BU241="Missed", "Missed", TIMEVALUE(Raw!BU241)))</f>
        <v/>
      </c>
      <c r="M241" t="str">
        <f>IF(Raw!BV241="", "", Raw!BV241)</f>
        <v/>
      </c>
    </row>
    <row r="242" spans="1:13" x14ac:dyDescent="0.2">
      <c r="A242" s="4" t="str">
        <f>IF(B242="", "", 241)</f>
        <v/>
      </c>
      <c r="B242" s="4" t="str">
        <f>IF(Raw!R242="", "", Raw!R242)</f>
        <v/>
      </c>
      <c r="C242" s="4" t="str">
        <f>IF(Raw!S242="", "", Raw!S242)</f>
        <v/>
      </c>
      <c r="D242" t="str">
        <f>IF(Raw!AT242="", "", Raw!AT242)</f>
        <v/>
      </c>
      <c r="E242" t="str">
        <f>IF(Raw!V242="", "", Raw!V242)</f>
        <v/>
      </c>
      <c r="F242" t="str">
        <f>IF(Raw!BA242="", "", Raw!BA242)</f>
        <v/>
      </c>
      <c r="G242" t="str">
        <f>IF(Raw!AV242="", "", Raw!AV242)</f>
        <v/>
      </c>
      <c r="H242" t="str">
        <f>IF(Raw!T242="", "", Raw!T242)</f>
        <v/>
      </c>
      <c r="I242" t="str">
        <f>IF(Raw!U242="", "", Raw!U242)</f>
        <v/>
      </c>
      <c r="J242" t="str">
        <f>IF(Raw!AZ242="Failed", "No", "")</f>
        <v/>
      </c>
      <c r="K242" s="2" t="str">
        <f>IF(Raw!BT242="", "", IF(Raw!BT242="Missed", "Missed", DATEVALUE(RIGHT(Raw!BT242, LEN(Raw!BT242) - FIND(",", Raw!BT242) - 1))))</f>
        <v/>
      </c>
      <c r="L242" s="3" t="str">
        <f>IF(Raw!BU242="", "", IF(Raw!BU242="Missed", "Missed", TIMEVALUE(Raw!BU242)))</f>
        <v/>
      </c>
      <c r="M242" t="str">
        <f>IF(Raw!BV242="", "", Raw!BV242)</f>
        <v/>
      </c>
    </row>
    <row r="243" spans="1:13" x14ac:dyDescent="0.2">
      <c r="A243" s="4" t="str">
        <f>IF(B243="", "", 242)</f>
        <v/>
      </c>
      <c r="B243" s="4" t="str">
        <f>IF(Raw!R243="", "", Raw!R243)</f>
        <v/>
      </c>
      <c r="C243" s="4" t="str">
        <f>IF(Raw!S243="", "", Raw!S243)</f>
        <v/>
      </c>
      <c r="D243" t="str">
        <f>IF(Raw!AT243="", "", Raw!AT243)</f>
        <v/>
      </c>
      <c r="E243" t="str">
        <f>IF(Raw!V243="", "", Raw!V243)</f>
        <v/>
      </c>
      <c r="F243" t="str">
        <f>IF(Raw!BA243="", "", Raw!BA243)</f>
        <v/>
      </c>
      <c r="G243" t="str">
        <f>IF(Raw!AV243="", "", Raw!AV243)</f>
        <v/>
      </c>
      <c r="H243" t="str">
        <f>IF(Raw!T243="", "", Raw!T243)</f>
        <v/>
      </c>
      <c r="I243" t="str">
        <f>IF(Raw!U243="", "", Raw!U243)</f>
        <v/>
      </c>
      <c r="J243" t="str">
        <f>IF(Raw!AZ243="Failed", "No", "")</f>
        <v/>
      </c>
      <c r="K243" s="2" t="str">
        <f>IF(Raw!BT243="", "", IF(Raw!BT243="Missed", "Missed", DATEVALUE(RIGHT(Raw!BT243, LEN(Raw!BT243) - FIND(",", Raw!BT243) - 1))))</f>
        <v/>
      </c>
      <c r="L243" s="3" t="str">
        <f>IF(Raw!BU243="", "", IF(Raw!BU243="Missed", "Missed", TIMEVALUE(Raw!BU243)))</f>
        <v/>
      </c>
      <c r="M243" t="str">
        <f>IF(Raw!BV243="", "", Raw!BV243)</f>
        <v/>
      </c>
    </row>
    <row r="244" spans="1:13" x14ac:dyDescent="0.2">
      <c r="A244" s="4" t="str">
        <f>IF(B244="", "", 243)</f>
        <v/>
      </c>
      <c r="B244" s="4" t="str">
        <f>IF(Raw!R244="", "", Raw!R244)</f>
        <v/>
      </c>
      <c r="C244" s="4" t="str">
        <f>IF(Raw!S244="", "", Raw!S244)</f>
        <v/>
      </c>
      <c r="D244" t="str">
        <f>IF(Raw!AT244="", "", Raw!AT244)</f>
        <v/>
      </c>
      <c r="E244" t="str">
        <f>IF(Raw!V244="", "", Raw!V244)</f>
        <v/>
      </c>
      <c r="F244" t="str">
        <f>IF(Raw!BA244="", "", Raw!BA244)</f>
        <v/>
      </c>
      <c r="G244" t="str">
        <f>IF(Raw!AV244="", "", Raw!AV244)</f>
        <v/>
      </c>
      <c r="H244" t="str">
        <f>IF(Raw!T244="", "", Raw!T244)</f>
        <v/>
      </c>
      <c r="I244" t="str">
        <f>IF(Raw!U244="", "", Raw!U244)</f>
        <v/>
      </c>
      <c r="J244" t="str">
        <f>IF(Raw!AZ244="Failed", "No", "")</f>
        <v/>
      </c>
      <c r="K244" s="2" t="str">
        <f>IF(Raw!BT244="", "", IF(Raw!BT244="Missed", "Missed", DATEVALUE(RIGHT(Raw!BT244, LEN(Raw!BT244) - FIND(",", Raw!BT244) - 1))))</f>
        <v/>
      </c>
      <c r="L244" s="3" t="str">
        <f>IF(Raw!BU244="", "", IF(Raw!BU244="Missed", "Missed", TIMEVALUE(Raw!BU244)))</f>
        <v/>
      </c>
      <c r="M244" t="str">
        <f>IF(Raw!BV244="", "", Raw!BV244)</f>
        <v/>
      </c>
    </row>
    <row r="245" spans="1:13" x14ac:dyDescent="0.2">
      <c r="A245" s="4" t="str">
        <f>IF(B245="", "", 244)</f>
        <v/>
      </c>
      <c r="B245" s="4" t="str">
        <f>IF(Raw!R245="", "", Raw!R245)</f>
        <v/>
      </c>
      <c r="C245" s="4" t="str">
        <f>IF(Raw!S245="", "", Raw!S245)</f>
        <v/>
      </c>
      <c r="D245" t="str">
        <f>IF(Raw!AT245="", "", Raw!AT245)</f>
        <v/>
      </c>
      <c r="E245" t="str">
        <f>IF(Raw!V245="", "", Raw!V245)</f>
        <v/>
      </c>
      <c r="F245" t="str">
        <f>IF(Raw!BA245="", "", Raw!BA245)</f>
        <v/>
      </c>
      <c r="G245" t="str">
        <f>IF(Raw!AV245="", "", Raw!AV245)</f>
        <v/>
      </c>
      <c r="H245" t="str">
        <f>IF(Raw!T245="", "", Raw!T245)</f>
        <v/>
      </c>
      <c r="I245" t="str">
        <f>IF(Raw!U245="", "", Raw!U245)</f>
        <v/>
      </c>
      <c r="J245" t="str">
        <f>IF(Raw!AZ245="Failed", "No", "")</f>
        <v/>
      </c>
      <c r="K245" s="2" t="str">
        <f>IF(Raw!BT245="", "", IF(Raw!BT245="Missed", "Missed", DATEVALUE(RIGHT(Raw!BT245, LEN(Raw!BT245) - FIND(",", Raw!BT245) - 1))))</f>
        <v/>
      </c>
      <c r="L245" s="3" t="str">
        <f>IF(Raw!BU245="", "", IF(Raw!BU245="Missed", "Missed", TIMEVALUE(Raw!BU245)))</f>
        <v/>
      </c>
      <c r="M245" t="str">
        <f>IF(Raw!BV245="", "", Raw!BV245)</f>
        <v/>
      </c>
    </row>
    <row r="246" spans="1:13" x14ac:dyDescent="0.2">
      <c r="A246" s="4" t="str">
        <f>IF(B246="", "", 245)</f>
        <v/>
      </c>
      <c r="B246" s="4" t="str">
        <f>IF(Raw!R246="", "", Raw!R246)</f>
        <v/>
      </c>
      <c r="C246" s="4" t="str">
        <f>IF(Raw!S246="", "", Raw!S246)</f>
        <v/>
      </c>
      <c r="D246" t="str">
        <f>IF(Raw!AT246="", "", Raw!AT246)</f>
        <v/>
      </c>
      <c r="E246" t="str">
        <f>IF(Raw!V246="", "", Raw!V246)</f>
        <v/>
      </c>
      <c r="F246" t="str">
        <f>IF(Raw!BA246="", "", Raw!BA246)</f>
        <v/>
      </c>
      <c r="G246" t="str">
        <f>IF(Raw!AV246="", "", Raw!AV246)</f>
        <v/>
      </c>
      <c r="H246" t="str">
        <f>IF(Raw!T246="", "", Raw!T246)</f>
        <v/>
      </c>
      <c r="I246" t="str">
        <f>IF(Raw!U246="", "", Raw!U246)</f>
        <v/>
      </c>
      <c r="J246" t="str">
        <f>IF(Raw!AZ246="Failed", "No", "")</f>
        <v/>
      </c>
      <c r="K246" s="2" t="str">
        <f>IF(Raw!BT246="", "", IF(Raw!BT246="Missed", "Missed", DATEVALUE(RIGHT(Raw!BT246, LEN(Raw!BT246) - FIND(",", Raw!BT246) - 1))))</f>
        <v/>
      </c>
      <c r="L246" s="3" t="str">
        <f>IF(Raw!BU246="", "", IF(Raw!BU246="Missed", "Missed", TIMEVALUE(Raw!BU246)))</f>
        <v/>
      </c>
      <c r="M246" t="str">
        <f>IF(Raw!BV246="", "", Raw!BV246)</f>
        <v/>
      </c>
    </row>
    <row r="247" spans="1:13" x14ac:dyDescent="0.2">
      <c r="A247" s="4" t="str">
        <f>IF(B247="", "", 246)</f>
        <v/>
      </c>
      <c r="B247" s="4" t="str">
        <f>IF(Raw!R247="", "", Raw!R247)</f>
        <v/>
      </c>
      <c r="C247" s="4" t="str">
        <f>IF(Raw!S247="", "", Raw!S247)</f>
        <v/>
      </c>
      <c r="D247" t="str">
        <f>IF(Raw!AT247="", "", Raw!AT247)</f>
        <v/>
      </c>
      <c r="E247" t="str">
        <f>IF(Raw!V247="", "", Raw!V247)</f>
        <v/>
      </c>
      <c r="F247" t="str">
        <f>IF(Raw!BA247="", "", Raw!BA247)</f>
        <v/>
      </c>
      <c r="G247" t="str">
        <f>IF(Raw!AV247="", "", Raw!AV247)</f>
        <v/>
      </c>
      <c r="H247" t="str">
        <f>IF(Raw!T247="", "", Raw!T247)</f>
        <v/>
      </c>
      <c r="I247" t="str">
        <f>IF(Raw!U247="", "", Raw!U247)</f>
        <v/>
      </c>
      <c r="J247" t="str">
        <f>IF(Raw!AZ247="Failed", "No", "")</f>
        <v/>
      </c>
      <c r="K247" s="2" t="str">
        <f>IF(Raw!BT247="", "", IF(Raw!BT247="Missed", "Missed", DATEVALUE(RIGHT(Raw!BT247, LEN(Raw!BT247) - FIND(",", Raw!BT247) - 1))))</f>
        <v/>
      </c>
      <c r="L247" s="3" t="str">
        <f>IF(Raw!BU247="", "", IF(Raw!BU247="Missed", "Missed", TIMEVALUE(Raw!BU247)))</f>
        <v/>
      </c>
      <c r="M247" t="str">
        <f>IF(Raw!BV247="", "", Raw!BV247)</f>
        <v/>
      </c>
    </row>
    <row r="248" spans="1:13" x14ac:dyDescent="0.2">
      <c r="A248" s="4" t="str">
        <f>IF(B248="", "", 247)</f>
        <v/>
      </c>
      <c r="B248" s="4" t="str">
        <f>IF(Raw!R248="", "", Raw!R248)</f>
        <v/>
      </c>
      <c r="C248" s="4" t="str">
        <f>IF(Raw!S248="", "", Raw!S248)</f>
        <v/>
      </c>
      <c r="D248" t="str">
        <f>IF(Raw!AT248="", "", Raw!AT248)</f>
        <v/>
      </c>
      <c r="E248" t="str">
        <f>IF(Raw!V248="", "", Raw!V248)</f>
        <v/>
      </c>
      <c r="F248" t="str">
        <f>IF(Raw!BA248="", "", Raw!BA248)</f>
        <v/>
      </c>
      <c r="G248" t="str">
        <f>IF(Raw!AV248="", "", Raw!AV248)</f>
        <v/>
      </c>
      <c r="H248" t="str">
        <f>IF(Raw!T248="", "", Raw!T248)</f>
        <v/>
      </c>
      <c r="I248" t="str">
        <f>IF(Raw!U248="", "", Raw!U248)</f>
        <v/>
      </c>
      <c r="J248" t="str">
        <f>IF(Raw!AZ248="Failed", "No", "")</f>
        <v/>
      </c>
      <c r="K248" s="2" t="str">
        <f>IF(Raw!BT248="", "", IF(Raw!BT248="Missed", "Missed", DATEVALUE(RIGHT(Raw!BT248, LEN(Raw!BT248) - FIND(",", Raw!BT248) - 1))))</f>
        <v/>
      </c>
      <c r="L248" s="3" t="str">
        <f>IF(Raw!BU248="", "", IF(Raw!BU248="Missed", "Missed", TIMEVALUE(Raw!BU248)))</f>
        <v/>
      </c>
      <c r="M248" t="str">
        <f>IF(Raw!BV248="", "", Raw!BV248)</f>
        <v/>
      </c>
    </row>
    <row r="249" spans="1:13" x14ac:dyDescent="0.2">
      <c r="A249" s="4" t="str">
        <f>IF(B249="", "", 248)</f>
        <v/>
      </c>
      <c r="B249" s="4" t="str">
        <f>IF(Raw!R249="", "", Raw!R249)</f>
        <v/>
      </c>
      <c r="C249" s="4" t="str">
        <f>IF(Raw!S249="", "", Raw!S249)</f>
        <v/>
      </c>
      <c r="D249" t="str">
        <f>IF(Raw!AT249="", "", Raw!AT249)</f>
        <v/>
      </c>
      <c r="E249" t="str">
        <f>IF(Raw!V249="", "", Raw!V249)</f>
        <v/>
      </c>
      <c r="F249" t="str">
        <f>IF(Raw!BA249="", "", Raw!BA249)</f>
        <v/>
      </c>
      <c r="G249" t="str">
        <f>IF(Raw!AV249="", "", Raw!AV249)</f>
        <v/>
      </c>
      <c r="H249" t="str">
        <f>IF(Raw!T249="", "", Raw!T249)</f>
        <v/>
      </c>
      <c r="I249" t="str">
        <f>IF(Raw!U249="", "", Raw!U249)</f>
        <v/>
      </c>
      <c r="J249" t="str">
        <f>IF(Raw!AZ249="Failed", "No", "")</f>
        <v/>
      </c>
      <c r="K249" s="2" t="str">
        <f>IF(Raw!BT249="", "", IF(Raw!BT249="Missed", "Missed", DATEVALUE(RIGHT(Raw!BT249, LEN(Raw!BT249) - FIND(",", Raw!BT249) - 1))))</f>
        <v/>
      </c>
      <c r="L249" s="3" t="str">
        <f>IF(Raw!BU249="", "", IF(Raw!BU249="Missed", "Missed", TIMEVALUE(Raw!BU249)))</f>
        <v/>
      </c>
      <c r="M249" t="str">
        <f>IF(Raw!BV249="", "", Raw!BV249)</f>
        <v/>
      </c>
    </row>
    <row r="250" spans="1:13" x14ac:dyDescent="0.2">
      <c r="A250" s="4" t="str">
        <f>IF(B250="", "", 249)</f>
        <v/>
      </c>
      <c r="B250" s="4" t="str">
        <f>IF(Raw!R250="", "", Raw!R250)</f>
        <v/>
      </c>
      <c r="C250" s="4" t="str">
        <f>IF(Raw!S250="", "", Raw!S250)</f>
        <v/>
      </c>
      <c r="D250" t="str">
        <f>IF(Raw!AT250="", "", Raw!AT250)</f>
        <v/>
      </c>
      <c r="E250" t="str">
        <f>IF(Raw!V250="", "", Raw!V250)</f>
        <v/>
      </c>
      <c r="F250" t="str">
        <f>IF(Raw!BA250="", "", Raw!BA250)</f>
        <v/>
      </c>
      <c r="G250" t="str">
        <f>IF(Raw!AV250="", "", Raw!AV250)</f>
        <v/>
      </c>
      <c r="H250" t="str">
        <f>IF(Raw!T250="", "", Raw!T250)</f>
        <v/>
      </c>
      <c r="I250" t="str">
        <f>IF(Raw!U250="", "", Raw!U250)</f>
        <v/>
      </c>
      <c r="J250" t="str">
        <f>IF(Raw!AZ250="Failed", "No", "")</f>
        <v/>
      </c>
      <c r="K250" s="2" t="str">
        <f>IF(Raw!BT250="", "", IF(Raw!BT250="Missed", "Missed", DATEVALUE(RIGHT(Raw!BT250, LEN(Raw!BT250) - FIND(",", Raw!BT250) - 1))))</f>
        <v/>
      </c>
      <c r="L250" s="3" t="str">
        <f>IF(Raw!BU250="", "", IF(Raw!BU250="Missed", "Missed", TIMEVALUE(Raw!BU250)))</f>
        <v/>
      </c>
      <c r="M250" t="str">
        <f>IF(Raw!BV250="", "", Raw!BV250)</f>
        <v/>
      </c>
    </row>
    <row r="251" spans="1:13" x14ac:dyDescent="0.2">
      <c r="A251" s="4" t="str">
        <f>IF(B251="", "", 250)</f>
        <v/>
      </c>
      <c r="B251" s="4" t="str">
        <f>IF(Raw!R251="", "", Raw!R251)</f>
        <v/>
      </c>
      <c r="C251" s="4" t="str">
        <f>IF(Raw!S251="", "", Raw!S251)</f>
        <v/>
      </c>
      <c r="D251" t="str">
        <f>IF(Raw!AT251="", "", Raw!AT251)</f>
        <v/>
      </c>
      <c r="E251" t="str">
        <f>IF(Raw!V251="", "", Raw!V251)</f>
        <v/>
      </c>
      <c r="F251" t="str">
        <f>IF(Raw!BA251="", "", Raw!BA251)</f>
        <v/>
      </c>
      <c r="G251" t="str">
        <f>IF(Raw!AV251="", "", Raw!AV251)</f>
        <v/>
      </c>
      <c r="H251" t="str">
        <f>IF(Raw!T251="", "", Raw!T251)</f>
        <v/>
      </c>
      <c r="I251" t="str">
        <f>IF(Raw!U251="", "", Raw!U251)</f>
        <v/>
      </c>
      <c r="J251" t="str">
        <f>IF(Raw!AZ251="Failed", "No", "")</f>
        <v/>
      </c>
      <c r="K251" s="2" t="str">
        <f>IF(Raw!BT251="", "", IF(Raw!BT251="Missed", "Missed", DATEVALUE(RIGHT(Raw!BT251, LEN(Raw!BT251) - FIND(",", Raw!BT251) - 1))))</f>
        <v/>
      </c>
      <c r="L251" s="3" t="str">
        <f>IF(Raw!BU251="", "", IF(Raw!BU251="Missed", "Missed", TIMEVALUE(Raw!BU251)))</f>
        <v/>
      </c>
      <c r="M251" t="str">
        <f>IF(Raw!BV251="", "", Raw!BV251)</f>
        <v/>
      </c>
    </row>
    <row r="252" spans="1:13" x14ac:dyDescent="0.2">
      <c r="A252" s="4" t="str">
        <f>IF(B252="", "", 251)</f>
        <v/>
      </c>
      <c r="B252" s="4" t="str">
        <f>IF(Raw!R252="", "", Raw!R252)</f>
        <v/>
      </c>
      <c r="C252" s="4" t="str">
        <f>IF(Raw!S252="", "", Raw!S252)</f>
        <v/>
      </c>
      <c r="D252" t="str">
        <f>IF(Raw!AT252="", "", Raw!AT252)</f>
        <v/>
      </c>
      <c r="E252" t="str">
        <f>IF(Raw!V252="", "", Raw!V252)</f>
        <v/>
      </c>
      <c r="F252" t="str">
        <f>IF(Raw!BA252="", "", Raw!BA252)</f>
        <v/>
      </c>
      <c r="G252" t="str">
        <f>IF(Raw!AV252="", "", Raw!AV252)</f>
        <v/>
      </c>
      <c r="H252" t="str">
        <f>IF(Raw!T252="", "", Raw!T252)</f>
        <v/>
      </c>
      <c r="I252" t="str">
        <f>IF(Raw!U252="", "", Raw!U252)</f>
        <v/>
      </c>
      <c r="J252" t="str">
        <f>IF(Raw!AZ252="Failed", "No", "")</f>
        <v/>
      </c>
      <c r="K252" s="2" t="str">
        <f>IF(Raw!BT252="", "", IF(Raw!BT252="Missed", "Missed", DATEVALUE(RIGHT(Raw!BT252, LEN(Raw!BT252) - FIND(",", Raw!BT252) - 1))))</f>
        <v/>
      </c>
      <c r="L252" s="3" t="str">
        <f>IF(Raw!BU252="", "", IF(Raw!BU252="Missed", "Missed", TIMEVALUE(Raw!BU252)))</f>
        <v/>
      </c>
      <c r="M252" t="str">
        <f>IF(Raw!BV252="", "", Raw!BV252)</f>
        <v/>
      </c>
    </row>
    <row r="253" spans="1:13" x14ac:dyDescent="0.2">
      <c r="A253" s="4" t="str">
        <f>IF(B253="", "", 252)</f>
        <v/>
      </c>
      <c r="B253" s="4" t="str">
        <f>IF(Raw!R253="", "", Raw!R253)</f>
        <v/>
      </c>
      <c r="C253" s="4" t="str">
        <f>IF(Raw!S253="", "", Raw!S253)</f>
        <v/>
      </c>
      <c r="D253" t="str">
        <f>IF(Raw!AT253="", "", Raw!AT253)</f>
        <v/>
      </c>
      <c r="E253" t="str">
        <f>IF(Raw!V253="", "", Raw!V253)</f>
        <v/>
      </c>
      <c r="F253" t="str">
        <f>IF(Raw!BA253="", "", Raw!BA253)</f>
        <v/>
      </c>
      <c r="G253" t="str">
        <f>IF(Raw!AV253="", "", Raw!AV253)</f>
        <v/>
      </c>
      <c r="H253" t="str">
        <f>IF(Raw!T253="", "", Raw!T253)</f>
        <v/>
      </c>
      <c r="I253" t="str">
        <f>IF(Raw!U253="", "", Raw!U253)</f>
        <v/>
      </c>
      <c r="J253" t="str">
        <f>IF(Raw!AZ253="Failed", "No", "")</f>
        <v/>
      </c>
      <c r="K253" s="2" t="str">
        <f>IF(Raw!BT253="", "", IF(Raw!BT253="Missed", "Missed", DATEVALUE(RIGHT(Raw!BT253, LEN(Raw!BT253) - FIND(",", Raw!BT253) - 1))))</f>
        <v/>
      </c>
      <c r="L253" s="3" t="str">
        <f>IF(Raw!BU253="", "", IF(Raw!BU253="Missed", "Missed", TIMEVALUE(Raw!BU253)))</f>
        <v/>
      </c>
      <c r="M253" t="str">
        <f>IF(Raw!BV253="", "", Raw!BV253)</f>
        <v/>
      </c>
    </row>
    <row r="254" spans="1:13" x14ac:dyDescent="0.2">
      <c r="A254" s="4" t="str">
        <f>IF(B254="", "", 253)</f>
        <v/>
      </c>
      <c r="B254" s="4" t="str">
        <f>IF(Raw!R254="", "", Raw!R254)</f>
        <v/>
      </c>
      <c r="C254" s="4" t="str">
        <f>IF(Raw!S254="", "", Raw!S254)</f>
        <v/>
      </c>
      <c r="D254" t="str">
        <f>IF(Raw!AT254="", "", Raw!AT254)</f>
        <v/>
      </c>
      <c r="E254" t="str">
        <f>IF(Raw!V254="", "", Raw!V254)</f>
        <v/>
      </c>
      <c r="F254" t="str">
        <f>IF(Raw!BA254="", "", Raw!BA254)</f>
        <v/>
      </c>
      <c r="G254" t="str">
        <f>IF(Raw!AV254="", "", Raw!AV254)</f>
        <v/>
      </c>
      <c r="H254" t="str">
        <f>IF(Raw!T254="", "", Raw!T254)</f>
        <v/>
      </c>
      <c r="I254" t="str">
        <f>IF(Raw!U254="", "", Raw!U254)</f>
        <v/>
      </c>
      <c r="J254" t="str">
        <f>IF(Raw!AZ254="Failed", "No", "")</f>
        <v/>
      </c>
      <c r="K254" s="2" t="str">
        <f>IF(Raw!BT254="", "", IF(Raw!BT254="Missed", "Missed", DATEVALUE(RIGHT(Raw!BT254, LEN(Raw!BT254) - FIND(",", Raw!BT254) - 1))))</f>
        <v/>
      </c>
      <c r="L254" s="3" t="str">
        <f>IF(Raw!BU254="", "", IF(Raw!BU254="Missed", "Missed", TIMEVALUE(Raw!BU254)))</f>
        <v/>
      </c>
      <c r="M254" t="str">
        <f>IF(Raw!BV254="", "", Raw!BV254)</f>
        <v/>
      </c>
    </row>
    <row r="255" spans="1:13" x14ac:dyDescent="0.2">
      <c r="A255" s="4" t="str">
        <f>IF(B255="", "", 254)</f>
        <v/>
      </c>
      <c r="B255" s="4" t="str">
        <f>IF(Raw!R255="", "", Raw!R255)</f>
        <v/>
      </c>
      <c r="C255" s="4" t="str">
        <f>IF(Raw!S255="", "", Raw!S255)</f>
        <v/>
      </c>
      <c r="D255" t="str">
        <f>IF(Raw!AT255="", "", Raw!AT255)</f>
        <v/>
      </c>
      <c r="E255" t="str">
        <f>IF(Raw!V255="", "", Raw!V255)</f>
        <v/>
      </c>
      <c r="F255" t="str">
        <f>IF(Raw!BA255="", "", Raw!BA255)</f>
        <v/>
      </c>
      <c r="G255" t="str">
        <f>IF(Raw!AV255="", "", Raw!AV255)</f>
        <v/>
      </c>
      <c r="H255" t="str">
        <f>IF(Raw!T255="", "", Raw!T255)</f>
        <v/>
      </c>
      <c r="I255" t="str">
        <f>IF(Raw!U255="", "", Raw!U255)</f>
        <v/>
      </c>
      <c r="J255" t="str">
        <f>IF(Raw!AZ255="Failed", "No", "")</f>
        <v/>
      </c>
      <c r="K255" s="2" t="str">
        <f>IF(Raw!BT255="", "", IF(Raw!BT255="Missed", "Missed", DATEVALUE(RIGHT(Raw!BT255, LEN(Raw!BT255) - FIND(",", Raw!BT255) - 1))))</f>
        <v/>
      </c>
      <c r="L255" s="3" t="str">
        <f>IF(Raw!BU255="", "", IF(Raw!BU255="Missed", "Missed", TIMEVALUE(Raw!BU255)))</f>
        <v/>
      </c>
      <c r="M255" t="str">
        <f>IF(Raw!BV255="", "", Raw!BV255)</f>
        <v/>
      </c>
    </row>
    <row r="256" spans="1:13" x14ac:dyDescent="0.2">
      <c r="A256" s="4" t="str">
        <f>IF(B256="", "", 255)</f>
        <v/>
      </c>
      <c r="B256" s="4" t="str">
        <f>IF(Raw!R256="", "", Raw!R256)</f>
        <v/>
      </c>
      <c r="C256" s="4" t="str">
        <f>IF(Raw!S256="", "", Raw!S256)</f>
        <v/>
      </c>
      <c r="D256" t="str">
        <f>IF(Raw!AT256="", "", Raw!AT256)</f>
        <v/>
      </c>
      <c r="E256" t="str">
        <f>IF(Raw!V256="", "", Raw!V256)</f>
        <v/>
      </c>
      <c r="F256" t="str">
        <f>IF(Raw!BA256="", "", Raw!BA256)</f>
        <v/>
      </c>
      <c r="G256" t="str">
        <f>IF(Raw!AV256="", "", Raw!AV256)</f>
        <v/>
      </c>
      <c r="H256" t="str">
        <f>IF(Raw!T256="", "", Raw!T256)</f>
        <v/>
      </c>
      <c r="I256" t="str">
        <f>IF(Raw!U256="", "", Raw!U256)</f>
        <v/>
      </c>
      <c r="J256" t="str">
        <f>IF(Raw!AZ256="Failed", "No", "")</f>
        <v/>
      </c>
      <c r="K256" s="2" t="str">
        <f>IF(Raw!BT256="", "", IF(Raw!BT256="Missed", "Missed", DATEVALUE(RIGHT(Raw!BT256, LEN(Raw!BT256) - FIND(",", Raw!BT256) - 1))))</f>
        <v/>
      </c>
      <c r="L256" s="3" t="str">
        <f>IF(Raw!BU256="", "", IF(Raw!BU256="Missed", "Missed", TIMEVALUE(Raw!BU256)))</f>
        <v/>
      </c>
      <c r="M256" t="str">
        <f>IF(Raw!BV256="", "", Raw!BV256)</f>
        <v/>
      </c>
    </row>
    <row r="257" spans="1:13" x14ac:dyDescent="0.2">
      <c r="A257" s="4" t="str">
        <f>IF(B257="", "", 256)</f>
        <v/>
      </c>
      <c r="B257" s="4" t="str">
        <f>IF(Raw!R257="", "", Raw!R257)</f>
        <v/>
      </c>
      <c r="C257" s="4" t="str">
        <f>IF(Raw!S257="", "", Raw!S257)</f>
        <v/>
      </c>
      <c r="D257" t="str">
        <f>IF(Raw!AT257="", "", Raw!AT257)</f>
        <v/>
      </c>
      <c r="E257" t="str">
        <f>IF(Raw!V257="", "", Raw!V257)</f>
        <v/>
      </c>
      <c r="F257" t="str">
        <f>IF(Raw!BA257="", "", Raw!BA257)</f>
        <v/>
      </c>
      <c r="G257" t="str">
        <f>IF(Raw!AV257="", "", Raw!AV257)</f>
        <v/>
      </c>
      <c r="H257" t="str">
        <f>IF(Raw!T257="", "", Raw!T257)</f>
        <v/>
      </c>
      <c r="I257" t="str">
        <f>IF(Raw!U257="", "", Raw!U257)</f>
        <v/>
      </c>
      <c r="J257" t="str">
        <f>IF(Raw!AZ257="Failed", "No", "")</f>
        <v/>
      </c>
      <c r="K257" s="2" t="str">
        <f>IF(Raw!BT257="", "", IF(Raw!BT257="Missed", "Missed", DATEVALUE(RIGHT(Raw!BT257, LEN(Raw!BT257) - FIND(",", Raw!BT257) - 1))))</f>
        <v/>
      </c>
      <c r="L257" s="3" t="str">
        <f>IF(Raw!BU257="", "", IF(Raw!BU257="Missed", "Missed", TIMEVALUE(Raw!BU257)))</f>
        <v/>
      </c>
      <c r="M257" t="str">
        <f>IF(Raw!BV257="", "", Raw!BV257)</f>
        <v/>
      </c>
    </row>
    <row r="258" spans="1:13" x14ac:dyDescent="0.2">
      <c r="A258" s="4" t="str">
        <f>IF(B258="", "", 257)</f>
        <v/>
      </c>
      <c r="B258" s="4" t="str">
        <f>IF(Raw!R258="", "", Raw!R258)</f>
        <v/>
      </c>
      <c r="C258" s="4" t="str">
        <f>IF(Raw!S258="", "", Raw!S258)</f>
        <v/>
      </c>
      <c r="D258" t="str">
        <f>IF(Raw!AT258="", "", Raw!AT258)</f>
        <v/>
      </c>
      <c r="E258" t="str">
        <f>IF(Raw!V258="", "", Raw!V258)</f>
        <v/>
      </c>
      <c r="F258" t="str">
        <f>IF(Raw!BA258="", "", Raw!BA258)</f>
        <v/>
      </c>
      <c r="G258" t="str">
        <f>IF(Raw!AV258="", "", Raw!AV258)</f>
        <v/>
      </c>
      <c r="H258" t="str">
        <f>IF(Raw!T258="", "", Raw!T258)</f>
        <v/>
      </c>
      <c r="I258" t="str">
        <f>IF(Raw!U258="", "", Raw!U258)</f>
        <v/>
      </c>
      <c r="J258" t="str">
        <f>IF(Raw!AZ258="Failed", "No", "")</f>
        <v/>
      </c>
      <c r="K258" s="2" t="str">
        <f>IF(Raw!BT258="", "", IF(Raw!BT258="Missed", "Missed", DATEVALUE(RIGHT(Raw!BT258, LEN(Raw!BT258) - FIND(",", Raw!BT258) - 1))))</f>
        <v/>
      </c>
      <c r="L258" s="3" t="str">
        <f>IF(Raw!BU258="", "", IF(Raw!BU258="Missed", "Missed", TIMEVALUE(Raw!BU258)))</f>
        <v/>
      </c>
      <c r="M258" t="str">
        <f>IF(Raw!BV258="", "", Raw!BV258)</f>
        <v/>
      </c>
    </row>
    <row r="259" spans="1:13" x14ac:dyDescent="0.2">
      <c r="A259" s="4" t="str">
        <f>IF(B259="", "", 258)</f>
        <v/>
      </c>
      <c r="B259" s="4" t="str">
        <f>IF(Raw!R259="", "", Raw!R259)</f>
        <v/>
      </c>
      <c r="C259" s="4" t="str">
        <f>IF(Raw!S259="", "", Raw!S259)</f>
        <v/>
      </c>
      <c r="D259" t="str">
        <f>IF(Raw!AT259="", "", Raw!AT259)</f>
        <v/>
      </c>
      <c r="E259" t="str">
        <f>IF(Raw!V259="", "", Raw!V259)</f>
        <v/>
      </c>
      <c r="F259" t="str">
        <f>IF(Raw!BA259="", "", Raw!BA259)</f>
        <v/>
      </c>
      <c r="G259" t="str">
        <f>IF(Raw!AV259="", "", Raw!AV259)</f>
        <v/>
      </c>
      <c r="H259" t="str">
        <f>IF(Raw!T259="", "", Raw!T259)</f>
        <v/>
      </c>
      <c r="I259" t="str">
        <f>IF(Raw!U259="", "", Raw!U259)</f>
        <v/>
      </c>
      <c r="J259" t="str">
        <f>IF(Raw!AZ259="Failed", "No", "")</f>
        <v/>
      </c>
      <c r="K259" s="2" t="str">
        <f>IF(Raw!BT259="", "", IF(Raw!BT259="Missed", "Missed", DATEVALUE(RIGHT(Raw!BT259, LEN(Raw!BT259) - FIND(",", Raw!BT259) - 1))))</f>
        <v/>
      </c>
      <c r="L259" s="3" t="str">
        <f>IF(Raw!BU259="", "", IF(Raw!BU259="Missed", "Missed", TIMEVALUE(Raw!BU259)))</f>
        <v/>
      </c>
      <c r="M259" t="str">
        <f>IF(Raw!BV259="", "", Raw!BV259)</f>
        <v/>
      </c>
    </row>
    <row r="260" spans="1:13" x14ac:dyDescent="0.2">
      <c r="A260" s="4" t="str">
        <f>IF(B260="", "", 259)</f>
        <v/>
      </c>
      <c r="B260" s="4" t="str">
        <f>IF(Raw!R260="", "", Raw!R260)</f>
        <v/>
      </c>
      <c r="C260" s="4" t="str">
        <f>IF(Raw!S260="", "", Raw!S260)</f>
        <v/>
      </c>
      <c r="D260" t="str">
        <f>IF(Raw!AT260="", "", Raw!AT260)</f>
        <v/>
      </c>
      <c r="E260" t="str">
        <f>IF(Raw!V260="", "", Raw!V260)</f>
        <v/>
      </c>
      <c r="F260" t="str">
        <f>IF(Raw!BA260="", "", Raw!BA260)</f>
        <v/>
      </c>
      <c r="G260" t="str">
        <f>IF(Raw!AV260="", "", Raw!AV260)</f>
        <v/>
      </c>
      <c r="H260" t="str">
        <f>IF(Raw!T260="", "", Raw!T260)</f>
        <v/>
      </c>
      <c r="I260" t="str">
        <f>IF(Raw!U260="", "", Raw!U260)</f>
        <v/>
      </c>
      <c r="J260" t="str">
        <f>IF(Raw!AZ260="Failed", "No", "")</f>
        <v/>
      </c>
      <c r="K260" s="2" t="str">
        <f>IF(Raw!BT260="", "", IF(Raw!BT260="Missed", "Missed", DATEVALUE(RIGHT(Raw!BT260, LEN(Raw!BT260) - FIND(",", Raw!BT260) - 1))))</f>
        <v/>
      </c>
      <c r="L260" s="3" t="str">
        <f>IF(Raw!BU260="", "", IF(Raw!BU260="Missed", "Missed", TIMEVALUE(Raw!BU260)))</f>
        <v/>
      </c>
      <c r="M260" t="str">
        <f>IF(Raw!BV260="", "", Raw!BV260)</f>
        <v/>
      </c>
    </row>
    <row r="261" spans="1:13" x14ac:dyDescent="0.2">
      <c r="A261" s="4" t="str">
        <f>IF(B261="", "", 260)</f>
        <v/>
      </c>
      <c r="B261" s="4" t="str">
        <f>IF(Raw!R261="", "", Raw!R261)</f>
        <v/>
      </c>
      <c r="C261" s="4" t="str">
        <f>IF(Raw!S261="", "", Raw!S261)</f>
        <v/>
      </c>
      <c r="D261" t="str">
        <f>IF(Raw!AT261="", "", Raw!AT261)</f>
        <v/>
      </c>
      <c r="E261" t="str">
        <f>IF(Raw!V261="", "", Raw!V261)</f>
        <v/>
      </c>
      <c r="F261" t="str">
        <f>IF(Raw!BA261="", "", Raw!BA261)</f>
        <v/>
      </c>
      <c r="G261" t="str">
        <f>IF(Raw!AV261="", "", Raw!AV261)</f>
        <v/>
      </c>
      <c r="H261" t="str">
        <f>IF(Raw!T261="", "", Raw!T261)</f>
        <v/>
      </c>
      <c r="I261" t="str">
        <f>IF(Raw!U261="", "", Raw!U261)</f>
        <v/>
      </c>
      <c r="J261" t="str">
        <f>IF(Raw!AZ261="Failed", "No", "")</f>
        <v/>
      </c>
      <c r="K261" s="2" t="str">
        <f>IF(Raw!BT261="", "", IF(Raw!BT261="Missed", "Missed", DATEVALUE(RIGHT(Raw!BT261, LEN(Raw!BT261) - FIND(",", Raw!BT261) - 1))))</f>
        <v/>
      </c>
      <c r="L261" s="3" t="str">
        <f>IF(Raw!BU261="", "", IF(Raw!BU261="Missed", "Missed", TIMEVALUE(Raw!BU261)))</f>
        <v/>
      </c>
      <c r="M261" t="str">
        <f>IF(Raw!BV261="", "", Raw!BV261)</f>
        <v/>
      </c>
    </row>
    <row r="262" spans="1:13" x14ac:dyDescent="0.2">
      <c r="A262" s="4" t="str">
        <f>IF(B262="", "", 261)</f>
        <v/>
      </c>
      <c r="B262" s="4" t="str">
        <f>IF(Raw!R262="", "", Raw!R262)</f>
        <v/>
      </c>
      <c r="C262" s="4" t="str">
        <f>IF(Raw!S262="", "", Raw!S262)</f>
        <v/>
      </c>
      <c r="D262" t="str">
        <f>IF(Raw!AT262="", "", Raw!AT262)</f>
        <v/>
      </c>
      <c r="E262" t="str">
        <f>IF(Raw!V262="", "", Raw!V262)</f>
        <v/>
      </c>
      <c r="F262" t="str">
        <f>IF(Raw!BA262="", "", Raw!BA262)</f>
        <v/>
      </c>
      <c r="G262" t="str">
        <f>IF(Raw!AV262="", "", Raw!AV262)</f>
        <v/>
      </c>
      <c r="H262" t="str">
        <f>IF(Raw!T262="", "", Raw!T262)</f>
        <v/>
      </c>
      <c r="I262" t="str">
        <f>IF(Raw!U262="", "", Raw!U262)</f>
        <v/>
      </c>
      <c r="J262" t="str">
        <f>IF(Raw!AZ262="Failed", "No", "")</f>
        <v/>
      </c>
      <c r="K262" s="2" t="str">
        <f>IF(Raw!BT262="", "", IF(Raw!BT262="Missed", "Missed", DATEVALUE(RIGHT(Raw!BT262, LEN(Raw!BT262) - FIND(",", Raw!BT262) - 1))))</f>
        <v/>
      </c>
      <c r="L262" s="3" t="str">
        <f>IF(Raw!BU262="", "", IF(Raw!BU262="Missed", "Missed", TIMEVALUE(Raw!BU262)))</f>
        <v/>
      </c>
      <c r="M262" t="str">
        <f>IF(Raw!BV262="", "", Raw!BV262)</f>
        <v/>
      </c>
    </row>
    <row r="263" spans="1:13" x14ac:dyDescent="0.2">
      <c r="A263" s="4" t="str">
        <f>IF(B263="", "", 262)</f>
        <v/>
      </c>
      <c r="B263" s="4" t="str">
        <f>IF(Raw!R263="", "", Raw!R263)</f>
        <v/>
      </c>
      <c r="C263" s="4" t="str">
        <f>IF(Raw!S263="", "", Raw!S263)</f>
        <v/>
      </c>
      <c r="D263" t="str">
        <f>IF(Raw!AT263="", "", Raw!AT263)</f>
        <v/>
      </c>
      <c r="E263" t="str">
        <f>IF(Raw!V263="", "", Raw!V263)</f>
        <v/>
      </c>
      <c r="F263" t="str">
        <f>IF(Raw!BA263="", "", Raw!BA263)</f>
        <v/>
      </c>
      <c r="G263" t="str">
        <f>IF(Raw!AV263="", "", Raw!AV263)</f>
        <v/>
      </c>
      <c r="H263" t="str">
        <f>IF(Raw!T263="", "", Raw!T263)</f>
        <v/>
      </c>
      <c r="I263" t="str">
        <f>IF(Raw!U263="", "", Raw!U263)</f>
        <v/>
      </c>
      <c r="J263" t="str">
        <f>IF(Raw!AZ263="Failed", "No", "")</f>
        <v/>
      </c>
      <c r="K263" s="2" t="str">
        <f>IF(Raw!BT263="", "", IF(Raw!BT263="Missed", "Missed", DATEVALUE(RIGHT(Raw!BT263, LEN(Raw!BT263) - FIND(",", Raw!BT263) - 1))))</f>
        <v/>
      </c>
      <c r="L263" s="3" t="str">
        <f>IF(Raw!BU263="", "", IF(Raw!BU263="Missed", "Missed", TIMEVALUE(Raw!BU263)))</f>
        <v/>
      </c>
      <c r="M263" t="str">
        <f>IF(Raw!BV263="", "", Raw!BV263)</f>
        <v/>
      </c>
    </row>
    <row r="264" spans="1:13" x14ac:dyDescent="0.2">
      <c r="A264" s="4" t="str">
        <f>IF(B264="", "", 263)</f>
        <v/>
      </c>
      <c r="B264" s="4" t="str">
        <f>IF(Raw!R264="", "", Raw!R264)</f>
        <v/>
      </c>
      <c r="C264" s="4" t="str">
        <f>IF(Raw!S264="", "", Raw!S264)</f>
        <v/>
      </c>
      <c r="D264" t="str">
        <f>IF(Raw!AT264="", "", Raw!AT264)</f>
        <v/>
      </c>
      <c r="E264" t="str">
        <f>IF(Raw!V264="", "", Raw!V264)</f>
        <v/>
      </c>
      <c r="F264" t="str">
        <f>IF(Raw!BA264="", "", Raw!BA264)</f>
        <v/>
      </c>
      <c r="G264" t="str">
        <f>IF(Raw!AV264="", "", Raw!AV264)</f>
        <v/>
      </c>
      <c r="H264" t="str">
        <f>IF(Raw!T264="", "", Raw!T264)</f>
        <v/>
      </c>
      <c r="I264" t="str">
        <f>IF(Raw!U264="", "", Raw!U264)</f>
        <v/>
      </c>
      <c r="J264" t="str">
        <f>IF(Raw!AZ264="Failed", "No", "")</f>
        <v/>
      </c>
      <c r="K264" s="2" t="str">
        <f>IF(Raw!BT264="", "", IF(Raw!BT264="Missed", "Missed", DATEVALUE(RIGHT(Raw!BT264, LEN(Raw!BT264) - FIND(",", Raw!BT264) - 1))))</f>
        <v/>
      </c>
      <c r="L264" s="3" t="str">
        <f>IF(Raw!BU264="", "", IF(Raw!BU264="Missed", "Missed", TIMEVALUE(Raw!BU264)))</f>
        <v/>
      </c>
      <c r="M264" t="str">
        <f>IF(Raw!BV264="", "", Raw!BV264)</f>
        <v/>
      </c>
    </row>
    <row r="265" spans="1:13" x14ac:dyDescent="0.2">
      <c r="A265" s="4" t="str">
        <f>IF(B265="", "", 264)</f>
        <v/>
      </c>
      <c r="B265" s="4" t="str">
        <f>IF(Raw!R265="", "", Raw!R265)</f>
        <v/>
      </c>
      <c r="C265" s="4" t="str">
        <f>IF(Raw!S265="", "", Raw!S265)</f>
        <v/>
      </c>
      <c r="D265" t="str">
        <f>IF(Raw!AT265="", "", Raw!AT265)</f>
        <v/>
      </c>
      <c r="E265" t="str">
        <f>IF(Raw!V265="", "", Raw!V265)</f>
        <v/>
      </c>
      <c r="F265" t="str">
        <f>IF(Raw!BA265="", "", Raw!BA265)</f>
        <v/>
      </c>
      <c r="G265" t="str">
        <f>IF(Raw!AV265="", "", Raw!AV265)</f>
        <v/>
      </c>
      <c r="H265" t="str">
        <f>IF(Raw!T265="", "", Raw!T265)</f>
        <v/>
      </c>
      <c r="I265" t="str">
        <f>IF(Raw!U265="", "", Raw!U265)</f>
        <v/>
      </c>
      <c r="J265" t="str">
        <f>IF(Raw!AZ265="Failed", "No", "")</f>
        <v/>
      </c>
      <c r="K265" s="2" t="str">
        <f>IF(Raw!BT265="", "", IF(Raw!BT265="Missed", "Missed", DATEVALUE(RIGHT(Raw!BT265, LEN(Raw!BT265) - FIND(",", Raw!BT265) - 1))))</f>
        <v/>
      </c>
      <c r="L265" s="3" t="str">
        <f>IF(Raw!BU265="", "", IF(Raw!BU265="Missed", "Missed", TIMEVALUE(Raw!BU265)))</f>
        <v/>
      </c>
      <c r="M265" t="str">
        <f>IF(Raw!BV265="", "", Raw!BV265)</f>
        <v/>
      </c>
    </row>
    <row r="266" spans="1:13" x14ac:dyDescent="0.2">
      <c r="A266" s="4" t="str">
        <f>IF(B266="", "", 265)</f>
        <v/>
      </c>
      <c r="B266" s="4" t="str">
        <f>IF(Raw!R266="", "", Raw!R266)</f>
        <v/>
      </c>
      <c r="C266" s="4" t="str">
        <f>IF(Raw!S266="", "", Raw!S266)</f>
        <v/>
      </c>
      <c r="D266" t="str">
        <f>IF(Raw!AT266="", "", Raw!AT266)</f>
        <v/>
      </c>
      <c r="E266" t="str">
        <f>IF(Raw!V266="", "", Raw!V266)</f>
        <v/>
      </c>
      <c r="F266" t="str">
        <f>IF(Raw!BA266="", "", Raw!BA266)</f>
        <v/>
      </c>
      <c r="G266" t="str">
        <f>IF(Raw!AV266="", "", Raw!AV266)</f>
        <v/>
      </c>
      <c r="H266" t="str">
        <f>IF(Raw!T266="", "", Raw!T266)</f>
        <v/>
      </c>
      <c r="I266" t="str">
        <f>IF(Raw!U266="", "", Raw!U266)</f>
        <v/>
      </c>
      <c r="J266" t="str">
        <f>IF(Raw!AZ266="Failed", "No", "")</f>
        <v/>
      </c>
      <c r="K266" s="2" t="str">
        <f>IF(Raw!BT266="", "", IF(Raw!BT266="Missed", "Missed", DATEVALUE(RIGHT(Raw!BT266, LEN(Raw!BT266) - FIND(",", Raw!BT266) - 1))))</f>
        <v/>
      </c>
      <c r="L266" s="3" t="str">
        <f>IF(Raw!BU266="", "", IF(Raw!BU266="Missed", "Missed", TIMEVALUE(Raw!BU266)))</f>
        <v/>
      </c>
      <c r="M266" t="str">
        <f>IF(Raw!BV266="", "", Raw!BV266)</f>
        <v/>
      </c>
    </row>
    <row r="267" spans="1:13" x14ac:dyDescent="0.2">
      <c r="A267" s="4" t="str">
        <f>IF(B267="", "", 266)</f>
        <v/>
      </c>
      <c r="B267" s="4" t="str">
        <f>IF(Raw!R267="", "", Raw!R267)</f>
        <v/>
      </c>
      <c r="C267" s="4" t="str">
        <f>IF(Raw!S267="", "", Raw!S267)</f>
        <v/>
      </c>
      <c r="D267" t="str">
        <f>IF(Raw!AT267="", "", Raw!AT267)</f>
        <v/>
      </c>
      <c r="E267" t="str">
        <f>IF(Raw!V267="", "", Raw!V267)</f>
        <v/>
      </c>
      <c r="F267" t="str">
        <f>IF(Raw!BA267="", "", Raw!BA267)</f>
        <v/>
      </c>
      <c r="G267" t="str">
        <f>IF(Raw!AV267="", "", Raw!AV267)</f>
        <v/>
      </c>
      <c r="H267" t="str">
        <f>IF(Raw!T267="", "", Raw!T267)</f>
        <v/>
      </c>
      <c r="I267" t="str">
        <f>IF(Raw!U267="", "", Raw!U267)</f>
        <v/>
      </c>
      <c r="J267" t="str">
        <f>IF(Raw!AZ267="Failed", "No", "")</f>
        <v/>
      </c>
      <c r="K267" s="2" t="str">
        <f>IF(Raw!BT267="", "", IF(Raw!BT267="Missed", "Missed", DATEVALUE(RIGHT(Raw!BT267, LEN(Raw!BT267) - FIND(",", Raw!BT267) - 1))))</f>
        <v/>
      </c>
      <c r="L267" s="3" t="str">
        <f>IF(Raw!BU267="", "", IF(Raw!BU267="Missed", "Missed", TIMEVALUE(Raw!BU267)))</f>
        <v/>
      </c>
      <c r="M267" t="str">
        <f>IF(Raw!BV267="", "", Raw!BV267)</f>
        <v/>
      </c>
    </row>
    <row r="268" spans="1:13" x14ac:dyDescent="0.2">
      <c r="A268" s="4" t="str">
        <f>IF(B268="", "", 267)</f>
        <v/>
      </c>
      <c r="B268" s="4" t="str">
        <f>IF(Raw!R268="", "", Raw!R268)</f>
        <v/>
      </c>
      <c r="C268" s="4" t="str">
        <f>IF(Raw!S268="", "", Raw!S268)</f>
        <v/>
      </c>
      <c r="D268" t="str">
        <f>IF(Raw!AT268="", "", Raw!AT268)</f>
        <v/>
      </c>
      <c r="E268" t="str">
        <f>IF(Raw!V268="", "", Raw!V268)</f>
        <v/>
      </c>
      <c r="F268" t="str">
        <f>IF(Raw!BA268="", "", Raw!BA268)</f>
        <v/>
      </c>
      <c r="G268" t="str">
        <f>IF(Raw!AV268="", "", Raw!AV268)</f>
        <v/>
      </c>
      <c r="H268" t="str">
        <f>IF(Raw!T268="", "", Raw!T268)</f>
        <v/>
      </c>
      <c r="I268" t="str">
        <f>IF(Raw!U268="", "", Raw!U268)</f>
        <v/>
      </c>
      <c r="J268" t="str">
        <f>IF(Raw!AZ268="Failed", "No", "")</f>
        <v/>
      </c>
      <c r="K268" s="2" t="str">
        <f>IF(Raw!BT268="", "", IF(Raw!BT268="Missed", "Missed", DATEVALUE(RIGHT(Raw!BT268, LEN(Raw!BT268) - FIND(",", Raw!BT268) - 1))))</f>
        <v/>
      </c>
      <c r="L268" s="3" t="str">
        <f>IF(Raw!BU268="", "", IF(Raw!BU268="Missed", "Missed", TIMEVALUE(Raw!BU268)))</f>
        <v/>
      </c>
      <c r="M268" t="str">
        <f>IF(Raw!BV268="", "", Raw!BV268)</f>
        <v/>
      </c>
    </row>
    <row r="269" spans="1:13" x14ac:dyDescent="0.2">
      <c r="A269" s="4" t="str">
        <f>IF(B269="", "", 268)</f>
        <v/>
      </c>
      <c r="B269" s="4" t="str">
        <f>IF(Raw!R269="", "", Raw!R269)</f>
        <v/>
      </c>
      <c r="C269" s="4" t="str">
        <f>IF(Raw!S269="", "", Raw!S269)</f>
        <v/>
      </c>
      <c r="D269" t="str">
        <f>IF(Raw!AT269="", "", Raw!AT269)</f>
        <v/>
      </c>
      <c r="E269" t="str">
        <f>IF(Raw!V269="", "", Raw!V269)</f>
        <v/>
      </c>
      <c r="F269" t="str">
        <f>IF(Raw!BA269="", "", Raw!BA269)</f>
        <v/>
      </c>
      <c r="G269" t="str">
        <f>IF(Raw!AV269="", "", Raw!AV269)</f>
        <v/>
      </c>
      <c r="H269" t="str">
        <f>IF(Raw!T269="", "", Raw!T269)</f>
        <v/>
      </c>
      <c r="I269" t="str">
        <f>IF(Raw!U269="", "", Raw!U269)</f>
        <v/>
      </c>
      <c r="J269" t="str">
        <f>IF(Raw!AZ269="Failed", "No", "")</f>
        <v/>
      </c>
      <c r="K269" s="2" t="str">
        <f>IF(Raw!BT269="", "", IF(Raw!BT269="Missed", "Missed", DATEVALUE(RIGHT(Raw!BT269, LEN(Raw!BT269) - FIND(",", Raw!BT269) - 1))))</f>
        <v/>
      </c>
      <c r="L269" s="3" t="str">
        <f>IF(Raw!BU269="", "", IF(Raw!BU269="Missed", "Missed", TIMEVALUE(Raw!BU269)))</f>
        <v/>
      </c>
      <c r="M269" t="str">
        <f>IF(Raw!BV269="", "", Raw!BV269)</f>
        <v/>
      </c>
    </row>
    <row r="270" spans="1:13" x14ac:dyDescent="0.2">
      <c r="A270" s="4" t="str">
        <f>IF(B270="", "", 269)</f>
        <v/>
      </c>
      <c r="B270" s="4" t="str">
        <f>IF(Raw!R270="", "", Raw!R270)</f>
        <v/>
      </c>
      <c r="C270" s="4" t="str">
        <f>IF(Raw!S270="", "", Raw!S270)</f>
        <v/>
      </c>
      <c r="D270" t="str">
        <f>IF(Raw!AT270="", "", Raw!AT270)</f>
        <v/>
      </c>
      <c r="E270" t="str">
        <f>IF(Raw!V270="", "", Raw!V270)</f>
        <v/>
      </c>
      <c r="F270" t="str">
        <f>IF(Raw!BA270="", "", Raw!BA270)</f>
        <v/>
      </c>
      <c r="G270" t="str">
        <f>IF(Raw!AV270="", "", Raw!AV270)</f>
        <v/>
      </c>
      <c r="H270" t="str">
        <f>IF(Raw!T270="", "", Raw!T270)</f>
        <v/>
      </c>
      <c r="I270" t="str">
        <f>IF(Raw!U270="", "", Raw!U270)</f>
        <v/>
      </c>
      <c r="J270" t="str">
        <f>IF(Raw!AZ270="Failed", "No", "")</f>
        <v/>
      </c>
      <c r="K270" s="2" t="str">
        <f>IF(Raw!BT270="", "", IF(Raw!BT270="Missed", "Missed", DATEVALUE(RIGHT(Raw!BT270, LEN(Raw!BT270) - FIND(",", Raw!BT270) - 1))))</f>
        <v/>
      </c>
      <c r="L270" s="3" t="str">
        <f>IF(Raw!BU270="", "", IF(Raw!BU270="Missed", "Missed", TIMEVALUE(Raw!BU270)))</f>
        <v/>
      </c>
      <c r="M270" t="str">
        <f>IF(Raw!BV270="", "", Raw!BV270)</f>
        <v/>
      </c>
    </row>
    <row r="271" spans="1:13" x14ac:dyDescent="0.2">
      <c r="A271" s="4" t="str">
        <f>IF(B271="", "", 270)</f>
        <v/>
      </c>
      <c r="B271" s="4" t="str">
        <f>IF(Raw!R271="", "", Raw!R271)</f>
        <v/>
      </c>
      <c r="C271" s="4" t="str">
        <f>IF(Raw!S271="", "", Raw!S271)</f>
        <v/>
      </c>
      <c r="D271" t="str">
        <f>IF(Raw!AT271="", "", Raw!AT271)</f>
        <v/>
      </c>
      <c r="E271" t="str">
        <f>IF(Raw!V271="", "", Raw!V271)</f>
        <v/>
      </c>
      <c r="F271" t="str">
        <f>IF(Raw!BA271="", "", Raw!BA271)</f>
        <v/>
      </c>
      <c r="G271" t="str">
        <f>IF(Raw!AV271="", "", Raw!AV271)</f>
        <v/>
      </c>
      <c r="H271" t="str">
        <f>IF(Raw!T271="", "", Raw!T271)</f>
        <v/>
      </c>
      <c r="I271" t="str">
        <f>IF(Raw!U271="", "", Raw!U271)</f>
        <v/>
      </c>
      <c r="J271" t="str">
        <f>IF(Raw!AZ271="Failed", "No", "")</f>
        <v/>
      </c>
      <c r="K271" s="2" t="str">
        <f>IF(Raw!BT271="", "", IF(Raw!BT271="Missed", "Missed", DATEVALUE(RIGHT(Raw!BT271, LEN(Raw!BT271) - FIND(",", Raw!BT271) - 1))))</f>
        <v/>
      </c>
      <c r="L271" s="3" t="str">
        <f>IF(Raw!BU271="", "", IF(Raw!BU271="Missed", "Missed", TIMEVALUE(Raw!BU271)))</f>
        <v/>
      </c>
      <c r="M271" t="str">
        <f>IF(Raw!BV271="", "", Raw!BV271)</f>
        <v/>
      </c>
    </row>
    <row r="272" spans="1:13" x14ac:dyDescent="0.2">
      <c r="A272" s="4" t="str">
        <f>IF(B272="", "", 271)</f>
        <v/>
      </c>
      <c r="B272" s="4" t="str">
        <f>IF(Raw!R272="", "", Raw!R272)</f>
        <v/>
      </c>
      <c r="C272" s="4" t="str">
        <f>IF(Raw!S272="", "", Raw!S272)</f>
        <v/>
      </c>
      <c r="D272" t="str">
        <f>IF(Raw!AT272="", "", Raw!AT272)</f>
        <v/>
      </c>
      <c r="E272" t="str">
        <f>IF(Raw!V272="", "", Raw!V272)</f>
        <v/>
      </c>
      <c r="F272" t="str">
        <f>IF(Raw!BA272="", "", Raw!BA272)</f>
        <v/>
      </c>
      <c r="G272" t="str">
        <f>IF(Raw!AV272="", "", Raw!AV272)</f>
        <v/>
      </c>
      <c r="H272" t="str">
        <f>IF(Raw!T272="", "", Raw!T272)</f>
        <v/>
      </c>
      <c r="I272" t="str">
        <f>IF(Raw!U272="", "", Raw!U272)</f>
        <v/>
      </c>
      <c r="J272" t="str">
        <f>IF(Raw!AZ272="Failed", "No", "")</f>
        <v/>
      </c>
      <c r="K272" s="2" t="str">
        <f>IF(Raw!BT272="", "", IF(Raw!BT272="Missed", "Missed", DATEVALUE(RIGHT(Raw!BT272, LEN(Raw!BT272) - FIND(",", Raw!BT272) - 1))))</f>
        <v/>
      </c>
      <c r="L272" s="3" t="str">
        <f>IF(Raw!BU272="", "", IF(Raw!BU272="Missed", "Missed", TIMEVALUE(Raw!BU272)))</f>
        <v/>
      </c>
      <c r="M272" t="str">
        <f>IF(Raw!BV272="", "", Raw!BV272)</f>
        <v/>
      </c>
    </row>
    <row r="273" spans="1:13" x14ac:dyDescent="0.2">
      <c r="A273" s="4" t="str">
        <f>IF(B273="", "", 272)</f>
        <v/>
      </c>
      <c r="B273" s="4" t="str">
        <f>IF(Raw!R273="", "", Raw!R273)</f>
        <v/>
      </c>
      <c r="C273" s="4" t="str">
        <f>IF(Raw!S273="", "", Raw!S273)</f>
        <v/>
      </c>
      <c r="D273" t="str">
        <f>IF(Raw!AT273="", "", Raw!AT273)</f>
        <v/>
      </c>
      <c r="E273" t="str">
        <f>IF(Raw!V273="", "", Raw!V273)</f>
        <v/>
      </c>
      <c r="F273" t="str">
        <f>IF(Raw!BA273="", "", Raw!BA273)</f>
        <v/>
      </c>
      <c r="G273" t="str">
        <f>IF(Raw!AV273="", "", Raw!AV273)</f>
        <v/>
      </c>
      <c r="H273" t="str">
        <f>IF(Raw!T273="", "", Raw!T273)</f>
        <v/>
      </c>
      <c r="I273" t="str">
        <f>IF(Raw!U273="", "", Raw!U273)</f>
        <v/>
      </c>
      <c r="J273" t="str">
        <f>IF(Raw!AZ273="Failed", "No", "")</f>
        <v/>
      </c>
      <c r="K273" s="2" t="str">
        <f>IF(Raw!BT273="", "", IF(Raw!BT273="Missed", "Missed", DATEVALUE(RIGHT(Raw!BT273, LEN(Raw!BT273) - FIND(",", Raw!BT273) - 1))))</f>
        <v/>
      </c>
      <c r="L273" s="3" t="str">
        <f>IF(Raw!BU273="", "", IF(Raw!BU273="Missed", "Missed", TIMEVALUE(Raw!BU273)))</f>
        <v/>
      </c>
      <c r="M273" t="str">
        <f>IF(Raw!BV273="", "", Raw!BV273)</f>
        <v/>
      </c>
    </row>
    <row r="274" spans="1:13" x14ac:dyDescent="0.2">
      <c r="A274" s="4" t="str">
        <f>IF(B274="", "", 273)</f>
        <v/>
      </c>
      <c r="B274" s="4" t="str">
        <f>IF(Raw!R274="", "", Raw!R274)</f>
        <v/>
      </c>
      <c r="C274" s="4" t="str">
        <f>IF(Raw!S274="", "", Raw!S274)</f>
        <v/>
      </c>
      <c r="D274" t="str">
        <f>IF(Raw!AT274="", "", Raw!AT274)</f>
        <v/>
      </c>
      <c r="E274" t="str">
        <f>IF(Raw!V274="", "", Raw!V274)</f>
        <v/>
      </c>
      <c r="F274" t="str">
        <f>IF(Raw!BA274="", "", Raw!BA274)</f>
        <v/>
      </c>
      <c r="G274" t="str">
        <f>IF(Raw!AV274="", "", Raw!AV274)</f>
        <v/>
      </c>
      <c r="H274" t="str">
        <f>IF(Raw!T274="", "", Raw!T274)</f>
        <v/>
      </c>
      <c r="I274" t="str">
        <f>IF(Raw!U274="", "", Raw!U274)</f>
        <v/>
      </c>
      <c r="J274" t="str">
        <f>IF(Raw!AZ274="Failed", "No", "")</f>
        <v/>
      </c>
      <c r="K274" s="2" t="str">
        <f>IF(Raw!BT274="", "", IF(Raw!BT274="Missed", "Missed", DATEVALUE(RIGHT(Raw!BT274, LEN(Raw!BT274) - FIND(",", Raw!BT274) - 1))))</f>
        <v/>
      </c>
      <c r="L274" s="3" t="str">
        <f>IF(Raw!BU274="", "", IF(Raw!BU274="Missed", "Missed", TIMEVALUE(Raw!BU274)))</f>
        <v/>
      </c>
      <c r="M274" t="str">
        <f>IF(Raw!BV274="", "", Raw!BV274)</f>
        <v/>
      </c>
    </row>
    <row r="275" spans="1:13" x14ac:dyDescent="0.2">
      <c r="A275" s="4" t="str">
        <f>IF(B275="", "", 274)</f>
        <v/>
      </c>
      <c r="B275" s="4" t="str">
        <f>IF(Raw!R275="", "", Raw!R275)</f>
        <v/>
      </c>
      <c r="C275" s="4" t="str">
        <f>IF(Raw!S275="", "", Raw!S275)</f>
        <v/>
      </c>
      <c r="D275" t="str">
        <f>IF(Raw!AT275="", "", Raw!AT275)</f>
        <v/>
      </c>
      <c r="E275" t="str">
        <f>IF(Raw!V275="", "", Raw!V275)</f>
        <v/>
      </c>
      <c r="F275" t="str">
        <f>IF(Raw!BA275="", "", Raw!BA275)</f>
        <v/>
      </c>
      <c r="G275" t="str">
        <f>IF(Raw!AV275="", "", Raw!AV275)</f>
        <v/>
      </c>
      <c r="H275" t="str">
        <f>IF(Raw!T275="", "", Raw!T275)</f>
        <v/>
      </c>
      <c r="I275" t="str">
        <f>IF(Raw!U275="", "", Raw!U275)</f>
        <v/>
      </c>
      <c r="J275" t="str">
        <f>IF(Raw!AZ275="Failed", "No", "")</f>
        <v/>
      </c>
      <c r="K275" s="2" t="str">
        <f>IF(Raw!BT275="", "", IF(Raw!BT275="Missed", "Missed", DATEVALUE(RIGHT(Raw!BT275, LEN(Raw!BT275) - FIND(",", Raw!BT275) - 1))))</f>
        <v/>
      </c>
      <c r="L275" s="3" t="str">
        <f>IF(Raw!BU275="", "", IF(Raw!BU275="Missed", "Missed", TIMEVALUE(Raw!BU275)))</f>
        <v/>
      </c>
      <c r="M275" t="str">
        <f>IF(Raw!BV275="", "", Raw!BV275)</f>
        <v/>
      </c>
    </row>
    <row r="276" spans="1:13" x14ac:dyDescent="0.2">
      <c r="A276" s="4" t="str">
        <f>IF(B276="", "", 275)</f>
        <v/>
      </c>
      <c r="B276" s="4" t="str">
        <f>IF(Raw!R276="", "", Raw!R276)</f>
        <v/>
      </c>
      <c r="C276" s="4" t="str">
        <f>IF(Raw!S276="", "", Raw!S276)</f>
        <v/>
      </c>
      <c r="D276" t="str">
        <f>IF(Raw!AT276="", "", Raw!AT276)</f>
        <v/>
      </c>
      <c r="E276" t="str">
        <f>IF(Raw!V276="", "", Raw!V276)</f>
        <v/>
      </c>
      <c r="F276" t="str">
        <f>IF(Raw!BA276="", "", Raw!BA276)</f>
        <v/>
      </c>
      <c r="G276" t="str">
        <f>IF(Raw!AV276="", "", Raw!AV276)</f>
        <v/>
      </c>
      <c r="H276" t="str">
        <f>IF(Raw!T276="", "", Raw!T276)</f>
        <v/>
      </c>
      <c r="I276" t="str">
        <f>IF(Raw!U276="", "", Raw!U276)</f>
        <v/>
      </c>
      <c r="J276" t="str">
        <f>IF(Raw!AZ276="Failed", "No", "")</f>
        <v/>
      </c>
      <c r="K276" s="2" t="str">
        <f>IF(Raw!BT276="", "", IF(Raw!BT276="Missed", "Missed", DATEVALUE(RIGHT(Raw!BT276, LEN(Raw!BT276) - FIND(",", Raw!BT276) - 1))))</f>
        <v/>
      </c>
      <c r="L276" s="3" t="str">
        <f>IF(Raw!BU276="", "", IF(Raw!BU276="Missed", "Missed", TIMEVALUE(Raw!BU276)))</f>
        <v/>
      </c>
      <c r="M276" t="str">
        <f>IF(Raw!BV276="", "", Raw!BV276)</f>
        <v/>
      </c>
    </row>
    <row r="277" spans="1:13" x14ac:dyDescent="0.2">
      <c r="A277" s="4" t="str">
        <f>IF(B277="", "", 276)</f>
        <v/>
      </c>
      <c r="B277" s="4" t="str">
        <f>IF(Raw!R277="", "", Raw!R277)</f>
        <v/>
      </c>
      <c r="C277" s="4" t="str">
        <f>IF(Raw!S277="", "", Raw!S277)</f>
        <v/>
      </c>
      <c r="D277" t="str">
        <f>IF(Raw!AT277="", "", Raw!AT277)</f>
        <v/>
      </c>
      <c r="E277" t="str">
        <f>IF(Raw!V277="", "", Raw!V277)</f>
        <v/>
      </c>
      <c r="F277" t="str">
        <f>IF(Raw!BA277="", "", Raw!BA277)</f>
        <v/>
      </c>
      <c r="G277" t="str">
        <f>IF(Raw!AV277="", "", Raw!AV277)</f>
        <v/>
      </c>
      <c r="H277" t="str">
        <f>IF(Raw!T277="", "", Raw!T277)</f>
        <v/>
      </c>
      <c r="I277" t="str">
        <f>IF(Raw!U277="", "", Raw!U277)</f>
        <v/>
      </c>
      <c r="J277" t="str">
        <f>IF(Raw!AZ277="Failed", "No", "")</f>
        <v/>
      </c>
      <c r="K277" s="2" t="str">
        <f>IF(Raw!BT277="", "", IF(Raw!BT277="Missed", "Missed", DATEVALUE(RIGHT(Raw!BT277, LEN(Raw!BT277) - FIND(",", Raw!BT277) - 1))))</f>
        <v/>
      </c>
      <c r="L277" s="3" t="str">
        <f>IF(Raw!BU277="", "", IF(Raw!BU277="Missed", "Missed", TIMEVALUE(Raw!BU277)))</f>
        <v/>
      </c>
      <c r="M277" t="str">
        <f>IF(Raw!BV277="", "", Raw!BV277)</f>
        <v/>
      </c>
    </row>
    <row r="278" spans="1:13" x14ac:dyDescent="0.2">
      <c r="A278" s="4" t="str">
        <f>IF(B278="", "", 277)</f>
        <v/>
      </c>
      <c r="B278" s="4" t="str">
        <f>IF(Raw!R278="", "", Raw!R278)</f>
        <v/>
      </c>
      <c r="C278" s="4" t="str">
        <f>IF(Raw!S278="", "", Raw!S278)</f>
        <v/>
      </c>
      <c r="D278" t="str">
        <f>IF(Raw!AT278="", "", Raw!AT278)</f>
        <v/>
      </c>
      <c r="E278" t="str">
        <f>IF(Raw!V278="", "", Raw!V278)</f>
        <v/>
      </c>
      <c r="F278" t="str">
        <f>IF(Raw!BA278="", "", Raw!BA278)</f>
        <v/>
      </c>
      <c r="G278" t="str">
        <f>IF(Raw!AV278="", "", Raw!AV278)</f>
        <v/>
      </c>
      <c r="H278" t="str">
        <f>IF(Raw!T278="", "", Raw!T278)</f>
        <v/>
      </c>
      <c r="I278" t="str">
        <f>IF(Raw!U278="", "", Raw!U278)</f>
        <v/>
      </c>
      <c r="J278" t="str">
        <f>IF(Raw!AZ278="Failed", "No", "")</f>
        <v/>
      </c>
      <c r="K278" s="2" t="str">
        <f>IF(Raw!BT278="", "", IF(Raw!BT278="Missed", "Missed", DATEVALUE(RIGHT(Raw!BT278, LEN(Raw!BT278) - FIND(",", Raw!BT278) - 1))))</f>
        <v/>
      </c>
      <c r="L278" s="3" t="str">
        <f>IF(Raw!BU278="", "", IF(Raw!BU278="Missed", "Missed", TIMEVALUE(Raw!BU278)))</f>
        <v/>
      </c>
      <c r="M278" t="str">
        <f>IF(Raw!BV278="", "", Raw!BV278)</f>
        <v/>
      </c>
    </row>
    <row r="279" spans="1:13" x14ac:dyDescent="0.2">
      <c r="A279" s="4" t="str">
        <f>IF(B279="", "", 278)</f>
        <v/>
      </c>
      <c r="B279" s="4" t="str">
        <f>IF(Raw!R279="", "", Raw!R279)</f>
        <v/>
      </c>
      <c r="C279" s="4" t="str">
        <f>IF(Raw!S279="", "", Raw!S279)</f>
        <v/>
      </c>
      <c r="D279" t="str">
        <f>IF(Raw!AT279="", "", Raw!AT279)</f>
        <v/>
      </c>
      <c r="E279" t="str">
        <f>IF(Raw!V279="", "", Raw!V279)</f>
        <v/>
      </c>
      <c r="F279" t="str">
        <f>IF(Raw!BA279="", "", Raw!BA279)</f>
        <v/>
      </c>
      <c r="G279" t="str">
        <f>IF(Raw!AV279="", "", Raw!AV279)</f>
        <v/>
      </c>
      <c r="H279" t="str">
        <f>IF(Raw!T279="", "", Raw!T279)</f>
        <v/>
      </c>
      <c r="I279" t="str">
        <f>IF(Raw!U279="", "", Raw!U279)</f>
        <v/>
      </c>
      <c r="J279" t="str">
        <f>IF(Raw!AZ279="Failed", "No", "")</f>
        <v/>
      </c>
      <c r="K279" s="2" t="str">
        <f>IF(Raw!BT279="", "", IF(Raw!BT279="Missed", "Missed", DATEVALUE(RIGHT(Raw!BT279, LEN(Raw!BT279) - FIND(",", Raw!BT279) - 1))))</f>
        <v/>
      </c>
      <c r="L279" s="3" t="str">
        <f>IF(Raw!BU279="", "", IF(Raw!BU279="Missed", "Missed", TIMEVALUE(Raw!BU279)))</f>
        <v/>
      </c>
      <c r="M279" t="str">
        <f>IF(Raw!BV279="", "", Raw!BV279)</f>
        <v/>
      </c>
    </row>
    <row r="280" spans="1:13" x14ac:dyDescent="0.2">
      <c r="A280" s="4" t="str">
        <f>IF(B280="", "", 279)</f>
        <v/>
      </c>
      <c r="B280" s="4" t="str">
        <f>IF(Raw!R280="", "", Raw!R280)</f>
        <v/>
      </c>
      <c r="C280" s="4" t="str">
        <f>IF(Raw!S280="", "", Raw!S280)</f>
        <v/>
      </c>
      <c r="D280" t="str">
        <f>IF(Raw!AT280="", "", Raw!AT280)</f>
        <v/>
      </c>
      <c r="E280" t="str">
        <f>IF(Raw!V280="", "", Raw!V280)</f>
        <v/>
      </c>
      <c r="F280" t="str">
        <f>IF(Raw!BA280="", "", Raw!BA280)</f>
        <v/>
      </c>
      <c r="G280" t="str">
        <f>IF(Raw!AV280="", "", Raw!AV280)</f>
        <v/>
      </c>
      <c r="H280" t="str">
        <f>IF(Raw!T280="", "", Raw!T280)</f>
        <v/>
      </c>
      <c r="I280" t="str">
        <f>IF(Raw!U280="", "", Raw!U280)</f>
        <v/>
      </c>
      <c r="J280" t="str">
        <f>IF(Raw!AZ280="Failed", "No", "")</f>
        <v/>
      </c>
      <c r="K280" s="2" t="str">
        <f>IF(Raw!BT280="", "", IF(Raw!BT280="Missed", "Missed", DATEVALUE(RIGHT(Raw!BT280, LEN(Raw!BT280) - FIND(",", Raw!BT280) - 1))))</f>
        <v/>
      </c>
      <c r="L280" s="3" t="str">
        <f>IF(Raw!BU280="", "", IF(Raw!BU280="Missed", "Missed", TIMEVALUE(Raw!BU280)))</f>
        <v/>
      </c>
      <c r="M280" t="str">
        <f>IF(Raw!BV280="", "", Raw!BV280)</f>
        <v/>
      </c>
    </row>
    <row r="281" spans="1:13" x14ac:dyDescent="0.2">
      <c r="A281" s="4" t="str">
        <f>IF(B281="", "", 280)</f>
        <v/>
      </c>
      <c r="B281" s="4" t="str">
        <f>IF(Raw!R281="", "", Raw!R281)</f>
        <v/>
      </c>
      <c r="C281" s="4" t="str">
        <f>IF(Raw!S281="", "", Raw!S281)</f>
        <v/>
      </c>
      <c r="D281" t="str">
        <f>IF(Raw!AT281="", "", Raw!AT281)</f>
        <v/>
      </c>
      <c r="E281" t="str">
        <f>IF(Raw!V281="", "", Raw!V281)</f>
        <v/>
      </c>
      <c r="F281" t="str">
        <f>IF(Raw!BA281="", "", Raw!BA281)</f>
        <v/>
      </c>
      <c r="G281" t="str">
        <f>IF(Raw!AV281="", "", Raw!AV281)</f>
        <v/>
      </c>
      <c r="H281" t="str">
        <f>IF(Raw!T281="", "", Raw!T281)</f>
        <v/>
      </c>
      <c r="I281" t="str">
        <f>IF(Raw!U281="", "", Raw!U281)</f>
        <v/>
      </c>
      <c r="J281" t="str">
        <f>IF(Raw!AZ281="Failed", "No", "")</f>
        <v/>
      </c>
      <c r="K281" s="2" t="str">
        <f>IF(Raw!BT281="", "", IF(Raw!BT281="Missed", "Missed", DATEVALUE(RIGHT(Raw!BT281, LEN(Raw!BT281) - FIND(",", Raw!BT281) - 1))))</f>
        <v/>
      </c>
      <c r="L281" s="3" t="str">
        <f>IF(Raw!BU281="", "", IF(Raw!BU281="Missed", "Missed", TIMEVALUE(Raw!BU281)))</f>
        <v/>
      </c>
      <c r="M281" t="str">
        <f>IF(Raw!BV281="", "", Raw!BV281)</f>
        <v/>
      </c>
    </row>
    <row r="282" spans="1:13" x14ac:dyDescent="0.2">
      <c r="A282" s="4" t="str">
        <f>IF(B282="", "", 281)</f>
        <v/>
      </c>
      <c r="B282" s="4" t="str">
        <f>IF(Raw!R282="", "", Raw!R282)</f>
        <v/>
      </c>
      <c r="C282" s="4" t="str">
        <f>IF(Raw!S282="", "", Raw!S282)</f>
        <v/>
      </c>
      <c r="D282" t="str">
        <f>IF(Raw!AT282="", "", Raw!AT282)</f>
        <v/>
      </c>
      <c r="E282" t="str">
        <f>IF(Raw!V282="", "", Raw!V282)</f>
        <v/>
      </c>
      <c r="F282" t="str">
        <f>IF(Raw!BA282="", "", Raw!BA282)</f>
        <v/>
      </c>
      <c r="G282" t="str">
        <f>IF(Raw!AV282="", "", Raw!AV282)</f>
        <v/>
      </c>
      <c r="H282" t="str">
        <f>IF(Raw!T282="", "", Raw!T282)</f>
        <v/>
      </c>
      <c r="I282" t="str">
        <f>IF(Raw!U282="", "", Raw!U282)</f>
        <v/>
      </c>
      <c r="J282" t="str">
        <f>IF(Raw!AZ282="Failed", "No", "")</f>
        <v/>
      </c>
      <c r="K282" s="2" t="str">
        <f>IF(Raw!BT282="", "", IF(Raw!BT282="Missed", "Missed", DATEVALUE(RIGHT(Raw!BT282, LEN(Raw!BT282) - FIND(",", Raw!BT282) - 1))))</f>
        <v/>
      </c>
      <c r="L282" s="3" t="str">
        <f>IF(Raw!BU282="", "", IF(Raw!BU282="Missed", "Missed", TIMEVALUE(Raw!BU282)))</f>
        <v/>
      </c>
      <c r="M282" t="str">
        <f>IF(Raw!BV282="", "", Raw!BV282)</f>
        <v/>
      </c>
    </row>
    <row r="283" spans="1:13" x14ac:dyDescent="0.2">
      <c r="A283" s="4" t="str">
        <f>IF(B283="", "", 282)</f>
        <v/>
      </c>
      <c r="B283" s="4" t="str">
        <f>IF(Raw!R283="", "", Raw!R283)</f>
        <v/>
      </c>
      <c r="C283" s="4" t="str">
        <f>IF(Raw!S283="", "", Raw!S283)</f>
        <v/>
      </c>
      <c r="D283" t="str">
        <f>IF(Raw!AT283="", "", Raw!AT283)</f>
        <v/>
      </c>
      <c r="E283" t="str">
        <f>IF(Raw!V283="", "", Raw!V283)</f>
        <v/>
      </c>
      <c r="F283" t="str">
        <f>IF(Raw!BA283="", "", Raw!BA283)</f>
        <v/>
      </c>
      <c r="G283" t="str">
        <f>IF(Raw!AV283="", "", Raw!AV283)</f>
        <v/>
      </c>
      <c r="H283" t="str">
        <f>IF(Raw!T283="", "", Raw!T283)</f>
        <v/>
      </c>
      <c r="I283" t="str">
        <f>IF(Raw!U283="", "", Raw!U283)</f>
        <v/>
      </c>
      <c r="J283" t="str">
        <f>IF(Raw!AZ283="Failed", "No", "")</f>
        <v/>
      </c>
      <c r="K283" s="2" t="str">
        <f>IF(Raw!BT283="", "", IF(Raw!BT283="Missed", "Missed", DATEVALUE(RIGHT(Raw!BT283, LEN(Raw!BT283) - FIND(",", Raw!BT283) - 1))))</f>
        <v/>
      </c>
      <c r="L283" s="3" t="str">
        <f>IF(Raw!BU283="", "", IF(Raw!BU283="Missed", "Missed", TIMEVALUE(Raw!BU283)))</f>
        <v/>
      </c>
      <c r="M283" t="str">
        <f>IF(Raw!BV283="", "", Raw!BV283)</f>
        <v/>
      </c>
    </row>
    <row r="284" spans="1:13" x14ac:dyDescent="0.2">
      <c r="A284" s="4" t="str">
        <f>IF(B284="", "", 283)</f>
        <v/>
      </c>
      <c r="B284" s="4" t="str">
        <f>IF(Raw!R284="", "", Raw!R284)</f>
        <v/>
      </c>
      <c r="C284" s="4" t="str">
        <f>IF(Raw!S284="", "", Raw!S284)</f>
        <v/>
      </c>
      <c r="D284" t="str">
        <f>IF(Raw!AT284="", "", Raw!AT284)</f>
        <v/>
      </c>
      <c r="E284" t="str">
        <f>IF(Raw!V284="", "", Raw!V284)</f>
        <v/>
      </c>
      <c r="F284" t="str">
        <f>IF(Raw!BA284="", "", Raw!BA284)</f>
        <v/>
      </c>
      <c r="G284" t="str">
        <f>IF(Raw!AV284="", "", Raw!AV284)</f>
        <v/>
      </c>
      <c r="H284" t="str">
        <f>IF(Raw!T284="", "", Raw!T284)</f>
        <v/>
      </c>
      <c r="I284" t="str">
        <f>IF(Raw!U284="", "", Raw!U284)</f>
        <v/>
      </c>
      <c r="J284" t="str">
        <f>IF(Raw!AZ284="Failed", "No", "")</f>
        <v/>
      </c>
      <c r="K284" s="2" t="str">
        <f>IF(Raw!BT284="", "", IF(Raw!BT284="Missed", "Missed", DATEVALUE(RIGHT(Raw!BT284, LEN(Raw!BT284) - FIND(",", Raw!BT284) - 1))))</f>
        <v/>
      </c>
      <c r="L284" s="3" t="str">
        <f>IF(Raw!BU284="", "", IF(Raw!BU284="Missed", "Missed", TIMEVALUE(Raw!BU284)))</f>
        <v/>
      </c>
      <c r="M284" t="str">
        <f>IF(Raw!BV284="", "", Raw!BV284)</f>
        <v/>
      </c>
    </row>
    <row r="285" spans="1:13" x14ac:dyDescent="0.2">
      <c r="A285" s="4" t="str">
        <f>IF(B285="", "", 284)</f>
        <v/>
      </c>
      <c r="B285" s="4" t="str">
        <f>IF(Raw!R285="", "", Raw!R285)</f>
        <v/>
      </c>
      <c r="C285" s="4" t="str">
        <f>IF(Raw!S285="", "", Raw!S285)</f>
        <v/>
      </c>
      <c r="D285" t="str">
        <f>IF(Raw!AT285="", "", Raw!AT285)</f>
        <v/>
      </c>
      <c r="E285" t="str">
        <f>IF(Raw!V285="", "", Raw!V285)</f>
        <v/>
      </c>
      <c r="F285" t="str">
        <f>IF(Raw!BA285="", "", Raw!BA285)</f>
        <v/>
      </c>
      <c r="G285" t="str">
        <f>IF(Raw!AV285="", "", Raw!AV285)</f>
        <v/>
      </c>
      <c r="H285" t="str">
        <f>IF(Raw!T285="", "", Raw!T285)</f>
        <v/>
      </c>
      <c r="I285" t="str">
        <f>IF(Raw!U285="", "", Raw!U285)</f>
        <v/>
      </c>
      <c r="J285" t="str">
        <f>IF(Raw!AZ285="Failed", "No", "")</f>
        <v/>
      </c>
      <c r="K285" s="2" t="str">
        <f>IF(Raw!BT285="", "", IF(Raw!BT285="Missed", "Missed", DATEVALUE(RIGHT(Raw!BT285, LEN(Raw!BT285) - FIND(",", Raw!BT285) - 1))))</f>
        <v/>
      </c>
      <c r="L285" s="3" t="str">
        <f>IF(Raw!BU285="", "", IF(Raw!BU285="Missed", "Missed", TIMEVALUE(Raw!BU285)))</f>
        <v/>
      </c>
      <c r="M285" t="str">
        <f>IF(Raw!BV285="", "", Raw!BV285)</f>
        <v/>
      </c>
    </row>
    <row r="286" spans="1:13" x14ac:dyDescent="0.2">
      <c r="A286" s="4" t="str">
        <f>IF(B286="", "", 285)</f>
        <v/>
      </c>
      <c r="B286" s="4" t="str">
        <f>IF(Raw!R286="", "", Raw!R286)</f>
        <v/>
      </c>
      <c r="C286" s="4" t="str">
        <f>IF(Raw!S286="", "", Raw!S286)</f>
        <v/>
      </c>
      <c r="D286" t="str">
        <f>IF(Raw!AT286="", "", Raw!AT286)</f>
        <v/>
      </c>
      <c r="E286" t="str">
        <f>IF(Raw!V286="", "", Raw!V286)</f>
        <v/>
      </c>
      <c r="F286" t="str">
        <f>IF(Raw!BA286="", "", Raw!BA286)</f>
        <v/>
      </c>
      <c r="G286" t="str">
        <f>IF(Raw!AV286="", "", Raw!AV286)</f>
        <v/>
      </c>
      <c r="H286" t="str">
        <f>IF(Raw!T286="", "", Raw!T286)</f>
        <v/>
      </c>
      <c r="I286" t="str">
        <f>IF(Raw!U286="", "", Raw!U286)</f>
        <v/>
      </c>
      <c r="J286" t="str">
        <f>IF(Raw!AZ286="Failed", "No", "")</f>
        <v/>
      </c>
      <c r="K286" s="2" t="str">
        <f>IF(Raw!BT286="", "", IF(Raw!BT286="Missed", "Missed", DATEVALUE(RIGHT(Raw!BT286, LEN(Raw!BT286) - FIND(",", Raw!BT286) - 1))))</f>
        <v/>
      </c>
      <c r="L286" s="3" t="str">
        <f>IF(Raw!BU286="", "", IF(Raw!BU286="Missed", "Missed", TIMEVALUE(Raw!BU286)))</f>
        <v/>
      </c>
      <c r="M286" t="str">
        <f>IF(Raw!BV286="", "", Raw!BV286)</f>
        <v/>
      </c>
    </row>
    <row r="287" spans="1:13" x14ac:dyDescent="0.2">
      <c r="A287" s="4" t="str">
        <f>IF(B287="", "", 286)</f>
        <v/>
      </c>
      <c r="B287" s="4" t="str">
        <f>IF(Raw!R287="", "", Raw!R287)</f>
        <v/>
      </c>
      <c r="C287" s="4" t="str">
        <f>IF(Raw!S287="", "", Raw!S287)</f>
        <v/>
      </c>
      <c r="D287" t="str">
        <f>IF(Raw!AT287="", "", Raw!AT287)</f>
        <v/>
      </c>
      <c r="E287" t="str">
        <f>IF(Raw!V287="", "", Raw!V287)</f>
        <v/>
      </c>
      <c r="F287" t="str">
        <f>IF(Raw!BA287="", "", Raw!BA287)</f>
        <v/>
      </c>
      <c r="G287" t="str">
        <f>IF(Raw!AV287="", "", Raw!AV287)</f>
        <v/>
      </c>
      <c r="H287" t="str">
        <f>IF(Raw!T287="", "", Raw!T287)</f>
        <v/>
      </c>
      <c r="I287" t="str">
        <f>IF(Raw!U287="", "", Raw!U287)</f>
        <v/>
      </c>
      <c r="J287" t="str">
        <f>IF(Raw!AZ287="Failed", "No", "")</f>
        <v/>
      </c>
      <c r="K287" s="2" t="str">
        <f>IF(Raw!BT287="", "", IF(Raw!BT287="Missed", "Missed", DATEVALUE(RIGHT(Raw!BT287, LEN(Raw!BT287) - FIND(",", Raw!BT287) - 1))))</f>
        <v/>
      </c>
      <c r="L287" s="3" t="str">
        <f>IF(Raw!BU287="", "", IF(Raw!BU287="Missed", "Missed", TIMEVALUE(Raw!BU287)))</f>
        <v/>
      </c>
      <c r="M287" t="str">
        <f>IF(Raw!BV287="", "", Raw!BV287)</f>
        <v/>
      </c>
    </row>
    <row r="288" spans="1:13" x14ac:dyDescent="0.2">
      <c r="A288" s="4" t="str">
        <f>IF(B288="", "", 287)</f>
        <v/>
      </c>
      <c r="B288" s="4" t="str">
        <f>IF(Raw!R288="", "", Raw!R288)</f>
        <v/>
      </c>
      <c r="C288" s="4" t="str">
        <f>IF(Raw!S288="", "", Raw!S288)</f>
        <v/>
      </c>
      <c r="D288" t="str">
        <f>IF(Raw!AT288="", "", Raw!AT288)</f>
        <v/>
      </c>
      <c r="E288" t="str">
        <f>IF(Raw!V288="", "", Raw!V288)</f>
        <v/>
      </c>
      <c r="F288" t="str">
        <f>IF(Raw!BA288="", "", Raw!BA288)</f>
        <v/>
      </c>
      <c r="G288" t="str">
        <f>IF(Raw!AV288="", "", Raw!AV288)</f>
        <v/>
      </c>
      <c r="H288" t="str">
        <f>IF(Raw!T288="", "", Raw!T288)</f>
        <v/>
      </c>
      <c r="I288" t="str">
        <f>IF(Raw!U288="", "", Raw!U288)</f>
        <v/>
      </c>
      <c r="J288" t="str">
        <f>IF(Raw!AZ288="Failed", "No", "")</f>
        <v/>
      </c>
      <c r="K288" s="2" t="str">
        <f>IF(Raw!BT288="", "", IF(Raw!BT288="Missed", "Missed", DATEVALUE(RIGHT(Raw!BT288, LEN(Raw!BT288) - FIND(",", Raw!BT288) - 1))))</f>
        <v/>
      </c>
      <c r="L288" s="3" t="str">
        <f>IF(Raw!BU288="", "", IF(Raw!BU288="Missed", "Missed", TIMEVALUE(Raw!BU288)))</f>
        <v/>
      </c>
      <c r="M288" t="str">
        <f>IF(Raw!BV288="", "", Raw!BV288)</f>
        <v/>
      </c>
    </row>
    <row r="289" spans="1:13" x14ac:dyDescent="0.2">
      <c r="A289" s="4" t="str">
        <f>IF(B289="", "", 288)</f>
        <v/>
      </c>
      <c r="B289" s="4" t="str">
        <f>IF(Raw!R289="", "", Raw!R289)</f>
        <v/>
      </c>
      <c r="C289" s="4" t="str">
        <f>IF(Raw!S289="", "", Raw!S289)</f>
        <v/>
      </c>
      <c r="D289" t="str">
        <f>IF(Raw!AT289="", "", Raw!AT289)</f>
        <v/>
      </c>
      <c r="E289" t="str">
        <f>IF(Raw!V289="", "", Raw!V289)</f>
        <v/>
      </c>
      <c r="F289" t="str">
        <f>IF(Raw!BA289="", "", Raw!BA289)</f>
        <v/>
      </c>
      <c r="G289" t="str">
        <f>IF(Raw!AV289="", "", Raw!AV289)</f>
        <v/>
      </c>
      <c r="H289" t="str">
        <f>IF(Raw!T289="", "", Raw!T289)</f>
        <v/>
      </c>
      <c r="I289" t="str">
        <f>IF(Raw!U289="", "", Raw!U289)</f>
        <v/>
      </c>
      <c r="J289" t="str">
        <f>IF(Raw!AZ289="Failed", "No", "")</f>
        <v/>
      </c>
      <c r="K289" s="2" t="str">
        <f>IF(Raw!BT289="", "", IF(Raw!BT289="Missed", "Missed", DATEVALUE(RIGHT(Raw!BT289, LEN(Raw!BT289) - FIND(",", Raw!BT289) - 1))))</f>
        <v/>
      </c>
      <c r="L289" s="3" t="str">
        <f>IF(Raw!BU289="", "", IF(Raw!BU289="Missed", "Missed", TIMEVALUE(Raw!BU289)))</f>
        <v/>
      </c>
      <c r="M289" t="str">
        <f>IF(Raw!BV289="", "", Raw!BV289)</f>
        <v/>
      </c>
    </row>
    <row r="290" spans="1:13" x14ac:dyDescent="0.2">
      <c r="A290" s="4" t="str">
        <f>IF(B290="", "", 289)</f>
        <v/>
      </c>
      <c r="B290" s="4" t="str">
        <f>IF(Raw!R290="", "", Raw!R290)</f>
        <v/>
      </c>
      <c r="C290" s="4" t="str">
        <f>IF(Raw!S290="", "", Raw!S290)</f>
        <v/>
      </c>
      <c r="D290" t="str">
        <f>IF(Raw!AT290="", "", Raw!AT290)</f>
        <v/>
      </c>
      <c r="E290" t="str">
        <f>IF(Raw!V290="", "", Raw!V290)</f>
        <v/>
      </c>
      <c r="F290" t="str">
        <f>IF(Raw!BA290="", "", Raw!BA290)</f>
        <v/>
      </c>
      <c r="G290" t="str">
        <f>IF(Raw!AV290="", "", Raw!AV290)</f>
        <v/>
      </c>
      <c r="H290" t="str">
        <f>IF(Raw!T290="", "", Raw!T290)</f>
        <v/>
      </c>
      <c r="I290" t="str">
        <f>IF(Raw!U290="", "", Raw!U290)</f>
        <v/>
      </c>
      <c r="J290" t="str">
        <f>IF(Raw!AZ290="Failed", "No", "")</f>
        <v/>
      </c>
      <c r="K290" s="2" t="str">
        <f>IF(Raw!BT290="", "", IF(Raw!BT290="Missed", "Missed", DATEVALUE(RIGHT(Raw!BT290, LEN(Raw!BT290) - FIND(",", Raw!BT290) - 1))))</f>
        <v/>
      </c>
      <c r="L290" s="3" t="str">
        <f>IF(Raw!BU290="", "", IF(Raw!BU290="Missed", "Missed", TIMEVALUE(Raw!BU290)))</f>
        <v/>
      </c>
      <c r="M290" t="str">
        <f>IF(Raw!BV290="", "", Raw!BV290)</f>
        <v/>
      </c>
    </row>
    <row r="291" spans="1:13" x14ac:dyDescent="0.2">
      <c r="A291" s="4" t="str">
        <f>IF(B291="", "", 290)</f>
        <v/>
      </c>
      <c r="B291" s="4" t="str">
        <f>IF(Raw!R291="", "", Raw!R291)</f>
        <v/>
      </c>
      <c r="C291" s="4" t="str">
        <f>IF(Raw!S291="", "", Raw!S291)</f>
        <v/>
      </c>
      <c r="D291" t="str">
        <f>IF(Raw!AT291="", "", Raw!AT291)</f>
        <v/>
      </c>
      <c r="E291" t="str">
        <f>IF(Raw!V291="", "", Raw!V291)</f>
        <v/>
      </c>
      <c r="F291" t="str">
        <f>IF(Raw!BA291="", "", Raw!BA291)</f>
        <v/>
      </c>
      <c r="G291" t="str">
        <f>IF(Raw!AV291="", "", Raw!AV291)</f>
        <v/>
      </c>
      <c r="H291" t="str">
        <f>IF(Raw!T291="", "", Raw!T291)</f>
        <v/>
      </c>
      <c r="I291" t="str">
        <f>IF(Raw!U291="", "", Raw!U291)</f>
        <v/>
      </c>
      <c r="J291" t="str">
        <f>IF(Raw!AZ291="Failed", "No", "")</f>
        <v/>
      </c>
      <c r="K291" s="2" t="str">
        <f>IF(Raw!BT291="", "", IF(Raw!BT291="Missed", "Missed", DATEVALUE(RIGHT(Raw!BT291, LEN(Raw!BT291) - FIND(",", Raw!BT291) - 1))))</f>
        <v/>
      </c>
      <c r="L291" s="3" t="str">
        <f>IF(Raw!BU291="", "", IF(Raw!BU291="Missed", "Missed", TIMEVALUE(Raw!BU291)))</f>
        <v/>
      </c>
      <c r="M291" t="str">
        <f>IF(Raw!BV291="", "", Raw!BV291)</f>
        <v/>
      </c>
    </row>
    <row r="292" spans="1:13" x14ac:dyDescent="0.2">
      <c r="A292" s="4" t="str">
        <f>IF(B292="", "", 291)</f>
        <v/>
      </c>
      <c r="B292" s="4" t="str">
        <f>IF(Raw!R292="", "", Raw!R292)</f>
        <v/>
      </c>
      <c r="C292" s="4" t="str">
        <f>IF(Raw!S292="", "", Raw!S292)</f>
        <v/>
      </c>
      <c r="D292" t="str">
        <f>IF(Raw!AT292="", "", Raw!AT292)</f>
        <v/>
      </c>
      <c r="E292" t="str">
        <f>IF(Raw!V292="", "", Raw!V292)</f>
        <v/>
      </c>
      <c r="F292" t="str">
        <f>IF(Raw!BA292="", "", Raw!BA292)</f>
        <v/>
      </c>
      <c r="G292" t="str">
        <f>IF(Raw!AV292="", "", Raw!AV292)</f>
        <v/>
      </c>
      <c r="H292" t="str">
        <f>IF(Raw!T292="", "", Raw!T292)</f>
        <v/>
      </c>
      <c r="I292" t="str">
        <f>IF(Raw!U292="", "", Raw!U292)</f>
        <v/>
      </c>
      <c r="J292" t="str">
        <f>IF(Raw!AZ292="Failed", "No", "")</f>
        <v/>
      </c>
      <c r="K292" s="2" t="str">
        <f>IF(Raw!BT292="", "", IF(Raw!BT292="Missed", "Missed", DATEVALUE(RIGHT(Raw!BT292, LEN(Raw!BT292) - FIND(",", Raw!BT292) - 1))))</f>
        <v/>
      </c>
      <c r="L292" s="3" t="str">
        <f>IF(Raw!BU292="", "", IF(Raw!BU292="Missed", "Missed", TIMEVALUE(Raw!BU292)))</f>
        <v/>
      </c>
      <c r="M292" t="str">
        <f>IF(Raw!BV292="", "", Raw!BV292)</f>
        <v/>
      </c>
    </row>
    <row r="293" spans="1:13" x14ac:dyDescent="0.2">
      <c r="A293" s="4" t="str">
        <f>IF(B293="", "", 292)</f>
        <v/>
      </c>
      <c r="B293" s="4" t="str">
        <f>IF(Raw!R293="", "", Raw!R293)</f>
        <v/>
      </c>
      <c r="C293" s="4" t="str">
        <f>IF(Raw!S293="", "", Raw!S293)</f>
        <v/>
      </c>
      <c r="D293" t="str">
        <f>IF(Raw!AT293="", "", Raw!AT293)</f>
        <v/>
      </c>
      <c r="E293" t="str">
        <f>IF(Raw!V293="", "", Raw!V293)</f>
        <v/>
      </c>
      <c r="F293" t="str">
        <f>IF(Raw!BA293="", "", Raw!BA293)</f>
        <v/>
      </c>
      <c r="G293" t="str">
        <f>IF(Raw!AV293="", "", Raw!AV293)</f>
        <v/>
      </c>
      <c r="H293" t="str">
        <f>IF(Raw!T293="", "", Raw!T293)</f>
        <v/>
      </c>
      <c r="I293" t="str">
        <f>IF(Raw!U293="", "", Raw!U293)</f>
        <v/>
      </c>
      <c r="J293" t="str">
        <f>IF(Raw!AZ293="Failed", "No", "")</f>
        <v/>
      </c>
      <c r="K293" s="2" t="str">
        <f>IF(Raw!BT293="", "", IF(Raw!BT293="Missed", "Missed", DATEVALUE(RIGHT(Raw!BT293, LEN(Raw!BT293) - FIND(",", Raw!BT293) - 1))))</f>
        <v/>
      </c>
      <c r="L293" s="3" t="str">
        <f>IF(Raw!BU293="", "", IF(Raw!BU293="Missed", "Missed", TIMEVALUE(Raw!BU293)))</f>
        <v/>
      </c>
      <c r="M293" t="str">
        <f>IF(Raw!BV293="", "", Raw!BV293)</f>
        <v/>
      </c>
    </row>
    <row r="294" spans="1:13" x14ac:dyDescent="0.2">
      <c r="A294" s="4" t="str">
        <f>IF(B294="", "", 293)</f>
        <v/>
      </c>
      <c r="B294" s="4" t="str">
        <f>IF(Raw!R294="", "", Raw!R294)</f>
        <v/>
      </c>
      <c r="C294" s="4" t="str">
        <f>IF(Raw!S294="", "", Raw!S294)</f>
        <v/>
      </c>
      <c r="D294" t="str">
        <f>IF(Raw!AT294="", "", Raw!AT294)</f>
        <v/>
      </c>
      <c r="E294" t="str">
        <f>IF(Raw!V294="", "", Raw!V294)</f>
        <v/>
      </c>
      <c r="F294" t="str">
        <f>IF(Raw!BA294="", "", Raw!BA294)</f>
        <v/>
      </c>
      <c r="G294" t="str">
        <f>IF(Raw!AV294="", "", Raw!AV294)</f>
        <v/>
      </c>
      <c r="H294" t="str">
        <f>IF(Raw!T294="", "", Raw!T294)</f>
        <v/>
      </c>
      <c r="I294" t="str">
        <f>IF(Raw!U294="", "", Raw!U294)</f>
        <v/>
      </c>
      <c r="J294" t="str">
        <f>IF(Raw!AZ294="Failed", "No", "")</f>
        <v/>
      </c>
      <c r="K294" s="2" t="str">
        <f>IF(Raw!BT294="", "", IF(Raw!BT294="Missed", "Missed", DATEVALUE(RIGHT(Raw!BT294, LEN(Raw!BT294) - FIND(",", Raw!BT294) - 1))))</f>
        <v/>
      </c>
      <c r="L294" s="3" t="str">
        <f>IF(Raw!BU294="", "", IF(Raw!BU294="Missed", "Missed", TIMEVALUE(Raw!BU294)))</f>
        <v/>
      </c>
      <c r="M294" t="str">
        <f>IF(Raw!BV294="", "", Raw!BV294)</f>
        <v/>
      </c>
    </row>
    <row r="295" spans="1:13" x14ac:dyDescent="0.2">
      <c r="A295" s="4" t="str">
        <f>IF(B295="", "", 294)</f>
        <v/>
      </c>
      <c r="B295" s="4" t="str">
        <f>IF(Raw!R295="", "", Raw!R295)</f>
        <v/>
      </c>
      <c r="C295" s="4" t="str">
        <f>IF(Raw!S295="", "", Raw!S295)</f>
        <v/>
      </c>
      <c r="D295" t="str">
        <f>IF(Raw!AT295="", "", Raw!AT295)</f>
        <v/>
      </c>
      <c r="E295" t="str">
        <f>IF(Raw!V295="", "", Raw!V295)</f>
        <v/>
      </c>
      <c r="F295" t="str">
        <f>IF(Raw!BA295="", "", Raw!BA295)</f>
        <v/>
      </c>
      <c r="G295" t="str">
        <f>IF(Raw!AV295="", "", Raw!AV295)</f>
        <v/>
      </c>
      <c r="H295" t="str">
        <f>IF(Raw!T295="", "", Raw!T295)</f>
        <v/>
      </c>
      <c r="I295" t="str">
        <f>IF(Raw!U295="", "", Raw!U295)</f>
        <v/>
      </c>
      <c r="J295" t="str">
        <f>IF(Raw!AZ295="Failed", "No", "")</f>
        <v/>
      </c>
      <c r="K295" s="2" t="str">
        <f>IF(Raw!BT295="", "", IF(Raw!BT295="Missed", "Missed", DATEVALUE(RIGHT(Raw!BT295, LEN(Raw!BT295) - FIND(",", Raw!BT295) - 1))))</f>
        <v/>
      </c>
      <c r="L295" s="3" t="str">
        <f>IF(Raw!BU295="", "", IF(Raw!BU295="Missed", "Missed", TIMEVALUE(Raw!BU295)))</f>
        <v/>
      </c>
      <c r="M295" t="str">
        <f>IF(Raw!BV295="", "", Raw!BV295)</f>
        <v/>
      </c>
    </row>
    <row r="296" spans="1:13" x14ac:dyDescent="0.2">
      <c r="A296" s="4" t="str">
        <f>IF(B296="", "", 295)</f>
        <v/>
      </c>
      <c r="B296" s="4" t="str">
        <f>IF(Raw!R296="", "", Raw!R296)</f>
        <v/>
      </c>
      <c r="C296" s="4" t="str">
        <f>IF(Raw!S296="", "", Raw!S296)</f>
        <v/>
      </c>
      <c r="D296" t="str">
        <f>IF(Raw!AT296="", "", Raw!AT296)</f>
        <v/>
      </c>
      <c r="E296" t="str">
        <f>IF(Raw!V296="", "", Raw!V296)</f>
        <v/>
      </c>
      <c r="F296" t="str">
        <f>IF(Raw!BA296="", "", Raw!BA296)</f>
        <v/>
      </c>
      <c r="G296" t="str">
        <f>IF(Raw!AV296="", "", Raw!AV296)</f>
        <v/>
      </c>
      <c r="H296" t="str">
        <f>IF(Raw!T296="", "", Raw!T296)</f>
        <v/>
      </c>
      <c r="I296" t="str">
        <f>IF(Raw!U296="", "", Raw!U296)</f>
        <v/>
      </c>
      <c r="J296" t="str">
        <f>IF(Raw!AZ296="Failed", "No", "")</f>
        <v/>
      </c>
      <c r="K296" s="2" t="str">
        <f>IF(Raw!BT296="", "", IF(Raw!BT296="Missed", "Missed", DATEVALUE(RIGHT(Raw!BT296, LEN(Raw!BT296) - FIND(",", Raw!BT296) - 1))))</f>
        <v/>
      </c>
      <c r="L296" s="3" t="str">
        <f>IF(Raw!BU296="", "", IF(Raw!BU296="Missed", "Missed", TIMEVALUE(Raw!BU296)))</f>
        <v/>
      </c>
      <c r="M296" t="str">
        <f>IF(Raw!BV296="", "", Raw!BV296)</f>
        <v/>
      </c>
    </row>
    <row r="297" spans="1:13" x14ac:dyDescent="0.2">
      <c r="A297" s="4" t="str">
        <f>IF(B297="", "", 296)</f>
        <v/>
      </c>
      <c r="B297" s="4" t="str">
        <f>IF(Raw!R297="", "", Raw!R297)</f>
        <v/>
      </c>
      <c r="C297" s="4" t="str">
        <f>IF(Raw!S297="", "", Raw!S297)</f>
        <v/>
      </c>
      <c r="D297" t="str">
        <f>IF(Raw!AT297="", "", Raw!AT297)</f>
        <v/>
      </c>
      <c r="E297" t="str">
        <f>IF(Raw!V297="", "", Raw!V297)</f>
        <v/>
      </c>
      <c r="F297" t="str">
        <f>IF(Raw!BA297="", "", Raw!BA297)</f>
        <v/>
      </c>
      <c r="G297" t="str">
        <f>IF(Raw!AV297="", "", Raw!AV297)</f>
        <v/>
      </c>
      <c r="H297" t="str">
        <f>IF(Raw!T297="", "", Raw!T297)</f>
        <v/>
      </c>
      <c r="I297" t="str">
        <f>IF(Raw!U297="", "", Raw!U297)</f>
        <v/>
      </c>
      <c r="J297" t="str">
        <f>IF(Raw!AZ297="Failed", "No", "")</f>
        <v/>
      </c>
      <c r="K297" s="2" t="str">
        <f>IF(Raw!BT297="", "", IF(Raw!BT297="Missed", "Missed", DATEVALUE(RIGHT(Raw!BT297, LEN(Raw!BT297) - FIND(",", Raw!BT297) - 1))))</f>
        <v/>
      </c>
      <c r="L297" s="3" t="str">
        <f>IF(Raw!BU297="", "", IF(Raw!BU297="Missed", "Missed", TIMEVALUE(Raw!BU297)))</f>
        <v/>
      </c>
      <c r="M297" t="str">
        <f>IF(Raw!BV297="", "", Raw!BV297)</f>
        <v/>
      </c>
    </row>
    <row r="298" spans="1:13" x14ac:dyDescent="0.2">
      <c r="A298" s="4" t="str">
        <f>IF(B298="", "", 297)</f>
        <v/>
      </c>
      <c r="B298" s="4" t="str">
        <f>IF(Raw!R298="", "", Raw!R298)</f>
        <v/>
      </c>
      <c r="C298" s="4" t="str">
        <f>IF(Raw!S298="", "", Raw!S298)</f>
        <v/>
      </c>
      <c r="D298" t="str">
        <f>IF(Raw!AT298="", "", Raw!AT298)</f>
        <v/>
      </c>
      <c r="E298" t="str">
        <f>IF(Raw!V298="", "", Raw!V298)</f>
        <v/>
      </c>
      <c r="F298" t="str">
        <f>IF(Raw!BA298="", "", Raw!BA298)</f>
        <v/>
      </c>
      <c r="G298" t="str">
        <f>IF(Raw!AV298="", "", Raw!AV298)</f>
        <v/>
      </c>
      <c r="H298" t="str">
        <f>IF(Raw!T298="", "", Raw!T298)</f>
        <v/>
      </c>
      <c r="I298" t="str">
        <f>IF(Raw!U298="", "", Raw!U298)</f>
        <v/>
      </c>
      <c r="J298" t="str">
        <f>IF(Raw!AZ298="Failed", "No", "")</f>
        <v/>
      </c>
      <c r="K298" s="2" t="str">
        <f>IF(Raw!BT298="", "", IF(Raw!BT298="Missed", "Missed", DATEVALUE(RIGHT(Raw!BT298, LEN(Raw!BT298) - FIND(",", Raw!BT298) - 1))))</f>
        <v/>
      </c>
      <c r="L298" s="3" t="str">
        <f>IF(Raw!BU298="", "", IF(Raw!BU298="Missed", "Missed", TIMEVALUE(Raw!BU298)))</f>
        <v/>
      </c>
      <c r="M298" t="str">
        <f>IF(Raw!BV298="", "", Raw!BV298)</f>
        <v/>
      </c>
    </row>
    <row r="299" spans="1:13" x14ac:dyDescent="0.2">
      <c r="A299" s="4" t="str">
        <f>IF(B299="", "", 298)</f>
        <v/>
      </c>
      <c r="B299" s="4" t="str">
        <f>IF(Raw!R299="", "", Raw!R299)</f>
        <v/>
      </c>
      <c r="C299" s="4" t="str">
        <f>IF(Raw!S299="", "", Raw!S299)</f>
        <v/>
      </c>
      <c r="D299" t="str">
        <f>IF(Raw!AT299="", "", Raw!AT299)</f>
        <v/>
      </c>
      <c r="E299" t="str">
        <f>IF(Raw!V299="", "", Raw!V299)</f>
        <v/>
      </c>
      <c r="F299" t="str">
        <f>IF(Raw!BA299="", "", Raw!BA299)</f>
        <v/>
      </c>
      <c r="G299" t="str">
        <f>IF(Raw!AV299="", "", Raw!AV299)</f>
        <v/>
      </c>
      <c r="H299" t="str">
        <f>IF(Raw!T299="", "", Raw!T299)</f>
        <v/>
      </c>
      <c r="I299" t="str">
        <f>IF(Raw!U299="", "", Raw!U299)</f>
        <v/>
      </c>
      <c r="J299" t="str">
        <f>IF(Raw!AZ299="Failed", "No", "")</f>
        <v/>
      </c>
      <c r="K299" s="2" t="str">
        <f>IF(Raw!BT299="", "", IF(Raw!BT299="Missed", "Missed", DATEVALUE(RIGHT(Raw!BT299, LEN(Raw!BT299) - FIND(",", Raw!BT299) - 1))))</f>
        <v/>
      </c>
      <c r="L299" s="3" t="str">
        <f>IF(Raw!BU299="", "", IF(Raw!BU299="Missed", "Missed", TIMEVALUE(Raw!BU299)))</f>
        <v/>
      </c>
      <c r="M299" t="str">
        <f>IF(Raw!BV299="", "", Raw!BV299)</f>
        <v/>
      </c>
    </row>
    <row r="300" spans="1:13" x14ac:dyDescent="0.2">
      <c r="A300" s="4" t="str">
        <f>IF(B300="", "", 299)</f>
        <v/>
      </c>
      <c r="B300" s="4" t="str">
        <f>IF(Raw!R300="", "", Raw!R300)</f>
        <v/>
      </c>
      <c r="C300" s="4" t="str">
        <f>IF(Raw!S300="", "", Raw!S300)</f>
        <v/>
      </c>
      <c r="D300" t="str">
        <f>IF(Raw!AT300="", "", Raw!AT300)</f>
        <v/>
      </c>
      <c r="E300" t="str">
        <f>IF(Raw!V300="", "", Raw!V300)</f>
        <v/>
      </c>
      <c r="F300" t="str">
        <f>IF(Raw!BA300="", "", Raw!BA300)</f>
        <v/>
      </c>
      <c r="G300" t="str">
        <f>IF(Raw!AV300="", "", Raw!AV300)</f>
        <v/>
      </c>
      <c r="H300" t="str">
        <f>IF(Raw!T300="", "", Raw!T300)</f>
        <v/>
      </c>
      <c r="I300" t="str">
        <f>IF(Raw!U300="", "", Raw!U300)</f>
        <v/>
      </c>
      <c r="J300" t="str">
        <f>IF(Raw!AZ300="Failed", "No", "")</f>
        <v/>
      </c>
      <c r="K300" s="2" t="str">
        <f>IF(Raw!BT300="", "", IF(Raw!BT300="Missed", "Missed", DATEVALUE(RIGHT(Raw!BT300, LEN(Raw!BT300) - FIND(",", Raw!BT300) - 1))))</f>
        <v/>
      </c>
      <c r="L300" s="3" t="str">
        <f>IF(Raw!BU300="", "", IF(Raw!BU300="Missed", "Missed", TIMEVALUE(Raw!BU300)))</f>
        <v/>
      </c>
      <c r="M300" t="str">
        <f>IF(Raw!BV300="", "", Raw!BV300)</f>
        <v/>
      </c>
    </row>
    <row r="301" spans="1:13" x14ac:dyDescent="0.2">
      <c r="A301" s="4" t="str">
        <f>IF(B301="", "", 300)</f>
        <v/>
      </c>
      <c r="B301" s="4" t="str">
        <f>IF(Raw!R301="", "", Raw!R301)</f>
        <v/>
      </c>
      <c r="C301" s="4" t="str">
        <f>IF(Raw!S301="", "", Raw!S301)</f>
        <v/>
      </c>
      <c r="D301" t="str">
        <f>IF(Raw!AT301="", "", Raw!AT301)</f>
        <v/>
      </c>
      <c r="E301" t="str">
        <f>IF(Raw!V301="", "", Raw!V301)</f>
        <v/>
      </c>
      <c r="F301" t="str">
        <f>IF(Raw!BA301="", "", Raw!BA301)</f>
        <v/>
      </c>
      <c r="G301" t="str">
        <f>IF(Raw!AV301="", "", Raw!AV301)</f>
        <v/>
      </c>
      <c r="H301" t="str">
        <f>IF(Raw!T301="", "", Raw!T301)</f>
        <v/>
      </c>
      <c r="I301" t="str">
        <f>IF(Raw!U301="", "", Raw!U301)</f>
        <v/>
      </c>
      <c r="J301" t="str">
        <f>IF(Raw!AZ301="Failed", "No", "")</f>
        <v/>
      </c>
      <c r="K301" s="2" t="str">
        <f>IF(Raw!BT301="", "", IF(Raw!BT301="Missed", "Missed", DATEVALUE(RIGHT(Raw!BT301, LEN(Raw!BT301) - FIND(",", Raw!BT301) - 1))))</f>
        <v/>
      </c>
      <c r="L301" s="3" t="str">
        <f>IF(Raw!BU301="", "", IF(Raw!BU301="Missed", "Missed", TIMEVALUE(Raw!BU301)))</f>
        <v/>
      </c>
      <c r="M301" t="str">
        <f>IF(Raw!BV301="", "", Raw!BV301)</f>
        <v/>
      </c>
    </row>
    <row r="302" spans="1:13" x14ac:dyDescent="0.2">
      <c r="A302" s="4" t="str">
        <f>IF(B302="", "", 301)</f>
        <v/>
      </c>
      <c r="B302" s="4" t="str">
        <f>IF(Raw!R302="", "", Raw!R302)</f>
        <v/>
      </c>
      <c r="C302" s="4" t="str">
        <f>IF(Raw!S302="", "", Raw!S302)</f>
        <v/>
      </c>
      <c r="D302" t="str">
        <f>IF(Raw!AT302="", "", Raw!AT302)</f>
        <v/>
      </c>
      <c r="E302" t="str">
        <f>IF(Raw!V302="", "", Raw!V302)</f>
        <v/>
      </c>
      <c r="F302" t="str">
        <f>IF(Raw!BA302="", "", Raw!BA302)</f>
        <v/>
      </c>
      <c r="G302" t="str">
        <f>IF(Raw!AV302="", "", Raw!AV302)</f>
        <v/>
      </c>
      <c r="H302" t="str">
        <f>IF(Raw!T302="", "", Raw!T302)</f>
        <v/>
      </c>
      <c r="I302" t="str">
        <f>IF(Raw!U302="", "", Raw!U302)</f>
        <v/>
      </c>
      <c r="J302" t="str">
        <f>IF(Raw!AZ302="Failed", "No", "")</f>
        <v/>
      </c>
      <c r="K302" s="2" t="str">
        <f>IF(Raw!BT302="", "", IF(Raw!BT302="Missed", "Missed", DATEVALUE(RIGHT(Raw!BT302, LEN(Raw!BT302) - FIND(",", Raw!BT302) - 1))))</f>
        <v/>
      </c>
      <c r="L302" s="3" t="str">
        <f>IF(Raw!BU302="", "", IF(Raw!BU302="Missed", "Missed", TIMEVALUE(Raw!BU302)))</f>
        <v/>
      </c>
      <c r="M302" t="str">
        <f>IF(Raw!BV302="", "", Raw!BV302)</f>
        <v/>
      </c>
    </row>
    <row r="303" spans="1:13" x14ac:dyDescent="0.2">
      <c r="A303" s="4" t="str">
        <f>IF(B303="", "", 302)</f>
        <v/>
      </c>
      <c r="B303" s="4" t="str">
        <f>IF(Raw!R303="", "", Raw!R303)</f>
        <v/>
      </c>
      <c r="C303" s="4" t="str">
        <f>IF(Raw!S303="", "", Raw!S303)</f>
        <v/>
      </c>
      <c r="D303" t="str">
        <f>IF(Raw!AT303="", "", Raw!AT303)</f>
        <v/>
      </c>
      <c r="E303" t="str">
        <f>IF(Raw!V303="", "", Raw!V303)</f>
        <v/>
      </c>
      <c r="F303" t="str">
        <f>IF(Raw!BA303="", "", Raw!BA303)</f>
        <v/>
      </c>
      <c r="G303" t="str">
        <f>IF(Raw!AV303="", "", Raw!AV303)</f>
        <v/>
      </c>
      <c r="H303" t="str">
        <f>IF(Raw!T303="", "", Raw!T303)</f>
        <v/>
      </c>
      <c r="I303" t="str">
        <f>IF(Raw!U303="", "", Raw!U303)</f>
        <v/>
      </c>
      <c r="J303" t="str">
        <f>IF(Raw!AZ303="Failed", "No", "")</f>
        <v/>
      </c>
      <c r="K303" s="2" t="str">
        <f>IF(Raw!BT303="", "", IF(Raw!BT303="Missed", "Missed", DATEVALUE(RIGHT(Raw!BT303, LEN(Raw!BT303) - FIND(",", Raw!BT303) - 1))))</f>
        <v/>
      </c>
      <c r="L303" s="3" t="str">
        <f>IF(Raw!BU303="", "", IF(Raw!BU303="Missed", "Missed", TIMEVALUE(Raw!BU303)))</f>
        <v/>
      </c>
      <c r="M303" t="str">
        <f>IF(Raw!BV303="", "", Raw!BV303)</f>
        <v/>
      </c>
    </row>
    <row r="304" spans="1:13" x14ac:dyDescent="0.2">
      <c r="A304" s="4" t="str">
        <f>IF(B304="", "", 303)</f>
        <v/>
      </c>
      <c r="B304" s="4" t="str">
        <f>IF(Raw!R304="", "", Raw!R304)</f>
        <v/>
      </c>
      <c r="C304" s="4" t="str">
        <f>IF(Raw!S304="", "", Raw!S304)</f>
        <v/>
      </c>
      <c r="D304" t="str">
        <f>IF(Raw!AT304="", "", Raw!AT304)</f>
        <v/>
      </c>
      <c r="E304" t="str">
        <f>IF(Raw!V304="", "", Raw!V304)</f>
        <v/>
      </c>
      <c r="F304" t="str">
        <f>IF(Raw!BA304="", "", Raw!BA304)</f>
        <v/>
      </c>
      <c r="G304" t="str">
        <f>IF(Raw!AV304="", "", Raw!AV304)</f>
        <v/>
      </c>
      <c r="H304" t="str">
        <f>IF(Raw!T304="", "", Raw!T304)</f>
        <v/>
      </c>
      <c r="I304" t="str">
        <f>IF(Raw!U304="", "", Raw!U304)</f>
        <v/>
      </c>
      <c r="J304" t="str">
        <f>IF(Raw!AZ304="Failed", "No", "")</f>
        <v/>
      </c>
      <c r="K304" s="2" t="str">
        <f>IF(Raw!BT304="", "", IF(Raw!BT304="Missed", "Missed", DATEVALUE(RIGHT(Raw!BT304, LEN(Raw!BT304) - FIND(",", Raw!BT304) - 1))))</f>
        <v/>
      </c>
      <c r="L304" s="3" t="str">
        <f>IF(Raw!BU304="", "", IF(Raw!BU304="Missed", "Missed", TIMEVALUE(Raw!BU304)))</f>
        <v/>
      </c>
      <c r="M304" t="str">
        <f>IF(Raw!BV304="", "", Raw!BV304)</f>
        <v/>
      </c>
    </row>
    <row r="305" spans="1:13" x14ac:dyDescent="0.2">
      <c r="A305" s="4" t="str">
        <f>IF(B305="", "", 304)</f>
        <v/>
      </c>
      <c r="B305" s="4" t="str">
        <f>IF(Raw!R305="", "", Raw!R305)</f>
        <v/>
      </c>
      <c r="C305" s="4" t="str">
        <f>IF(Raw!S305="", "", Raw!S305)</f>
        <v/>
      </c>
      <c r="D305" t="str">
        <f>IF(Raw!AT305="", "", Raw!AT305)</f>
        <v/>
      </c>
      <c r="E305" t="str">
        <f>IF(Raw!V305="", "", Raw!V305)</f>
        <v/>
      </c>
      <c r="F305" t="str">
        <f>IF(Raw!BA305="", "", Raw!BA305)</f>
        <v/>
      </c>
      <c r="G305" t="str">
        <f>IF(Raw!AV305="", "", Raw!AV305)</f>
        <v/>
      </c>
      <c r="H305" t="str">
        <f>IF(Raw!T305="", "", Raw!T305)</f>
        <v/>
      </c>
      <c r="I305" t="str">
        <f>IF(Raw!U305="", "", Raw!U305)</f>
        <v/>
      </c>
      <c r="J305" t="str">
        <f>IF(Raw!AZ305="Failed", "No", "")</f>
        <v/>
      </c>
      <c r="K305" s="2" t="str">
        <f>IF(Raw!BT305="", "", IF(Raw!BT305="Missed", "Missed", DATEVALUE(RIGHT(Raw!BT305, LEN(Raw!BT305) - FIND(",", Raw!BT305) - 1))))</f>
        <v/>
      </c>
      <c r="L305" s="3" t="str">
        <f>IF(Raw!BU305="", "", IF(Raw!BU305="Missed", "Missed", TIMEVALUE(Raw!BU305)))</f>
        <v/>
      </c>
      <c r="M305" t="str">
        <f>IF(Raw!BV305="", "", Raw!BV305)</f>
        <v/>
      </c>
    </row>
    <row r="306" spans="1:13" x14ac:dyDescent="0.2">
      <c r="A306" s="4" t="str">
        <f>IF(B306="", "", 305)</f>
        <v/>
      </c>
      <c r="B306" s="4" t="str">
        <f>IF(Raw!R306="", "", Raw!R306)</f>
        <v/>
      </c>
      <c r="C306" s="4" t="str">
        <f>IF(Raw!S306="", "", Raw!S306)</f>
        <v/>
      </c>
      <c r="D306" t="str">
        <f>IF(Raw!AT306="", "", Raw!AT306)</f>
        <v/>
      </c>
      <c r="E306" t="str">
        <f>IF(Raw!V306="", "", Raw!V306)</f>
        <v/>
      </c>
      <c r="F306" t="str">
        <f>IF(Raw!BA306="", "", Raw!BA306)</f>
        <v/>
      </c>
      <c r="G306" t="str">
        <f>IF(Raw!AV306="", "", Raw!AV306)</f>
        <v/>
      </c>
      <c r="H306" t="str">
        <f>IF(Raw!T306="", "", Raw!T306)</f>
        <v/>
      </c>
      <c r="I306" t="str">
        <f>IF(Raw!U306="", "", Raw!U306)</f>
        <v/>
      </c>
      <c r="J306" t="str">
        <f>IF(Raw!AZ306="Failed", "No", "")</f>
        <v/>
      </c>
      <c r="K306" s="2" t="str">
        <f>IF(Raw!BT306="", "", IF(Raw!BT306="Missed", "Missed", DATEVALUE(RIGHT(Raw!BT306, LEN(Raw!BT306) - FIND(",", Raw!BT306) - 1))))</f>
        <v/>
      </c>
      <c r="L306" s="3" t="str">
        <f>IF(Raw!BU306="", "", IF(Raw!BU306="Missed", "Missed", TIMEVALUE(Raw!BU306)))</f>
        <v/>
      </c>
      <c r="M306" t="str">
        <f>IF(Raw!BV306="", "", Raw!BV306)</f>
        <v/>
      </c>
    </row>
    <row r="307" spans="1:13" x14ac:dyDescent="0.2">
      <c r="A307" s="4" t="str">
        <f>IF(B307="", "", 306)</f>
        <v/>
      </c>
      <c r="B307" s="4" t="str">
        <f>IF(Raw!R307="", "", Raw!R307)</f>
        <v/>
      </c>
      <c r="C307" s="4" t="str">
        <f>IF(Raw!S307="", "", Raw!S307)</f>
        <v/>
      </c>
      <c r="D307" t="str">
        <f>IF(Raw!AT307="", "", Raw!AT307)</f>
        <v/>
      </c>
      <c r="E307" t="str">
        <f>IF(Raw!V307="", "", Raw!V307)</f>
        <v/>
      </c>
      <c r="F307" t="str">
        <f>IF(Raw!BA307="", "", Raw!BA307)</f>
        <v/>
      </c>
      <c r="G307" t="str">
        <f>IF(Raw!AV307="", "", Raw!AV307)</f>
        <v/>
      </c>
      <c r="H307" t="str">
        <f>IF(Raw!T307="", "", Raw!T307)</f>
        <v/>
      </c>
      <c r="I307" t="str">
        <f>IF(Raw!U307="", "", Raw!U307)</f>
        <v/>
      </c>
      <c r="J307" t="str">
        <f>IF(Raw!AZ307="Failed", "No", "")</f>
        <v/>
      </c>
      <c r="K307" s="2" t="str">
        <f>IF(Raw!BT307="", "", IF(Raw!BT307="Missed", "Missed", DATEVALUE(RIGHT(Raw!BT307, LEN(Raw!BT307) - FIND(",", Raw!BT307) - 1))))</f>
        <v/>
      </c>
      <c r="L307" s="3" t="str">
        <f>IF(Raw!BU307="", "", IF(Raw!BU307="Missed", "Missed", TIMEVALUE(Raw!BU307)))</f>
        <v/>
      </c>
      <c r="M307" t="str">
        <f>IF(Raw!BV307="", "", Raw!BV307)</f>
        <v/>
      </c>
    </row>
    <row r="308" spans="1:13" x14ac:dyDescent="0.2">
      <c r="A308" s="4" t="str">
        <f>IF(B308="", "", 307)</f>
        <v/>
      </c>
      <c r="B308" s="4" t="str">
        <f>IF(Raw!R308="", "", Raw!R308)</f>
        <v/>
      </c>
      <c r="C308" s="4" t="str">
        <f>IF(Raw!S308="", "", Raw!S308)</f>
        <v/>
      </c>
      <c r="D308" t="str">
        <f>IF(Raw!AT308="", "", Raw!AT308)</f>
        <v/>
      </c>
      <c r="E308" t="str">
        <f>IF(Raw!V308="", "", Raw!V308)</f>
        <v/>
      </c>
      <c r="F308" t="str">
        <f>IF(Raw!BA308="", "", Raw!BA308)</f>
        <v/>
      </c>
      <c r="G308" t="str">
        <f>IF(Raw!AV308="", "", Raw!AV308)</f>
        <v/>
      </c>
      <c r="H308" t="str">
        <f>IF(Raw!T308="", "", Raw!T308)</f>
        <v/>
      </c>
      <c r="I308" t="str">
        <f>IF(Raw!U308="", "", Raw!U308)</f>
        <v/>
      </c>
      <c r="J308" t="str">
        <f>IF(Raw!AZ308="Failed", "No", "")</f>
        <v/>
      </c>
      <c r="K308" s="2" t="str">
        <f>IF(Raw!BT308="", "", IF(Raw!BT308="Missed", "Missed", DATEVALUE(RIGHT(Raw!BT308, LEN(Raw!BT308) - FIND(",", Raw!BT308) - 1))))</f>
        <v/>
      </c>
      <c r="L308" s="3" t="str">
        <f>IF(Raw!BU308="", "", IF(Raw!BU308="Missed", "Missed", TIMEVALUE(Raw!BU308)))</f>
        <v/>
      </c>
      <c r="M308" t="str">
        <f>IF(Raw!BV308="", "", Raw!BV308)</f>
        <v/>
      </c>
    </row>
    <row r="309" spans="1:13" x14ac:dyDescent="0.2">
      <c r="A309" s="4" t="str">
        <f>IF(B309="", "", 308)</f>
        <v/>
      </c>
      <c r="B309" s="4" t="str">
        <f>IF(Raw!R309="", "", Raw!R309)</f>
        <v/>
      </c>
      <c r="C309" s="4" t="str">
        <f>IF(Raw!S309="", "", Raw!S309)</f>
        <v/>
      </c>
      <c r="D309" t="str">
        <f>IF(Raw!AT309="", "", Raw!AT309)</f>
        <v/>
      </c>
      <c r="E309" t="str">
        <f>IF(Raw!V309="", "", Raw!V309)</f>
        <v/>
      </c>
      <c r="F309" t="str">
        <f>IF(Raw!BA309="", "", Raw!BA309)</f>
        <v/>
      </c>
      <c r="G309" t="str">
        <f>IF(Raw!AV309="", "", Raw!AV309)</f>
        <v/>
      </c>
      <c r="H309" t="str">
        <f>IF(Raw!T309="", "", Raw!T309)</f>
        <v/>
      </c>
      <c r="I309" t="str">
        <f>IF(Raw!U309="", "", Raw!U309)</f>
        <v/>
      </c>
      <c r="J309" t="str">
        <f>IF(Raw!AZ309="Failed", "No", "")</f>
        <v/>
      </c>
      <c r="K309" s="2" t="str">
        <f>IF(Raw!BT309="", "", IF(Raw!BT309="Missed", "Missed", DATEVALUE(RIGHT(Raw!BT309, LEN(Raw!BT309) - FIND(",", Raw!BT309) - 1))))</f>
        <v/>
      </c>
      <c r="L309" s="3" t="str">
        <f>IF(Raw!BU309="", "", IF(Raw!BU309="Missed", "Missed", TIMEVALUE(Raw!BU309)))</f>
        <v/>
      </c>
      <c r="M309" t="str">
        <f>IF(Raw!BV309="", "", Raw!BV309)</f>
        <v/>
      </c>
    </row>
    <row r="310" spans="1:13" x14ac:dyDescent="0.2">
      <c r="A310" s="4" t="str">
        <f>IF(B310="", "", 309)</f>
        <v/>
      </c>
      <c r="B310" s="4" t="str">
        <f>IF(Raw!R310="", "", Raw!R310)</f>
        <v/>
      </c>
      <c r="C310" s="4" t="str">
        <f>IF(Raw!S310="", "", Raw!S310)</f>
        <v/>
      </c>
      <c r="D310" t="str">
        <f>IF(Raw!AT310="", "", Raw!AT310)</f>
        <v/>
      </c>
      <c r="E310" t="str">
        <f>IF(Raw!V310="", "", Raw!V310)</f>
        <v/>
      </c>
      <c r="F310" t="str">
        <f>IF(Raw!BA310="", "", Raw!BA310)</f>
        <v/>
      </c>
      <c r="G310" t="str">
        <f>IF(Raw!AV310="", "", Raw!AV310)</f>
        <v/>
      </c>
      <c r="H310" t="str">
        <f>IF(Raw!T310="", "", Raw!T310)</f>
        <v/>
      </c>
      <c r="I310" t="str">
        <f>IF(Raw!U310="", "", Raw!U310)</f>
        <v/>
      </c>
      <c r="J310" t="str">
        <f>IF(Raw!AZ310="Failed", "No", "")</f>
        <v/>
      </c>
      <c r="K310" s="2" t="str">
        <f>IF(Raw!BT310="", "", IF(Raw!BT310="Missed", "Missed", DATEVALUE(RIGHT(Raw!BT310, LEN(Raw!BT310) - FIND(",", Raw!BT310) - 1))))</f>
        <v/>
      </c>
      <c r="L310" s="3" t="str">
        <f>IF(Raw!BU310="", "", IF(Raw!BU310="Missed", "Missed", TIMEVALUE(Raw!BU310)))</f>
        <v/>
      </c>
      <c r="M310" t="str">
        <f>IF(Raw!BV310="", "", Raw!BV310)</f>
        <v/>
      </c>
    </row>
    <row r="311" spans="1:13" x14ac:dyDescent="0.2">
      <c r="A311" s="4" t="str">
        <f>IF(B311="", "", 310)</f>
        <v/>
      </c>
      <c r="B311" s="4" t="str">
        <f>IF(Raw!R311="", "", Raw!R311)</f>
        <v/>
      </c>
      <c r="C311" s="4" t="str">
        <f>IF(Raw!S311="", "", Raw!S311)</f>
        <v/>
      </c>
      <c r="D311" t="str">
        <f>IF(Raw!AT311="", "", Raw!AT311)</f>
        <v/>
      </c>
      <c r="E311" t="str">
        <f>IF(Raw!V311="", "", Raw!V311)</f>
        <v/>
      </c>
      <c r="F311" t="str">
        <f>IF(Raw!BA311="", "", Raw!BA311)</f>
        <v/>
      </c>
      <c r="G311" t="str">
        <f>IF(Raw!AV311="", "", Raw!AV311)</f>
        <v/>
      </c>
      <c r="H311" t="str">
        <f>IF(Raw!T311="", "", Raw!T311)</f>
        <v/>
      </c>
      <c r="I311" t="str">
        <f>IF(Raw!U311="", "", Raw!U311)</f>
        <v/>
      </c>
      <c r="J311" t="str">
        <f>IF(Raw!AZ311="Failed", "No", "")</f>
        <v/>
      </c>
      <c r="K311" s="2" t="str">
        <f>IF(Raw!BT311="", "", IF(Raw!BT311="Missed", "Missed", DATEVALUE(RIGHT(Raw!BT311, LEN(Raw!BT311) - FIND(",", Raw!BT311) - 1))))</f>
        <v/>
      </c>
      <c r="L311" s="3" t="str">
        <f>IF(Raw!BU311="", "", IF(Raw!BU311="Missed", "Missed", TIMEVALUE(Raw!BU311)))</f>
        <v/>
      </c>
      <c r="M311" t="str">
        <f>IF(Raw!BV311="", "", Raw!BV311)</f>
        <v/>
      </c>
    </row>
    <row r="312" spans="1:13" x14ac:dyDescent="0.2">
      <c r="A312" s="4" t="str">
        <f>IF(B312="", "", 311)</f>
        <v/>
      </c>
      <c r="B312" s="4" t="str">
        <f>IF(Raw!R312="", "", Raw!R312)</f>
        <v/>
      </c>
      <c r="C312" s="4" t="str">
        <f>IF(Raw!S312="", "", Raw!S312)</f>
        <v/>
      </c>
      <c r="D312" t="str">
        <f>IF(Raw!AT312="", "", Raw!AT312)</f>
        <v/>
      </c>
      <c r="E312" t="str">
        <f>IF(Raw!V312="", "", Raw!V312)</f>
        <v/>
      </c>
      <c r="F312" t="str">
        <f>IF(Raw!BA312="", "", Raw!BA312)</f>
        <v/>
      </c>
      <c r="G312" t="str">
        <f>IF(Raw!AV312="", "", Raw!AV312)</f>
        <v/>
      </c>
      <c r="H312" t="str">
        <f>IF(Raw!T312="", "", Raw!T312)</f>
        <v/>
      </c>
      <c r="I312" t="str">
        <f>IF(Raw!U312="", "", Raw!U312)</f>
        <v/>
      </c>
      <c r="J312" t="str">
        <f>IF(Raw!AZ312="Failed", "No", "")</f>
        <v/>
      </c>
      <c r="K312" s="2" t="str">
        <f>IF(Raw!BT312="", "", IF(Raw!BT312="Missed", "Missed", DATEVALUE(RIGHT(Raw!BT312, LEN(Raw!BT312) - FIND(",", Raw!BT312) - 1))))</f>
        <v/>
      </c>
      <c r="L312" s="3" t="str">
        <f>IF(Raw!BU312="", "", IF(Raw!BU312="Missed", "Missed", TIMEVALUE(Raw!BU312)))</f>
        <v/>
      </c>
      <c r="M312" t="str">
        <f>IF(Raw!BV312="", "", Raw!BV312)</f>
        <v/>
      </c>
    </row>
    <row r="313" spans="1:13" x14ac:dyDescent="0.2">
      <c r="A313" s="4" t="str">
        <f>IF(B313="", "", 312)</f>
        <v/>
      </c>
      <c r="B313" s="4" t="str">
        <f>IF(Raw!R313="", "", Raw!R313)</f>
        <v/>
      </c>
      <c r="C313" s="4" t="str">
        <f>IF(Raw!S313="", "", Raw!S313)</f>
        <v/>
      </c>
      <c r="D313" t="str">
        <f>IF(Raw!AT313="", "", Raw!AT313)</f>
        <v/>
      </c>
      <c r="E313" t="str">
        <f>IF(Raw!V313="", "", Raw!V313)</f>
        <v/>
      </c>
      <c r="F313" t="str">
        <f>IF(Raw!BA313="", "", Raw!BA313)</f>
        <v/>
      </c>
      <c r="G313" t="str">
        <f>IF(Raw!AV313="", "", Raw!AV313)</f>
        <v/>
      </c>
      <c r="H313" t="str">
        <f>IF(Raw!T313="", "", Raw!T313)</f>
        <v/>
      </c>
      <c r="I313" t="str">
        <f>IF(Raw!U313="", "", Raw!U313)</f>
        <v/>
      </c>
      <c r="J313" t="str">
        <f>IF(Raw!AZ313="Failed", "No", "")</f>
        <v/>
      </c>
      <c r="K313" s="2" t="str">
        <f>IF(Raw!BT313="", "", IF(Raw!BT313="Missed", "Missed", DATEVALUE(RIGHT(Raw!BT313, LEN(Raw!BT313) - FIND(",", Raw!BT313) - 1))))</f>
        <v/>
      </c>
      <c r="L313" s="3" t="str">
        <f>IF(Raw!BU313="", "", IF(Raw!BU313="Missed", "Missed", TIMEVALUE(Raw!BU313)))</f>
        <v/>
      </c>
      <c r="M313" t="str">
        <f>IF(Raw!BV313="", "", Raw!BV313)</f>
        <v/>
      </c>
    </row>
    <row r="314" spans="1:13" x14ac:dyDescent="0.2">
      <c r="A314" s="4" t="str">
        <f>IF(B314="", "", 313)</f>
        <v/>
      </c>
      <c r="B314" s="4" t="str">
        <f>IF(Raw!R314="", "", Raw!R314)</f>
        <v/>
      </c>
      <c r="C314" s="4" t="str">
        <f>IF(Raw!S314="", "", Raw!S314)</f>
        <v/>
      </c>
      <c r="D314" t="str">
        <f>IF(Raw!AT314="", "", Raw!AT314)</f>
        <v/>
      </c>
      <c r="E314" t="str">
        <f>IF(Raw!V314="", "", Raw!V314)</f>
        <v/>
      </c>
      <c r="F314" t="str">
        <f>IF(Raw!BA314="", "", Raw!BA314)</f>
        <v/>
      </c>
      <c r="G314" t="str">
        <f>IF(Raw!AV314="", "", Raw!AV314)</f>
        <v/>
      </c>
      <c r="H314" t="str">
        <f>IF(Raw!T314="", "", Raw!T314)</f>
        <v/>
      </c>
      <c r="I314" t="str">
        <f>IF(Raw!U314="", "", Raw!U314)</f>
        <v/>
      </c>
      <c r="J314" t="str">
        <f>IF(Raw!AZ314="Failed", "No", "")</f>
        <v/>
      </c>
      <c r="K314" s="2" t="str">
        <f>IF(Raw!BT314="", "", IF(Raw!BT314="Missed", "Missed", DATEVALUE(RIGHT(Raw!BT314, LEN(Raw!BT314) - FIND(",", Raw!BT314) - 1))))</f>
        <v/>
      </c>
      <c r="L314" s="3" t="str">
        <f>IF(Raw!BU314="", "", IF(Raw!BU314="Missed", "Missed", TIMEVALUE(Raw!BU314)))</f>
        <v/>
      </c>
      <c r="M314" t="str">
        <f>IF(Raw!BV314="", "", Raw!BV314)</f>
        <v/>
      </c>
    </row>
    <row r="315" spans="1:13" x14ac:dyDescent="0.2">
      <c r="A315" s="4" t="str">
        <f>IF(B315="", "", 314)</f>
        <v/>
      </c>
      <c r="B315" s="4" t="str">
        <f>IF(Raw!R315="", "", Raw!R315)</f>
        <v/>
      </c>
      <c r="C315" s="4" t="str">
        <f>IF(Raw!S315="", "", Raw!S315)</f>
        <v/>
      </c>
      <c r="D315" t="str">
        <f>IF(Raw!AT315="", "", Raw!AT315)</f>
        <v/>
      </c>
      <c r="E315" t="str">
        <f>IF(Raw!V315="", "", Raw!V315)</f>
        <v/>
      </c>
      <c r="F315" t="str">
        <f>IF(Raw!BA315="", "", Raw!BA315)</f>
        <v/>
      </c>
      <c r="G315" t="str">
        <f>IF(Raw!AV315="", "", Raw!AV315)</f>
        <v/>
      </c>
      <c r="H315" t="str">
        <f>IF(Raw!T315="", "", Raw!T315)</f>
        <v/>
      </c>
      <c r="I315" t="str">
        <f>IF(Raw!U315="", "", Raw!U315)</f>
        <v/>
      </c>
      <c r="J315" t="str">
        <f>IF(Raw!AZ315="Failed", "No", "")</f>
        <v/>
      </c>
      <c r="K315" s="2" t="str">
        <f>IF(Raw!BT315="", "", IF(Raw!BT315="Missed", "Missed", DATEVALUE(RIGHT(Raw!BT315, LEN(Raw!BT315) - FIND(",", Raw!BT315) - 1))))</f>
        <v/>
      </c>
      <c r="L315" s="3" t="str">
        <f>IF(Raw!BU315="", "", IF(Raw!BU315="Missed", "Missed", TIMEVALUE(Raw!BU315)))</f>
        <v/>
      </c>
      <c r="M315" t="str">
        <f>IF(Raw!BV315="", "", Raw!BV315)</f>
        <v/>
      </c>
    </row>
    <row r="316" spans="1:13" x14ac:dyDescent="0.2">
      <c r="A316" s="4" t="str">
        <f>IF(B316="", "", 315)</f>
        <v/>
      </c>
      <c r="B316" s="4" t="str">
        <f>IF(Raw!R316="", "", Raw!R316)</f>
        <v/>
      </c>
      <c r="C316" s="4" t="str">
        <f>IF(Raw!S316="", "", Raw!S316)</f>
        <v/>
      </c>
      <c r="D316" t="str">
        <f>IF(Raw!AT316="", "", Raw!AT316)</f>
        <v/>
      </c>
      <c r="E316" t="str">
        <f>IF(Raw!V316="", "", Raw!V316)</f>
        <v/>
      </c>
      <c r="F316" t="str">
        <f>IF(Raw!BA316="", "", Raw!BA316)</f>
        <v/>
      </c>
      <c r="G316" t="str">
        <f>IF(Raw!AV316="", "", Raw!AV316)</f>
        <v/>
      </c>
      <c r="H316" t="str">
        <f>IF(Raw!T316="", "", Raw!T316)</f>
        <v/>
      </c>
      <c r="I316" t="str">
        <f>IF(Raw!U316="", "", Raw!U316)</f>
        <v/>
      </c>
      <c r="J316" t="str">
        <f>IF(Raw!AZ316="Failed", "No", "")</f>
        <v/>
      </c>
      <c r="K316" s="2" t="str">
        <f>IF(Raw!BT316="", "", IF(Raw!BT316="Missed", "Missed", DATEVALUE(RIGHT(Raw!BT316, LEN(Raw!BT316) - FIND(",", Raw!BT316) - 1))))</f>
        <v/>
      </c>
      <c r="L316" s="3" t="str">
        <f>IF(Raw!BU316="", "", IF(Raw!BU316="Missed", "Missed", TIMEVALUE(Raw!BU316)))</f>
        <v/>
      </c>
      <c r="M316" t="str">
        <f>IF(Raw!BV316="", "", Raw!BV316)</f>
        <v/>
      </c>
    </row>
    <row r="317" spans="1:13" x14ac:dyDescent="0.2">
      <c r="A317" s="4" t="str">
        <f>IF(B317="", "", 316)</f>
        <v/>
      </c>
      <c r="B317" s="4" t="str">
        <f>IF(Raw!R317="", "", Raw!R317)</f>
        <v/>
      </c>
      <c r="C317" s="4" t="str">
        <f>IF(Raw!S317="", "", Raw!S317)</f>
        <v/>
      </c>
      <c r="D317" t="str">
        <f>IF(Raw!AT317="", "", Raw!AT317)</f>
        <v/>
      </c>
      <c r="E317" t="str">
        <f>IF(Raw!V317="", "", Raw!V317)</f>
        <v/>
      </c>
      <c r="F317" t="str">
        <f>IF(Raw!BA317="", "", Raw!BA317)</f>
        <v/>
      </c>
      <c r="G317" t="str">
        <f>IF(Raw!AV317="", "", Raw!AV317)</f>
        <v/>
      </c>
      <c r="H317" t="str">
        <f>IF(Raw!T317="", "", Raw!T317)</f>
        <v/>
      </c>
      <c r="I317" t="str">
        <f>IF(Raw!U317="", "", Raw!U317)</f>
        <v/>
      </c>
      <c r="J317" t="str">
        <f>IF(Raw!AZ317="Failed", "No", "")</f>
        <v/>
      </c>
      <c r="K317" s="2" t="str">
        <f>IF(Raw!BT317="", "", IF(Raw!BT317="Missed", "Missed", DATEVALUE(RIGHT(Raw!BT317, LEN(Raw!BT317) - FIND(",", Raw!BT317) - 1))))</f>
        <v/>
      </c>
      <c r="L317" s="3" t="str">
        <f>IF(Raw!BU317="", "", IF(Raw!BU317="Missed", "Missed", TIMEVALUE(Raw!BU317)))</f>
        <v/>
      </c>
      <c r="M317" t="str">
        <f>IF(Raw!BV317="", "", Raw!BV317)</f>
        <v/>
      </c>
    </row>
    <row r="318" spans="1:13" x14ac:dyDescent="0.2">
      <c r="A318" s="4" t="str">
        <f>IF(B318="", "", 317)</f>
        <v/>
      </c>
      <c r="B318" s="4" t="str">
        <f>IF(Raw!R318="", "", Raw!R318)</f>
        <v/>
      </c>
      <c r="C318" s="4" t="str">
        <f>IF(Raw!S318="", "", Raw!S318)</f>
        <v/>
      </c>
      <c r="D318" t="str">
        <f>IF(Raw!AT318="", "", Raw!AT318)</f>
        <v/>
      </c>
      <c r="E318" t="str">
        <f>IF(Raw!V318="", "", Raw!V318)</f>
        <v/>
      </c>
      <c r="F318" t="str">
        <f>IF(Raw!BA318="", "", Raw!BA318)</f>
        <v/>
      </c>
      <c r="G318" t="str">
        <f>IF(Raw!AV318="", "", Raw!AV318)</f>
        <v/>
      </c>
      <c r="H318" t="str">
        <f>IF(Raw!T318="", "", Raw!T318)</f>
        <v/>
      </c>
      <c r="I318" t="str">
        <f>IF(Raw!U318="", "", Raw!U318)</f>
        <v/>
      </c>
      <c r="J318" t="str">
        <f>IF(Raw!AZ318="Failed", "No", "")</f>
        <v/>
      </c>
      <c r="K318" s="2" t="str">
        <f>IF(Raw!BT318="", "", IF(Raw!BT318="Missed", "Missed", DATEVALUE(RIGHT(Raw!BT318, LEN(Raw!BT318) - FIND(",", Raw!BT318) - 1))))</f>
        <v/>
      </c>
      <c r="L318" s="3" t="str">
        <f>IF(Raw!BU318="", "", IF(Raw!BU318="Missed", "Missed", TIMEVALUE(Raw!BU318)))</f>
        <v/>
      </c>
      <c r="M318" t="str">
        <f>IF(Raw!BV318="", "", Raw!BV318)</f>
        <v/>
      </c>
    </row>
    <row r="319" spans="1:13" x14ac:dyDescent="0.2">
      <c r="A319" s="4" t="str">
        <f>IF(B319="", "", 318)</f>
        <v/>
      </c>
      <c r="B319" s="4" t="str">
        <f>IF(Raw!R319="", "", Raw!R319)</f>
        <v/>
      </c>
      <c r="C319" s="4" t="str">
        <f>IF(Raw!S319="", "", Raw!S319)</f>
        <v/>
      </c>
      <c r="D319" t="str">
        <f>IF(Raw!AT319="", "", Raw!AT319)</f>
        <v/>
      </c>
      <c r="E319" t="str">
        <f>IF(Raw!V319="", "", Raw!V319)</f>
        <v/>
      </c>
      <c r="F319" t="str">
        <f>IF(Raw!BA319="", "", Raw!BA319)</f>
        <v/>
      </c>
      <c r="G319" t="str">
        <f>IF(Raw!AV319="", "", Raw!AV319)</f>
        <v/>
      </c>
      <c r="H319" t="str">
        <f>IF(Raw!T319="", "", Raw!T319)</f>
        <v/>
      </c>
      <c r="I319" t="str">
        <f>IF(Raw!U319="", "", Raw!U319)</f>
        <v/>
      </c>
      <c r="J319" t="str">
        <f>IF(Raw!AZ319="Failed", "No", "")</f>
        <v/>
      </c>
      <c r="K319" s="2" t="str">
        <f>IF(Raw!BT319="", "", IF(Raw!BT319="Missed", "Missed", DATEVALUE(RIGHT(Raw!BT319, LEN(Raw!BT319) - FIND(",", Raw!BT319) - 1))))</f>
        <v/>
      </c>
      <c r="L319" s="3" t="str">
        <f>IF(Raw!BU319="", "", IF(Raw!BU319="Missed", "Missed", TIMEVALUE(Raw!BU319)))</f>
        <v/>
      </c>
      <c r="M319" t="str">
        <f>IF(Raw!BV319="", "", Raw!BV319)</f>
        <v/>
      </c>
    </row>
    <row r="320" spans="1:13" x14ac:dyDescent="0.2">
      <c r="A320" s="4" t="str">
        <f>IF(B320="", "", 319)</f>
        <v/>
      </c>
      <c r="B320" s="4" t="str">
        <f>IF(Raw!R320="", "", Raw!R320)</f>
        <v/>
      </c>
      <c r="C320" s="4" t="str">
        <f>IF(Raw!S320="", "", Raw!S320)</f>
        <v/>
      </c>
      <c r="D320" t="str">
        <f>IF(Raw!AT320="", "", Raw!AT320)</f>
        <v/>
      </c>
      <c r="E320" t="str">
        <f>IF(Raw!V320="", "", Raw!V320)</f>
        <v/>
      </c>
      <c r="F320" t="str">
        <f>IF(Raw!BA320="", "", Raw!BA320)</f>
        <v/>
      </c>
      <c r="G320" t="str">
        <f>IF(Raw!AV320="", "", Raw!AV320)</f>
        <v/>
      </c>
      <c r="H320" t="str">
        <f>IF(Raw!T320="", "", Raw!T320)</f>
        <v/>
      </c>
      <c r="I320" t="str">
        <f>IF(Raw!U320="", "", Raw!U320)</f>
        <v/>
      </c>
      <c r="J320" t="str">
        <f>IF(Raw!AZ320="Failed", "No", "")</f>
        <v/>
      </c>
      <c r="K320" s="2" t="str">
        <f>IF(Raw!BT320="", "", IF(Raw!BT320="Missed", "Missed", DATEVALUE(RIGHT(Raw!BT320, LEN(Raw!BT320) - FIND(",", Raw!BT320) - 1))))</f>
        <v/>
      </c>
      <c r="L320" s="3" t="str">
        <f>IF(Raw!BU320="", "", IF(Raw!BU320="Missed", "Missed", TIMEVALUE(Raw!BU320)))</f>
        <v/>
      </c>
      <c r="M320" t="str">
        <f>IF(Raw!BV320="", "", Raw!BV320)</f>
        <v/>
      </c>
    </row>
    <row r="321" spans="1:13" x14ac:dyDescent="0.2">
      <c r="A321" s="4" t="str">
        <f>IF(B321="", "", 320)</f>
        <v/>
      </c>
      <c r="B321" s="4" t="str">
        <f>IF(Raw!R321="", "", Raw!R321)</f>
        <v/>
      </c>
      <c r="C321" s="4" t="str">
        <f>IF(Raw!S321="", "", Raw!S321)</f>
        <v/>
      </c>
      <c r="D321" t="str">
        <f>IF(Raw!AT321="", "", Raw!AT321)</f>
        <v/>
      </c>
      <c r="E321" t="str">
        <f>IF(Raw!V321="", "", Raw!V321)</f>
        <v/>
      </c>
      <c r="F321" t="str">
        <f>IF(Raw!BA321="", "", Raw!BA321)</f>
        <v/>
      </c>
      <c r="G321" t="str">
        <f>IF(Raw!AV321="", "", Raw!AV321)</f>
        <v/>
      </c>
      <c r="H321" t="str">
        <f>IF(Raw!T321="", "", Raw!T321)</f>
        <v/>
      </c>
      <c r="I321" t="str">
        <f>IF(Raw!U321="", "", Raw!U321)</f>
        <v/>
      </c>
      <c r="J321" t="str">
        <f>IF(Raw!AZ321="Failed", "No", "")</f>
        <v/>
      </c>
      <c r="K321" s="2" t="str">
        <f>IF(Raw!BT321="", "", IF(Raw!BT321="Missed", "Missed", DATEVALUE(RIGHT(Raw!BT321, LEN(Raw!BT321) - FIND(",", Raw!BT321) - 1))))</f>
        <v/>
      </c>
      <c r="L321" s="3" t="str">
        <f>IF(Raw!BU321="", "", IF(Raw!BU321="Missed", "Missed", TIMEVALUE(Raw!BU321)))</f>
        <v/>
      </c>
      <c r="M321" t="str">
        <f>IF(Raw!BV321="", "", Raw!BV321)</f>
        <v/>
      </c>
    </row>
    <row r="322" spans="1:13" x14ac:dyDescent="0.2">
      <c r="A322" s="4" t="str">
        <f>IF(B322="", "", 321)</f>
        <v/>
      </c>
      <c r="B322" s="4" t="str">
        <f>IF(Raw!R322="", "", Raw!R322)</f>
        <v/>
      </c>
      <c r="C322" s="4" t="str">
        <f>IF(Raw!S322="", "", Raw!S322)</f>
        <v/>
      </c>
      <c r="D322" t="str">
        <f>IF(Raw!AT322="", "", Raw!AT322)</f>
        <v/>
      </c>
      <c r="E322" t="str">
        <f>IF(Raw!V322="", "", Raw!V322)</f>
        <v/>
      </c>
      <c r="F322" t="str">
        <f>IF(Raw!BA322="", "", Raw!BA322)</f>
        <v/>
      </c>
      <c r="G322" t="str">
        <f>IF(Raw!AV322="", "", Raw!AV322)</f>
        <v/>
      </c>
      <c r="H322" t="str">
        <f>IF(Raw!T322="", "", Raw!T322)</f>
        <v/>
      </c>
      <c r="I322" t="str">
        <f>IF(Raw!U322="", "", Raw!U322)</f>
        <v/>
      </c>
      <c r="J322" t="str">
        <f>IF(Raw!AZ322="Failed", "No", "")</f>
        <v/>
      </c>
      <c r="K322" s="2" t="str">
        <f>IF(Raw!BT322="", "", IF(Raw!BT322="Missed", "Missed", DATEVALUE(RIGHT(Raw!BT322, LEN(Raw!BT322) - FIND(",", Raw!BT322) - 1))))</f>
        <v/>
      </c>
      <c r="L322" s="3" t="str">
        <f>IF(Raw!BU322="", "", IF(Raw!BU322="Missed", "Missed", TIMEVALUE(Raw!BU322)))</f>
        <v/>
      </c>
      <c r="M322" t="str">
        <f>IF(Raw!BV322="", "", Raw!BV322)</f>
        <v/>
      </c>
    </row>
    <row r="323" spans="1:13" x14ac:dyDescent="0.2">
      <c r="A323" s="4" t="str">
        <f>IF(B323="", "", 322)</f>
        <v/>
      </c>
      <c r="B323" s="4" t="str">
        <f>IF(Raw!R323="", "", Raw!R323)</f>
        <v/>
      </c>
      <c r="C323" s="4" t="str">
        <f>IF(Raw!S323="", "", Raw!S323)</f>
        <v/>
      </c>
      <c r="D323" t="str">
        <f>IF(Raw!AT323="", "", Raw!AT323)</f>
        <v/>
      </c>
      <c r="E323" t="str">
        <f>IF(Raw!V323="", "", Raw!V323)</f>
        <v/>
      </c>
      <c r="F323" t="str">
        <f>IF(Raw!BA323="", "", Raw!BA323)</f>
        <v/>
      </c>
      <c r="G323" t="str">
        <f>IF(Raw!AV323="", "", Raw!AV323)</f>
        <v/>
      </c>
      <c r="H323" t="str">
        <f>IF(Raw!T323="", "", Raw!T323)</f>
        <v/>
      </c>
      <c r="I323" t="str">
        <f>IF(Raw!U323="", "", Raw!U323)</f>
        <v/>
      </c>
      <c r="J323" t="str">
        <f>IF(Raw!AZ323="Failed", "No", "")</f>
        <v/>
      </c>
      <c r="K323" s="2" t="str">
        <f>IF(Raw!BT323="", "", IF(Raw!BT323="Missed", "Missed", DATEVALUE(RIGHT(Raw!BT323, LEN(Raw!BT323) - FIND(",", Raw!BT323) - 1))))</f>
        <v/>
      </c>
      <c r="L323" s="3" t="str">
        <f>IF(Raw!BU323="", "", IF(Raw!BU323="Missed", "Missed", TIMEVALUE(Raw!BU323)))</f>
        <v/>
      </c>
      <c r="M323" t="str">
        <f>IF(Raw!BV323="", "", Raw!BV323)</f>
        <v/>
      </c>
    </row>
    <row r="324" spans="1:13" x14ac:dyDescent="0.2">
      <c r="A324" s="4" t="str">
        <f>IF(B324="", "", 323)</f>
        <v/>
      </c>
      <c r="B324" s="4" t="str">
        <f>IF(Raw!R324="", "", Raw!R324)</f>
        <v/>
      </c>
      <c r="C324" s="4" t="str">
        <f>IF(Raw!S324="", "", Raw!S324)</f>
        <v/>
      </c>
      <c r="D324" t="str">
        <f>IF(Raw!AT324="", "", Raw!AT324)</f>
        <v/>
      </c>
      <c r="E324" t="str">
        <f>IF(Raw!V324="", "", Raw!V324)</f>
        <v/>
      </c>
      <c r="F324" t="str">
        <f>IF(Raw!BA324="", "", Raw!BA324)</f>
        <v/>
      </c>
      <c r="G324" t="str">
        <f>IF(Raw!AV324="", "", Raw!AV324)</f>
        <v/>
      </c>
      <c r="H324" t="str">
        <f>IF(Raw!T324="", "", Raw!T324)</f>
        <v/>
      </c>
      <c r="I324" t="str">
        <f>IF(Raw!U324="", "", Raw!U324)</f>
        <v/>
      </c>
      <c r="J324" t="str">
        <f>IF(Raw!AZ324="Failed", "No", "")</f>
        <v/>
      </c>
      <c r="K324" s="2" t="str">
        <f>IF(Raw!BT324="", "", IF(Raw!BT324="Missed", "Missed", DATEVALUE(RIGHT(Raw!BT324, LEN(Raw!BT324) - FIND(",", Raw!BT324) - 1))))</f>
        <v/>
      </c>
      <c r="L324" s="3" t="str">
        <f>IF(Raw!BU324="", "", IF(Raw!BU324="Missed", "Missed", TIMEVALUE(Raw!BU324)))</f>
        <v/>
      </c>
      <c r="M324" t="str">
        <f>IF(Raw!BV324="", "", Raw!BV324)</f>
        <v/>
      </c>
    </row>
    <row r="325" spans="1:13" x14ac:dyDescent="0.2">
      <c r="A325" s="4" t="str">
        <f>IF(B325="", "", 324)</f>
        <v/>
      </c>
      <c r="B325" s="4" t="str">
        <f>IF(Raw!R325="", "", Raw!R325)</f>
        <v/>
      </c>
      <c r="C325" s="4" t="str">
        <f>IF(Raw!S325="", "", Raw!S325)</f>
        <v/>
      </c>
      <c r="D325" t="str">
        <f>IF(Raw!AT325="", "", Raw!AT325)</f>
        <v/>
      </c>
      <c r="E325" t="str">
        <f>IF(Raw!V325="", "", Raw!V325)</f>
        <v/>
      </c>
      <c r="F325" t="str">
        <f>IF(Raw!BA325="", "", Raw!BA325)</f>
        <v/>
      </c>
      <c r="G325" t="str">
        <f>IF(Raw!AV325="", "", Raw!AV325)</f>
        <v/>
      </c>
      <c r="H325" t="str">
        <f>IF(Raw!T325="", "", Raw!T325)</f>
        <v/>
      </c>
      <c r="I325" t="str">
        <f>IF(Raw!U325="", "", Raw!U325)</f>
        <v/>
      </c>
      <c r="J325" t="str">
        <f>IF(Raw!AZ325="Failed", "No", "")</f>
        <v/>
      </c>
      <c r="K325" s="2" t="str">
        <f>IF(Raw!BT325="", "", IF(Raw!BT325="Missed", "Missed", DATEVALUE(RIGHT(Raw!BT325, LEN(Raw!BT325) - FIND(",", Raw!BT325) - 1))))</f>
        <v/>
      </c>
      <c r="L325" s="3" t="str">
        <f>IF(Raw!BU325="", "", IF(Raw!BU325="Missed", "Missed", TIMEVALUE(Raw!BU325)))</f>
        <v/>
      </c>
      <c r="M325" t="str">
        <f>IF(Raw!BV325="", "", Raw!BV325)</f>
        <v/>
      </c>
    </row>
    <row r="326" spans="1:13" x14ac:dyDescent="0.2">
      <c r="A326" s="4" t="str">
        <f>IF(B326="", "", 325)</f>
        <v/>
      </c>
      <c r="B326" s="4" t="str">
        <f>IF(Raw!R326="", "", Raw!R326)</f>
        <v/>
      </c>
      <c r="C326" s="4" t="str">
        <f>IF(Raw!S326="", "", Raw!S326)</f>
        <v/>
      </c>
      <c r="D326" t="str">
        <f>IF(Raw!AT326="", "", Raw!AT326)</f>
        <v/>
      </c>
      <c r="E326" t="str">
        <f>IF(Raw!V326="", "", Raw!V326)</f>
        <v/>
      </c>
      <c r="F326" t="str">
        <f>IF(Raw!BA326="", "", Raw!BA326)</f>
        <v/>
      </c>
      <c r="G326" t="str">
        <f>IF(Raw!AV326="", "", Raw!AV326)</f>
        <v/>
      </c>
      <c r="H326" t="str">
        <f>IF(Raw!T326="", "", Raw!T326)</f>
        <v/>
      </c>
      <c r="I326" t="str">
        <f>IF(Raw!U326="", "", Raw!U326)</f>
        <v/>
      </c>
      <c r="J326" t="str">
        <f>IF(Raw!AZ326="Failed", "No", "")</f>
        <v/>
      </c>
      <c r="K326" s="2" t="str">
        <f>IF(Raw!BT326="", "", IF(Raw!BT326="Missed", "Missed", DATEVALUE(RIGHT(Raw!BT326, LEN(Raw!BT326) - FIND(",", Raw!BT326) - 1))))</f>
        <v/>
      </c>
      <c r="L326" s="3" t="str">
        <f>IF(Raw!BU326="", "", IF(Raw!BU326="Missed", "Missed", TIMEVALUE(Raw!BU326)))</f>
        <v/>
      </c>
      <c r="M326" t="str">
        <f>IF(Raw!BV326="", "", Raw!BV326)</f>
        <v/>
      </c>
    </row>
    <row r="327" spans="1:13" x14ac:dyDescent="0.2">
      <c r="A327" s="4" t="str">
        <f>IF(B327="", "", 326)</f>
        <v/>
      </c>
      <c r="B327" s="4" t="str">
        <f>IF(Raw!R327="", "", Raw!R327)</f>
        <v/>
      </c>
      <c r="C327" s="4" t="str">
        <f>IF(Raw!S327="", "", Raw!S327)</f>
        <v/>
      </c>
      <c r="D327" t="str">
        <f>IF(Raw!AT327="", "", Raw!AT327)</f>
        <v/>
      </c>
      <c r="E327" t="str">
        <f>IF(Raw!V327="", "", Raw!V327)</f>
        <v/>
      </c>
      <c r="F327" t="str">
        <f>IF(Raw!BA327="", "", Raw!BA327)</f>
        <v/>
      </c>
      <c r="G327" t="str">
        <f>IF(Raw!AV327="", "", Raw!AV327)</f>
        <v/>
      </c>
      <c r="H327" t="str">
        <f>IF(Raw!T327="", "", Raw!T327)</f>
        <v/>
      </c>
      <c r="I327" t="str">
        <f>IF(Raw!U327="", "", Raw!U327)</f>
        <v/>
      </c>
      <c r="J327" t="str">
        <f>IF(Raw!AZ327="Failed", "No", "")</f>
        <v/>
      </c>
      <c r="K327" s="2" t="str">
        <f>IF(Raw!BT327="", "", IF(Raw!BT327="Missed", "Missed", DATEVALUE(RIGHT(Raw!BT327, LEN(Raw!BT327) - FIND(",", Raw!BT327) - 1))))</f>
        <v/>
      </c>
      <c r="L327" s="3" t="str">
        <f>IF(Raw!BU327="", "", IF(Raw!BU327="Missed", "Missed", TIMEVALUE(Raw!BU327)))</f>
        <v/>
      </c>
      <c r="M327" t="str">
        <f>IF(Raw!BV327="", "", Raw!BV327)</f>
        <v/>
      </c>
    </row>
    <row r="328" spans="1:13" x14ac:dyDescent="0.2">
      <c r="A328" s="4" t="str">
        <f>IF(B328="", "", 327)</f>
        <v/>
      </c>
      <c r="B328" s="4" t="str">
        <f>IF(Raw!R328="", "", Raw!R328)</f>
        <v/>
      </c>
      <c r="C328" s="4" t="str">
        <f>IF(Raw!S328="", "", Raw!S328)</f>
        <v/>
      </c>
      <c r="D328" t="str">
        <f>IF(Raw!AT328="", "", Raw!AT328)</f>
        <v/>
      </c>
      <c r="E328" t="str">
        <f>IF(Raw!V328="", "", Raw!V328)</f>
        <v/>
      </c>
      <c r="F328" t="str">
        <f>IF(Raw!BA328="", "", Raw!BA328)</f>
        <v/>
      </c>
      <c r="G328" t="str">
        <f>IF(Raw!AV328="", "", Raw!AV328)</f>
        <v/>
      </c>
      <c r="H328" t="str">
        <f>IF(Raw!T328="", "", Raw!T328)</f>
        <v/>
      </c>
      <c r="I328" t="str">
        <f>IF(Raw!U328="", "", Raw!U328)</f>
        <v/>
      </c>
      <c r="J328" t="str">
        <f>IF(Raw!AZ328="Failed", "No", "")</f>
        <v/>
      </c>
      <c r="K328" s="2" t="str">
        <f>IF(Raw!BT328="", "", IF(Raw!BT328="Missed", "Missed", DATEVALUE(RIGHT(Raw!BT328, LEN(Raw!BT328) - FIND(",", Raw!BT328) - 1))))</f>
        <v/>
      </c>
      <c r="L328" s="3" t="str">
        <f>IF(Raw!BU328="", "", IF(Raw!BU328="Missed", "Missed", TIMEVALUE(Raw!BU328)))</f>
        <v/>
      </c>
      <c r="M328" t="str">
        <f>IF(Raw!BV328="", "", Raw!BV328)</f>
        <v/>
      </c>
    </row>
    <row r="329" spans="1:13" x14ac:dyDescent="0.2">
      <c r="A329" s="4" t="str">
        <f>IF(B329="", "", 328)</f>
        <v/>
      </c>
      <c r="B329" s="4" t="str">
        <f>IF(Raw!R329="", "", Raw!R329)</f>
        <v/>
      </c>
      <c r="C329" s="4" t="str">
        <f>IF(Raw!S329="", "", Raw!S329)</f>
        <v/>
      </c>
      <c r="D329" t="str">
        <f>IF(Raw!AT329="", "", Raw!AT329)</f>
        <v/>
      </c>
      <c r="E329" t="str">
        <f>IF(Raw!V329="", "", Raw!V329)</f>
        <v/>
      </c>
      <c r="F329" t="str">
        <f>IF(Raw!BA329="", "", Raw!BA329)</f>
        <v/>
      </c>
      <c r="G329" t="str">
        <f>IF(Raw!AV329="", "", Raw!AV329)</f>
        <v/>
      </c>
      <c r="H329" t="str">
        <f>IF(Raw!T329="", "", Raw!T329)</f>
        <v/>
      </c>
      <c r="I329" t="str">
        <f>IF(Raw!U329="", "", Raw!U329)</f>
        <v/>
      </c>
      <c r="J329" t="str">
        <f>IF(Raw!AZ329="Failed", "No", "")</f>
        <v/>
      </c>
      <c r="K329" s="2" t="str">
        <f>IF(Raw!BT329="", "", IF(Raw!BT329="Missed", "Missed", DATEVALUE(RIGHT(Raw!BT329, LEN(Raw!BT329) - FIND(",", Raw!BT329) - 1))))</f>
        <v/>
      </c>
      <c r="L329" s="3" t="str">
        <f>IF(Raw!BU329="", "", IF(Raw!BU329="Missed", "Missed", TIMEVALUE(Raw!BU329)))</f>
        <v/>
      </c>
      <c r="M329" t="str">
        <f>IF(Raw!BV329="", "", Raw!BV329)</f>
        <v/>
      </c>
    </row>
    <row r="330" spans="1:13" x14ac:dyDescent="0.2">
      <c r="A330" s="4" t="str">
        <f>IF(B330="", "", 329)</f>
        <v/>
      </c>
      <c r="B330" s="4" t="str">
        <f>IF(Raw!R330="", "", Raw!R330)</f>
        <v/>
      </c>
      <c r="C330" s="4" t="str">
        <f>IF(Raw!S330="", "", Raw!S330)</f>
        <v/>
      </c>
      <c r="D330" t="str">
        <f>IF(Raw!AT330="", "", Raw!AT330)</f>
        <v/>
      </c>
      <c r="E330" t="str">
        <f>IF(Raw!V330="", "", Raw!V330)</f>
        <v/>
      </c>
      <c r="F330" t="str">
        <f>IF(Raw!BA330="", "", Raw!BA330)</f>
        <v/>
      </c>
      <c r="G330" t="str">
        <f>IF(Raw!AV330="", "", Raw!AV330)</f>
        <v/>
      </c>
      <c r="H330" t="str">
        <f>IF(Raw!T330="", "", Raw!T330)</f>
        <v/>
      </c>
      <c r="I330" t="str">
        <f>IF(Raw!U330="", "", Raw!U330)</f>
        <v/>
      </c>
      <c r="J330" t="str">
        <f>IF(Raw!AZ330="Failed", "No", "")</f>
        <v/>
      </c>
      <c r="K330" s="2" t="str">
        <f>IF(Raw!BT330="", "", IF(Raw!BT330="Missed", "Missed", DATEVALUE(RIGHT(Raw!BT330, LEN(Raw!BT330) - FIND(",", Raw!BT330) - 1))))</f>
        <v/>
      </c>
      <c r="L330" s="3" t="str">
        <f>IF(Raw!BU330="", "", IF(Raw!BU330="Missed", "Missed", TIMEVALUE(Raw!BU330)))</f>
        <v/>
      </c>
      <c r="M330" t="str">
        <f>IF(Raw!BV330="", "", Raw!BV330)</f>
        <v/>
      </c>
    </row>
    <row r="331" spans="1:13" x14ac:dyDescent="0.2">
      <c r="A331" s="4" t="str">
        <f>IF(B331="", "", 330)</f>
        <v/>
      </c>
      <c r="B331" s="4" t="str">
        <f>IF(Raw!R331="", "", Raw!R331)</f>
        <v/>
      </c>
      <c r="C331" s="4" t="str">
        <f>IF(Raw!S331="", "", Raw!S331)</f>
        <v/>
      </c>
      <c r="D331" t="str">
        <f>IF(Raw!AT331="", "", Raw!AT331)</f>
        <v/>
      </c>
      <c r="E331" t="str">
        <f>IF(Raw!V331="", "", Raw!V331)</f>
        <v/>
      </c>
      <c r="F331" t="str">
        <f>IF(Raw!BA331="", "", Raw!BA331)</f>
        <v/>
      </c>
      <c r="G331" t="str">
        <f>IF(Raw!AV331="", "", Raw!AV331)</f>
        <v/>
      </c>
      <c r="H331" t="str">
        <f>IF(Raw!T331="", "", Raw!T331)</f>
        <v/>
      </c>
      <c r="I331" t="str">
        <f>IF(Raw!U331="", "", Raw!U331)</f>
        <v/>
      </c>
      <c r="J331" t="str">
        <f>IF(Raw!AZ331="Failed", "No", "")</f>
        <v/>
      </c>
      <c r="K331" s="2" t="str">
        <f>IF(Raw!BT331="", "", IF(Raw!BT331="Missed", "Missed", DATEVALUE(RIGHT(Raw!BT331, LEN(Raw!BT331) - FIND(",", Raw!BT331) - 1))))</f>
        <v/>
      </c>
      <c r="L331" s="3" t="str">
        <f>IF(Raw!BU331="", "", IF(Raw!BU331="Missed", "Missed", TIMEVALUE(Raw!BU331)))</f>
        <v/>
      </c>
      <c r="M331" t="str">
        <f>IF(Raw!BV331="", "", Raw!BV331)</f>
        <v/>
      </c>
    </row>
    <row r="332" spans="1:13" x14ac:dyDescent="0.2">
      <c r="A332" s="4" t="str">
        <f>IF(B332="", "", 331)</f>
        <v/>
      </c>
      <c r="B332" s="4" t="str">
        <f>IF(Raw!R332="", "", Raw!R332)</f>
        <v/>
      </c>
      <c r="C332" s="4" t="str">
        <f>IF(Raw!S332="", "", Raw!S332)</f>
        <v/>
      </c>
      <c r="D332" t="str">
        <f>IF(Raw!AT332="", "", Raw!AT332)</f>
        <v/>
      </c>
      <c r="E332" t="str">
        <f>IF(Raw!V332="", "", Raw!V332)</f>
        <v/>
      </c>
      <c r="F332" t="str">
        <f>IF(Raw!BA332="", "", Raw!BA332)</f>
        <v/>
      </c>
      <c r="G332" t="str">
        <f>IF(Raw!AV332="", "", Raw!AV332)</f>
        <v/>
      </c>
      <c r="H332" t="str">
        <f>IF(Raw!T332="", "", Raw!T332)</f>
        <v/>
      </c>
      <c r="I332" t="str">
        <f>IF(Raw!U332="", "", Raw!U332)</f>
        <v/>
      </c>
      <c r="J332" t="str">
        <f>IF(Raw!AZ332="Failed", "No", "")</f>
        <v/>
      </c>
      <c r="K332" s="2" t="str">
        <f>IF(Raw!BT332="", "", IF(Raw!BT332="Missed", "Missed", DATEVALUE(RIGHT(Raw!BT332, LEN(Raw!BT332) - FIND(",", Raw!BT332) - 1))))</f>
        <v/>
      </c>
      <c r="L332" s="3" t="str">
        <f>IF(Raw!BU332="", "", IF(Raw!BU332="Missed", "Missed", TIMEVALUE(Raw!BU332)))</f>
        <v/>
      </c>
      <c r="M332" t="str">
        <f>IF(Raw!BV332="", "", Raw!BV332)</f>
        <v/>
      </c>
    </row>
    <row r="333" spans="1:13" x14ac:dyDescent="0.2">
      <c r="A333" s="4" t="str">
        <f>IF(B333="", "", 332)</f>
        <v/>
      </c>
      <c r="B333" s="4" t="str">
        <f>IF(Raw!R333="", "", Raw!R333)</f>
        <v/>
      </c>
      <c r="C333" s="4" t="str">
        <f>IF(Raw!S333="", "", Raw!S333)</f>
        <v/>
      </c>
      <c r="D333" t="str">
        <f>IF(Raw!AT333="", "", Raw!AT333)</f>
        <v/>
      </c>
      <c r="E333" t="str">
        <f>IF(Raw!V333="", "", Raw!V333)</f>
        <v/>
      </c>
      <c r="F333" t="str">
        <f>IF(Raw!BA333="", "", Raw!BA333)</f>
        <v/>
      </c>
      <c r="G333" t="str">
        <f>IF(Raw!AV333="", "", Raw!AV333)</f>
        <v/>
      </c>
      <c r="H333" t="str">
        <f>IF(Raw!T333="", "", Raw!T333)</f>
        <v/>
      </c>
      <c r="I333" t="str">
        <f>IF(Raw!U333="", "", Raw!U333)</f>
        <v/>
      </c>
      <c r="J333" t="str">
        <f>IF(Raw!AZ333="Failed", "No", "")</f>
        <v/>
      </c>
      <c r="K333" s="2" t="str">
        <f>IF(Raw!BT333="", "", IF(Raw!BT333="Missed", "Missed", DATEVALUE(RIGHT(Raw!BT333, LEN(Raw!BT333) - FIND(",", Raw!BT333) - 1))))</f>
        <v/>
      </c>
      <c r="L333" s="3" t="str">
        <f>IF(Raw!BU333="", "", IF(Raw!BU333="Missed", "Missed", TIMEVALUE(Raw!BU333)))</f>
        <v/>
      </c>
      <c r="M333" t="str">
        <f>IF(Raw!BV333="", "", Raw!BV333)</f>
        <v/>
      </c>
    </row>
    <row r="334" spans="1:13" x14ac:dyDescent="0.2">
      <c r="A334" s="4" t="str">
        <f>IF(B334="", "", 333)</f>
        <v/>
      </c>
      <c r="B334" s="4" t="str">
        <f>IF(Raw!R334="", "", Raw!R334)</f>
        <v/>
      </c>
      <c r="C334" s="4" t="str">
        <f>IF(Raw!S334="", "", Raw!S334)</f>
        <v/>
      </c>
      <c r="D334" t="str">
        <f>IF(Raw!AT334="", "", Raw!AT334)</f>
        <v/>
      </c>
      <c r="E334" t="str">
        <f>IF(Raw!V334="", "", Raw!V334)</f>
        <v/>
      </c>
      <c r="F334" t="str">
        <f>IF(Raw!BA334="", "", Raw!BA334)</f>
        <v/>
      </c>
      <c r="G334" t="str">
        <f>IF(Raw!AV334="", "", Raw!AV334)</f>
        <v/>
      </c>
      <c r="H334" t="str">
        <f>IF(Raw!T334="", "", Raw!T334)</f>
        <v/>
      </c>
      <c r="I334" t="str">
        <f>IF(Raw!U334="", "", Raw!U334)</f>
        <v/>
      </c>
      <c r="J334" t="str">
        <f>IF(Raw!AZ334="Failed", "No", "")</f>
        <v/>
      </c>
      <c r="K334" s="2" t="str">
        <f>IF(Raw!BT334="", "", IF(Raw!BT334="Missed", "Missed", DATEVALUE(RIGHT(Raw!BT334, LEN(Raw!BT334) - FIND(",", Raw!BT334) - 1))))</f>
        <v/>
      </c>
      <c r="L334" s="3" t="str">
        <f>IF(Raw!BU334="", "", IF(Raw!BU334="Missed", "Missed", TIMEVALUE(Raw!BU334)))</f>
        <v/>
      </c>
      <c r="M334" t="str">
        <f>IF(Raw!BV334="", "", Raw!BV334)</f>
        <v/>
      </c>
    </row>
    <row r="335" spans="1:13" x14ac:dyDescent="0.2">
      <c r="A335" s="4" t="str">
        <f>IF(B335="", "", 334)</f>
        <v/>
      </c>
      <c r="B335" s="4" t="str">
        <f>IF(Raw!R335="", "", Raw!R335)</f>
        <v/>
      </c>
      <c r="C335" s="4" t="str">
        <f>IF(Raw!S335="", "", Raw!S335)</f>
        <v/>
      </c>
      <c r="D335" t="str">
        <f>IF(Raw!AT335="", "", Raw!AT335)</f>
        <v/>
      </c>
      <c r="E335" t="str">
        <f>IF(Raw!V335="", "", Raw!V335)</f>
        <v/>
      </c>
      <c r="F335" t="str">
        <f>IF(Raw!BA335="", "", Raw!BA335)</f>
        <v/>
      </c>
      <c r="G335" t="str">
        <f>IF(Raw!AV335="", "", Raw!AV335)</f>
        <v/>
      </c>
      <c r="H335" t="str">
        <f>IF(Raw!T335="", "", Raw!T335)</f>
        <v/>
      </c>
      <c r="I335" t="str">
        <f>IF(Raw!U335="", "", Raw!U335)</f>
        <v/>
      </c>
      <c r="J335" t="str">
        <f>IF(Raw!AZ335="Failed", "No", "")</f>
        <v/>
      </c>
      <c r="K335" s="2" t="str">
        <f>IF(Raw!BT335="", "", IF(Raw!BT335="Missed", "Missed", DATEVALUE(RIGHT(Raw!BT335, LEN(Raw!BT335) - FIND(",", Raw!BT335) - 1))))</f>
        <v/>
      </c>
      <c r="L335" s="3" t="str">
        <f>IF(Raw!BU335="", "", IF(Raw!BU335="Missed", "Missed", TIMEVALUE(Raw!BU335)))</f>
        <v/>
      </c>
      <c r="M335" t="str">
        <f>IF(Raw!BV335="", "", Raw!BV335)</f>
        <v/>
      </c>
    </row>
    <row r="336" spans="1:13" x14ac:dyDescent="0.2">
      <c r="A336" s="4" t="str">
        <f>IF(B336="", "", 335)</f>
        <v/>
      </c>
      <c r="B336" s="4" t="str">
        <f>IF(Raw!R336="", "", Raw!R336)</f>
        <v/>
      </c>
      <c r="C336" s="4" t="str">
        <f>IF(Raw!S336="", "", Raw!S336)</f>
        <v/>
      </c>
      <c r="D336" t="str">
        <f>IF(Raw!AT336="", "", Raw!AT336)</f>
        <v/>
      </c>
      <c r="E336" t="str">
        <f>IF(Raw!V336="", "", Raw!V336)</f>
        <v/>
      </c>
      <c r="F336" t="str">
        <f>IF(Raw!BA336="", "", Raw!BA336)</f>
        <v/>
      </c>
      <c r="G336" t="str">
        <f>IF(Raw!AV336="", "", Raw!AV336)</f>
        <v/>
      </c>
      <c r="H336" t="str">
        <f>IF(Raw!T336="", "", Raw!T336)</f>
        <v/>
      </c>
      <c r="I336" t="str">
        <f>IF(Raw!U336="", "", Raw!U336)</f>
        <v/>
      </c>
      <c r="J336" t="str">
        <f>IF(Raw!AZ336="Failed", "No", "")</f>
        <v/>
      </c>
      <c r="K336" s="2" t="str">
        <f>IF(Raw!BT336="", "", IF(Raw!BT336="Missed", "Missed", DATEVALUE(RIGHT(Raw!BT336, LEN(Raw!BT336) - FIND(",", Raw!BT336) - 1))))</f>
        <v/>
      </c>
      <c r="L336" s="3" t="str">
        <f>IF(Raw!BU336="", "", IF(Raw!BU336="Missed", "Missed", TIMEVALUE(Raw!BU336)))</f>
        <v/>
      </c>
      <c r="M336" t="str">
        <f>IF(Raw!BV336="", "", Raw!BV336)</f>
        <v/>
      </c>
    </row>
    <row r="337" spans="1:13" x14ac:dyDescent="0.2">
      <c r="A337" s="4" t="str">
        <f>IF(B337="", "", 336)</f>
        <v/>
      </c>
      <c r="B337" s="4" t="str">
        <f>IF(Raw!R337="", "", Raw!R337)</f>
        <v/>
      </c>
      <c r="C337" s="4" t="str">
        <f>IF(Raw!S337="", "", Raw!S337)</f>
        <v/>
      </c>
      <c r="D337" t="str">
        <f>IF(Raw!AT337="", "", Raw!AT337)</f>
        <v/>
      </c>
      <c r="E337" t="str">
        <f>IF(Raw!V337="", "", Raw!V337)</f>
        <v/>
      </c>
      <c r="F337" t="str">
        <f>IF(Raw!BA337="", "", Raw!BA337)</f>
        <v/>
      </c>
      <c r="G337" t="str">
        <f>IF(Raw!AV337="", "", Raw!AV337)</f>
        <v/>
      </c>
      <c r="H337" t="str">
        <f>IF(Raw!T337="", "", Raw!T337)</f>
        <v/>
      </c>
      <c r="I337" t="str">
        <f>IF(Raw!U337="", "", Raw!U337)</f>
        <v/>
      </c>
      <c r="J337" t="str">
        <f>IF(Raw!AZ337="Failed", "No", "")</f>
        <v/>
      </c>
      <c r="K337" s="2" t="str">
        <f>IF(Raw!BT337="", "", IF(Raw!BT337="Missed", "Missed", DATEVALUE(RIGHT(Raw!BT337, LEN(Raw!BT337) - FIND(",", Raw!BT337) - 1))))</f>
        <v/>
      </c>
      <c r="L337" s="3" t="str">
        <f>IF(Raw!BU337="", "", IF(Raw!BU337="Missed", "Missed", TIMEVALUE(Raw!BU337)))</f>
        <v/>
      </c>
      <c r="M337" t="str">
        <f>IF(Raw!BV337="", "", Raw!BV337)</f>
        <v/>
      </c>
    </row>
    <row r="338" spans="1:13" x14ac:dyDescent="0.2">
      <c r="A338" s="4" t="str">
        <f>IF(B338="", "", 337)</f>
        <v/>
      </c>
      <c r="B338" s="4" t="str">
        <f>IF(Raw!R338="", "", Raw!R338)</f>
        <v/>
      </c>
      <c r="C338" s="4" t="str">
        <f>IF(Raw!S338="", "", Raw!S338)</f>
        <v/>
      </c>
      <c r="D338" t="str">
        <f>IF(Raw!AT338="", "", Raw!AT338)</f>
        <v/>
      </c>
      <c r="E338" t="str">
        <f>IF(Raw!V338="", "", Raw!V338)</f>
        <v/>
      </c>
      <c r="F338" t="str">
        <f>IF(Raw!BA338="", "", Raw!BA338)</f>
        <v/>
      </c>
      <c r="G338" t="str">
        <f>IF(Raw!AV338="", "", Raw!AV338)</f>
        <v/>
      </c>
      <c r="H338" t="str">
        <f>IF(Raw!T338="", "", Raw!T338)</f>
        <v/>
      </c>
      <c r="I338" t="str">
        <f>IF(Raw!U338="", "", Raw!U338)</f>
        <v/>
      </c>
      <c r="J338" t="str">
        <f>IF(Raw!AZ338="Failed", "No", "")</f>
        <v/>
      </c>
      <c r="K338" s="2" t="str">
        <f>IF(Raw!BT338="", "", IF(Raw!BT338="Missed", "Missed", DATEVALUE(RIGHT(Raw!BT338, LEN(Raw!BT338) - FIND(",", Raw!BT338) - 1))))</f>
        <v/>
      </c>
      <c r="L338" s="3" t="str">
        <f>IF(Raw!BU338="", "", IF(Raw!BU338="Missed", "Missed", TIMEVALUE(Raw!BU338)))</f>
        <v/>
      </c>
      <c r="M338" t="str">
        <f>IF(Raw!BV338="", "", Raw!BV338)</f>
        <v/>
      </c>
    </row>
    <row r="339" spans="1:13" x14ac:dyDescent="0.2">
      <c r="A339" s="4" t="str">
        <f>IF(B339="", "", 338)</f>
        <v/>
      </c>
      <c r="B339" s="4" t="str">
        <f>IF(Raw!R339="", "", Raw!R339)</f>
        <v/>
      </c>
      <c r="C339" s="4" t="str">
        <f>IF(Raw!S339="", "", Raw!S339)</f>
        <v/>
      </c>
      <c r="D339" t="str">
        <f>IF(Raw!AT339="", "", Raw!AT339)</f>
        <v/>
      </c>
      <c r="E339" t="str">
        <f>IF(Raw!V339="", "", Raw!V339)</f>
        <v/>
      </c>
      <c r="F339" t="str">
        <f>IF(Raw!BA339="", "", Raw!BA339)</f>
        <v/>
      </c>
      <c r="G339" t="str">
        <f>IF(Raw!AV339="", "", Raw!AV339)</f>
        <v/>
      </c>
      <c r="H339" t="str">
        <f>IF(Raw!T339="", "", Raw!T339)</f>
        <v/>
      </c>
      <c r="I339" t="str">
        <f>IF(Raw!U339="", "", Raw!U339)</f>
        <v/>
      </c>
      <c r="J339" t="str">
        <f>IF(Raw!AZ339="Failed", "No", "")</f>
        <v/>
      </c>
      <c r="K339" s="2" t="str">
        <f>IF(Raw!BT339="", "", IF(Raw!BT339="Missed", "Missed", DATEVALUE(RIGHT(Raw!BT339, LEN(Raw!BT339) - FIND(",", Raw!BT339) - 1))))</f>
        <v/>
      </c>
      <c r="L339" s="3" t="str">
        <f>IF(Raw!BU339="", "", IF(Raw!BU339="Missed", "Missed", TIMEVALUE(Raw!BU339)))</f>
        <v/>
      </c>
      <c r="M339" t="str">
        <f>IF(Raw!BV339="", "", Raw!BV339)</f>
        <v/>
      </c>
    </row>
    <row r="340" spans="1:13" x14ac:dyDescent="0.2">
      <c r="A340" s="4" t="str">
        <f>IF(B340="", "", 339)</f>
        <v/>
      </c>
      <c r="B340" s="4" t="str">
        <f>IF(Raw!R340="", "", Raw!R340)</f>
        <v/>
      </c>
      <c r="C340" s="4" t="str">
        <f>IF(Raw!S340="", "", Raw!S340)</f>
        <v/>
      </c>
      <c r="D340" t="str">
        <f>IF(Raw!AT340="", "", Raw!AT340)</f>
        <v/>
      </c>
      <c r="E340" t="str">
        <f>IF(Raw!V340="", "", Raw!V340)</f>
        <v/>
      </c>
      <c r="F340" t="str">
        <f>IF(Raw!BA340="", "", Raw!BA340)</f>
        <v/>
      </c>
      <c r="G340" t="str">
        <f>IF(Raw!AV340="", "", Raw!AV340)</f>
        <v/>
      </c>
      <c r="H340" t="str">
        <f>IF(Raw!T340="", "", Raw!T340)</f>
        <v/>
      </c>
      <c r="I340" t="str">
        <f>IF(Raw!U340="", "", Raw!U340)</f>
        <v/>
      </c>
      <c r="J340" t="str">
        <f>IF(Raw!AZ340="Failed", "No", "")</f>
        <v/>
      </c>
      <c r="K340" s="2" t="str">
        <f>IF(Raw!BT340="", "", IF(Raw!BT340="Missed", "Missed", DATEVALUE(RIGHT(Raw!BT340, LEN(Raw!BT340) - FIND(",", Raw!BT340) - 1))))</f>
        <v/>
      </c>
      <c r="L340" s="3" t="str">
        <f>IF(Raw!BU340="", "", IF(Raw!BU340="Missed", "Missed", TIMEVALUE(Raw!BU340)))</f>
        <v/>
      </c>
      <c r="M340" t="str">
        <f>IF(Raw!BV340="", "", Raw!BV340)</f>
        <v/>
      </c>
    </row>
    <row r="341" spans="1:13" x14ac:dyDescent="0.2">
      <c r="A341" s="4" t="str">
        <f>IF(B341="", "", 340)</f>
        <v/>
      </c>
      <c r="B341" s="4" t="str">
        <f>IF(Raw!R341="", "", Raw!R341)</f>
        <v/>
      </c>
      <c r="C341" s="4" t="str">
        <f>IF(Raw!S341="", "", Raw!S341)</f>
        <v/>
      </c>
      <c r="D341" t="str">
        <f>IF(Raw!AT341="", "", Raw!AT341)</f>
        <v/>
      </c>
      <c r="E341" t="str">
        <f>IF(Raw!V341="", "", Raw!V341)</f>
        <v/>
      </c>
      <c r="F341" t="str">
        <f>IF(Raw!BA341="", "", Raw!BA341)</f>
        <v/>
      </c>
      <c r="G341" t="str">
        <f>IF(Raw!AV341="", "", Raw!AV341)</f>
        <v/>
      </c>
      <c r="H341" t="str">
        <f>IF(Raw!T341="", "", Raw!T341)</f>
        <v/>
      </c>
      <c r="I341" t="str">
        <f>IF(Raw!U341="", "", Raw!U341)</f>
        <v/>
      </c>
      <c r="J341" t="str">
        <f>IF(Raw!AZ341="Failed", "No", "")</f>
        <v/>
      </c>
      <c r="K341" s="2" t="str">
        <f>IF(Raw!BT341="", "", IF(Raw!BT341="Missed", "Missed", DATEVALUE(RIGHT(Raw!BT341, LEN(Raw!BT341) - FIND(",", Raw!BT341) - 1))))</f>
        <v/>
      </c>
      <c r="L341" s="3" t="str">
        <f>IF(Raw!BU341="", "", IF(Raw!BU341="Missed", "Missed", TIMEVALUE(Raw!BU341)))</f>
        <v/>
      </c>
      <c r="M341" t="str">
        <f>IF(Raw!BV341="", "", Raw!BV341)</f>
        <v/>
      </c>
    </row>
    <row r="342" spans="1:13" x14ac:dyDescent="0.2">
      <c r="A342" s="4" t="str">
        <f>IF(B342="", "", 341)</f>
        <v/>
      </c>
      <c r="B342" s="4" t="str">
        <f>IF(Raw!R342="", "", Raw!R342)</f>
        <v/>
      </c>
      <c r="C342" s="4" t="str">
        <f>IF(Raw!S342="", "", Raw!S342)</f>
        <v/>
      </c>
      <c r="D342" t="str">
        <f>IF(Raw!AT342="", "", Raw!AT342)</f>
        <v/>
      </c>
      <c r="E342" t="str">
        <f>IF(Raw!V342="", "", Raw!V342)</f>
        <v/>
      </c>
      <c r="F342" t="str">
        <f>IF(Raw!BA342="", "", Raw!BA342)</f>
        <v/>
      </c>
      <c r="G342" t="str">
        <f>IF(Raw!AV342="", "", Raw!AV342)</f>
        <v/>
      </c>
      <c r="H342" t="str">
        <f>IF(Raw!T342="", "", Raw!T342)</f>
        <v/>
      </c>
      <c r="I342" t="str">
        <f>IF(Raw!U342="", "", Raw!U342)</f>
        <v/>
      </c>
      <c r="J342" t="str">
        <f>IF(Raw!AZ342="Failed", "No", "")</f>
        <v/>
      </c>
      <c r="K342" s="2" t="str">
        <f>IF(Raw!BT342="", "", IF(Raw!BT342="Missed", "Missed", DATEVALUE(RIGHT(Raw!BT342, LEN(Raw!BT342) - FIND(",", Raw!BT342) - 1))))</f>
        <v/>
      </c>
      <c r="L342" s="3" t="str">
        <f>IF(Raw!BU342="", "", IF(Raw!BU342="Missed", "Missed", TIMEVALUE(Raw!BU342)))</f>
        <v/>
      </c>
      <c r="M342" t="str">
        <f>IF(Raw!BV342="", "", Raw!BV342)</f>
        <v/>
      </c>
    </row>
    <row r="343" spans="1:13" x14ac:dyDescent="0.2">
      <c r="A343" s="4" t="str">
        <f>IF(B343="", "", 342)</f>
        <v/>
      </c>
      <c r="B343" s="4" t="str">
        <f>IF(Raw!R343="", "", Raw!R343)</f>
        <v/>
      </c>
      <c r="C343" s="4" t="str">
        <f>IF(Raw!S343="", "", Raw!S343)</f>
        <v/>
      </c>
      <c r="D343" t="str">
        <f>IF(Raw!AT343="", "", Raw!AT343)</f>
        <v/>
      </c>
      <c r="E343" t="str">
        <f>IF(Raw!V343="", "", Raw!V343)</f>
        <v/>
      </c>
      <c r="F343" t="str">
        <f>IF(Raw!BA343="", "", Raw!BA343)</f>
        <v/>
      </c>
      <c r="G343" t="str">
        <f>IF(Raw!AV343="", "", Raw!AV343)</f>
        <v/>
      </c>
      <c r="H343" t="str">
        <f>IF(Raw!T343="", "", Raw!T343)</f>
        <v/>
      </c>
      <c r="I343" t="str">
        <f>IF(Raw!U343="", "", Raw!U343)</f>
        <v/>
      </c>
      <c r="J343" t="str">
        <f>IF(Raw!AZ343="Failed", "No", "")</f>
        <v/>
      </c>
      <c r="K343" s="2" t="str">
        <f>IF(Raw!BT343="", "", IF(Raw!BT343="Missed", "Missed", DATEVALUE(RIGHT(Raw!BT343, LEN(Raw!BT343) - FIND(",", Raw!BT343) - 1))))</f>
        <v/>
      </c>
      <c r="L343" s="3" t="str">
        <f>IF(Raw!BU343="", "", IF(Raw!BU343="Missed", "Missed", TIMEVALUE(Raw!BU343)))</f>
        <v/>
      </c>
      <c r="M343" t="str">
        <f>IF(Raw!BV343="", "", Raw!BV343)</f>
        <v/>
      </c>
    </row>
    <row r="344" spans="1:13" x14ac:dyDescent="0.2">
      <c r="A344" s="4" t="str">
        <f>IF(B344="", "", 343)</f>
        <v/>
      </c>
      <c r="B344" s="4" t="str">
        <f>IF(Raw!R344="", "", Raw!R344)</f>
        <v/>
      </c>
      <c r="C344" s="4" t="str">
        <f>IF(Raw!S344="", "", Raw!S344)</f>
        <v/>
      </c>
      <c r="D344" t="str">
        <f>IF(Raw!AT344="", "", Raw!AT344)</f>
        <v/>
      </c>
      <c r="E344" t="str">
        <f>IF(Raw!V344="", "", Raw!V344)</f>
        <v/>
      </c>
      <c r="F344" t="str">
        <f>IF(Raw!BA344="", "", Raw!BA344)</f>
        <v/>
      </c>
      <c r="G344" t="str">
        <f>IF(Raw!AV344="", "", Raw!AV344)</f>
        <v/>
      </c>
      <c r="H344" t="str">
        <f>IF(Raw!T344="", "", Raw!T344)</f>
        <v/>
      </c>
      <c r="I344" t="str">
        <f>IF(Raw!U344="", "", Raw!U344)</f>
        <v/>
      </c>
      <c r="J344" t="str">
        <f>IF(Raw!AZ344="Failed", "No", "")</f>
        <v/>
      </c>
      <c r="K344" s="2" t="str">
        <f>IF(Raw!BT344="", "", IF(Raw!BT344="Missed", "Missed", DATEVALUE(RIGHT(Raw!BT344, LEN(Raw!BT344) - FIND(",", Raw!BT344) - 1))))</f>
        <v/>
      </c>
      <c r="L344" s="3" t="str">
        <f>IF(Raw!BU344="", "", IF(Raw!BU344="Missed", "Missed", TIMEVALUE(Raw!BU344)))</f>
        <v/>
      </c>
      <c r="M344" t="str">
        <f>IF(Raw!BV344="", "", Raw!BV344)</f>
        <v/>
      </c>
    </row>
    <row r="345" spans="1:13" x14ac:dyDescent="0.2">
      <c r="A345" s="4" t="str">
        <f>IF(B345="", "", 344)</f>
        <v/>
      </c>
      <c r="B345" s="4" t="str">
        <f>IF(Raw!R345="", "", Raw!R345)</f>
        <v/>
      </c>
      <c r="C345" s="4" t="str">
        <f>IF(Raw!S345="", "", Raw!S345)</f>
        <v/>
      </c>
      <c r="D345" t="str">
        <f>IF(Raw!AT345="", "", Raw!AT345)</f>
        <v/>
      </c>
      <c r="E345" t="str">
        <f>IF(Raw!V345="", "", Raw!V345)</f>
        <v/>
      </c>
      <c r="F345" t="str">
        <f>IF(Raw!BA345="", "", Raw!BA345)</f>
        <v/>
      </c>
      <c r="G345" t="str">
        <f>IF(Raw!AV345="", "", Raw!AV345)</f>
        <v/>
      </c>
      <c r="H345" t="str">
        <f>IF(Raw!T345="", "", Raw!T345)</f>
        <v/>
      </c>
      <c r="I345" t="str">
        <f>IF(Raw!U345="", "", Raw!U345)</f>
        <v/>
      </c>
      <c r="J345" t="str">
        <f>IF(Raw!AZ345="Failed", "No", "")</f>
        <v/>
      </c>
      <c r="K345" s="2" t="str">
        <f>IF(Raw!BT345="", "", IF(Raw!BT345="Missed", "Missed", DATEVALUE(RIGHT(Raw!BT345, LEN(Raw!BT345) - FIND(",", Raw!BT345) - 1))))</f>
        <v/>
      </c>
      <c r="L345" s="3" t="str">
        <f>IF(Raw!BU345="", "", IF(Raw!BU345="Missed", "Missed", TIMEVALUE(Raw!BU345)))</f>
        <v/>
      </c>
      <c r="M345" t="str">
        <f>IF(Raw!BV345="", "", Raw!BV345)</f>
        <v/>
      </c>
    </row>
    <row r="346" spans="1:13" x14ac:dyDescent="0.2">
      <c r="A346" s="4" t="str">
        <f>IF(B346="", "", 345)</f>
        <v/>
      </c>
      <c r="B346" s="4" t="str">
        <f>IF(Raw!R346="", "", Raw!R346)</f>
        <v/>
      </c>
      <c r="C346" s="4" t="str">
        <f>IF(Raw!S346="", "", Raw!S346)</f>
        <v/>
      </c>
      <c r="D346" t="str">
        <f>IF(Raw!AT346="", "", Raw!AT346)</f>
        <v/>
      </c>
      <c r="E346" t="str">
        <f>IF(Raw!V346="", "", Raw!V346)</f>
        <v/>
      </c>
      <c r="F346" t="str">
        <f>IF(Raw!BA346="", "", Raw!BA346)</f>
        <v/>
      </c>
      <c r="G346" t="str">
        <f>IF(Raw!AV346="", "", Raw!AV346)</f>
        <v/>
      </c>
      <c r="H346" t="str">
        <f>IF(Raw!T346="", "", Raw!T346)</f>
        <v/>
      </c>
      <c r="I346" t="str">
        <f>IF(Raw!U346="", "", Raw!U346)</f>
        <v/>
      </c>
      <c r="J346" t="str">
        <f>IF(Raw!AZ346="Failed", "No", "")</f>
        <v/>
      </c>
      <c r="K346" s="2" t="str">
        <f>IF(Raw!BT346="", "", IF(Raw!BT346="Missed", "Missed", DATEVALUE(RIGHT(Raw!BT346, LEN(Raw!BT346) - FIND(",", Raw!BT346) - 1))))</f>
        <v/>
      </c>
      <c r="L346" s="3" t="str">
        <f>IF(Raw!BU346="", "", IF(Raw!BU346="Missed", "Missed", TIMEVALUE(Raw!BU346)))</f>
        <v/>
      </c>
      <c r="M346" t="str">
        <f>IF(Raw!BV346="", "", Raw!BV346)</f>
        <v/>
      </c>
    </row>
    <row r="347" spans="1:13" x14ac:dyDescent="0.2">
      <c r="A347" s="4" t="str">
        <f>IF(B347="", "", 346)</f>
        <v/>
      </c>
      <c r="B347" s="4" t="str">
        <f>IF(Raw!R347="", "", Raw!R347)</f>
        <v/>
      </c>
      <c r="C347" s="4" t="str">
        <f>IF(Raw!S347="", "", Raw!S347)</f>
        <v/>
      </c>
      <c r="D347" t="str">
        <f>IF(Raw!AT347="", "", Raw!AT347)</f>
        <v/>
      </c>
      <c r="E347" t="str">
        <f>IF(Raw!V347="", "", Raw!V347)</f>
        <v/>
      </c>
      <c r="F347" t="str">
        <f>IF(Raw!BA347="", "", Raw!BA347)</f>
        <v/>
      </c>
      <c r="G347" t="str">
        <f>IF(Raw!AV347="", "", Raw!AV347)</f>
        <v/>
      </c>
      <c r="H347" t="str">
        <f>IF(Raw!T347="", "", Raw!T347)</f>
        <v/>
      </c>
      <c r="I347" t="str">
        <f>IF(Raw!U347="", "", Raw!U347)</f>
        <v/>
      </c>
      <c r="J347" t="str">
        <f>IF(Raw!AZ347="Failed", "No", "")</f>
        <v/>
      </c>
      <c r="K347" s="2" t="str">
        <f>IF(Raw!BT347="", "", IF(Raw!BT347="Missed", "Missed", DATEVALUE(RIGHT(Raw!BT347, LEN(Raw!BT347) - FIND(",", Raw!BT347) - 1))))</f>
        <v/>
      </c>
      <c r="L347" s="3" t="str">
        <f>IF(Raw!BU347="", "", IF(Raw!BU347="Missed", "Missed", TIMEVALUE(Raw!BU347)))</f>
        <v/>
      </c>
      <c r="M347" t="str">
        <f>IF(Raw!BV347="", "", Raw!BV347)</f>
        <v/>
      </c>
    </row>
    <row r="348" spans="1:13" x14ac:dyDescent="0.2">
      <c r="A348" s="4" t="str">
        <f>IF(B348="", "", 347)</f>
        <v/>
      </c>
      <c r="B348" s="4" t="str">
        <f>IF(Raw!R348="", "", Raw!R348)</f>
        <v/>
      </c>
      <c r="C348" s="4" t="str">
        <f>IF(Raw!S348="", "", Raw!S348)</f>
        <v/>
      </c>
      <c r="D348" t="str">
        <f>IF(Raw!AT348="", "", Raw!AT348)</f>
        <v/>
      </c>
      <c r="E348" t="str">
        <f>IF(Raw!V348="", "", Raw!V348)</f>
        <v/>
      </c>
      <c r="F348" t="str">
        <f>IF(Raw!BA348="", "", Raw!BA348)</f>
        <v/>
      </c>
      <c r="G348" t="str">
        <f>IF(Raw!AV348="", "", Raw!AV348)</f>
        <v/>
      </c>
      <c r="H348" t="str">
        <f>IF(Raw!T348="", "", Raw!T348)</f>
        <v/>
      </c>
      <c r="I348" t="str">
        <f>IF(Raw!U348="", "", Raw!U348)</f>
        <v/>
      </c>
      <c r="J348" t="str">
        <f>IF(Raw!AZ348="Failed", "No", "")</f>
        <v/>
      </c>
      <c r="K348" s="2" t="str">
        <f>IF(Raw!BT348="", "", IF(Raw!BT348="Missed", "Missed", DATEVALUE(RIGHT(Raw!BT348, LEN(Raw!BT348) - FIND(",", Raw!BT348) - 1))))</f>
        <v/>
      </c>
      <c r="L348" s="3" t="str">
        <f>IF(Raw!BU348="", "", IF(Raw!BU348="Missed", "Missed", TIMEVALUE(Raw!BU348)))</f>
        <v/>
      </c>
      <c r="M348" t="str">
        <f>IF(Raw!BV348="", "", Raw!BV348)</f>
        <v/>
      </c>
    </row>
    <row r="349" spans="1:13" x14ac:dyDescent="0.2">
      <c r="A349" s="4" t="str">
        <f>IF(B349="", "", 348)</f>
        <v/>
      </c>
      <c r="B349" s="4" t="str">
        <f>IF(Raw!R349="", "", Raw!R349)</f>
        <v/>
      </c>
      <c r="C349" s="4" t="str">
        <f>IF(Raw!S349="", "", Raw!S349)</f>
        <v/>
      </c>
      <c r="D349" t="str">
        <f>IF(Raw!AT349="", "", Raw!AT349)</f>
        <v/>
      </c>
      <c r="E349" t="str">
        <f>IF(Raw!V349="", "", Raw!V349)</f>
        <v/>
      </c>
      <c r="F349" t="str">
        <f>IF(Raw!BA349="", "", Raw!BA349)</f>
        <v/>
      </c>
      <c r="G349" t="str">
        <f>IF(Raw!AV349="", "", Raw!AV349)</f>
        <v/>
      </c>
      <c r="H349" t="str">
        <f>IF(Raw!T349="", "", Raw!T349)</f>
        <v/>
      </c>
      <c r="I349" t="str">
        <f>IF(Raw!U349="", "", Raw!U349)</f>
        <v/>
      </c>
      <c r="J349" t="str">
        <f>IF(Raw!AZ349="Failed", "No", "")</f>
        <v/>
      </c>
      <c r="K349" s="2" t="str">
        <f>IF(Raw!BT349="", "", IF(Raw!BT349="Missed", "Missed", DATEVALUE(RIGHT(Raw!BT349, LEN(Raw!BT349) - FIND(",", Raw!BT349) - 1))))</f>
        <v/>
      </c>
      <c r="L349" s="3" t="str">
        <f>IF(Raw!BU349="", "", IF(Raw!BU349="Missed", "Missed", TIMEVALUE(Raw!BU349)))</f>
        <v/>
      </c>
      <c r="M349" t="str">
        <f>IF(Raw!BV349="", "", Raw!BV349)</f>
        <v/>
      </c>
    </row>
    <row r="350" spans="1:13" x14ac:dyDescent="0.2">
      <c r="A350" s="4" t="str">
        <f>IF(B350="", "", 349)</f>
        <v/>
      </c>
      <c r="B350" s="4" t="str">
        <f>IF(Raw!R350="", "", Raw!R350)</f>
        <v/>
      </c>
      <c r="C350" s="4" t="str">
        <f>IF(Raw!S350="", "", Raw!S350)</f>
        <v/>
      </c>
      <c r="D350" t="str">
        <f>IF(Raw!AT350="", "", Raw!AT350)</f>
        <v/>
      </c>
      <c r="E350" t="str">
        <f>IF(Raw!V350="", "", Raw!V350)</f>
        <v/>
      </c>
      <c r="F350" t="str">
        <f>IF(Raw!BA350="", "", Raw!BA350)</f>
        <v/>
      </c>
      <c r="G350" t="str">
        <f>IF(Raw!AV350="", "", Raw!AV350)</f>
        <v/>
      </c>
      <c r="H350" t="str">
        <f>IF(Raw!T350="", "", Raw!T350)</f>
        <v/>
      </c>
      <c r="I350" t="str">
        <f>IF(Raw!U350="", "", Raw!U350)</f>
        <v/>
      </c>
      <c r="J350" t="str">
        <f>IF(Raw!AZ350="Failed", "No", "")</f>
        <v/>
      </c>
      <c r="K350" s="2" t="str">
        <f>IF(Raw!BT350="", "", IF(Raw!BT350="Missed", "Missed", DATEVALUE(RIGHT(Raw!BT350, LEN(Raw!BT350) - FIND(",", Raw!BT350) - 1))))</f>
        <v/>
      </c>
      <c r="L350" s="3" t="str">
        <f>IF(Raw!BU350="", "", IF(Raw!BU350="Missed", "Missed", TIMEVALUE(Raw!BU350)))</f>
        <v/>
      </c>
      <c r="M350" t="str">
        <f>IF(Raw!BV350="", "", Raw!BV350)</f>
        <v/>
      </c>
    </row>
    <row r="351" spans="1:13" x14ac:dyDescent="0.2">
      <c r="A351" s="4" t="str">
        <f>IF(B351="", "", 350)</f>
        <v/>
      </c>
      <c r="B351" s="4" t="str">
        <f>IF(Raw!R351="", "", Raw!R351)</f>
        <v/>
      </c>
      <c r="C351" s="4" t="str">
        <f>IF(Raw!S351="", "", Raw!S351)</f>
        <v/>
      </c>
      <c r="D351" t="str">
        <f>IF(Raw!AT351="", "", Raw!AT351)</f>
        <v/>
      </c>
      <c r="E351" t="str">
        <f>IF(Raw!V351="", "", Raw!V351)</f>
        <v/>
      </c>
      <c r="F351" t="str">
        <f>IF(Raw!BA351="", "", Raw!BA351)</f>
        <v/>
      </c>
      <c r="G351" t="str">
        <f>IF(Raw!AV351="", "", Raw!AV351)</f>
        <v/>
      </c>
      <c r="H351" t="str">
        <f>IF(Raw!T351="", "", Raw!T351)</f>
        <v/>
      </c>
      <c r="I351" t="str">
        <f>IF(Raw!U351="", "", Raw!U351)</f>
        <v/>
      </c>
      <c r="J351" t="str">
        <f>IF(Raw!AZ351="Failed", "No", "")</f>
        <v/>
      </c>
      <c r="K351" s="2" t="str">
        <f>IF(Raw!BT351="", "", IF(Raw!BT351="Missed", "Missed", DATEVALUE(RIGHT(Raw!BT351, LEN(Raw!BT351) - FIND(",", Raw!BT351) - 1))))</f>
        <v/>
      </c>
      <c r="L351" s="3" t="str">
        <f>IF(Raw!BU351="", "", IF(Raw!BU351="Missed", "Missed", TIMEVALUE(Raw!BU351)))</f>
        <v/>
      </c>
      <c r="M351" t="str">
        <f>IF(Raw!BV351="", "", Raw!BV351)</f>
        <v/>
      </c>
    </row>
    <row r="352" spans="1:13" x14ac:dyDescent="0.2">
      <c r="A352" s="4" t="str">
        <f>IF(B352="", "", 351)</f>
        <v/>
      </c>
      <c r="B352" s="4" t="str">
        <f>IF(Raw!R352="", "", Raw!R352)</f>
        <v/>
      </c>
      <c r="C352" s="4" t="str">
        <f>IF(Raw!S352="", "", Raw!S352)</f>
        <v/>
      </c>
      <c r="D352" t="str">
        <f>IF(Raw!AT352="", "", Raw!AT352)</f>
        <v/>
      </c>
      <c r="E352" t="str">
        <f>IF(Raw!V352="", "", Raw!V352)</f>
        <v/>
      </c>
      <c r="F352" t="str">
        <f>IF(Raw!BA352="", "", Raw!BA352)</f>
        <v/>
      </c>
      <c r="G352" t="str">
        <f>IF(Raw!AV352="", "", Raw!AV352)</f>
        <v/>
      </c>
      <c r="H352" t="str">
        <f>IF(Raw!T352="", "", Raw!T352)</f>
        <v/>
      </c>
      <c r="I352" t="str">
        <f>IF(Raw!U352="", "", Raw!U352)</f>
        <v/>
      </c>
      <c r="J352" t="str">
        <f>IF(Raw!AZ352="Failed", "No", "")</f>
        <v/>
      </c>
      <c r="K352" s="2" t="str">
        <f>IF(Raw!BT352="", "", IF(Raw!BT352="Missed", "Missed", DATEVALUE(RIGHT(Raw!BT352, LEN(Raw!BT352) - FIND(",", Raw!BT352) - 1))))</f>
        <v/>
      </c>
      <c r="L352" s="3" t="str">
        <f>IF(Raw!BU352="", "", IF(Raw!BU352="Missed", "Missed", TIMEVALUE(Raw!BU352)))</f>
        <v/>
      </c>
      <c r="M352" t="str">
        <f>IF(Raw!BV352="", "", Raw!BV352)</f>
        <v/>
      </c>
    </row>
    <row r="353" spans="1:13" x14ac:dyDescent="0.2">
      <c r="A353" s="4" t="str">
        <f>IF(B353="", "", 352)</f>
        <v/>
      </c>
      <c r="B353" s="4" t="str">
        <f>IF(Raw!R353="", "", Raw!R353)</f>
        <v/>
      </c>
      <c r="C353" s="4" t="str">
        <f>IF(Raw!S353="", "", Raw!S353)</f>
        <v/>
      </c>
      <c r="D353" t="str">
        <f>IF(Raw!AT353="", "", Raw!AT353)</f>
        <v/>
      </c>
      <c r="E353" t="str">
        <f>IF(Raw!V353="", "", Raw!V353)</f>
        <v/>
      </c>
      <c r="F353" t="str">
        <f>IF(Raw!BA353="", "", Raw!BA353)</f>
        <v/>
      </c>
      <c r="G353" t="str">
        <f>IF(Raw!AV353="", "", Raw!AV353)</f>
        <v/>
      </c>
      <c r="H353" t="str">
        <f>IF(Raw!T353="", "", Raw!T353)</f>
        <v/>
      </c>
      <c r="I353" t="str">
        <f>IF(Raw!U353="", "", Raw!U353)</f>
        <v/>
      </c>
      <c r="J353" t="str">
        <f>IF(Raw!AZ353="Failed", "No", "")</f>
        <v/>
      </c>
      <c r="K353" s="2" t="str">
        <f>IF(Raw!BT353="", "", IF(Raw!BT353="Missed", "Missed", DATEVALUE(RIGHT(Raw!BT353, LEN(Raw!BT353) - FIND(",", Raw!BT353) - 1))))</f>
        <v/>
      </c>
      <c r="L353" s="3" t="str">
        <f>IF(Raw!BU353="", "", IF(Raw!BU353="Missed", "Missed", TIMEVALUE(Raw!BU353)))</f>
        <v/>
      </c>
      <c r="M353" t="str">
        <f>IF(Raw!BV353="", "", Raw!BV353)</f>
        <v/>
      </c>
    </row>
    <row r="354" spans="1:13" x14ac:dyDescent="0.2">
      <c r="A354" s="4" t="str">
        <f>IF(B354="", "", 353)</f>
        <v/>
      </c>
      <c r="B354" s="4" t="str">
        <f>IF(Raw!R354="", "", Raw!R354)</f>
        <v/>
      </c>
      <c r="C354" s="4" t="str">
        <f>IF(Raw!S354="", "", Raw!S354)</f>
        <v/>
      </c>
      <c r="D354" t="str">
        <f>IF(Raw!AT354="", "", Raw!AT354)</f>
        <v/>
      </c>
      <c r="E354" t="str">
        <f>IF(Raw!V354="", "", Raw!V354)</f>
        <v/>
      </c>
      <c r="F354" t="str">
        <f>IF(Raw!BA354="", "", Raw!BA354)</f>
        <v/>
      </c>
      <c r="G354" t="str">
        <f>IF(Raw!AV354="", "", Raw!AV354)</f>
        <v/>
      </c>
      <c r="H354" t="str">
        <f>IF(Raw!T354="", "", Raw!T354)</f>
        <v/>
      </c>
      <c r="I354" t="str">
        <f>IF(Raw!U354="", "", Raw!U354)</f>
        <v/>
      </c>
      <c r="J354" t="str">
        <f>IF(Raw!AZ354="Failed", "No", "")</f>
        <v/>
      </c>
      <c r="K354" s="2" t="str">
        <f>IF(Raw!BT354="", "", IF(Raw!BT354="Missed", "Missed", DATEVALUE(RIGHT(Raw!BT354, LEN(Raw!BT354) - FIND(",", Raw!BT354) - 1))))</f>
        <v/>
      </c>
      <c r="L354" s="3" t="str">
        <f>IF(Raw!BU354="", "", IF(Raw!BU354="Missed", "Missed", TIMEVALUE(Raw!BU354)))</f>
        <v/>
      </c>
      <c r="M354" t="str">
        <f>IF(Raw!BV354="", "", Raw!BV354)</f>
        <v/>
      </c>
    </row>
    <row r="355" spans="1:13" x14ac:dyDescent="0.2">
      <c r="A355" s="4" t="str">
        <f>IF(B355="", "", 354)</f>
        <v/>
      </c>
      <c r="B355" s="4" t="str">
        <f>IF(Raw!R355="", "", Raw!R355)</f>
        <v/>
      </c>
      <c r="C355" s="4" t="str">
        <f>IF(Raw!S355="", "", Raw!S355)</f>
        <v/>
      </c>
      <c r="D355" t="str">
        <f>IF(Raw!AT355="", "", Raw!AT355)</f>
        <v/>
      </c>
      <c r="E355" t="str">
        <f>IF(Raw!V355="", "", Raw!V355)</f>
        <v/>
      </c>
      <c r="F355" t="str">
        <f>IF(Raw!BA355="", "", Raw!BA355)</f>
        <v/>
      </c>
      <c r="G355" t="str">
        <f>IF(Raw!AV355="", "", Raw!AV355)</f>
        <v/>
      </c>
      <c r="H355" t="str">
        <f>IF(Raw!T355="", "", Raw!T355)</f>
        <v/>
      </c>
      <c r="I355" t="str">
        <f>IF(Raw!U355="", "", Raw!U355)</f>
        <v/>
      </c>
      <c r="J355" t="str">
        <f>IF(Raw!AZ355="Failed", "No", "")</f>
        <v/>
      </c>
      <c r="K355" s="2" t="str">
        <f>IF(Raw!BT355="", "", IF(Raw!BT355="Missed", "Missed", DATEVALUE(RIGHT(Raw!BT355, LEN(Raw!BT355) - FIND(",", Raw!BT355) - 1))))</f>
        <v/>
      </c>
      <c r="L355" s="3" t="str">
        <f>IF(Raw!BU355="", "", IF(Raw!BU355="Missed", "Missed", TIMEVALUE(Raw!BU355)))</f>
        <v/>
      </c>
      <c r="M355" t="str">
        <f>IF(Raw!BV355="", "", Raw!BV355)</f>
        <v/>
      </c>
    </row>
    <row r="356" spans="1:13" x14ac:dyDescent="0.2">
      <c r="A356" s="4" t="str">
        <f>IF(B356="", "", 355)</f>
        <v/>
      </c>
      <c r="B356" s="4" t="str">
        <f>IF(Raw!R356="", "", Raw!R356)</f>
        <v/>
      </c>
      <c r="C356" s="4" t="str">
        <f>IF(Raw!S356="", "", Raw!S356)</f>
        <v/>
      </c>
      <c r="D356" t="str">
        <f>IF(Raw!AT356="", "", Raw!AT356)</f>
        <v/>
      </c>
      <c r="E356" t="str">
        <f>IF(Raw!V356="", "", Raw!V356)</f>
        <v/>
      </c>
      <c r="F356" t="str">
        <f>IF(Raw!BA356="", "", Raw!BA356)</f>
        <v/>
      </c>
      <c r="G356" t="str">
        <f>IF(Raw!AV356="", "", Raw!AV356)</f>
        <v/>
      </c>
      <c r="H356" t="str">
        <f>IF(Raw!T356="", "", Raw!T356)</f>
        <v/>
      </c>
      <c r="I356" t="str">
        <f>IF(Raw!U356="", "", Raw!U356)</f>
        <v/>
      </c>
      <c r="J356" t="str">
        <f>IF(Raw!AZ356="Failed", "No", "")</f>
        <v/>
      </c>
      <c r="K356" s="2" t="str">
        <f>IF(Raw!BT356="", "", IF(Raw!BT356="Missed", "Missed", DATEVALUE(RIGHT(Raw!BT356, LEN(Raw!BT356) - FIND(",", Raw!BT356) - 1))))</f>
        <v/>
      </c>
      <c r="L356" s="3" t="str">
        <f>IF(Raw!BU356="", "", IF(Raw!BU356="Missed", "Missed", TIMEVALUE(Raw!BU356)))</f>
        <v/>
      </c>
      <c r="M356" t="str">
        <f>IF(Raw!BV356="", "", Raw!BV356)</f>
        <v/>
      </c>
    </row>
    <row r="357" spans="1:13" x14ac:dyDescent="0.2">
      <c r="A357" s="4" t="str">
        <f>IF(B357="", "", 356)</f>
        <v/>
      </c>
      <c r="B357" s="4" t="str">
        <f>IF(Raw!R357="", "", Raw!R357)</f>
        <v/>
      </c>
      <c r="C357" s="4" t="str">
        <f>IF(Raw!S357="", "", Raw!S357)</f>
        <v/>
      </c>
      <c r="D357" t="str">
        <f>IF(Raw!AT357="", "", Raw!AT357)</f>
        <v/>
      </c>
      <c r="E357" t="str">
        <f>IF(Raw!V357="", "", Raw!V357)</f>
        <v/>
      </c>
      <c r="F357" t="str">
        <f>IF(Raw!BA357="", "", Raw!BA357)</f>
        <v/>
      </c>
      <c r="G357" t="str">
        <f>IF(Raw!AV357="", "", Raw!AV357)</f>
        <v/>
      </c>
      <c r="H357" t="str">
        <f>IF(Raw!T357="", "", Raw!T357)</f>
        <v/>
      </c>
      <c r="I357" t="str">
        <f>IF(Raw!U357="", "", Raw!U357)</f>
        <v/>
      </c>
      <c r="J357" t="str">
        <f>IF(Raw!AZ357="Failed", "No", "")</f>
        <v/>
      </c>
      <c r="K357" s="2" t="str">
        <f>IF(Raw!BT357="", "", IF(Raw!BT357="Missed", "Missed", DATEVALUE(RIGHT(Raw!BT357, LEN(Raw!BT357) - FIND(",", Raw!BT357) - 1))))</f>
        <v/>
      </c>
      <c r="L357" s="3" t="str">
        <f>IF(Raw!BU357="", "", IF(Raw!BU357="Missed", "Missed", TIMEVALUE(Raw!BU357)))</f>
        <v/>
      </c>
      <c r="M357" t="str">
        <f>IF(Raw!BV357="", "", Raw!BV357)</f>
        <v/>
      </c>
    </row>
    <row r="358" spans="1:13" x14ac:dyDescent="0.2">
      <c r="A358" s="4" t="str">
        <f>IF(B358="", "", 357)</f>
        <v/>
      </c>
      <c r="B358" s="4" t="str">
        <f>IF(Raw!R358="", "", Raw!R358)</f>
        <v/>
      </c>
      <c r="C358" s="4" t="str">
        <f>IF(Raw!S358="", "", Raw!S358)</f>
        <v/>
      </c>
      <c r="D358" t="str">
        <f>IF(Raw!AT358="", "", Raw!AT358)</f>
        <v/>
      </c>
      <c r="E358" t="str">
        <f>IF(Raw!V358="", "", Raw!V358)</f>
        <v/>
      </c>
      <c r="F358" t="str">
        <f>IF(Raw!BA358="", "", Raw!BA358)</f>
        <v/>
      </c>
      <c r="G358" t="str">
        <f>IF(Raw!AV358="", "", Raw!AV358)</f>
        <v/>
      </c>
      <c r="H358" t="str">
        <f>IF(Raw!T358="", "", Raw!T358)</f>
        <v/>
      </c>
      <c r="I358" t="str">
        <f>IF(Raw!U358="", "", Raw!U358)</f>
        <v/>
      </c>
      <c r="J358" t="str">
        <f>IF(Raw!AZ358="Failed", "No", "")</f>
        <v/>
      </c>
      <c r="K358" s="2" t="str">
        <f>IF(Raw!BT358="", "", IF(Raw!BT358="Missed", "Missed", DATEVALUE(RIGHT(Raw!BT358, LEN(Raw!BT358) - FIND(",", Raw!BT358) - 1))))</f>
        <v/>
      </c>
      <c r="L358" s="3" t="str">
        <f>IF(Raw!BU358="", "", IF(Raw!BU358="Missed", "Missed", TIMEVALUE(Raw!BU358)))</f>
        <v/>
      </c>
      <c r="M358" t="str">
        <f>IF(Raw!BV358="", "", Raw!BV358)</f>
        <v/>
      </c>
    </row>
    <row r="359" spans="1:13" x14ac:dyDescent="0.2">
      <c r="A359" s="4" t="str">
        <f>IF(B359="", "", 358)</f>
        <v/>
      </c>
      <c r="B359" s="4" t="str">
        <f>IF(Raw!R359="", "", Raw!R359)</f>
        <v/>
      </c>
      <c r="C359" s="4" t="str">
        <f>IF(Raw!S359="", "", Raw!S359)</f>
        <v/>
      </c>
      <c r="D359" t="str">
        <f>IF(Raw!AT359="", "", Raw!AT359)</f>
        <v/>
      </c>
      <c r="E359" t="str">
        <f>IF(Raw!V359="", "", Raw!V359)</f>
        <v/>
      </c>
      <c r="F359" t="str">
        <f>IF(Raw!BA359="", "", Raw!BA359)</f>
        <v/>
      </c>
      <c r="G359" t="str">
        <f>IF(Raw!AV359="", "", Raw!AV359)</f>
        <v/>
      </c>
      <c r="H359" t="str">
        <f>IF(Raw!T359="", "", Raw!T359)</f>
        <v/>
      </c>
      <c r="I359" t="str">
        <f>IF(Raw!U359="", "", Raw!U359)</f>
        <v/>
      </c>
      <c r="J359" t="str">
        <f>IF(Raw!AZ359="Failed", "No", "")</f>
        <v/>
      </c>
      <c r="K359" s="2" t="str">
        <f>IF(Raw!BT359="", "", IF(Raw!BT359="Missed", "Missed", DATEVALUE(RIGHT(Raw!BT359, LEN(Raw!BT359) - FIND(",", Raw!BT359) - 1))))</f>
        <v/>
      </c>
      <c r="L359" s="3" t="str">
        <f>IF(Raw!BU359="", "", IF(Raw!BU359="Missed", "Missed", TIMEVALUE(Raw!BU359)))</f>
        <v/>
      </c>
      <c r="M359" t="str">
        <f>IF(Raw!BV359="", "", Raw!BV359)</f>
        <v/>
      </c>
    </row>
    <row r="360" spans="1:13" x14ac:dyDescent="0.2">
      <c r="A360" s="4" t="str">
        <f>IF(B360="", "", 359)</f>
        <v/>
      </c>
      <c r="B360" s="4" t="str">
        <f>IF(Raw!R360="", "", Raw!R360)</f>
        <v/>
      </c>
      <c r="C360" s="4" t="str">
        <f>IF(Raw!S360="", "", Raw!S360)</f>
        <v/>
      </c>
      <c r="D360" t="str">
        <f>IF(Raw!AT360="", "", Raw!AT360)</f>
        <v/>
      </c>
      <c r="E360" t="str">
        <f>IF(Raw!V360="", "", Raw!V360)</f>
        <v/>
      </c>
      <c r="F360" t="str">
        <f>IF(Raw!BA360="", "", Raw!BA360)</f>
        <v/>
      </c>
      <c r="G360" t="str">
        <f>IF(Raw!AV360="", "", Raw!AV360)</f>
        <v/>
      </c>
      <c r="H360" t="str">
        <f>IF(Raw!T360="", "", Raw!T360)</f>
        <v/>
      </c>
      <c r="I360" t="str">
        <f>IF(Raw!U360="", "", Raw!U360)</f>
        <v/>
      </c>
      <c r="J360" t="str">
        <f>IF(Raw!AZ360="Failed", "No", "")</f>
        <v/>
      </c>
      <c r="K360" s="2" t="str">
        <f>IF(Raw!BT360="", "", IF(Raw!BT360="Missed", "Missed", DATEVALUE(RIGHT(Raw!BT360, LEN(Raw!BT360) - FIND(",", Raw!BT360) - 1))))</f>
        <v/>
      </c>
      <c r="L360" s="3" t="str">
        <f>IF(Raw!BU360="", "", IF(Raw!BU360="Missed", "Missed", TIMEVALUE(Raw!BU360)))</f>
        <v/>
      </c>
      <c r="M360" t="str">
        <f>IF(Raw!BV360="", "", Raw!BV360)</f>
        <v/>
      </c>
    </row>
    <row r="361" spans="1:13" x14ac:dyDescent="0.2">
      <c r="A361" s="4" t="str">
        <f>IF(B361="", "", 360)</f>
        <v/>
      </c>
      <c r="B361" s="4" t="str">
        <f>IF(Raw!R361="", "", Raw!R361)</f>
        <v/>
      </c>
      <c r="C361" s="4" t="str">
        <f>IF(Raw!S361="", "", Raw!S361)</f>
        <v/>
      </c>
      <c r="D361" t="str">
        <f>IF(Raw!AT361="", "", Raw!AT361)</f>
        <v/>
      </c>
      <c r="E361" t="str">
        <f>IF(Raw!V361="", "", Raw!V361)</f>
        <v/>
      </c>
      <c r="F361" t="str">
        <f>IF(Raw!BA361="", "", Raw!BA361)</f>
        <v/>
      </c>
      <c r="G361" t="str">
        <f>IF(Raw!AV361="", "", Raw!AV361)</f>
        <v/>
      </c>
      <c r="H361" t="str">
        <f>IF(Raw!T361="", "", Raw!T361)</f>
        <v/>
      </c>
      <c r="I361" t="str">
        <f>IF(Raw!U361="", "", Raw!U361)</f>
        <v/>
      </c>
      <c r="J361" t="str">
        <f>IF(Raw!AZ361="Failed", "No", "")</f>
        <v/>
      </c>
      <c r="K361" s="2" t="str">
        <f>IF(Raw!BT361="", "", IF(Raw!BT361="Missed", "Missed", DATEVALUE(RIGHT(Raw!BT361, LEN(Raw!BT361) - FIND(",", Raw!BT361) - 1))))</f>
        <v/>
      </c>
      <c r="L361" s="3" t="str">
        <f>IF(Raw!BU361="", "", IF(Raw!BU361="Missed", "Missed", TIMEVALUE(Raw!BU361)))</f>
        <v/>
      </c>
      <c r="M361" t="str">
        <f>IF(Raw!BV361="", "", Raw!BV361)</f>
        <v/>
      </c>
    </row>
    <row r="362" spans="1:13" x14ac:dyDescent="0.2">
      <c r="A362" s="4" t="str">
        <f>IF(B362="", "", 361)</f>
        <v/>
      </c>
      <c r="B362" s="4" t="str">
        <f>IF(Raw!R362="", "", Raw!R362)</f>
        <v/>
      </c>
      <c r="C362" s="4" t="str">
        <f>IF(Raw!S362="", "", Raw!S362)</f>
        <v/>
      </c>
      <c r="D362" t="str">
        <f>IF(Raw!AT362="", "", Raw!AT362)</f>
        <v/>
      </c>
      <c r="E362" t="str">
        <f>IF(Raw!V362="", "", Raw!V362)</f>
        <v/>
      </c>
      <c r="F362" t="str">
        <f>IF(Raw!BA362="", "", Raw!BA362)</f>
        <v/>
      </c>
      <c r="G362" t="str">
        <f>IF(Raw!AV362="", "", Raw!AV362)</f>
        <v/>
      </c>
      <c r="H362" t="str">
        <f>IF(Raw!T362="", "", Raw!T362)</f>
        <v/>
      </c>
      <c r="I362" t="str">
        <f>IF(Raw!U362="", "", Raw!U362)</f>
        <v/>
      </c>
      <c r="J362" t="str">
        <f>IF(Raw!AZ362="Failed", "No", "")</f>
        <v/>
      </c>
      <c r="K362" s="2" t="str">
        <f>IF(Raw!BT362="", "", IF(Raw!BT362="Missed", "Missed", DATEVALUE(RIGHT(Raw!BT362, LEN(Raw!BT362) - FIND(",", Raw!BT362) - 1))))</f>
        <v/>
      </c>
      <c r="L362" s="3" t="str">
        <f>IF(Raw!BU362="", "", IF(Raw!BU362="Missed", "Missed", TIMEVALUE(Raw!BU362)))</f>
        <v/>
      </c>
      <c r="M362" t="str">
        <f>IF(Raw!BV362="", "", Raw!BV362)</f>
        <v/>
      </c>
    </row>
    <row r="363" spans="1:13" x14ac:dyDescent="0.2">
      <c r="A363" s="4" t="str">
        <f>IF(B363="", "", 362)</f>
        <v/>
      </c>
      <c r="B363" s="4" t="str">
        <f>IF(Raw!R363="", "", Raw!R363)</f>
        <v/>
      </c>
      <c r="C363" s="4" t="str">
        <f>IF(Raw!S363="", "", Raw!S363)</f>
        <v/>
      </c>
      <c r="D363" t="str">
        <f>IF(Raw!AT363="", "", Raw!AT363)</f>
        <v/>
      </c>
      <c r="E363" t="str">
        <f>IF(Raw!V363="", "", Raw!V363)</f>
        <v/>
      </c>
      <c r="F363" t="str">
        <f>IF(Raw!BA363="", "", Raw!BA363)</f>
        <v/>
      </c>
      <c r="G363" t="str">
        <f>IF(Raw!AV363="", "", Raw!AV363)</f>
        <v/>
      </c>
      <c r="H363" t="str">
        <f>IF(Raw!T363="", "", Raw!T363)</f>
        <v/>
      </c>
      <c r="I363" t="str">
        <f>IF(Raw!U363="", "", Raw!U363)</f>
        <v/>
      </c>
      <c r="J363" t="str">
        <f>IF(Raw!AZ363="Failed", "No", "")</f>
        <v/>
      </c>
      <c r="K363" s="2" t="str">
        <f>IF(Raw!BT363="", "", IF(Raw!BT363="Missed", "Missed", DATEVALUE(RIGHT(Raw!BT363, LEN(Raw!BT363) - FIND(",", Raw!BT363) - 1))))</f>
        <v/>
      </c>
      <c r="L363" s="3" t="str">
        <f>IF(Raw!BU363="", "", IF(Raw!BU363="Missed", "Missed", TIMEVALUE(Raw!BU363)))</f>
        <v/>
      </c>
      <c r="M363" t="str">
        <f>IF(Raw!BV363="", "", Raw!BV363)</f>
        <v/>
      </c>
    </row>
    <row r="364" spans="1:13" x14ac:dyDescent="0.2">
      <c r="A364" s="4" t="str">
        <f>IF(B364="", "", 363)</f>
        <v/>
      </c>
      <c r="B364" s="4" t="str">
        <f>IF(Raw!R364="", "", Raw!R364)</f>
        <v/>
      </c>
      <c r="C364" s="4" t="str">
        <f>IF(Raw!S364="", "", Raw!S364)</f>
        <v/>
      </c>
      <c r="D364" t="str">
        <f>IF(Raw!AT364="", "", Raw!AT364)</f>
        <v/>
      </c>
      <c r="E364" t="str">
        <f>IF(Raw!V364="", "", Raw!V364)</f>
        <v/>
      </c>
      <c r="F364" t="str">
        <f>IF(Raw!BA364="", "", Raw!BA364)</f>
        <v/>
      </c>
      <c r="G364" t="str">
        <f>IF(Raw!AV364="", "", Raw!AV364)</f>
        <v/>
      </c>
      <c r="H364" t="str">
        <f>IF(Raw!T364="", "", Raw!T364)</f>
        <v/>
      </c>
      <c r="I364" t="str">
        <f>IF(Raw!U364="", "", Raw!U364)</f>
        <v/>
      </c>
      <c r="J364" t="str">
        <f>IF(Raw!AZ364="Failed", "No", "")</f>
        <v/>
      </c>
      <c r="K364" s="2" t="str">
        <f>IF(Raw!BT364="", "", IF(Raw!BT364="Missed", "Missed", DATEVALUE(RIGHT(Raw!BT364, LEN(Raw!BT364) - FIND(",", Raw!BT364) - 1))))</f>
        <v/>
      </c>
      <c r="L364" s="3" t="str">
        <f>IF(Raw!BU364="", "", IF(Raw!BU364="Missed", "Missed", TIMEVALUE(Raw!BU364)))</f>
        <v/>
      </c>
      <c r="M364" t="str">
        <f>IF(Raw!BV364="", "", Raw!BV364)</f>
        <v/>
      </c>
    </row>
    <row r="365" spans="1:13" x14ac:dyDescent="0.2">
      <c r="A365" s="4" t="str">
        <f>IF(B365="", "", 364)</f>
        <v/>
      </c>
      <c r="B365" s="4" t="str">
        <f>IF(Raw!R365="", "", Raw!R365)</f>
        <v/>
      </c>
      <c r="C365" s="4" t="str">
        <f>IF(Raw!S365="", "", Raw!S365)</f>
        <v/>
      </c>
      <c r="D365" t="str">
        <f>IF(Raw!AT365="", "", Raw!AT365)</f>
        <v/>
      </c>
      <c r="E365" t="str">
        <f>IF(Raw!V365="", "", Raw!V365)</f>
        <v/>
      </c>
      <c r="F365" t="str">
        <f>IF(Raw!BA365="", "", Raw!BA365)</f>
        <v/>
      </c>
      <c r="G365" t="str">
        <f>IF(Raw!AV365="", "", Raw!AV365)</f>
        <v/>
      </c>
      <c r="H365" t="str">
        <f>IF(Raw!T365="", "", Raw!T365)</f>
        <v/>
      </c>
      <c r="I365" t="str">
        <f>IF(Raw!U365="", "", Raw!U365)</f>
        <v/>
      </c>
      <c r="J365" t="str">
        <f>IF(Raw!AZ365="Failed", "No", "")</f>
        <v/>
      </c>
      <c r="K365" s="2" t="str">
        <f>IF(Raw!BT365="", "", IF(Raw!BT365="Missed", "Missed", DATEVALUE(RIGHT(Raw!BT365, LEN(Raw!BT365) - FIND(",", Raw!BT365) - 1))))</f>
        <v/>
      </c>
      <c r="L365" s="3" t="str">
        <f>IF(Raw!BU365="", "", IF(Raw!BU365="Missed", "Missed", TIMEVALUE(Raw!BU365)))</f>
        <v/>
      </c>
      <c r="M365" t="str">
        <f>IF(Raw!BV365="", "", Raw!BV365)</f>
        <v/>
      </c>
    </row>
    <row r="366" spans="1:13" x14ac:dyDescent="0.2">
      <c r="A366" s="4" t="str">
        <f>IF(B366="", "", 365)</f>
        <v/>
      </c>
      <c r="B366" s="4" t="str">
        <f>IF(Raw!R366="", "", Raw!R366)</f>
        <v/>
      </c>
      <c r="C366" s="4" t="str">
        <f>IF(Raw!S366="", "", Raw!S366)</f>
        <v/>
      </c>
      <c r="D366" t="str">
        <f>IF(Raw!AT366="", "", Raw!AT366)</f>
        <v/>
      </c>
      <c r="E366" t="str">
        <f>IF(Raw!V366="", "", Raw!V366)</f>
        <v/>
      </c>
      <c r="F366" t="str">
        <f>IF(Raw!BA366="", "", Raw!BA366)</f>
        <v/>
      </c>
      <c r="G366" t="str">
        <f>IF(Raw!AV366="", "", Raw!AV366)</f>
        <v/>
      </c>
      <c r="H366" t="str">
        <f>IF(Raw!T366="", "", Raw!T366)</f>
        <v/>
      </c>
      <c r="I366" t="str">
        <f>IF(Raw!U366="", "", Raw!U366)</f>
        <v/>
      </c>
      <c r="J366" t="str">
        <f>IF(Raw!AZ366="Failed", "No", "")</f>
        <v/>
      </c>
      <c r="K366" s="2" t="str">
        <f>IF(Raw!BT366="", "", IF(Raw!BT366="Missed", "Missed", DATEVALUE(RIGHT(Raw!BT366, LEN(Raw!BT366) - FIND(",", Raw!BT366) - 1))))</f>
        <v/>
      </c>
      <c r="L366" s="3" t="str">
        <f>IF(Raw!BU366="", "", IF(Raw!BU366="Missed", "Missed", TIMEVALUE(Raw!BU366)))</f>
        <v/>
      </c>
      <c r="M366" t="str">
        <f>IF(Raw!BV366="", "", Raw!BV366)</f>
        <v/>
      </c>
    </row>
    <row r="367" spans="1:13" x14ac:dyDescent="0.2">
      <c r="A367" s="4" t="str">
        <f>IF(B367="", "", 366)</f>
        <v/>
      </c>
      <c r="B367" s="4" t="str">
        <f>IF(Raw!R367="", "", Raw!R367)</f>
        <v/>
      </c>
      <c r="C367" s="4" t="str">
        <f>IF(Raw!S367="", "", Raw!S367)</f>
        <v/>
      </c>
      <c r="D367" t="str">
        <f>IF(Raw!AT367="", "", Raw!AT367)</f>
        <v/>
      </c>
      <c r="E367" t="str">
        <f>IF(Raw!V367="", "", Raw!V367)</f>
        <v/>
      </c>
      <c r="F367" t="str">
        <f>IF(Raw!BA367="", "", Raw!BA367)</f>
        <v/>
      </c>
      <c r="G367" t="str">
        <f>IF(Raw!AV367="", "", Raw!AV367)</f>
        <v/>
      </c>
      <c r="H367" t="str">
        <f>IF(Raw!T367="", "", Raw!T367)</f>
        <v/>
      </c>
      <c r="I367" t="str">
        <f>IF(Raw!U367="", "", Raw!U367)</f>
        <v/>
      </c>
      <c r="J367" t="str">
        <f>IF(Raw!AZ367="Failed", "No", "")</f>
        <v/>
      </c>
      <c r="K367" s="2" t="str">
        <f>IF(Raw!BT367="", "", IF(Raw!BT367="Missed", "Missed", DATEVALUE(RIGHT(Raw!BT367, LEN(Raw!BT367) - FIND(",", Raw!BT367) - 1))))</f>
        <v/>
      </c>
      <c r="L367" s="3" t="str">
        <f>IF(Raw!BU367="", "", IF(Raw!BU367="Missed", "Missed", TIMEVALUE(Raw!BU367)))</f>
        <v/>
      </c>
      <c r="M367" t="str">
        <f>IF(Raw!BV367="", "", Raw!BV367)</f>
        <v/>
      </c>
    </row>
    <row r="368" spans="1:13" x14ac:dyDescent="0.2">
      <c r="A368" s="4" t="str">
        <f>IF(B368="", "", 367)</f>
        <v/>
      </c>
      <c r="B368" s="4" t="str">
        <f>IF(Raw!R368="", "", Raw!R368)</f>
        <v/>
      </c>
      <c r="C368" s="4" t="str">
        <f>IF(Raw!S368="", "", Raw!S368)</f>
        <v/>
      </c>
      <c r="D368" t="str">
        <f>IF(Raw!AT368="", "", Raw!AT368)</f>
        <v/>
      </c>
      <c r="E368" t="str">
        <f>IF(Raw!V368="", "", Raw!V368)</f>
        <v/>
      </c>
      <c r="F368" t="str">
        <f>IF(Raw!BA368="", "", Raw!BA368)</f>
        <v/>
      </c>
      <c r="G368" t="str">
        <f>IF(Raw!AV368="", "", Raw!AV368)</f>
        <v/>
      </c>
      <c r="H368" t="str">
        <f>IF(Raw!T368="", "", Raw!T368)</f>
        <v/>
      </c>
      <c r="I368" t="str">
        <f>IF(Raw!U368="", "", Raw!U368)</f>
        <v/>
      </c>
      <c r="J368" t="str">
        <f>IF(Raw!AZ368="Failed", "No", "")</f>
        <v/>
      </c>
      <c r="K368" s="2" t="str">
        <f>IF(Raw!BT368="", "", IF(Raw!BT368="Missed", "Missed", DATEVALUE(RIGHT(Raw!BT368, LEN(Raw!BT368) - FIND(",", Raw!BT368) - 1))))</f>
        <v/>
      </c>
      <c r="L368" s="3" t="str">
        <f>IF(Raw!BU368="", "", IF(Raw!BU368="Missed", "Missed", TIMEVALUE(Raw!BU368)))</f>
        <v/>
      </c>
      <c r="M368" t="str">
        <f>IF(Raw!BV368="", "", Raw!BV368)</f>
        <v/>
      </c>
    </row>
    <row r="369" spans="1:13" x14ac:dyDescent="0.2">
      <c r="A369" s="4" t="str">
        <f>IF(B369="", "", 368)</f>
        <v/>
      </c>
      <c r="B369" s="4" t="str">
        <f>IF(Raw!R369="", "", Raw!R369)</f>
        <v/>
      </c>
      <c r="C369" s="4" t="str">
        <f>IF(Raw!S369="", "", Raw!S369)</f>
        <v/>
      </c>
      <c r="D369" t="str">
        <f>IF(Raw!AT369="", "", Raw!AT369)</f>
        <v/>
      </c>
      <c r="E369" t="str">
        <f>IF(Raw!V369="", "", Raw!V369)</f>
        <v/>
      </c>
      <c r="F369" t="str">
        <f>IF(Raw!BA369="", "", Raw!BA369)</f>
        <v/>
      </c>
      <c r="G369" t="str">
        <f>IF(Raw!AV369="", "", Raw!AV369)</f>
        <v/>
      </c>
      <c r="H369" t="str">
        <f>IF(Raw!T369="", "", Raw!T369)</f>
        <v/>
      </c>
      <c r="I369" t="str">
        <f>IF(Raw!U369="", "", Raw!U369)</f>
        <v/>
      </c>
      <c r="J369" t="str">
        <f>IF(Raw!AZ369="Failed", "No", "")</f>
        <v/>
      </c>
      <c r="K369" s="2" t="str">
        <f>IF(Raw!BT369="", "", IF(Raw!BT369="Missed", "Missed", DATEVALUE(RIGHT(Raw!BT369, LEN(Raw!BT369) - FIND(",", Raw!BT369) - 1))))</f>
        <v/>
      </c>
      <c r="L369" s="3" t="str">
        <f>IF(Raw!BU369="", "", IF(Raw!BU369="Missed", "Missed", TIMEVALUE(Raw!BU369)))</f>
        <v/>
      </c>
      <c r="M369" t="str">
        <f>IF(Raw!BV369="", "", Raw!BV369)</f>
        <v/>
      </c>
    </row>
    <row r="370" spans="1:13" x14ac:dyDescent="0.2">
      <c r="A370" s="4" t="str">
        <f>IF(B370="", "", 369)</f>
        <v/>
      </c>
      <c r="B370" s="4" t="str">
        <f>IF(Raw!R370="", "", Raw!R370)</f>
        <v/>
      </c>
      <c r="C370" s="4" t="str">
        <f>IF(Raw!S370="", "", Raw!S370)</f>
        <v/>
      </c>
      <c r="D370" t="str">
        <f>IF(Raw!AT370="", "", Raw!AT370)</f>
        <v/>
      </c>
      <c r="E370" t="str">
        <f>IF(Raw!V370="", "", Raw!V370)</f>
        <v/>
      </c>
      <c r="F370" t="str">
        <f>IF(Raw!BA370="", "", Raw!BA370)</f>
        <v/>
      </c>
      <c r="G370" t="str">
        <f>IF(Raw!AV370="", "", Raw!AV370)</f>
        <v/>
      </c>
      <c r="H370" t="str">
        <f>IF(Raw!T370="", "", Raw!T370)</f>
        <v/>
      </c>
      <c r="I370" t="str">
        <f>IF(Raw!U370="", "", Raw!U370)</f>
        <v/>
      </c>
      <c r="J370" t="str">
        <f>IF(Raw!AZ370="Failed", "No", "")</f>
        <v/>
      </c>
      <c r="K370" s="2" t="str">
        <f>IF(Raw!BT370="", "", IF(Raw!BT370="Missed", "Missed", DATEVALUE(RIGHT(Raw!BT370, LEN(Raw!BT370) - FIND(",", Raw!BT370) - 1))))</f>
        <v/>
      </c>
      <c r="L370" s="3" t="str">
        <f>IF(Raw!BU370="", "", IF(Raw!BU370="Missed", "Missed", TIMEVALUE(Raw!BU370)))</f>
        <v/>
      </c>
      <c r="M370" t="str">
        <f>IF(Raw!BV370="", "", Raw!BV370)</f>
        <v/>
      </c>
    </row>
    <row r="371" spans="1:13" x14ac:dyDescent="0.2">
      <c r="A371" s="4" t="str">
        <f>IF(B371="", "", 370)</f>
        <v/>
      </c>
      <c r="B371" s="4" t="str">
        <f>IF(Raw!R371="", "", Raw!R371)</f>
        <v/>
      </c>
      <c r="C371" s="4" t="str">
        <f>IF(Raw!S371="", "", Raw!S371)</f>
        <v/>
      </c>
      <c r="D371" t="str">
        <f>IF(Raw!AT371="", "", Raw!AT371)</f>
        <v/>
      </c>
      <c r="E371" t="str">
        <f>IF(Raw!V371="", "", Raw!V371)</f>
        <v/>
      </c>
      <c r="F371" t="str">
        <f>IF(Raw!BA371="", "", Raw!BA371)</f>
        <v/>
      </c>
      <c r="G371" t="str">
        <f>IF(Raw!AV371="", "", Raw!AV371)</f>
        <v/>
      </c>
      <c r="H371" t="str">
        <f>IF(Raw!T371="", "", Raw!T371)</f>
        <v/>
      </c>
      <c r="I371" t="str">
        <f>IF(Raw!U371="", "", Raw!U371)</f>
        <v/>
      </c>
      <c r="J371" t="str">
        <f>IF(Raw!AZ371="Failed", "No", "")</f>
        <v/>
      </c>
      <c r="K371" s="2" t="str">
        <f>IF(Raw!BT371="", "", IF(Raw!BT371="Missed", "Missed", DATEVALUE(RIGHT(Raw!BT371, LEN(Raw!BT371) - FIND(",", Raw!BT371) - 1))))</f>
        <v/>
      </c>
      <c r="L371" s="3" t="str">
        <f>IF(Raw!BU371="", "", IF(Raw!BU371="Missed", "Missed", TIMEVALUE(Raw!BU371)))</f>
        <v/>
      </c>
      <c r="M371" t="str">
        <f>IF(Raw!BV371="", "", Raw!BV371)</f>
        <v/>
      </c>
    </row>
    <row r="372" spans="1:13" x14ac:dyDescent="0.2">
      <c r="A372" s="4" t="str">
        <f>IF(B372="", "", 371)</f>
        <v/>
      </c>
      <c r="B372" s="4" t="str">
        <f>IF(Raw!R372="", "", Raw!R372)</f>
        <v/>
      </c>
      <c r="C372" s="4" t="str">
        <f>IF(Raw!S372="", "", Raw!S372)</f>
        <v/>
      </c>
      <c r="D372" t="str">
        <f>IF(Raw!AT372="", "", Raw!AT372)</f>
        <v/>
      </c>
      <c r="E372" t="str">
        <f>IF(Raw!V372="", "", Raw!V372)</f>
        <v/>
      </c>
      <c r="F372" t="str">
        <f>IF(Raw!BA372="", "", Raw!BA372)</f>
        <v/>
      </c>
      <c r="G372" t="str">
        <f>IF(Raw!AV372="", "", Raw!AV372)</f>
        <v/>
      </c>
      <c r="H372" t="str">
        <f>IF(Raw!T372="", "", Raw!T372)</f>
        <v/>
      </c>
      <c r="I372" t="str">
        <f>IF(Raw!U372="", "", Raw!U372)</f>
        <v/>
      </c>
      <c r="J372" t="str">
        <f>IF(Raw!AZ372="Failed", "No", "")</f>
        <v/>
      </c>
      <c r="K372" s="2" t="str">
        <f>IF(Raw!BT372="", "", IF(Raw!BT372="Missed", "Missed", DATEVALUE(RIGHT(Raw!BT372, LEN(Raw!BT372) - FIND(",", Raw!BT372) - 1))))</f>
        <v/>
      </c>
      <c r="L372" s="3" t="str">
        <f>IF(Raw!BU372="", "", IF(Raw!BU372="Missed", "Missed", TIMEVALUE(Raw!BU372)))</f>
        <v/>
      </c>
      <c r="M372" t="str">
        <f>IF(Raw!BV372="", "", Raw!BV372)</f>
        <v/>
      </c>
    </row>
    <row r="373" spans="1:13" x14ac:dyDescent="0.2">
      <c r="A373" s="4" t="str">
        <f>IF(B373="", "", 372)</f>
        <v/>
      </c>
      <c r="B373" s="4" t="str">
        <f>IF(Raw!R373="", "", Raw!R373)</f>
        <v/>
      </c>
      <c r="C373" s="4" t="str">
        <f>IF(Raw!S373="", "", Raw!S373)</f>
        <v/>
      </c>
      <c r="D373" t="str">
        <f>IF(Raw!AT373="", "", Raw!AT373)</f>
        <v/>
      </c>
      <c r="E373" t="str">
        <f>IF(Raw!V373="", "", Raw!V373)</f>
        <v/>
      </c>
      <c r="F373" t="str">
        <f>IF(Raw!BA373="", "", Raw!BA373)</f>
        <v/>
      </c>
      <c r="G373" t="str">
        <f>IF(Raw!AV373="", "", Raw!AV373)</f>
        <v/>
      </c>
      <c r="H373" t="str">
        <f>IF(Raw!T373="", "", Raw!T373)</f>
        <v/>
      </c>
      <c r="I373" t="str">
        <f>IF(Raw!U373="", "", Raw!U373)</f>
        <v/>
      </c>
      <c r="J373" t="str">
        <f>IF(Raw!AZ373="Failed", "No", "")</f>
        <v/>
      </c>
      <c r="K373" s="2" t="str">
        <f>IF(Raw!BT373="", "", IF(Raw!BT373="Missed", "Missed", DATEVALUE(RIGHT(Raw!BT373, LEN(Raw!BT373) - FIND(",", Raw!BT373) - 1))))</f>
        <v/>
      </c>
      <c r="L373" s="3" t="str">
        <f>IF(Raw!BU373="", "", IF(Raw!BU373="Missed", "Missed", TIMEVALUE(Raw!BU373)))</f>
        <v/>
      </c>
      <c r="M373" t="str">
        <f>IF(Raw!BV373="", "", Raw!BV373)</f>
        <v/>
      </c>
    </row>
    <row r="374" spans="1:13" x14ac:dyDescent="0.2">
      <c r="A374" s="4" t="str">
        <f>IF(B374="", "", 373)</f>
        <v/>
      </c>
      <c r="B374" s="4" t="str">
        <f>IF(Raw!R374="", "", Raw!R374)</f>
        <v/>
      </c>
      <c r="C374" s="4" t="str">
        <f>IF(Raw!S374="", "", Raw!S374)</f>
        <v/>
      </c>
      <c r="D374" t="str">
        <f>IF(Raw!AT374="", "", Raw!AT374)</f>
        <v/>
      </c>
      <c r="E374" t="str">
        <f>IF(Raw!V374="", "", Raw!V374)</f>
        <v/>
      </c>
      <c r="F374" t="str">
        <f>IF(Raw!BA374="", "", Raw!BA374)</f>
        <v/>
      </c>
      <c r="G374" t="str">
        <f>IF(Raw!AV374="", "", Raw!AV374)</f>
        <v/>
      </c>
      <c r="H374" t="str">
        <f>IF(Raw!T374="", "", Raw!T374)</f>
        <v/>
      </c>
      <c r="I374" t="str">
        <f>IF(Raw!U374="", "", Raw!U374)</f>
        <v/>
      </c>
      <c r="J374" t="str">
        <f>IF(Raw!AZ374="Failed", "No", "")</f>
        <v/>
      </c>
      <c r="K374" s="2" t="str">
        <f>IF(Raw!BT374="", "", IF(Raw!BT374="Missed", "Missed", DATEVALUE(RIGHT(Raw!BT374, LEN(Raw!BT374) - FIND(",", Raw!BT374) - 1))))</f>
        <v/>
      </c>
      <c r="L374" s="3" t="str">
        <f>IF(Raw!BU374="", "", IF(Raw!BU374="Missed", "Missed", TIMEVALUE(Raw!BU374)))</f>
        <v/>
      </c>
      <c r="M374" t="str">
        <f>IF(Raw!BV374="", "", Raw!BV374)</f>
        <v/>
      </c>
    </row>
    <row r="375" spans="1:13" x14ac:dyDescent="0.2">
      <c r="A375" s="4" t="str">
        <f>IF(B375="", "", 374)</f>
        <v/>
      </c>
      <c r="B375" s="4" t="str">
        <f>IF(Raw!R375="", "", Raw!R375)</f>
        <v/>
      </c>
      <c r="C375" s="4" t="str">
        <f>IF(Raw!S375="", "", Raw!S375)</f>
        <v/>
      </c>
      <c r="D375" t="str">
        <f>IF(Raw!AT375="", "", Raw!AT375)</f>
        <v/>
      </c>
      <c r="E375" t="str">
        <f>IF(Raw!V375="", "", Raw!V375)</f>
        <v/>
      </c>
      <c r="F375" t="str">
        <f>IF(Raw!BA375="", "", Raw!BA375)</f>
        <v/>
      </c>
      <c r="G375" t="str">
        <f>IF(Raw!AV375="", "", Raw!AV375)</f>
        <v/>
      </c>
      <c r="H375" t="str">
        <f>IF(Raw!T375="", "", Raw!T375)</f>
        <v/>
      </c>
      <c r="I375" t="str">
        <f>IF(Raw!U375="", "", Raw!U375)</f>
        <v/>
      </c>
      <c r="J375" t="str">
        <f>IF(Raw!AZ375="Failed", "No", "")</f>
        <v/>
      </c>
      <c r="K375" s="2" t="str">
        <f>IF(Raw!BT375="", "", IF(Raw!BT375="Missed", "Missed", DATEVALUE(RIGHT(Raw!BT375, LEN(Raw!BT375) - FIND(",", Raw!BT375) - 1))))</f>
        <v/>
      </c>
      <c r="L375" s="3" t="str">
        <f>IF(Raw!BU375="", "", IF(Raw!BU375="Missed", "Missed", TIMEVALUE(Raw!BU375)))</f>
        <v/>
      </c>
      <c r="M375" t="str">
        <f>IF(Raw!BV375="", "", Raw!BV375)</f>
        <v/>
      </c>
    </row>
    <row r="376" spans="1:13" x14ac:dyDescent="0.2">
      <c r="A376" s="4" t="str">
        <f>IF(B376="", "", 375)</f>
        <v/>
      </c>
      <c r="B376" s="4" t="str">
        <f>IF(Raw!R376="", "", Raw!R376)</f>
        <v/>
      </c>
      <c r="C376" s="4" t="str">
        <f>IF(Raw!S376="", "", Raw!S376)</f>
        <v/>
      </c>
      <c r="D376" t="str">
        <f>IF(Raw!AT376="", "", Raw!AT376)</f>
        <v/>
      </c>
      <c r="E376" t="str">
        <f>IF(Raw!V376="", "", Raw!V376)</f>
        <v/>
      </c>
      <c r="F376" t="str">
        <f>IF(Raw!BA376="", "", Raw!BA376)</f>
        <v/>
      </c>
      <c r="G376" t="str">
        <f>IF(Raw!AV376="", "", Raw!AV376)</f>
        <v/>
      </c>
      <c r="H376" t="str">
        <f>IF(Raw!T376="", "", Raw!T376)</f>
        <v/>
      </c>
      <c r="I376" t="str">
        <f>IF(Raw!U376="", "", Raw!U376)</f>
        <v/>
      </c>
      <c r="J376" t="str">
        <f>IF(Raw!AZ376="Failed", "No", "")</f>
        <v/>
      </c>
      <c r="K376" s="2" t="str">
        <f>IF(Raw!BT376="", "", IF(Raw!BT376="Missed", "Missed", DATEVALUE(RIGHT(Raw!BT376, LEN(Raw!BT376) - FIND(",", Raw!BT376) - 1))))</f>
        <v/>
      </c>
      <c r="L376" s="3" t="str">
        <f>IF(Raw!BU376="", "", IF(Raw!BU376="Missed", "Missed", TIMEVALUE(Raw!BU376)))</f>
        <v/>
      </c>
      <c r="M376" t="str">
        <f>IF(Raw!BV376="", "", Raw!BV376)</f>
        <v/>
      </c>
    </row>
    <row r="377" spans="1:13" x14ac:dyDescent="0.2">
      <c r="A377" s="4" t="str">
        <f>IF(B377="", "", 376)</f>
        <v/>
      </c>
      <c r="B377" s="4" t="str">
        <f>IF(Raw!R377="", "", Raw!R377)</f>
        <v/>
      </c>
      <c r="C377" s="4" t="str">
        <f>IF(Raw!S377="", "", Raw!S377)</f>
        <v/>
      </c>
      <c r="D377" t="str">
        <f>IF(Raw!AT377="", "", Raw!AT377)</f>
        <v/>
      </c>
      <c r="E377" t="str">
        <f>IF(Raw!V377="", "", Raw!V377)</f>
        <v/>
      </c>
      <c r="F377" t="str">
        <f>IF(Raw!BA377="", "", Raw!BA377)</f>
        <v/>
      </c>
      <c r="G377" t="str">
        <f>IF(Raw!AV377="", "", Raw!AV377)</f>
        <v/>
      </c>
      <c r="H377" t="str">
        <f>IF(Raw!T377="", "", Raw!T377)</f>
        <v/>
      </c>
      <c r="I377" t="str">
        <f>IF(Raw!U377="", "", Raw!U377)</f>
        <v/>
      </c>
      <c r="J377" t="str">
        <f>IF(Raw!AZ377="Failed", "No", "")</f>
        <v/>
      </c>
      <c r="K377" s="2" t="str">
        <f>IF(Raw!BT377="", "", IF(Raw!BT377="Missed", "Missed", DATEVALUE(RIGHT(Raw!BT377, LEN(Raw!BT377) - FIND(",", Raw!BT377) - 1))))</f>
        <v/>
      </c>
      <c r="L377" s="3" t="str">
        <f>IF(Raw!BU377="", "", IF(Raw!BU377="Missed", "Missed", TIMEVALUE(Raw!BU377)))</f>
        <v/>
      </c>
      <c r="M377" t="str">
        <f>IF(Raw!BV377="", "", Raw!BV377)</f>
        <v/>
      </c>
    </row>
    <row r="378" spans="1:13" x14ac:dyDescent="0.2">
      <c r="A378" s="4" t="str">
        <f>IF(B378="", "", 377)</f>
        <v/>
      </c>
      <c r="B378" s="4" t="str">
        <f>IF(Raw!R378="", "", Raw!R378)</f>
        <v/>
      </c>
      <c r="C378" s="4" t="str">
        <f>IF(Raw!S378="", "", Raw!S378)</f>
        <v/>
      </c>
      <c r="D378" t="str">
        <f>IF(Raw!AT378="", "", Raw!AT378)</f>
        <v/>
      </c>
      <c r="E378" t="str">
        <f>IF(Raw!V378="", "", Raw!V378)</f>
        <v/>
      </c>
      <c r="F378" t="str">
        <f>IF(Raw!BA378="", "", Raw!BA378)</f>
        <v/>
      </c>
      <c r="G378" t="str">
        <f>IF(Raw!AV378="", "", Raw!AV378)</f>
        <v/>
      </c>
      <c r="H378" t="str">
        <f>IF(Raw!T378="", "", Raw!T378)</f>
        <v/>
      </c>
      <c r="I378" t="str">
        <f>IF(Raw!U378="", "", Raw!U378)</f>
        <v/>
      </c>
      <c r="J378" t="str">
        <f>IF(Raw!AZ378="Failed", "No", "")</f>
        <v/>
      </c>
      <c r="K378" s="2" t="str">
        <f>IF(Raw!BT378="", "", IF(Raw!BT378="Missed", "Missed", DATEVALUE(RIGHT(Raw!BT378, LEN(Raw!BT378) - FIND(",", Raw!BT378) - 1))))</f>
        <v/>
      </c>
      <c r="L378" s="3" t="str">
        <f>IF(Raw!BU378="", "", IF(Raw!BU378="Missed", "Missed", TIMEVALUE(Raw!BU378)))</f>
        <v/>
      </c>
      <c r="M378" t="str">
        <f>IF(Raw!BV378="", "", Raw!BV378)</f>
        <v/>
      </c>
    </row>
    <row r="379" spans="1:13" x14ac:dyDescent="0.2">
      <c r="A379" s="4" t="str">
        <f>IF(B379="", "", 378)</f>
        <v/>
      </c>
      <c r="B379" s="4" t="str">
        <f>IF(Raw!R379="", "", Raw!R379)</f>
        <v/>
      </c>
      <c r="C379" s="4" t="str">
        <f>IF(Raw!S379="", "", Raw!S379)</f>
        <v/>
      </c>
      <c r="D379" t="str">
        <f>IF(Raw!AT379="", "", Raw!AT379)</f>
        <v/>
      </c>
      <c r="E379" t="str">
        <f>IF(Raw!V379="", "", Raw!V379)</f>
        <v/>
      </c>
      <c r="F379" t="str">
        <f>IF(Raw!BA379="", "", Raw!BA379)</f>
        <v/>
      </c>
      <c r="G379" t="str">
        <f>IF(Raw!AV379="", "", Raw!AV379)</f>
        <v/>
      </c>
      <c r="H379" t="str">
        <f>IF(Raw!T379="", "", Raw!T379)</f>
        <v/>
      </c>
      <c r="I379" t="str">
        <f>IF(Raw!U379="", "", Raw!U379)</f>
        <v/>
      </c>
      <c r="J379" t="str">
        <f>IF(Raw!AZ379="Failed", "No", "")</f>
        <v/>
      </c>
      <c r="K379" s="2" t="str">
        <f>IF(Raw!BT379="", "", IF(Raw!BT379="Missed", "Missed", DATEVALUE(RIGHT(Raw!BT379, LEN(Raw!BT379) - FIND(",", Raw!BT379) - 1))))</f>
        <v/>
      </c>
      <c r="L379" s="3" t="str">
        <f>IF(Raw!BU379="", "", IF(Raw!BU379="Missed", "Missed", TIMEVALUE(Raw!BU379)))</f>
        <v/>
      </c>
      <c r="M379" t="str">
        <f>IF(Raw!BV379="", "", Raw!BV379)</f>
        <v/>
      </c>
    </row>
    <row r="380" spans="1:13" x14ac:dyDescent="0.2">
      <c r="A380" s="4" t="str">
        <f>IF(B380="", "", 379)</f>
        <v/>
      </c>
      <c r="B380" s="4" t="str">
        <f>IF(Raw!R380="", "", Raw!R380)</f>
        <v/>
      </c>
      <c r="C380" s="4" t="str">
        <f>IF(Raw!S380="", "", Raw!S380)</f>
        <v/>
      </c>
      <c r="D380" t="str">
        <f>IF(Raw!AT380="", "", Raw!AT380)</f>
        <v/>
      </c>
      <c r="E380" t="str">
        <f>IF(Raw!V380="", "", Raw!V380)</f>
        <v/>
      </c>
      <c r="F380" t="str">
        <f>IF(Raw!BA380="", "", Raw!BA380)</f>
        <v/>
      </c>
      <c r="G380" t="str">
        <f>IF(Raw!AV380="", "", Raw!AV380)</f>
        <v/>
      </c>
      <c r="H380" t="str">
        <f>IF(Raw!T380="", "", Raw!T380)</f>
        <v/>
      </c>
      <c r="I380" t="str">
        <f>IF(Raw!U380="", "", Raw!U380)</f>
        <v/>
      </c>
      <c r="J380" t="str">
        <f>IF(Raw!AZ380="Failed", "No", "")</f>
        <v/>
      </c>
      <c r="K380" s="2" t="str">
        <f>IF(Raw!BT380="", "", IF(Raw!BT380="Missed", "Missed", DATEVALUE(RIGHT(Raw!BT380, LEN(Raw!BT380) - FIND(",", Raw!BT380) - 1))))</f>
        <v/>
      </c>
      <c r="L380" s="3" t="str">
        <f>IF(Raw!BU380="", "", IF(Raw!BU380="Missed", "Missed", TIMEVALUE(Raw!BU380)))</f>
        <v/>
      </c>
      <c r="M380" t="str">
        <f>IF(Raw!BV380="", "", Raw!BV380)</f>
        <v/>
      </c>
    </row>
    <row r="381" spans="1:13" x14ac:dyDescent="0.2">
      <c r="A381" s="4" t="str">
        <f>IF(B381="", "", 380)</f>
        <v/>
      </c>
      <c r="B381" s="4" t="str">
        <f>IF(Raw!R381="", "", Raw!R381)</f>
        <v/>
      </c>
      <c r="C381" s="4" t="str">
        <f>IF(Raw!S381="", "", Raw!S381)</f>
        <v/>
      </c>
      <c r="D381" t="str">
        <f>IF(Raw!AT381="", "", Raw!AT381)</f>
        <v/>
      </c>
      <c r="E381" t="str">
        <f>IF(Raw!V381="", "", Raw!V381)</f>
        <v/>
      </c>
      <c r="F381" t="str">
        <f>IF(Raw!BA381="", "", Raw!BA381)</f>
        <v/>
      </c>
      <c r="G381" t="str">
        <f>IF(Raw!AV381="", "", Raw!AV381)</f>
        <v/>
      </c>
      <c r="H381" t="str">
        <f>IF(Raw!T381="", "", Raw!T381)</f>
        <v/>
      </c>
      <c r="I381" t="str">
        <f>IF(Raw!U381="", "", Raw!U381)</f>
        <v/>
      </c>
      <c r="J381" t="str">
        <f>IF(Raw!AZ381="Failed", "No", "")</f>
        <v/>
      </c>
      <c r="K381" s="2" t="str">
        <f>IF(Raw!BT381="", "", IF(Raw!BT381="Missed", "Missed", DATEVALUE(RIGHT(Raw!BT381, LEN(Raw!BT381) - FIND(",", Raw!BT381) - 1))))</f>
        <v/>
      </c>
      <c r="L381" s="3" t="str">
        <f>IF(Raw!BU381="", "", IF(Raw!BU381="Missed", "Missed", TIMEVALUE(Raw!BU381)))</f>
        <v/>
      </c>
      <c r="M381" t="str">
        <f>IF(Raw!BV381="", "", Raw!BV381)</f>
        <v/>
      </c>
    </row>
    <row r="382" spans="1:13" x14ac:dyDescent="0.2">
      <c r="A382" s="4" t="str">
        <f>IF(B382="", "", 381)</f>
        <v/>
      </c>
      <c r="B382" s="4" t="str">
        <f>IF(Raw!R382="", "", Raw!R382)</f>
        <v/>
      </c>
      <c r="C382" s="4" t="str">
        <f>IF(Raw!S382="", "", Raw!S382)</f>
        <v/>
      </c>
      <c r="D382" t="str">
        <f>IF(Raw!AT382="", "", Raw!AT382)</f>
        <v/>
      </c>
      <c r="E382" t="str">
        <f>IF(Raw!V382="", "", Raw!V382)</f>
        <v/>
      </c>
      <c r="F382" t="str">
        <f>IF(Raw!BA382="", "", Raw!BA382)</f>
        <v/>
      </c>
      <c r="G382" t="str">
        <f>IF(Raw!AV382="", "", Raw!AV382)</f>
        <v/>
      </c>
      <c r="H382" t="str">
        <f>IF(Raw!T382="", "", Raw!T382)</f>
        <v/>
      </c>
      <c r="I382" t="str">
        <f>IF(Raw!U382="", "", Raw!U382)</f>
        <v/>
      </c>
      <c r="J382" t="str">
        <f>IF(Raw!AZ382="Failed", "No", "")</f>
        <v/>
      </c>
      <c r="K382" s="2" t="str">
        <f>IF(Raw!BT382="", "", IF(Raw!BT382="Missed", "Missed", DATEVALUE(RIGHT(Raw!BT382, LEN(Raw!BT382) - FIND(",", Raw!BT382) - 1))))</f>
        <v/>
      </c>
      <c r="L382" s="3" t="str">
        <f>IF(Raw!BU382="", "", IF(Raw!BU382="Missed", "Missed", TIMEVALUE(Raw!BU382)))</f>
        <v/>
      </c>
      <c r="M382" t="str">
        <f>IF(Raw!BV382="", "", Raw!BV382)</f>
        <v/>
      </c>
    </row>
    <row r="383" spans="1:13" x14ac:dyDescent="0.2">
      <c r="A383" s="4" t="str">
        <f>IF(B383="", "", 382)</f>
        <v/>
      </c>
      <c r="B383" s="4" t="str">
        <f>IF(Raw!R383="", "", Raw!R383)</f>
        <v/>
      </c>
      <c r="C383" s="4" t="str">
        <f>IF(Raw!S383="", "", Raw!S383)</f>
        <v/>
      </c>
      <c r="D383" t="str">
        <f>IF(Raw!AT383="", "", Raw!AT383)</f>
        <v/>
      </c>
      <c r="E383" t="str">
        <f>IF(Raw!V383="", "", Raw!V383)</f>
        <v/>
      </c>
      <c r="F383" t="str">
        <f>IF(Raw!BA383="", "", Raw!BA383)</f>
        <v/>
      </c>
      <c r="G383" t="str">
        <f>IF(Raw!AV383="", "", Raw!AV383)</f>
        <v/>
      </c>
      <c r="H383" t="str">
        <f>IF(Raw!T383="", "", Raw!T383)</f>
        <v/>
      </c>
      <c r="I383" t="str">
        <f>IF(Raw!U383="", "", Raw!U383)</f>
        <v/>
      </c>
      <c r="J383" t="str">
        <f>IF(Raw!AZ383="Failed", "No", "")</f>
        <v/>
      </c>
      <c r="K383" s="2" t="str">
        <f>IF(Raw!BT383="", "", IF(Raw!BT383="Missed", "Missed", DATEVALUE(RIGHT(Raw!BT383, LEN(Raw!BT383) - FIND(",", Raw!BT383) - 1))))</f>
        <v/>
      </c>
      <c r="L383" s="3" t="str">
        <f>IF(Raw!BU383="", "", IF(Raw!BU383="Missed", "Missed", TIMEVALUE(Raw!BU383)))</f>
        <v/>
      </c>
      <c r="M383" t="str">
        <f>IF(Raw!BV383="", "", Raw!BV383)</f>
        <v/>
      </c>
    </row>
    <row r="384" spans="1:13" x14ac:dyDescent="0.2">
      <c r="A384" s="4" t="str">
        <f>IF(B384="", "", 383)</f>
        <v/>
      </c>
      <c r="B384" s="4" t="str">
        <f>IF(Raw!R384="", "", Raw!R384)</f>
        <v/>
      </c>
      <c r="C384" s="4" t="str">
        <f>IF(Raw!S384="", "", Raw!S384)</f>
        <v/>
      </c>
      <c r="D384" t="str">
        <f>IF(Raw!AT384="", "", Raw!AT384)</f>
        <v/>
      </c>
      <c r="E384" t="str">
        <f>IF(Raw!V384="", "", Raw!V384)</f>
        <v/>
      </c>
      <c r="F384" t="str">
        <f>IF(Raw!BA384="", "", Raw!BA384)</f>
        <v/>
      </c>
      <c r="G384" t="str">
        <f>IF(Raw!AV384="", "", Raw!AV384)</f>
        <v/>
      </c>
      <c r="H384" t="str">
        <f>IF(Raw!T384="", "", Raw!T384)</f>
        <v/>
      </c>
      <c r="I384" t="str">
        <f>IF(Raw!U384="", "", Raw!U384)</f>
        <v/>
      </c>
      <c r="J384" t="str">
        <f>IF(Raw!AZ384="Failed", "No", "")</f>
        <v/>
      </c>
      <c r="K384" s="2" t="str">
        <f>IF(Raw!BT384="", "", IF(Raw!BT384="Missed", "Missed", DATEVALUE(RIGHT(Raw!BT384, LEN(Raw!BT384) - FIND(",", Raw!BT384) - 1))))</f>
        <v/>
      </c>
      <c r="L384" s="3" t="str">
        <f>IF(Raw!BU384="", "", IF(Raw!BU384="Missed", "Missed", TIMEVALUE(Raw!BU384)))</f>
        <v/>
      </c>
      <c r="M384" t="str">
        <f>IF(Raw!BV384="", "", Raw!BV384)</f>
        <v/>
      </c>
    </row>
    <row r="385" spans="1:13" x14ac:dyDescent="0.2">
      <c r="A385" s="4" t="str">
        <f>IF(B385="", "", 384)</f>
        <v/>
      </c>
      <c r="B385" s="4" t="str">
        <f>IF(Raw!R385="", "", Raw!R385)</f>
        <v/>
      </c>
      <c r="C385" s="4" t="str">
        <f>IF(Raw!S385="", "", Raw!S385)</f>
        <v/>
      </c>
      <c r="D385" t="str">
        <f>IF(Raw!AT385="", "", Raw!AT385)</f>
        <v/>
      </c>
      <c r="E385" t="str">
        <f>IF(Raw!V385="", "", Raw!V385)</f>
        <v/>
      </c>
      <c r="F385" t="str">
        <f>IF(Raw!BA385="", "", Raw!BA385)</f>
        <v/>
      </c>
      <c r="G385" t="str">
        <f>IF(Raw!AV385="", "", Raw!AV385)</f>
        <v/>
      </c>
      <c r="H385" t="str">
        <f>IF(Raw!T385="", "", Raw!T385)</f>
        <v/>
      </c>
      <c r="I385" t="str">
        <f>IF(Raw!U385="", "", Raw!U385)</f>
        <v/>
      </c>
      <c r="J385" t="str">
        <f>IF(Raw!AZ385="Failed", "No", "")</f>
        <v/>
      </c>
      <c r="K385" s="2" t="str">
        <f>IF(Raw!BT385="", "", IF(Raw!BT385="Missed", "Missed", DATEVALUE(RIGHT(Raw!BT385, LEN(Raw!BT385) - FIND(",", Raw!BT385) - 1))))</f>
        <v/>
      </c>
      <c r="L385" s="3" t="str">
        <f>IF(Raw!BU385="", "", IF(Raw!BU385="Missed", "Missed", TIMEVALUE(Raw!BU385)))</f>
        <v/>
      </c>
      <c r="M385" t="str">
        <f>IF(Raw!BV385="", "", Raw!BV385)</f>
        <v/>
      </c>
    </row>
    <row r="386" spans="1:13" x14ac:dyDescent="0.2">
      <c r="A386" s="4" t="str">
        <f>IF(B386="", "", 385)</f>
        <v/>
      </c>
      <c r="B386" s="4" t="str">
        <f>IF(Raw!R386="", "", Raw!R386)</f>
        <v/>
      </c>
      <c r="C386" s="4" t="str">
        <f>IF(Raw!S386="", "", Raw!S386)</f>
        <v/>
      </c>
      <c r="D386" t="str">
        <f>IF(Raw!AT386="", "", Raw!AT386)</f>
        <v/>
      </c>
      <c r="E386" t="str">
        <f>IF(Raw!V386="", "", Raw!V386)</f>
        <v/>
      </c>
      <c r="F386" t="str">
        <f>IF(Raw!BA386="", "", Raw!BA386)</f>
        <v/>
      </c>
      <c r="G386" t="str">
        <f>IF(Raw!AV386="", "", Raw!AV386)</f>
        <v/>
      </c>
      <c r="H386" t="str">
        <f>IF(Raw!T386="", "", Raw!T386)</f>
        <v/>
      </c>
      <c r="I386" t="str">
        <f>IF(Raw!U386="", "", Raw!U386)</f>
        <v/>
      </c>
      <c r="J386" t="str">
        <f>IF(Raw!AZ386="Failed", "No", "")</f>
        <v/>
      </c>
      <c r="K386" s="2" t="str">
        <f>IF(Raw!BT386="", "", IF(Raw!BT386="Missed", "Missed", DATEVALUE(RIGHT(Raw!BT386, LEN(Raw!BT386) - FIND(",", Raw!BT386) - 1))))</f>
        <v/>
      </c>
      <c r="L386" s="3" t="str">
        <f>IF(Raw!BU386="", "", IF(Raw!BU386="Missed", "Missed", TIMEVALUE(Raw!BU386)))</f>
        <v/>
      </c>
      <c r="M386" t="str">
        <f>IF(Raw!BV386="", "", Raw!BV386)</f>
        <v/>
      </c>
    </row>
    <row r="387" spans="1:13" x14ac:dyDescent="0.2">
      <c r="A387" s="4" t="str">
        <f>IF(B387="", "", 386)</f>
        <v/>
      </c>
      <c r="B387" s="4" t="str">
        <f>IF(Raw!R387="", "", Raw!R387)</f>
        <v/>
      </c>
      <c r="C387" s="4" t="str">
        <f>IF(Raw!S387="", "", Raw!S387)</f>
        <v/>
      </c>
      <c r="D387" t="str">
        <f>IF(Raw!AT387="", "", Raw!AT387)</f>
        <v/>
      </c>
      <c r="E387" t="str">
        <f>IF(Raw!V387="", "", Raw!V387)</f>
        <v/>
      </c>
      <c r="F387" t="str">
        <f>IF(Raw!BA387="", "", Raw!BA387)</f>
        <v/>
      </c>
      <c r="G387" t="str">
        <f>IF(Raw!AV387="", "", Raw!AV387)</f>
        <v/>
      </c>
      <c r="H387" t="str">
        <f>IF(Raw!T387="", "", Raw!T387)</f>
        <v/>
      </c>
      <c r="I387" t="str">
        <f>IF(Raw!U387="", "", Raw!U387)</f>
        <v/>
      </c>
      <c r="J387" t="str">
        <f>IF(Raw!AZ387="Failed", "No", "")</f>
        <v/>
      </c>
      <c r="K387" s="2" t="str">
        <f>IF(Raw!BT387="", "", IF(Raw!BT387="Missed", "Missed", DATEVALUE(RIGHT(Raw!BT387, LEN(Raw!BT387) - FIND(",", Raw!BT387) - 1))))</f>
        <v/>
      </c>
      <c r="L387" s="3" t="str">
        <f>IF(Raw!BU387="", "", IF(Raw!BU387="Missed", "Missed", TIMEVALUE(Raw!BU387)))</f>
        <v/>
      </c>
      <c r="M387" t="str">
        <f>IF(Raw!BV387="", "", Raw!BV387)</f>
        <v/>
      </c>
    </row>
    <row r="388" spans="1:13" x14ac:dyDescent="0.2">
      <c r="A388" s="4" t="str">
        <f>IF(B388="", "", 387)</f>
        <v/>
      </c>
      <c r="B388" s="4" t="str">
        <f>IF(Raw!R388="", "", Raw!R388)</f>
        <v/>
      </c>
      <c r="C388" s="4" t="str">
        <f>IF(Raw!S388="", "", Raw!S388)</f>
        <v/>
      </c>
      <c r="D388" t="str">
        <f>IF(Raw!AT388="", "", Raw!AT388)</f>
        <v/>
      </c>
      <c r="E388" t="str">
        <f>IF(Raw!V388="", "", Raw!V388)</f>
        <v/>
      </c>
      <c r="F388" t="str">
        <f>IF(Raw!BA388="", "", Raw!BA388)</f>
        <v/>
      </c>
      <c r="G388" t="str">
        <f>IF(Raw!AV388="", "", Raw!AV388)</f>
        <v/>
      </c>
      <c r="H388" t="str">
        <f>IF(Raw!T388="", "", Raw!T388)</f>
        <v/>
      </c>
      <c r="I388" t="str">
        <f>IF(Raw!U388="", "", Raw!U388)</f>
        <v/>
      </c>
      <c r="J388" t="str">
        <f>IF(Raw!AZ388="Failed", "No", "")</f>
        <v/>
      </c>
      <c r="K388" s="2" t="str">
        <f>IF(Raw!BT388="", "", IF(Raw!BT388="Missed", "Missed", DATEVALUE(RIGHT(Raw!BT388, LEN(Raw!BT388) - FIND(",", Raw!BT388) - 1))))</f>
        <v/>
      </c>
      <c r="L388" s="3" t="str">
        <f>IF(Raw!BU388="", "", IF(Raw!BU388="Missed", "Missed", TIMEVALUE(Raw!BU388)))</f>
        <v/>
      </c>
      <c r="M388" t="str">
        <f>IF(Raw!BV388="", "", Raw!BV388)</f>
        <v/>
      </c>
    </row>
    <row r="389" spans="1:13" x14ac:dyDescent="0.2">
      <c r="A389" s="4" t="str">
        <f>IF(B389="", "", 388)</f>
        <v/>
      </c>
      <c r="B389" s="4" t="str">
        <f>IF(Raw!R389="", "", Raw!R389)</f>
        <v/>
      </c>
      <c r="C389" s="4" t="str">
        <f>IF(Raw!S389="", "", Raw!S389)</f>
        <v/>
      </c>
      <c r="D389" t="str">
        <f>IF(Raw!AT389="", "", Raw!AT389)</f>
        <v/>
      </c>
      <c r="E389" t="str">
        <f>IF(Raw!V389="", "", Raw!V389)</f>
        <v/>
      </c>
      <c r="F389" t="str">
        <f>IF(Raw!BA389="", "", Raw!BA389)</f>
        <v/>
      </c>
      <c r="G389" t="str">
        <f>IF(Raw!AV389="", "", Raw!AV389)</f>
        <v/>
      </c>
      <c r="H389" t="str">
        <f>IF(Raw!T389="", "", Raw!T389)</f>
        <v/>
      </c>
      <c r="I389" t="str">
        <f>IF(Raw!U389="", "", Raw!U389)</f>
        <v/>
      </c>
      <c r="J389" t="str">
        <f>IF(Raw!AZ389="Failed", "No", "")</f>
        <v/>
      </c>
      <c r="K389" s="2" t="str">
        <f>IF(Raw!BT389="", "", IF(Raw!BT389="Missed", "Missed", DATEVALUE(RIGHT(Raw!BT389, LEN(Raw!BT389) - FIND(",", Raw!BT389) - 1))))</f>
        <v/>
      </c>
      <c r="L389" s="3" t="str">
        <f>IF(Raw!BU389="", "", IF(Raw!BU389="Missed", "Missed", TIMEVALUE(Raw!BU389)))</f>
        <v/>
      </c>
      <c r="M389" t="str">
        <f>IF(Raw!BV389="", "", Raw!BV389)</f>
        <v/>
      </c>
    </row>
    <row r="390" spans="1:13" x14ac:dyDescent="0.2">
      <c r="A390" s="4" t="str">
        <f>IF(B390="", "", 389)</f>
        <v/>
      </c>
      <c r="B390" s="4" t="str">
        <f>IF(Raw!R390="", "", Raw!R390)</f>
        <v/>
      </c>
      <c r="C390" s="4" t="str">
        <f>IF(Raw!S390="", "", Raw!S390)</f>
        <v/>
      </c>
      <c r="D390" t="str">
        <f>IF(Raw!AT390="", "", Raw!AT390)</f>
        <v/>
      </c>
      <c r="E390" t="str">
        <f>IF(Raw!V390="", "", Raw!V390)</f>
        <v/>
      </c>
      <c r="F390" t="str">
        <f>IF(Raw!BA390="", "", Raw!BA390)</f>
        <v/>
      </c>
      <c r="G390" t="str">
        <f>IF(Raw!AV390="", "", Raw!AV390)</f>
        <v/>
      </c>
      <c r="H390" t="str">
        <f>IF(Raw!T390="", "", Raw!T390)</f>
        <v/>
      </c>
      <c r="I390" t="str">
        <f>IF(Raw!U390="", "", Raw!U390)</f>
        <v/>
      </c>
      <c r="J390" t="str">
        <f>IF(Raw!AZ390="Failed", "No", "")</f>
        <v/>
      </c>
      <c r="K390" s="2" t="str">
        <f>IF(Raw!BT390="", "", IF(Raw!BT390="Missed", "Missed", DATEVALUE(RIGHT(Raw!BT390, LEN(Raw!BT390) - FIND(",", Raw!BT390) - 1))))</f>
        <v/>
      </c>
      <c r="L390" s="3" t="str">
        <f>IF(Raw!BU390="", "", IF(Raw!BU390="Missed", "Missed", TIMEVALUE(Raw!BU390)))</f>
        <v/>
      </c>
      <c r="M390" t="str">
        <f>IF(Raw!BV390="", "", Raw!BV390)</f>
        <v/>
      </c>
    </row>
    <row r="391" spans="1:13" x14ac:dyDescent="0.2">
      <c r="A391" s="4" t="str">
        <f>IF(B391="", "", 390)</f>
        <v/>
      </c>
      <c r="B391" s="4" t="str">
        <f>IF(Raw!R391="", "", Raw!R391)</f>
        <v/>
      </c>
      <c r="C391" s="4" t="str">
        <f>IF(Raw!S391="", "", Raw!S391)</f>
        <v/>
      </c>
      <c r="D391" t="str">
        <f>IF(Raw!AT391="", "", Raw!AT391)</f>
        <v/>
      </c>
      <c r="E391" t="str">
        <f>IF(Raw!V391="", "", Raw!V391)</f>
        <v/>
      </c>
      <c r="F391" t="str">
        <f>IF(Raw!BA391="", "", Raw!BA391)</f>
        <v/>
      </c>
      <c r="G391" t="str">
        <f>IF(Raw!AV391="", "", Raw!AV391)</f>
        <v/>
      </c>
      <c r="H391" t="str">
        <f>IF(Raw!T391="", "", Raw!T391)</f>
        <v/>
      </c>
      <c r="I391" t="str">
        <f>IF(Raw!U391="", "", Raw!U391)</f>
        <v/>
      </c>
      <c r="J391" t="str">
        <f>IF(Raw!AZ391="Failed", "No", "")</f>
        <v/>
      </c>
      <c r="K391" s="2" t="str">
        <f>IF(Raw!BT391="", "", IF(Raw!BT391="Missed", "Missed", DATEVALUE(RIGHT(Raw!BT391, LEN(Raw!BT391) - FIND(",", Raw!BT391) - 1))))</f>
        <v/>
      </c>
      <c r="L391" s="3" t="str">
        <f>IF(Raw!BU391="", "", IF(Raw!BU391="Missed", "Missed", TIMEVALUE(Raw!BU391)))</f>
        <v/>
      </c>
      <c r="M391" t="str">
        <f>IF(Raw!BV391="", "", Raw!BV391)</f>
        <v/>
      </c>
    </row>
    <row r="392" spans="1:13" x14ac:dyDescent="0.2">
      <c r="A392" s="4" t="str">
        <f>IF(B392="", "", 391)</f>
        <v/>
      </c>
      <c r="B392" s="4" t="str">
        <f>IF(Raw!R392="", "", Raw!R392)</f>
        <v/>
      </c>
      <c r="C392" s="4" t="str">
        <f>IF(Raw!S392="", "", Raw!S392)</f>
        <v/>
      </c>
      <c r="D392" t="str">
        <f>IF(Raw!AT392="", "", Raw!AT392)</f>
        <v/>
      </c>
      <c r="E392" t="str">
        <f>IF(Raw!V392="", "", Raw!V392)</f>
        <v/>
      </c>
      <c r="F392" t="str">
        <f>IF(Raw!BA392="", "", Raw!BA392)</f>
        <v/>
      </c>
      <c r="G392" t="str">
        <f>IF(Raw!AV392="", "", Raw!AV392)</f>
        <v/>
      </c>
      <c r="H392" t="str">
        <f>IF(Raw!T392="", "", Raw!T392)</f>
        <v/>
      </c>
      <c r="I392" t="str">
        <f>IF(Raw!U392="", "", Raw!U392)</f>
        <v/>
      </c>
      <c r="J392" t="str">
        <f>IF(Raw!AZ392="Failed", "No", "")</f>
        <v/>
      </c>
      <c r="K392" s="2" t="str">
        <f>IF(Raw!BT392="", "", IF(Raw!BT392="Missed", "Missed", DATEVALUE(RIGHT(Raw!BT392, LEN(Raw!BT392) - FIND(",", Raw!BT392) - 1))))</f>
        <v/>
      </c>
      <c r="L392" s="3" t="str">
        <f>IF(Raw!BU392="", "", IF(Raw!BU392="Missed", "Missed", TIMEVALUE(Raw!BU392)))</f>
        <v/>
      </c>
      <c r="M392" t="str">
        <f>IF(Raw!BV392="", "", Raw!BV392)</f>
        <v/>
      </c>
    </row>
    <row r="393" spans="1:13" x14ac:dyDescent="0.2">
      <c r="A393" s="4" t="str">
        <f>IF(B393="", "", 392)</f>
        <v/>
      </c>
      <c r="B393" s="4" t="str">
        <f>IF(Raw!R393="", "", Raw!R393)</f>
        <v/>
      </c>
      <c r="C393" s="4" t="str">
        <f>IF(Raw!S393="", "", Raw!S393)</f>
        <v/>
      </c>
      <c r="D393" t="str">
        <f>IF(Raw!AT393="", "", Raw!AT393)</f>
        <v/>
      </c>
      <c r="E393" t="str">
        <f>IF(Raw!V393="", "", Raw!V393)</f>
        <v/>
      </c>
      <c r="F393" t="str">
        <f>IF(Raw!BA393="", "", Raw!BA393)</f>
        <v/>
      </c>
      <c r="G393" t="str">
        <f>IF(Raw!AV393="", "", Raw!AV393)</f>
        <v/>
      </c>
      <c r="H393" t="str">
        <f>IF(Raw!T393="", "", Raw!T393)</f>
        <v/>
      </c>
      <c r="I393" t="str">
        <f>IF(Raw!U393="", "", Raw!U393)</f>
        <v/>
      </c>
      <c r="J393" t="str">
        <f>IF(Raw!AZ393="Failed", "No", "")</f>
        <v/>
      </c>
      <c r="K393" s="2" t="str">
        <f>IF(Raw!BT393="", "", IF(Raw!BT393="Missed", "Missed", DATEVALUE(RIGHT(Raw!BT393, LEN(Raw!BT393) - FIND(",", Raw!BT393) - 1))))</f>
        <v/>
      </c>
      <c r="L393" s="3" t="str">
        <f>IF(Raw!BU393="", "", IF(Raw!BU393="Missed", "Missed", TIMEVALUE(Raw!BU393)))</f>
        <v/>
      </c>
      <c r="M393" t="str">
        <f>IF(Raw!BV393="", "", Raw!BV393)</f>
        <v/>
      </c>
    </row>
    <row r="394" spans="1:13" x14ac:dyDescent="0.2">
      <c r="A394" s="4" t="str">
        <f>IF(B394="", "", 393)</f>
        <v/>
      </c>
      <c r="B394" s="4" t="str">
        <f>IF(Raw!R394="", "", Raw!R394)</f>
        <v/>
      </c>
      <c r="C394" s="4" t="str">
        <f>IF(Raw!S394="", "", Raw!S394)</f>
        <v/>
      </c>
      <c r="D394" t="str">
        <f>IF(Raw!AT394="", "", Raw!AT394)</f>
        <v/>
      </c>
      <c r="E394" t="str">
        <f>IF(Raw!V394="", "", Raw!V394)</f>
        <v/>
      </c>
      <c r="F394" t="str">
        <f>IF(Raw!BA394="", "", Raw!BA394)</f>
        <v/>
      </c>
      <c r="G394" t="str">
        <f>IF(Raw!AV394="", "", Raw!AV394)</f>
        <v/>
      </c>
      <c r="H394" t="str">
        <f>IF(Raw!T394="", "", Raw!T394)</f>
        <v/>
      </c>
      <c r="I394" t="str">
        <f>IF(Raw!U394="", "", Raw!U394)</f>
        <v/>
      </c>
      <c r="J394" t="str">
        <f>IF(Raw!AZ394="Failed", "No", "")</f>
        <v/>
      </c>
      <c r="K394" s="2" t="str">
        <f>IF(Raw!BT394="", "", IF(Raw!BT394="Missed", "Missed", DATEVALUE(RIGHT(Raw!BT394, LEN(Raw!BT394) - FIND(",", Raw!BT394) - 1))))</f>
        <v/>
      </c>
      <c r="L394" s="3" t="str">
        <f>IF(Raw!BU394="", "", IF(Raw!BU394="Missed", "Missed", TIMEVALUE(Raw!BU394)))</f>
        <v/>
      </c>
      <c r="M394" t="str">
        <f>IF(Raw!BV394="", "", Raw!BV394)</f>
        <v/>
      </c>
    </row>
    <row r="395" spans="1:13" x14ac:dyDescent="0.2">
      <c r="A395" s="4" t="str">
        <f>IF(B395="", "", 394)</f>
        <v/>
      </c>
      <c r="B395" s="4" t="str">
        <f>IF(Raw!R395="", "", Raw!R395)</f>
        <v/>
      </c>
      <c r="C395" s="4" t="str">
        <f>IF(Raw!S395="", "", Raw!S395)</f>
        <v/>
      </c>
      <c r="D395" t="str">
        <f>IF(Raw!AT395="", "", Raw!AT395)</f>
        <v/>
      </c>
      <c r="E395" t="str">
        <f>IF(Raw!V395="", "", Raw!V395)</f>
        <v/>
      </c>
      <c r="F395" t="str">
        <f>IF(Raw!BA395="", "", Raw!BA395)</f>
        <v/>
      </c>
      <c r="G395" t="str">
        <f>IF(Raw!AV395="", "", Raw!AV395)</f>
        <v/>
      </c>
      <c r="H395" t="str">
        <f>IF(Raw!T395="", "", Raw!T395)</f>
        <v/>
      </c>
      <c r="I395" t="str">
        <f>IF(Raw!U395="", "", Raw!U395)</f>
        <v/>
      </c>
      <c r="J395" t="str">
        <f>IF(Raw!AZ395="Failed", "No", "")</f>
        <v/>
      </c>
      <c r="K395" s="2" t="str">
        <f>IF(Raw!BT395="", "", IF(Raw!BT395="Missed", "Missed", DATEVALUE(RIGHT(Raw!BT395, LEN(Raw!BT395) - FIND(",", Raw!BT395) - 1))))</f>
        <v/>
      </c>
      <c r="L395" s="3" t="str">
        <f>IF(Raw!BU395="", "", IF(Raw!BU395="Missed", "Missed", TIMEVALUE(Raw!BU395)))</f>
        <v/>
      </c>
      <c r="M395" t="str">
        <f>IF(Raw!BV395="", "", Raw!BV395)</f>
        <v/>
      </c>
    </row>
    <row r="396" spans="1:13" x14ac:dyDescent="0.2">
      <c r="A396" s="4" t="str">
        <f>IF(B396="", "", 395)</f>
        <v/>
      </c>
      <c r="B396" s="4" t="str">
        <f>IF(Raw!R396="", "", Raw!R396)</f>
        <v/>
      </c>
      <c r="C396" s="4" t="str">
        <f>IF(Raw!S396="", "", Raw!S396)</f>
        <v/>
      </c>
      <c r="D396" t="str">
        <f>IF(Raw!AT396="", "", Raw!AT396)</f>
        <v/>
      </c>
      <c r="E396" t="str">
        <f>IF(Raw!V396="", "", Raw!V396)</f>
        <v/>
      </c>
      <c r="F396" t="str">
        <f>IF(Raw!BA396="", "", Raw!BA396)</f>
        <v/>
      </c>
      <c r="G396" t="str">
        <f>IF(Raw!AV396="", "", Raw!AV396)</f>
        <v/>
      </c>
      <c r="H396" t="str">
        <f>IF(Raw!T396="", "", Raw!T396)</f>
        <v/>
      </c>
      <c r="I396" t="str">
        <f>IF(Raw!U396="", "", Raw!U396)</f>
        <v/>
      </c>
      <c r="J396" t="str">
        <f>IF(Raw!AZ396="Failed", "No", "")</f>
        <v/>
      </c>
      <c r="K396" s="2" t="str">
        <f>IF(Raw!BT396="", "", IF(Raw!BT396="Missed", "Missed", DATEVALUE(RIGHT(Raw!BT396, LEN(Raw!BT396) - FIND(",", Raw!BT396) - 1))))</f>
        <v/>
      </c>
      <c r="L396" s="3" t="str">
        <f>IF(Raw!BU396="", "", IF(Raw!BU396="Missed", "Missed", TIMEVALUE(Raw!BU396)))</f>
        <v/>
      </c>
      <c r="M396" t="str">
        <f>IF(Raw!BV396="", "", Raw!BV396)</f>
        <v/>
      </c>
    </row>
    <row r="397" spans="1:13" x14ac:dyDescent="0.2">
      <c r="A397" s="4" t="str">
        <f>IF(B397="", "", 396)</f>
        <v/>
      </c>
      <c r="B397" s="4" t="str">
        <f>IF(Raw!R397="", "", Raw!R397)</f>
        <v/>
      </c>
      <c r="C397" s="4" t="str">
        <f>IF(Raw!S397="", "", Raw!S397)</f>
        <v/>
      </c>
      <c r="D397" t="str">
        <f>IF(Raw!AT397="", "", Raw!AT397)</f>
        <v/>
      </c>
      <c r="E397" t="str">
        <f>IF(Raw!V397="", "", Raw!V397)</f>
        <v/>
      </c>
      <c r="F397" t="str">
        <f>IF(Raw!BA397="", "", Raw!BA397)</f>
        <v/>
      </c>
      <c r="G397" t="str">
        <f>IF(Raw!AV397="", "", Raw!AV397)</f>
        <v/>
      </c>
      <c r="H397" t="str">
        <f>IF(Raw!T397="", "", Raw!T397)</f>
        <v/>
      </c>
      <c r="I397" t="str">
        <f>IF(Raw!U397="", "", Raw!U397)</f>
        <v/>
      </c>
      <c r="J397" t="str">
        <f>IF(Raw!AZ397="Failed", "No", "")</f>
        <v/>
      </c>
      <c r="K397" s="2" t="str">
        <f>IF(Raw!BT397="", "", IF(Raw!BT397="Missed", "Missed", DATEVALUE(RIGHT(Raw!BT397, LEN(Raw!BT397) - FIND(",", Raw!BT397) - 1))))</f>
        <v/>
      </c>
      <c r="L397" s="3" t="str">
        <f>IF(Raw!BU397="", "", IF(Raw!BU397="Missed", "Missed", TIMEVALUE(Raw!BU397)))</f>
        <v/>
      </c>
      <c r="M397" t="str">
        <f>IF(Raw!BV397="", "", Raw!BV397)</f>
        <v/>
      </c>
    </row>
    <row r="398" spans="1:13" x14ac:dyDescent="0.2">
      <c r="A398" s="4" t="str">
        <f>IF(B398="", "", 397)</f>
        <v/>
      </c>
      <c r="B398" s="4" t="str">
        <f>IF(Raw!R398="", "", Raw!R398)</f>
        <v/>
      </c>
      <c r="C398" s="4" t="str">
        <f>IF(Raw!S398="", "", Raw!S398)</f>
        <v/>
      </c>
      <c r="D398" t="str">
        <f>IF(Raw!AT398="", "", Raw!AT398)</f>
        <v/>
      </c>
      <c r="E398" t="str">
        <f>IF(Raw!V398="", "", Raw!V398)</f>
        <v/>
      </c>
      <c r="F398" t="str">
        <f>IF(Raw!BA398="", "", Raw!BA398)</f>
        <v/>
      </c>
      <c r="G398" t="str">
        <f>IF(Raw!AV398="", "", Raw!AV398)</f>
        <v/>
      </c>
      <c r="H398" t="str">
        <f>IF(Raw!T398="", "", Raw!T398)</f>
        <v/>
      </c>
      <c r="I398" t="str">
        <f>IF(Raw!U398="", "", Raw!U398)</f>
        <v/>
      </c>
      <c r="J398" t="str">
        <f>IF(Raw!AZ398="Failed", "No", "")</f>
        <v/>
      </c>
      <c r="K398" s="2" t="str">
        <f>IF(Raw!BT398="", "", IF(Raw!BT398="Missed", "Missed", DATEVALUE(RIGHT(Raw!BT398, LEN(Raw!BT398) - FIND(",", Raw!BT398) - 1))))</f>
        <v/>
      </c>
      <c r="L398" s="3" t="str">
        <f>IF(Raw!BU398="", "", IF(Raw!BU398="Missed", "Missed", TIMEVALUE(Raw!BU398)))</f>
        <v/>
      </c>
      <c r="M398" t="str">
        <f>IF(Raw!BV398="", "", Raw!BV398)</f>
        <v/>
      </c>
    </row>
    <row r="399" spans="1:13" x14ac:dyDescent="0.2">
      <c r="A399" s="4" t="str">
        <f>IF(B399="", "", 398)</f>
        <v/>
      </c>
      <c r="B399" s="4" t="str">
        <f>IF(Raw!R399="", "", Raw!R399)</f>
        <v/>
      </c>
      <c r="C399" s="4" t="str">
        <f>IF(Raw!S399="", "", Raw!S399)</f>
        <v/>
      </c>
      <c r="D399" t="str">
        <f>IF(Raw!AT399="", "", Raw!AT399)</f>
        <v/>
      </c>
      <c r="E399" t="str">
        <f>IF(Raw!V399="", "", Raw!V399)</f>
        <v/>
      </c>
      <c r="F399" t="str">
        <f>IF(Raw!BA399="", "", Raw!BA399)</f>
        <v/>
      </c>
      <c r="G399" t="str">
        <f>IF(Raw!AV399="", "", Raw!AV399)</f>
        <v/>
      </c>
      <c r="H399" t="str">
        <f>IF(Raw!T399="", "", Raw!T399)</f>
        <v/>
      </c>
      <c r="I399" t="str">
        <f>IF(Raw!U399="", "", Raw!U399)</f>
        <v/>
      </c>
      <c r="J399" t="str">
        <f>IF(Raw!AZ399="Failed", "No", "")</f>
        <v/>
      </c>
      <c r="K399" s="2" t="str">
        <f>IF(Raw!BT399="", "", IF(Raw!BT399="Missed", "Missed", DATEVALUE(RIGHT(Raw!BT399, LEN(Raw!BT399) - FIND(",", Raw!BT399) - 1))))</f>
        <v/>
      </c>
      <c r="L399" s="3" t="str">
        <f>IF(Raw!BU399="", "", IF(Raw!BU399="Missed", "Missed", TIMEVALUE(Raw!BU399)))</f>
        <v/>
      </c>
      <c r="M399" t="str">
        <f>IF(Raw!BV399="", "", Raw!BV399)</f>
        <v/>
      </c>
    </row>
    <row r="400" spans="1:13" x14ac:dyDescent="0.2">
      <c r="A400" s="4" t="str">
        <f>IF(B400="", "", 399)</f>
        <v/>
      </c>
      <c r="B400" s="4" t="str">
        <f>IF(Raw!R400="", "", Raw!R400)</f>
        <v/>
      </c>
      <c r="C400" s="4" t="str">
        <f>IF(Raw!S400="", "", Raw!S400)</f>
        <v/>
      </c>
      <c r="D400" t="str">
        <f>IF(Raw!AT400="", "", Raw!AT400)</f>
        <v/>
      </c>
      <c r="E400" t="str">
        <f>IF(Raw!V400="", "", Raw!V400)</f>
        <v/>
      </c>
      <c r="F400" t="str">
        <f>IF(Raw!BA400="", "", Raw!BA400)</f>
        <v/>
      </c>
      <c r="G400" t="str">
        <f>IF(Raw!AV400="", "", Raw!AV400)</f>
        <v/>
      </c>
      <c r="H400" t="str">
        <f>IF(Raw!T400="", "", Raw!T400)</f>
        <v/>
      </c>
      <c r="I400" t="str">
        <f>IF(Raw!U400="", "", Raw!U400)</f>
        <v/>
      </c>
      <c r="J400" t="str">
        <f>IF(Raw!AZ400="Failed", "No", "")</f>
        <v/>
      </c>
      <c r="K400" s="2" t="str">
        <f>IF(Raw!BT400="", "", IF(Raw!BT400="Missed", "Missed", DATEVALUE(RIGHT(Raw!BT400, LEN(Raw!BT400) - FIND(",", Raw!BT400) - 1))))</f>
        <v/>
      </c>
      <c r="L400" s="3" t="str">
        <f>IF(Raw!BU400="", "", IF(Raw!BU400="Missed", "Missed", TIMEVALUE(Raw!BU400)))</f>
        <v/>
      </c>
      <c r="M400" t="str">
        <f>IF(Raw!BV400="", "", Raw!BV400)</f>
        <v/>
      </c>
    </row>
  </sheetData>
  <autoFilter ref="A1:M400" xr:uid="{86806FD2-1238-447F-A2C7-180533233923}"/>
  <conditionalFormatting sqref="A1:M400">
    <cfRule type="expression" dxfId="3" priority="1">
      <formula>$J1="No"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8391-104E-44AF-A8BC-61CEDF9B0B28}">
  <sheetPr codeName="Sheet5"/>
  <dimension ref="A1:V400"/>
  <sheetViews>
    <sheetView zoomScale="70" zoomScaleNormal="70" workbookViewId="0">
      <pane xSplit="3" ySplit="1" topLeftCell="K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defaultRowHeight="14.25" x14ac:dyDescent="0.2"/>
  <cols>
    <col min="1" max="1" width="5" style="4" customWidth="1"/>
    <col min="2" max="2" width="21.33203125" style="4" bestFit="1" customWidth="1"/>
    <col min="3" max="3" width="22.33203125" style="4" bestFit="1" customWidth="1"/>
    <col min="4" max="4" width="14.88671875" bestFit="1" customWidth="1"/>
    <col min="5" max="5" width="13.109375" customWidth="1"/>
    <col min="6" max="6" width="6.77734375" bestFit="1" customWidth="1"/>
    <col min="7" max="7" width="14.88671875" bestFit="1" customWidth="1"/>
    <col min="8" max="8" width="18.21875" bestFit="1" customWidth="1"/>
    <col min="9" max="9" width="36.6640625" bestFit="1" customWidth="1"/>
    <col min="10" max="10" width="12.77734375" customWidth="1"/>
    <col min="11" max="11" width="24.109375" bestFit="1" customWidth="1"/>
    <col min="12" max="12" width="25.109375" bestFit="1" customWidth="1"/>
    <col min="13" max="13" width="53.109375" bestFit="1" customWidth="1"/>
    <col min="14" max="15" width="15.88671875" bestFit="1" customWidth="1"/>
    <col min="16" max="16" width="39.77734375" bestFit="1" customWidth="1"/>
    <col min="17" max="18" width="22" bestFit="1" customWidth="1"/>
    <col min="19" max="19" width="39.77734375" bestFit="1" customWidth="1"/>
    <col min="20" max="21" width="24.109375" bestFit="1" customWidth="1"/>
    <col min="22" max="22" width="53.109375" bestFit="1" customWidth="1"/>
  </cols>
  <sheetData>
    <row r="1" spans="1:22" s="4" customFormat="1" x14ac:dyDescent="0.2">
      <c r="A1" s="4" t="s">
        <v>880</v>
      </c>
      <c r="B1" s="4" t="s">
        <v>866</v>
      </c>
      <c r="C1" s="4" t="s">
        <v>867</v>
      </c>
      <c r="D1" s="4" t="s">
        <v>45</v>
      </c>
      <c r="E1" s="4" t="s">
        <v>868</v>
      </c>
      <c r="F1" s="4" t="s">
        <v>869</v>
      </c>
      <c r="G1" s="4" t="s">
        <v>47</v>
      </c>
      <c r="H1" s="4" t="s">
        <v>870</v>
      </c>
      <c r="I1" s="4" t="s">
        <v>871</v>
      </c>
      <c r="J1" s="4" t="s">
        <v>872</v>
      </c>
      <c r="K1" s="4" t="s">
        <v>62</v>
      </c>
      <c r="L1" s="4" t="s">
        <v>879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74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79</v>
      </c>
    </row>
    <row r="2" spans="1:22" x14ac:dyDescent="0.2">
      <c r="A2" s="4">
        <f>IF(B2="", "", 1)</f>
        <v>1</v>
      </c>
      <c r="B2" s="4" t="str">
        <f>IF(Raw!R2="", "", Raw!R2)</f>
        <v>Zhang</v>
      </c>
      <c r="C2" s="4" t="str">
        <f>IF(Raw!S2="", "", Raw!S2)</f>
        <v>Qian</v>
      </c>
      <c r="D2" t="str">
        <f>IF(Raw!AT2="", "", Raw!AT2)</f>
        <v>Graduate</v>
      </c>
      <c r="E2" t="str">
        <f>IF(Raw!V2="", "", Raw!V2)</f>
        <v>P100831368</v>
      </c>
      <c r="F2" t="str">
        <f>IF(Raw!BA2="", "", Raw!BA2)</f>
        <v>F-1</v>
      </c>
      <c r="G2" t="str">
        <f>IF(Raw!AV2="", "", Raw!AV2)</f>
        <v>On Time</v>
      </c>
      <c r="H2" t="str">
        <f>IF(Raw!T2="", "", Raw!T2)</f>
        <v>qz209516@ohio.edu</v>
      </c>
      <c r="I2" t="str">
        <f>IF(Raw!U2="", "", Raw!U2)</f>
        <v>qian.zhanghong@gmail.com</v>
      </c>
      <c r="J2" t="str">
        <f>IF(Raw!AZ2="Failed", "No", "")</f>
        <v/>
      </c>
      <c r="K2" s="2">
        <f>IF(Raw!BK2="", "", IF(Raw!BK2="Missed", "Missed", DATEVALUE(RIGHT(Raw!BK2, LEN(Raw!BK2) - FIND(",", Raw!BK2) - 1))))</f>
        <v>43326</v>
      </c>
      <c r="L2" s="3">
        <f>IF(Raw!BL2="", "", IF(Raw!BL2="Missed", "Missed", TIMEVALUE(LEFT(Raw!BL2, FIND(" - ", Raw!BL2)))))</f>
        <v>0.58333333333333337</v>
      </c>
      <c r="M2" t="str">
        <f>IF(Raw!BM2="", "", Raw!BM2)</f>
        <v>Baker Center, 2nd Floor Multipurpose Room (240/242)</v>
      </c>
      <c r="N2" s="2">
        <f>IF(Raw!BN2="", "", IF(Raw!BN2="Missed", "Missed", DATEVALUE(RIGHT(Raw!BN2, LEN(Raw!BN2) - FIND(",", Raw!BN2) - 1))))</f>
        <v>43326</v>
      </c>
      <c r="O2" s="3">
        <f>IF(Raw!BO2="", "", IF(Raw!BO2="Missed", "Missed", TIMEVALUE(LEFT(Raw!BO2, FIND(" - ", Raw!BO2)))))</f>
        <v>0.625</v>
      </c>
      <c r="P2" t="str">
        <f>IF(Raw!BP2="", "", Raw!BP2)</f>
        <v>Baker Center, 2nd Floor, Baker Theater</v>
      </c>
      <c r="Q2" s="2">
        <f>IF(Raw!BW2="", "", IF(Raw!BW2="Missed", "Missed", DATEVALUE(RIGHT(Raw!BW2, LEN(Raw!BW2) - FIND(",", Raw!BW2) - 1))))</f>
        <v>43329</v>
      </c>
      <c r="R2" s="3">
        <f>IF(Raw!BX2="", "", IF(Raw!BX2="Missed", "Missed", TIMEVALUE(LEFT(Raw!BX2, FIND(" - ", Raw!BX2)))))</f>
        <v>0.375</v>
      </c>
      <c r="S2" t="str">
        <f>IF(Raw!BY2="", "", Raw!BY2)</f>
        <v>Baker Center, 2nd Floor, Baker Theater</v>
      </c>
      <c r="T2" s="2">
        <f>IF(Raw!BZ2="", "", IF(Raw!BZ2="Missed", "Missed", DATEVALUE(RIGHT(Raw!BZ2, LEN(Raw!BZ2) - FIND(",", Raw!BZ2) - 1))))</f>
        <v>43329</v>
      </c>
      <c r="U2" s="3">
        <f>IF(Raw!CA2="", "", IF(Raw!CA2="Missed", "Missed", TIMEVALUE(LEFT(Raw!CA2, FIND(" - ", Raw!CA2)))))</f>
        <v>0.42708333333333331</v>
      </c>
      <c r="V2" t="str">
        <f>IF(Raw!CB2="", "", Raw!CB2)</f>
        <v>Baker Center, 2nd Floor Multipurpose Room (240/242)</v>
      </c>
    </row>
    <row r="3" spans="1:22" x14ac:dyDescent="0.2">
      <c r="A3" s="4">
        <f>IF(B3="", "", 2)</f>
        <v>2</v>
      </c>
      <c r="B3" s="4" t="str">
        <f>IF(Raw!R3="", "", Raw!R3)</f>
        <v>Tiwari</v>
      </c>
      <c r="C3" s="4" t="str">
        <f>IF(Raw!S3="", "", Raw!S3)</f>
        <v>Sunil</v>
      </c>
      <c r="D3" t="str">
        <f>IF(Raw!AT3="", "", Raw!AT3)</f>
        <v>Graduate</v>
      </c>
      <c r="E3" t="str">
        <f>IF(Raw!V3="", "", Raw!V3)</f>
        <v>P100918107</v>
      </c>
      <c r="F3" t="str">
        <f>IF(Raw!BA3="", "", Raw!BA3)</f>
        <v>F-1</v>
      </c>
      <c r="G3" t="str">
        <f>IF(Raw!AV3="", "", Raw!AV3)</f>
        <v>On Time</v>
      </c>
      <c r="H3" t="str">
        <f>IF(Raw!T3="", "", Raw!T3)</f>
        <v>st303118@ohio.edu</v>
      </c>
      <c r="I3" t="str">
        <f>IF(Raw!U3="", "", Raw!U3)</f>
        <v>suniltiwari9841@gmail.com</v>
      </c>
      <c r="J3" t="str">
        <f>IF(Raw!AZ3="Failed", "No", "")</f>
        <v/>
      </c>
      <c r="K3" s="2">
        <f>IF(Raw!BK3="", "", IF(Raw!BK3="Missed", "Missed", DATEVALUE(RIGHT(Raw!BK3, LEN(Raw!BK3) - FIND(",", Raw!BK3) - 1))))</f>
        <v>43326</v>
      </c>
      <c r="L3" s="3">
        <f>IF(Raw!BL3="", "", IF(Raw!BL3="Missed", "Missed", TIMEVALUE(LEFT(Raw!BL3, FIND(" - ", Raw!BL3)))))</f>
        <v>0.625</v>
      </c>
      <c r="M3" t="str">
        <f>IF(Raw!BM3="", "", Raw!BM3)</f>
        <v>Baker Center, 2nd Floor Multipurpose Room (240/242)</v>
      </c>
      <c r="N3" s="2">
        <f>IF(Raw!BN3="", "", IF(Raw!BN3="Missed", "Missed", DATEVALUE(RIGHT(Raw!BN3, LEN(Raw!BN3) - FIND(",", Raw!BN3) - 1))))</f>
        <v>43326</v>
      </c>
      <c r="O3" s="3">
        <f>IF(Raw!BO3="", "", IF(Raw!BO3="Missed", "Missed", TIMEVALUE(LEFT(Raw!BO3, FIND(" - ", Raw!BO3)))))</f>
        <v>0.58333333333333337</v>
      </c>
      <c r="P3" t="str">
        <f>IF(Raw!BP3="", "", Raw!BP3)</f>
        <v>Baker Center, 2nd Floor, Baker Theater</v>
      </c>
      <c r="Q3" s="2">
        <f>IF(Raw!BW3="", "", IF(Raw!BW3="Missed", "Missed", DATEVALUE(RIGHT(Raw!BW3, LEN(Raw!BW3) - FIND(",", Raw!BW3) - 1))))</f>
        <v>43329</v>
      </c>
      <c r="R3" s="3">
        <f>IF(Raw!BX3="", "", IF(Raw!BX3="Missed", "Missed", TIMEVALUE(LEFT(Raw!BX3, FIND(" - ", Raw!BX3)))))</f>
        <v>0.42708333333333331</v>
      </c>
      <c r="S3" t="str">
        <f>IF(Raw!BY3="", "", Raw!BY3)</f>
        <v>Baker Center, 2nd Floor, Baker Theater</v>
      </c>
      <c r="T3" s="2">
        <f>IF(Raw!BZ3="", "", IF(Raw!BZ3="Missed", "Missed", DATEVALUE(RIGHT(Raw!BZ3, LEN(Raw!BZ3) - FIND(",", Raw!BZ3) - 1))))</f>
        <v>43329</v>
      </c>
      <c r="U3" s="3">
        <f>IF(Raw!CA3="", "", IF(Raw!CA3="Missed", "Missed", TIMEVALUE(LEFT(Raw!CA3, FIND(" - ", Raw!CA3)))))</f>
        <v>0.375</v>
      </c>
      <c r="V3" t="str">
        <f>IF(Raw!CB3="", "", Raw!CB3)</f>
        <v>Baker Center, 2nd Floor Multipurpose Room (240/242)</v>
      </c>
    </row>
    <row r="4" spans="1:22" x14ac:dyDescent="0.2">
      <c r="A4" s="4">
        <f>IF(B4="", "", 3)</f>
        <v>3</v>
      </c>
      <c r="B4" s="4" t="str">
        <f>IF(Raw!R4="", "", Raw!R4)</f>
        <v>Baldissera Pacchetti</v>
      </c>
      <c r="C4" s="4" t="str">
        <f>IF(Raw!S4="", "", Raw!S4)</f>
        <v>Marina</v>
      </c>
      <c r="D4" t="str">
        <f>IF(Raw!AT4="", "", Raw!AT4)</f>
        <v>Graduate</v>
      </c>
      <c r="E4" t="str">
        <f>IF(Raw!V4="", "", Raw!V4)</f>
        <v>P100918551</v>
      </c>
      <c r="F4" t="str">
        <f>IF(Raw!BA4="", "", Raw!BA4)</f>
        <v>F-1</v>
      </c>
      <c r="G4" t="str">
        <f>IF(Raw!AV4="", "", Raw!AV4)</f>
        <v>2018-08-14</v>
      </c>
      <c r="H4" t="str">
        <f>IF(Raw!T4="", "", Raw!T4)</f>
        <v>mb311218@ohio.edu</v>
      </c>
      <c r="I4" t="str">
        <f>IF(Raw!U4="", "", Raw!U4)</f>
        <v>marinabaldisserapacchetti@gmail.com</v>
      </c>
      <c r="J4" t="str">
        <f>IF(Raw!AZ4="Failed", "No", "")</f>
        <v/>
      </c>
      <c r="K4" s="2" t="str">
        <f>IF(Raw!BK4="", "", IF(Raw!BK4="Missed", "Missed", DATEVALUE(RIGHT(Raw!BK4, LEN(Raw!BK4) - FIND(",", Raw!BK4) - 1))))</f>
        <v>Missed</v>
      </c>
      <c r="L4" s="3" t="str">
        <f>IF(Raw!BL4="", "", IF(Raw!BL4="Missed", "Missed", TIMEVALUE(LEFT(Raw!BL4, FIND(" - ", Raw!BL4)))))</f>
        <v>Missed</v>
      </c>
      <c r="M4" t="str">
        <f>IF(Raw!BM4="", "", Raw!BM4)</f>
        <v>Missed</v>
      </c>
      <c r="N4" s="2">
        <f>IF(Raw!BN4="", "", IF(Raw!BN4="Missed", "Missed", DATEVALUE(RIGHT(Raw!BN4, LEN(Raw!BN4) - FIND(",", Raw!BN4) - 1))))</f>
        <v>43335</v>
      </c>
      <c r="O4" s="3">
        <f>IF(Raw!BO4="", "", IF(Raw!BO4="Missed", "Missed", TIMEVALUE(LEFT(Raw!BO4, FIND(" - ", Raw!BO4)))))</f>
        <v>0.33333333333333331</v>
      </c>
      <c r="P4" t="str">
        <f>IF(Raw!BP4="", "", Raw!BP4)</f>
        <v>Bentley Hall 132</v>
      </c>
      <c r="Q4" s="2">
        <f>IF(Raw!BW4="", "", IF(Raw!BW4="Missed", "Missed", DATEVALUE(RIGHT(Raw!BW4, LEN(Raw!BW4) - FIND(",", Raw!BW4) - 1))))</f>
        <v>43329</v>
      </c>
      <c r="R4" s="3">
        <f>IF(Raw!BX4="", "", IF(Raw!BX4="Missed", "Missed", TIMEVALUE(LEFT(Raw!BX4, FIND(" - ", Raw!BX4)))))</f>
        <v>0.42708333333333331</v>
      </c>
      <c r="S4" t="str">
        <f>IF(Raw!BY4="", "", Raw!BY4)</f>
        <v>Baker Center, 2nd Floor, Baker Theater</v>
      </c>
      <c r="T4" s="2">
        <f>IF(Raw!BZ4="", "", IF(Raw!BZ4="Missed", "Missed", DATEVALUE(RIGHT(Raw!BZ4, LEN(Raw!BZ4) - FIND(",", Raw!BZ4) - 1))))</f>
        <v>43329</v>
      </c>
      <c r="U4" s="3">
        <f>IF(Raw!CA4="", "", IF(Raw!CA4="Missed", "Missed", TIMEVALUE(LEFT(Raw!CA4, FIND(" - ", Raw!CA4)))))</f>
        <v>0.375</v>
      </c>
      <c r="V4" t="str">
        <f>IF(Raw!CB4="", "", Raw!CB4)</f>
        <v>Baker Center, 2nd Floor Multipurpose Room (240/242)</v>
      </c>
    </row>
    <row r="5" spans="1:22" x14ac:dyDescent="0.2">
      <c r="A5" s="4">
        <f>IF(B5="", "", 4)</f>
        <v>4</v>
      </c>
      <c r="B5" s="4" t="str">
        <f>IF(Raw!R5="", "", Raw!R5)</f>
        <v>Seghiri</v>
      </c>
      <c r="C5" s="4" t="str">
        <f>IF(Raw!S5="", "", Raw!S5)</f>
        <v>Mohamed</v>
      </c>
      <c r="D5" t="str">
        <f>IF(Raw!AT5="", "", Raw!AT5)</f>
        <v>Graduate</v>
      </c>
      <c r="E5" t="str">
        <f>IF(Raw!V5="", "", Raw!V5)</f>
        <v>P100904066</v>
      </c>
      <c r="F5" t="str">
        <f>IF(Raw!BA5="", "", Raw!BA5)</f>
        <v>F-1</v>
      </c>
      <c r="G5" t="str">
        <f>IF(Raw!AV5="", "", Raw!AV5)</f>
        <v>On Time</v>
      </c>
      <c r="H5" t="str">
        <f>IF(Raw!T5="", "", Raw!T5)</f>
        <v>ms013717@ohio.edu</v>
      </c>
      <c r="I5" t="str">
        <f>IF(Raw!U5="", "", Raw!U5)</f>
        <v>moh-saghar@hotmail.com</v>
      </c>
      <c r="J5" t="str">
        <f>IF(Raw!AZ5="Failed", "No", "")</f>
        <v/>
      </c>
      <c r="K5" s="2">
        <f>IF(Raw!BK5="", "", IF(Raw!BK5="Missed", "Missed", DATEVALUE(RIGHT(Raw!BK5, LEN(Raw!BK5) - FIND(",", Raw!BK5) - 1))))</f>
        <v>43326</v>
      </c>
      <c r="L5" s="3">
        <f>IF(Raw!BL5="", "", IF(Raw!BL5="Missed", "Missed", TIMEVALUE(LEFT(Raw!BL5, FIND(" - ", Raw!BL5)))))</f>
        <v>0.58333333333333337</v>
      </c>
      <c r="M5" t="str">
        <f>IF(Raw!BM5="", "", Raw!BM5)</f>
        <v>Baker Center, 2nd Floor Multipurpose Room (240/242)</v>
      </c>
      <c r="N5" s="2">
        <f>IF(Raw!BN5="", "", IF(Raw!BN5="Missed", "Missed", DATEVALUE(RIGHT(Raw!BN5, LEN(Raw!BN5) - FIND(",", Raw!BN5) - 1))))</f>
        <v>43326</v>
      </c>
      <c r="O5" s="3">
        <f>IF(Raw!BO5="", "", IF(Raw!BO5="Missed", "Missed", TIMEVALUE(LEFT(Raw!BO5, FIND(" - ", Raw!BO5)))))</f>
        <v>0.625</v>
      </c>
      <c r="P5" t="str">
        <f>IF(Raw!BP5="", "", Raw!BP5)</f>
        <v>Baker Center, 2nd Floor, Baker Theater</v>
      </c>
      <c r="Q5" s="2">
        <f>IF(Raw!BW5="", "", IF(Raw!BW5="Missed", "Missed", DATEVALUE(RIGHT(Raw!BW5, LEN(Raw!BW5) - FIND(",", Raw!BW5) - 1))))</f>
        <v>43329</v>
      </c>
      <c r="R5" s="3">
        <f>IF(Raw!BX5="", "", IF(Raw!BX5="Missed", "Missed", TIMEVALUE(LEFT(Raw!BX5, FIND(" - ", Raw!BX5)))))</f>
        <v>0.375</v>
      </c>
      <c r="S5" t="str">
        <f>IF(Raw!BY5="", "", Raw!BY5)</f>
        <v>Baker Center, 2nd Floor, Baker Theater</v>
      </c>
      <c r="T5" s="2">
        <f>IF(Raw!BZ5="", "", IF(Raw!BZ5="Missed", "Missed", DATEVALUE(RIGHT(Raw!BZ5, LEN(Raw!BZ5) - FIND(",", Raw!BZ5) - 1))))</f>
        <v>43329</v>
      </c>
      <c r="U5" s="3">
        <f>IF(Raw!CA5="", "", IF(Raw!CA5="Missed", "Missed", TIMEVALUE(LEFT(Raw!CA5, FIND(" - ", Raw!CA5)))))</f>
        <v>0.42708333333333331</v>
      </c>
      <c r="V5" t="str">
        <f>IF(Raw!CB5="", "", Raw!CB5)</f>
        <v>Baker Center, 2nd Floor Multipurpose Room (240/242)</v>
      </c>
    </row>
    <row r="6" spans="1:22" x14ac:dyDescent="0.2">
      <c r="A6" s="4">
        <f>IF(B6="", "", 5)</f>
        <v>5</v>
      </c>
      <c r="B6" s="4" t="str">
        <f>IF(Raw!R6="", "", Raw!R6)</f>
        <v>Bimpong</v>
      </c>
      <c r="C6" s="4" t="str">
        <f>IF(Raw!S6="", "", Raw!S6)</f>
        <v>William</v>
      </c>
      <c r="D6" t="str">
        <f>IF(Raw!AT6="", "", Raw!AT6)</f>
        <v>Graduate</v>
      </c>
      <c r="E6" t="str">
        <f>IF(Raw!V6="", "", Raw!V6)</f>
        <v>P100831137</v>
      </c>
      <c r="F6" t="str">
        <f>IF(Raw!BA6="", "", Raw!BA6)</f>
        <v>F-1</v>
      </c>
      <c r="G6" t="str">
        <f>IF(Raw!AV6="", "", Raw!AV6)</f>
        <v>On Time</v>
      </c>
      <c r="H6" t="str">
        <f>IF(Raw!T6="", "", Raw!T6)</f>
        <v>wb076516@ohio.edu</v>
      </c>
      <c r="I6" t="str">
        <f>IF(Raw!U6="", "", Raw!U6)</f>
        <v>willykay66@gmail.com</v>
      </c>
      <c r="J6" t="str">
        <f>IF(Raw!AZ6="Failed", "No", "")</f>
        <v/>
      </c>
      <c r="K6" s="2">
        <f>IF(Raw!BK6="", "", IF(Raw!BK6="Missed", "Missed", DATEVALUE(RIGHT(Raw!BK6, LEN(Raw!BK6) - FIND(",", Raw!BK6) - 1))))</f>
        <v>43326</v>
      </c>
      <c r="L6" s="3">
        <f>IF(Raw!BL6="", "", IF(Raw!BL6="Missed", "Missed", TIMEVALUE(LEFT(Raw!BL6, FIND(" - ", Raw!BL6)))))</f>
        <v>0.58333333333333337</v>
      </c>
      <c r="M6" t="str">
        <f>IF(Raw!BM6="", "", Raw!BM6)</f>
        <v>Baker Center, 2nd Floor Multipurpose Room (240/242)</v>
      </c>
      <c r="N6" s="2">
        <f>IF(Raw!BN6="", "", IF(Raw!BN6="Missed", "Missed", DATEVALUE(RIGHT(Raw!BN6, LEN(Raw!BN6) - FIND(",", Raw!BN6) - 1))))</f>
        <v>43326</v>
      </c>
      <c r="O6" s="3">
        <f>IF(Raw!BO6="", "", IF(Raw!BO6="Missed", "Missed", TIMEVALUE(LEFT(Raw!BO6, FIND(" - ", Raw!BO6)))))</f>
        <v>0.625</v>
      </c>
      <c r="P6" t="str">
        <f>IF(Raw!BP6="", "", Raw!BP6)</f>
        <v>Baker Center, 2nd Floor, Baker Theater</v>
      </c>
      <c r="Q6" s="2">
        <f>IF(Raw!BW6="", "", IF(Raw!BW6="Missed", "Missed", DATEVALUE(RIGHT(Raw!BW6, LEN(Raw!BW6) - FIND(",", Raw!BW6) - 1))))</f>
        <v>43329</v>
      </c>
      <c r="R6" s="3">
        <f>IF(Raw!BX6="", "", IF(Raw!BX6="Missed", "Missed", TIMEVALUE(LEFT(Raw!BX6, FIND(" - ", Raw!BX6)))))</f>
        <v>0.375</v>
      </c>
      <c r="S6" t="str">
        <f>IF(Raw!BY6="", "", Raw!BY6)</f>
        <v>Baker Center, 2nd Floor, Baker Theater</v>
      </c>
      <c r="T6" s="2">
        <f>IF(Raw!BZ6="", "", IF(Raw!BZ6="Missed", "Missed", DATEVALUE(RIGHT(Raw!BZ6, LEN(Raw!BZ6) - FIND(",", Raw!BZ6) - 1))))</f>
        <v>43329</v>
      </c>
      <c r="U6" s="3">
        <f>IF(Raw!CA6="", "", IF(Raw!CA6="Missed", "Missed", TIMEVALUE(LEFT(Raw!CA6, FIND(" - ", Raw!CA6)))))</f>
        <v>0.42708333333333331</v>
      </c>
      <c r="V6" t="str">
        <f>IF(Raw!CB6="", "", Raw!CB6)</f>
        <v>Baker Center, 2nd Floor Multipurpose Room (240/242)</v>
      </c>
    </row>
    <row r="7" spans="1:22" x14ac:dyDescent="0.2">
      <c r="A7" s="4">
        <f>IF(B7="", "", 6)</f>
        <v>6</v>
      </c>
      <c r="B7" s="4" t="str">
        <f>IF(Raw!R7="", "", Raw!R7)</f>
        <v>Bhuyan</v>
      </c>
      <c r="C7" s="4" t="str">
        <f>IF(Raw!S7="", "", Raw!S7)</f>
        <v>Md. Mahbub Or Rahman</v>
      </c>
      <c r="D7" t="str">
        <f>IF(Raw!AT7="", "", Raw!AT7)</f>
        <v>Graduate</v>
      </c>
      <c r="E7" t="str">
        <f>IF(Raw!V7="", "", Raw!V7)</f>
        <v>P100875851</v>
      </c>
      <c r="F7" t="str">
        <f>IF(Raw!BA7="", "", Raw!BA7)</f>
        <v>F-1</v>
      </c>
      <c r="G7" t="str">
        <f>IF(Raw!AV7="", "", Raw!AV7)</f>
        <v>On Time</v>
      </c>
      <c r="H7" t="str">
        <f>IF(Raw!T7="", "", Raw!T7)</f>
        <v>mb656717@ohio.edu</v>
      </c>
      <c r="I7" t="str">
        <f>IF(Raw!U7="", "", Raw!U7)</f>
        <v>mbhuyan522@gmail.com</v>
      </c>
      <c r="J7" t="str">
        <f>IF(Raw!AZ7="Failed", "No", "")</f>
        <v/>
      </c>
      <c r="K7" s="2">
        <f>IF(Raw!BK7="", "", IF(Raw!BK7="Missed", "Missed", DATEVALUE(RIGHT(Raw!BK7, LEN(Raw!BK7) - FIND(",", Raw!BK7) - 1))))</f>
        <v>43326</v>
      </c>
      <c r="L7" s="3">
        <f>IF(Raw!BL7="", "", IF(Raw!BL7="Missed", "Missed", TIMEVALUE(LEFT(Raw!BL7, FIND(" - ", Raw!BL7)))))</f>
        <v>0.625</v>
      </c>
      <c r="M7" t="str">
        <f>IF(Raw!BM7="", "", Raw!BM7)</f>
        <v>Baker Center, 2nd Floor Multipurpose Room (240/242)</v>
      </c>
      <c r="N7" s="2">
        <f>IF(Raw!BN7="", "", IF(Raw!BN7="Missed", "Missed", DATEVALUE(RIGHT(Raw!BN7, LEN(Raw!BN7) - FIND(",", Raw!BN7) - 1))))</f>
        <v>43326</v>
      </c>
      <c r="O7" s="3">
        <f>IF(Raw!BO7="", "", IF(Raw!BO7="Missed", "Missed", TIMEVALUE(LEFT(Raw!BO7, FIND(" - ", Raw!BO7)))))</f>
        <v>0.58333333333333337</v>
      </c>
      <c r="P7" t="str">
        <f>IF(Raw!BP7="", "", Raw!BP7)</f>
        <v>Baker Center, 2nd Floor, Baker Theater</v>
      </c>
      <c r="Q7" s="2">
        <f>IF(Raw!BW7="", "", IF(Raw!BW7="Missed", "Missed", DATEVALUE(RIGHT(Raw!BW7, LEN(Raw!BW7) - FIND(",", Raw!BW7) - 1))))</f>
        <v>43329</v>
      </c>
      <c r="R7" s="3">
        <f>IF(Raw!BX7="", "", IF(Raw!BX7="Missed", "Missed", TIMEVALUE(LEFT(Raw!BX7, FIND(" - ", Raw!BX7)))))</f>
        <v>0.375</v>
      </c>
      <c r="S7" t="str">
        <f>IF(Raw!BY7="", "", Raw!BY7)</f>
        <v>Baker Center, 2nd Floor, Baker Theater</v>
      </c>
      <c r="T7" s="2">
        <f>IF(Raw!BZ7="", "", IF(Raw!BZ7="Missed", "Missed", DATEVALUE(RIGHT(Raw!BZ7, LEN(Raw!BZ7) - FIND(",", Raw!BZ7) - 1))))</f>
        <v>43329</v>
      </c>
      <c r="U7" s="3">
        <f>IF(Raw!CA7="", "", IF(Raw!CA7="Missed", "Missed", TIMEVALUE(LEFT(Raw!CA7, FIND(" - ", Raw!CA7)))))</f>
        <v>0.42708333333333331</v>
      </c>
      <c r="V7" t="str">
        <f>IF(Raw!CB7="", "", Raw!CB7)</f>
        <v>Baker Center, 2nd Floor Multipurpose Room (240/242)</v>
      </c>
    </row>
    <row r="8" spans="1:22" x14ac:dyDescent="0.2">
      <c r="A8" s="4">
        <f>IF(B8="", "", 7)</f>
        <v>7</v>
      </c>
      <c r="B8" s="4" t="str">
        <f>IF(Raw!R8="", "", Raw!R8)</f>
        <v>Khambete</v>
      </c>
      <c r="C8" s="4" t="str">
        <f>IF(Raw!S8="", "", Raw!S8)</f>
        <v>Tanmayee</v>
      </c>
      <c r="D8" t="str">
        <f>IF(Raw!AT8="", "", Raw!AT8)</f>
        <v>Graduate</v>
      </c>
      <c r="E8" t="str">
        <f>IF(Raw!V8="", "", Raw!V8)</f>
        <v>P100917888</v>
      </c>
      <c r="F8" t="str">
        <f>IF(Raw!BA8="", "", Raw!BA8)</f>
        <v>F-1</v>
      </c>
      <c r="G8" t="str">
        <f>IF(Raw!AV8="", "", Raw!AV8)</f>
        <v>On Time</v>
      </c>
      <c r="H8" t="str">
        <f>IF(Raw!T8="", "", Raw!T8)</f>
        <v>tk537618@ohio.edu</v>
      </c>
      <c r="I8" t="str">
        <f>IF(Raw!U8="", "", Raw!U8)</f>
        <v>tkhambete@gmail.com</v>
      </c>
      <c r="J8" t="str">
        <f>IF(Raw!AZ8="Failed", "No", "")</f>
        <v/>
      </c>
      <c r="K8" s="2">
        <f>IF(Raw!BK8="", "", IF(Raw!BK8="Missed", "Missed", DATEVALUE(RIGHT(Raw!BK8, LEN(Raw!BK8) - FIND(",", Raw!BK8) - 1))))</f>
        <v>43326</v>
      </c>
      <c r="L8" s="3">
        <f>IF(Raw!BL8="", "", IF(Raw!BL8="Missed", "Missed", TIMEVALUE(LEFT(Raw!BL8, FIND(" - ", Raw!BL8)))))</f>
        <v>0.58333333333333337</v>
      </c>
      <c r="M8" t="str">
        <f>IF(Raw!BM8="", "", Raw!BM8)</f>
        <v>Baker Center, 2nd Floor Multipurpose Room (240/242)</v>
      </c>
      <c r="N8" s="2">
        <f>IF(Raw!BN8="", "", IF(Raw!BN8="Missed", "Missed", DATEVALUE(RIGHT(Raw!BN8, LEN(Raw!BN8) - FIND(",", Raw!BN8) - 1))))</f>
        <v>43326</v>
      </c>
      <c r="O8" s="3">
        <f>IF(Raw!BO8="", "", IF(Raw!BO8="Missed", "Missed", TIMEVALUE(LEFT(Raw!BO8, FIND(" - ", Raw!BO8)))))</f>
        <v>0.625</v>
      </c>
      <c r="P8" t="str">
        <f>IF(Raw!BP8="", "", Raw!BP8)</f>
        <v>Baker Center, 2nd Floor, Baker Theater</v>
      </c>
      <c r="Q8" s="2">
        <f>IF(Raw!BW8="", "", IF(Raw!BW8="Missed", "Missed", DATEVALUE(RIGHT(Raw!BW8, LEN(Raw!BW8) - FIND(",", Raw!BW8) - 1))))</f>
        <v>43329</v>
      </c>
      <c r="R8" s="3">
        <f>IF(Raw!BX8="", "", IF(Raw!BX8="Missed", "Missed", TIMEVALUE(LEFT(Raw!BX8, FIND(" - ", Raw!BX8)))))</f>
        <v>0.42708333333333331</v>
      </c>
      <c r="S8" t="str">
        <f>IF(Raw!BY8="", "", Raw!BY8)</f>
        <v>Baker Center, 2nd Floor, Baker Theater</v>
      </c>
      <c r="T8" s="2">
        <f>IF(Raw!BZ8="", "", IF(Raw!BZ8="Missed", "Missed", DATEVALUE(RIGHT(Raw!BZ8, LEN(Raw!BZ8) - FIND(",", Raw!BZ8) - 1))))</f>
        <v>43329</v>
      </c>
      <c r="U8" s="3">
        <f>IF(Raw!CA8="", "", IF(Raw!CA8="Missed", "Missed", TIMEVALUE(LEFT(Raw!CA8, FIND(" - ", Raw!CA8)))))</f>
        <v>0.375</v>
      </c>
      <c r="V8" t="str">
        <f>IF(Raw!CB8="", "", Raw!CB8)</f>
        <v>Baker Center, 2nd Floor Multipurpose Room (240/242)</v>
      </c>
    </row>
    <row r="9" spans="1:22" x14ac:dyDescent="0.2">
      <c r="A9" s="4">
        <f>IF(B9="", "", 8)</f>
        <v>8</v>
      </c>
      <c r="B9" s="4" t="str">
        <f>IF(Raw!R9="", "", Raw!R9)</f>
        <v>Otchere-Tawiah</v>
      </c>
      <c r="C9" s="4" t="str">
        <f>IF(Raw!S9="", "", Raw!S9)</f>
        <v>Kwame</v>
      </c>
      <c r="D9" t="str">
        <f>IF(Raw!AT9="", "", Raw!AT9)</f>
        <v>Graduate</v>
      </c>
      <c r="E9" t="str">
        <f>IF(Raw!V9="", "", Raw!V9)</f>
        <v>P100900224</v>
      </c>
      <c r="F9" t="str">
        <f>IF(Raw!BA9="", "", Raw!BA9)</f>
        <v>F-1</v>
      </c>
      <c r="G9" t="str">
        <f>IF(Raw!AV9="", "", Raw!AV9)</f>
        <v>On Time</v>
      </c>
      <c r="H9" t="str">
        <f>IF(Raw!T9="", "", Raw!T9)</f>
        <v>ko130917@ohio.edu</v>
      </c>
      <c r="I9" t="str">
        <f>IF(Raw!U9="", "", Raw!U9)</f>
        <v>kwame.otcheretawiah@gmail.com</v>
      </c>
      <c r="J9" t="str">
        <f>IF(Raw!AZ9="Failed", "No", "")</f>
        <v/>
      </c>
      <c r="K9" s="2">
        <f>IF(Raw!BK9="", "", IF(Raw!BK9="Missed", "Missed", DATEVALUE(RIGHT(Raw!BK9, LEN(Raw!BK9) - FIND(",", Raw!BK9) - 1))))</f>
        <v>43326</v>
      </c>
      <c r="L9" s="3">
        <f>IF(Raw!BL9="", "", IF(Raw!BL9="Missed", "Missed", TIMEVALUE(LEFT(Raw!BL9, FIND(" - ", Raw!BL9)))))</f>
        <v>0.58333333333333337</v>
      </c>
      <c r="M9" t="str">
        <f>IF(Raw!BM9="", "", Raw!BM9)</f>
        <v>Baker Center, 2nd Floor Multipurpose Room (240/242)</v>
      </c>
      <c r="N9" s="2">
        <f>IF(Raw!BN9="", "", IF(Raw!BN9="Missed", "Missed", DATEVALUE(RIGHT(Raw!BN9, LEN(Raw!BN9) - FIND(",", Raw!BN9) - 1))))</f>
        <v>43326</v>
      </c>
      <c r="O9" s="3">
        <f>IF(Raw!BO9="", "", IF(Raw!BO9="Missed", "Missed", TIMEVALUE(LEFT(Raw!BO9, FIND(" - ", Raw!BO9)))))</f>
        <v>0.625</v>
      </c>
      <c r="P9" t="str">
        <f>IF(Raw!BP9="", "", Raw!BP9)</f>
        <v>Baker Center, 2nd Floor, Baker Theater</v>
      </c>
      <c r="Q9" s="2">
        <f>IF(Raw!BW9="", "", IF(Raw!BW9="Missed", "Missed", DATEVALUE(RIGHT(Raw!BW9, LEN(Raw!BW9) - FIND(",", Raw!BW9) - 1))))</f>
        <v>43329</v>
      </c>
      <c r="R9" s="3">
        <f>IF(Raw!BX9="", "", IF(Raw!BX9="Missed", "Missed", TIMEVALUE(LEFT(Raw!BX9, FIND(" - ", Raw!BX9)))))</f>
        <v>0.42708333333333331</v>
      </c>
      <c r="S9" t="str">
        <f>IF(Raw!BY9="", "", Raw!BY9)</f>
        <v>Baker Center, 2nd Floor, Baker Theater</v>
      </c>
      <c r="T9" s="2">
        <f>IF(Raw!BZ9="", "", IF(Raw!BZ9="Missed", "Missed", DATEVALUE(RIGHT(Raw!BZ9, LEN(Raw!BZ9) - FIND(",", Raw!BZ9) - 1))))</f>
        <v>43329</v>
      </c>
      <c r="U9" s="3">
        <f>IF(Raw!CA9="", "", IF(Raw!CA9="Missed", "Missed", TIMEVALUE(LEFT(Raw!CA9, FIND(" - ", Raw!CA9)))))</f>
        <v>0.375</v>
      </c>
      <c r="V9" t="str">
        <f>IF(Raw!CB9="", "", Raw!CB9)</f>
        <v>Baker Center, 2nd Floor Multipurpose Room (240/242)</v>
      </c>
    </row>
    <row r="10" spans="1:22" x14ac:dyDescent="0.2">
      <c r="A10" s="4">
        <f>IF(B10="", "", 9)</f>
        <v>9</v>
      </c>
      <c r="B10" s="4" t="str">
        <f>IF(Raw!R10="", "", Raw!R10)</f>
        <v>ENYETORNYE</v>
      </c>
      <c r="C10" s="4" t="str">
        <f>IF(Raw!S10="", "", Raw!S10)</f>
        <v>JUSTICE</v>
      </c>
      <c r="D10" t="str">
        <f>IF(Raw!AT10="", "", Raw!AT10)</f>
        <v>Graduate</v>
      </c>
      <c r="E10" t="str">
        <f>IF(Raw!V10="", "", Raw!V10)</f>
        <v>P100909007</v>
      </c>
      <c r="F10" t="str">
        <f>IF(Raw!BA10="", "", Raw!BA10)</f>
        <v>F-1</v>
      </c>
      <c r="G10" t="str">
        <f>IF(Raw!AV10="", "", Raw!AV10)</f>
        <v>On Time</v>
      </c>
      <c r="H10" t="str">
        <f>IF(Raw!T10="", "", Raw!T10)</f>
        <v>je783817@ohio.edu</v>
      </c>
      <c r="I10" t="str">
        <f>IF(Raw!U10="", "", Raw!U10)</f>
        <v>justenye@gmail.com</v>
      </c>
      <c r="J10" t="str">
        <f>IF(Raw!AZ10="Failed", "No", "")</f>
        <v/>
      </c>
      <c r="K10" s="2">
        <f>IF(Raw!BK10="", "", IF(Raw!BK10="Missed", "Missed", DATEVALUE(RIGHT(Raw!BK10, LEN(Raw!BK10) - FIND(",", Raw!BK10) - 1))))</f>
        <v>43326</v>
      </c>
      <c r="L10" s="3">
        <f>IF(Raw!BL10="", "", IF(Raw!BL10="Missed", "Missed", TIMEVALUE(LEFT(Raw!BL10, FIND(" - ", Raw!BL10)))))</f>
        <v>0.625</v>
      </c>
      <c r="M10" t="str">
        <f>IF(Raw!BM10="", "", Raw!BM10)</f>
        <v>Baker Center, 2nd Floor Multipurpose Room (240/242)</v>
      </c>
      <c r="N10" s="2">
        <f>IF(Raw!BN10="", "", IF(Raw!BN10="Missed", "Missed", DATEVALUE(RIGHT(Raw!BN10, LEN(Raw!BN10) - FIND(",", Raw!BN10) - 1))))</f>
        <v>43326</v>
      </c>
      <c r="O10" s="3">
        <f>IF(Raw!BO10="", "", IF(Raw!BO10="Missed", "Missed", TIMEVALUE(LEFT(Raw!BO10, FIND(" - ", Raw!BO10)))))</f>
        <v>0.58333333333333337</v>
      </c>
      <c r="P10" t="str">
        <f>IF(Raw!BP10="", "", Raw!BP10)</f>
        <v>Baker Center, 2nd Floor, Baker Theater</v>
      </c>
      <c r="Q10" s="2">
        <f>IF(Raw!BW10="", "", IF(Raw!BW10="Missed", "Missed", DATEVALUE(RIGHT(Raw!BW10, LEN(Raw!BW10) - FIND(",", Raw!BW10) - 1))))</f>
        <v>43329</v>
      </c>
      <c r="R10" s="3">
        <f>IF(Raw!BX10="", "", IF(Raw!BX10="Missed", "Missed", TIMEVALUE(LEFT(Raw!BX10, FIND(" - ", Raw!BX10)))))</f>
        <v>0.375</v>
      </c>
      <c r="S10" t="str">
        <f>IF(Raw!BY10="", "", Raw!BY10)</f>
        <v>Baker Center, 2nd Floor, Baker Theater</v>
      </c>
      <c r="T10" s="2">
        <f>IF(Raw!BZ10="", "", IF(Raw!BZ10="Missed", "Missed", DATEVALUE(RIGHT(Raw!BZ10, LEN(Raw!BZ10) - FIND(",", Raw!BZ10) - 1))))</f>
        <v>43329</v>
      </c>
      <c r="U10" s="3">
        <f>IF(Raw!CA10="", "", IF(Raw!CA10="Missed", "Missed", TIMEVALUE(LEFT(Raw!CA10, FIND(" - ", Raw!CA10)))))</f>
        <v>0.42708333333333331</v>
      </c>
      <c r="V10" t="str">
        <f>IF(Raw!CB10="", "", Raw!CB10)</f>
        <v>Baker Center, 2nd Floor Multipurpose Room (240/242)</v>
      </c>
    </row>
    <row r="11" spans="1:22" x14ac:dyDescent="0.2">
      <c r="A11" s="4">
        <f>IF(B11="", "", 10)</f>
        <v>10</v>
      </c>
      <c r="B11" s="4" t="str">
        <f>IF(Raw!R11="", "", Raw!R11)</f>
        <v>Asabere</v>
      </c>
      <c r="C11" s="4" t="str">
        <f>IF(Raw!S11="", "", Raw!S11)</f>
        <v>Michael Domfeh</v>
      </c>
      <c r="D11" t="str">
        <f>IF(Raw!AT11="", "", Raw!AT11)</f>
        <v>Graduate</v>
      </c>
      <c r="E11" t="str">
        <f>IF(Raw!V11="", "", Raw!V11)</f>
        <v>P100908962</v>
      </c>
      <c r="F11" t="str">
        <f>IF(Raw!BA11="", "", Raw!BA11)</f>
        <v>F-1</v>
      </c>
      <c r="G11" t="str">
        <f>IF(Raw!AV11="", "", Raw!AV11)</f>
        <v>On Time</v>
      </c>
      <c r="H11" t="str">
        <f>IF(Raw!T11="", "", Raw!T11)</f>
        <v>ma959417@ohio.edu</v>
      </c>
      <c r="I11" t="str">
        <f>IF(Raw!U11="", "", Raw!U11)</f>
        <v>mdasabee@gmail.com</v>
      </c>
      <c r="J11" t="str">
        <f>IF(Raw!AZ11="Failed", "No", "")</f>
        <v/>
      </c>
      <c r="K11" s="2">
        <f>IF(Raw!BK11="", "", IF(Raw!BK11="Missed", "Missed", DATEVALUE(RIGHT(Raw!BK11, LEN(Raw!BK11) - FIND(",", Raw!BK11) - 1))))</f>
        <v>43326</v>
      </c>
      <c r="L11" s="3">
        <f>IF(Raw!BL11="", "", IF(Raw!BL11="Missed", "Missed", TIMEVALUE(LEFT(Raw!BL11, FIND(" - ", Raw!BL11)))))</f>
        <v>0.58333333333333337</v>
      </c>
      <c r="M11" t="str">
        <f>IF(Raw!BM11="", "", Raw!BM11)</f>
        <v>Baker Center, 2nd Floor Multipurpose Room (240/242)</v>
      </c>
      <c r="N11" s="2">
        <f>IF(Raw!BN11="", "", IF(Raw!BN11="Missed", "Missed", DATEVALUE(RIGHT(Raw!BN11, LEN(Raw!BN11) - FIND(",", Raw!BN11) - 1))))</f>
        <v>43326</v>
      </c>
      <c r="O11" s="3">
        <f>IF(Raw!BO11="", "", IF(Raw!BO11="Missed", "Missed", TIMEVALUE(LEFT(Raw!BO11, FIND(" - ", Raw!BO11)))))</f>
        <v>0.625</v>
      </c>
      <c r="P11" t="str">
        <f>IF(Raw!BP11="", "", Raw!BP11)</f>
        <v>Baker Center, 2nd Floor, Baker Theater</v>
      </c>
      <c r="Q11" s="2">
        <f>IF(Raw!BW11="", "", IF(Raw!BW11="Missed", "Missed", DATEVALUE(RIGHT(Raw!BW11, LEN(Raw!BW11) - FIND(",", Raw!BW11) - 1))))</f>
        <v>43329</v>
      </c>
      <c r="R11" s="3">
        <f>IF(Raw!BX11="", "", IF(Raw!BX11="Missed", "Missed", TIMEVALUE(LEFT(Raw!BX11, FIND(" - ", Raw!BX11)))))</f>
        <v>0.42708333333333331</v>
      </c>
      <c r="S11" t="str">
        <f>IF(Raw!BY11="", "", Raw!BY11)</f>
        <v>Baker Center, 2nd Floor, Baker Theater</v>
      </c>
      <c r="T11" s="2">
        <f>IF(Raw!BZ11="", "", IF(Raw!BZ11="Missed", "Missed", DATEVALUE(RIGHT(Raw!BZ11, LEN(Raw!BZ11) - FIND(",", Raw!BZ11) - 1))))</f>
        <v>43329</v>
      </c>
      <c r="U11" s="3">
        <f>IF(Raw!CA11="", "", IF(Raw!CA11="Missed", "Missed", TIMEVALUE(LEFT(Raw!CA11, FIND(" - ", Raw!CA11)))))</f>
        <v>0.375</v>
      </c>
      <c r="V11" t="str">
        <f>IF(Raw!CB11="", "", Raw!CB11)</f>
        <v>Baker Center, 2nd Floor Multipurpose Room (240/242)</v>
      </c>
    </row>
    <row r="12" spans="1:22" x14ac:dyDescent="0.2">
      <c r="A12" s="4">
        <f>IF(B12="", "", 11)</f>
        <v>11</v>
      </c>
      <c r="B12" s="4" t="str">
        <f>IF(Raw!R12="", "", Raw!R12)</f>
        <v>Olubakinde</v>
      </c>
      <c r="C12" s="4" t="str">
        <f>IF(Raw!S12="", "", Raw!S12)</f>
        <v>Temiloluwa Omorinsola</v>
      </c>
      <c r="D12" t="str">
        <f>IF(Raw!AT12="", "", Raw!AT12)</f>
        <v>Undergraduate</v>
      </c>
      <c r="E12" t="str">
        <f>IF(Raw!V12="", "", Raw!V12)</f>
        <v>P100892036</v>
      </c>
      <c r="F12" t="str">
        <f>IF(Raw!BA12="", "", Raw!BA12)</f>
        <v>F-1</v>
      </c>
      <c r="G12" t="str">
        <f>IF(Raw!AV12="", "", Raw!AV12)</f>
        <v>On Time</v>
      </c>
      <c r="H12" t="str">
        <f>IF(Raw!T12="", "", Raw!T12)</f>
        <v>Mo323917@ohio.edu</v>
      </c>
      <c r="I12" t="str">
        <f>IF(Raw!U12="", "", Raw!U12)</f>
        <v>Temolubakinde@gmail.com</v>
      </c>
      <c r="J12" t="str">
        <f>IF(Raw!AZ12="Failed", "No", "")</f>
        <v/>
      </c>
      <c r="K12" s="2">
        <f>IF(Raw!BK12="", "", IF(Raw!BK12="Missed", "Missed", DATEVALUE(RIGHT(Raw!BK12, LEN(Raw!BK12) - FIND(",", Raw!BK12) - 1))))</f>
        <v>43326</v>
      </c>
      <c r="L12" s="3" t="str">
        <f>IF(Raw!BL12="", "", IF(Raw!BL12="Missed", "Missed", TIMEVALUE(LEFT(Raw!BL12, FIND(" - ", Raw!BL12)))))</f>
        <v/>
      </c>
      <c r="M12" t="str">
        <f>IF(Raw!BM12="", "", Raw!BM12)</f>
        <v>Baker Center, 2nd Floor Multipurpose Room (240/242)</v>
      </c>
      <c r="N12" s="2">
        <f>IF(Raw!BN12="", "", IF(Raw!BN12="Missed", "Missed", DATEVALUE(RIGHT(Raw!BN12, LEN(Raw!BN12) - FIND(",", Raw!BN12) - 1))))</f>
        <v>43335</v>
      </c>
      <c r="O12" s="3">
        <f>IF(Raw!BO12="", "", IF(Raw!BO12="Missed", "Missed", TIMEVALUE(LEFT(Raw!BO12, FIND(" - ", Raw!BO12)))))</f>
        <v>0.38541666666666669</v>
      </c>
      <c r="P12" t="str">
        <f>IF(Raw!BP12="", "", Raw!BP12)</f>
        <v>Bentley Hall 132</v>
      </c>
      <c r="Q12" s="2">
        <f>IF(Raw!BW12="", "", IF(Raw!BW12="Missed", "Missed", DATEVALUE(RIGHT(Raw!BW12, LEN(Raw!BW12) - FIND(",", Raw!BW12) - 1))))</f>
        <v>43335</v>
      </c>
      <c r="R12" s="3">
        <f>IF(Raw!BX12="", "", IF(Raw!BX12="Missed", "Missed", TIMEVALUE(LEFT(Raw!BX12, FIND(" - ", Raw!BX12)))))</f>
        <v>0.33333333333333331</v>
      </c>
      <c r="S12" t="str">
        <f>IF(Raw!BY12="", "", Raw!BY12)</f>
        <v>Bentley Hall 129</v>
      </c>
      <c r="T12" s="2">
        <f>IF(Raw!BZ12="", "", IF(Raw!BZ12="Missed", "Missed", DATEVALUE(RIGHT(Raw!BZ12, LEN(Raw!BZ12) - FIND(",", Raw!BZ12) - 1))))</f>
        <v>43335</v>
      </c>
      <c r="U12" s="3">
        <f>IF(Raw!CA12="", "", IF(Raw!CA12="Missed", "Missed", TIMEVALUE(LEFT(Raw!CA12, FIND(" - ", Raw!CA12)))))</f>
        <v>0.4375</v>
      </c>
      <c r="V12" t="str">
        <f>IF(Raw!CB12="", "", Raw!CB12)</f>
        <v>Bentley Hall 135</v>
      </c>
    </row>
    <row r="13" spans="1:22" x14ac:dyDescent="0.2">
      <c r="A13" s="4">
        <f>IF(B13="", "", 12)</f>
        <v>12</v>
      </c>
      <c r="B13" s="4" t="str">
        <f>IF(Raw!R13="", "", Raw!R13)</f>
        <v>Asare</v>
      </c>
      <c r="C13" s="4" t="str">
        <f>IF(Raw!S13="", "", Raw!S13)</f>
        <v>Felix</v>
      </c>
      <c r="D13" t="str">
        <f>IF(Raw!AT13="", "", Raw!AT13)</f>
        <v>Graduate</v>
      </c>
      <c r="E13" t="str">
        <f>IF(Raw!V13="", "", Raw!V13)</f>
        <v>P100897992</v>
      </c>
      <c r="F13" t="str">
        <f>IF(Raw!BA13="", "", Raw!BA13)</f>
        <v>F-1</v>
      </c>
      <c r="G13" t="str">
        <f>IF(Raw!AV13="", "", Raw!AV13)</f>
        <v>On Time</v>
      </c>
      <c r="H13" t="str">
        <f>IF(Raw!T13="", "", Raw!T13)</f>
        <v>fa393317@ohio.edu</v>
      </c>
      <c r="I13" t="str">
        <f>IF(Raw!U13="", "", Raw!U13)</f>
        <v>fasare5000@gmail.com</v>
      </c>
      <c r="J13" t="str">
        <f>IF(Raw!AZ13="Failed", "No", "")</f>
        <v/>
      </c>
      <c r="K13" s="2">
        <f>IF(Raw!BK13="", "", IF(Raw!BK13="Missed", "Missed", DATEVALUE(RIGHT(Raw!BK13, LEN(Raw!BK13) - FIND(",", Raw!BK13) - 1))))</f>
        <v>43326</v>
      </c>
      <c r="L13" s="3">
        <f>IF(Raw!BL13="", "", IF(Raw!BL13="Missed", "Missed", TIMEVALUE(LEFT(Raw!BL13, FIND(" - ", Raw!BL13)))))</f>
        <v>0.625</v>
      </c>
      <c r="M13" t="str">
        <f>IF(Raw!BM13="", "", Raw!BM13)</f>
        <v>Baker Center, 2nd Floor Multipurpose Room (240/242)</v>
      </c>
      <c r="N13" s="2">
        <f>IF(Raw!BN13="", "", IF(Raw!BN13="Missed", "Missed", DATEVALUE(RIGHT(Raw!BN13, LEN(Raw!BN13) - FIND(",", Raw!BN13) - 1))))</f>
        <v>43326</v>
      </c>
      <c r="O13" s="3">
        <f>IF(Raw!BO13="", "", IF(Raw!BO13="Missed", "Missed", TIMEVALUE(LEFT(Raw!BO13, FIND(" - ", Raw!BO13)))))</f>
        <v>0.58333333333333337</v>
      </c>
      <c r="P13" t="str">
        <f>IF(Raw!BP13="", "", Raw!BP13)</f>
        <v>Baker Center, 2nd Floor, Baker Theater</v>
      </c>
      <c r="Q13" s="2">
        <f>IF(Raw!BW13="", "", IF(Raw!BW13="Missed", "Missed", DATEVALUE(RIGHT(Raw!BW13, LEN(Raw!BW13) - FIND(",", Raw!BW13) - 1))))</f>
        <v>43329</v>
      </c>
      <c r="R13" s="3">
        <f>IF(Raw!BX13="", "", IF(Raw!BX13="Missed", "Missed", TIMEVALUE(LEFT(Raw!BX13, FIND(" - ", Raw!BX13)))))</f>
        <v>0.375</v>
      </c>
      <c r="S13" t="str">
        <f>IF(Raw!BY13="", "", Raw!BY13)</f>
        <v>Baker Center, 2nd Floor, Baker Theater</v>
      </c>
      <c r="T13" s="2">
        <f>IF(Raw!BZ13="", "", IF(Raw!BZ13="Missed", "Missed", DATEVALUE(RIGHT(Raw!BZ13, LEN(Raw!BZ13) - FIND(",", Raw!BZ13) - 1))))</f>
        <v>43329</v>
      </c>
      <c r="U13" s="3">
        <f>IF(Raw!CA13="", "", IF(Raw!CA13="Missed", "Missed", TIMEVALUE(LEFT(Raw!CA13, FIND(" - ", Raw!CA13)))))</f>
        <v>0.42708333333333331</v>
      </c>
      <c r="V13" t="str">
        <f>IF(Raw!CB13="", "", Raw!CB13)</f>
        <v>Baker Center, 2nd Floor Multipurpose Room (240/242)</v>
      </c>
    </row>
    <row r="14" spans="1:22" x14ac:dyDescent="0.2">
      <c r="A14" s="4">
        <f>IF(B14="", "", 13)</f>
        <v>13</v>
      </c>
      <c r="B14" s="4" t="str">
        <f>IF(Raw!R14="", "", Raw!R14)</f>
        <v>Ansah Peprah</v>
      </c>
      <c r="C14" s="4" t="str">
        <f>IF(Raw!S14="", "", Raw!S14)</f>
        <v>Charles</v>
      </c>
      <c r="D14" t="str">
        <f>IF(Raw!AT14="", "", Raw!AT14)</f>
        <v>Graduate</v>
      </c>
      <c r="E14" t="str">
        <f>IF(Raw!V14="", "", Raw!V14)</f>
        <v>P100910354</v>
      </c>
      <c r="F14" t="str">
        <f>IF(Raw!BA14="", "", Raw!BA14)</f>
        <v>F-1</v>
      </c>
      <c r="G14" t="str">
        <f>IF(Raw!AV14="", "", Raw!AV14)</f>
        <v>On Time</v>
      </c>
      <c r="H14" t="str">
        <f>IF(Raw!T14="", "", Raw!T14)</f>
        <v>ca977817@ohio.edu</v>
      </c>
      <c r="I14" t="str">
        <f>IF(Raw!U14="", "", Raw!U14)</f>
        <v>cansahpeprah@gmail.com</v>
      </c>
      <c r="J14" t="str">
        <f>IF(Raw!AZ14="Failed", "No", "")</f>
        <v/>
      </c>
      <c r="K14" s="2">
        <f>IF(Raw!BK14="", "", IF(Raw!BK14="Missed", "Missed", DATEVALUE(RIGHT(Raw!BK14, LEN(Raw!BK14) - FIND(",", Raw!BK14) - 1))))</f>
        <v>43326</v>
      </c>
      <c r="L14" s="3">
        <f>IF(Raw!BL14="", "", IF(Raw!BL14="Missed", "Missed", TIMEVALUE(LEFT(Raw!BL14, FIND(" - ", Raw!BL14)))))</f>
        <v>0.58333333333333337</v>
      </c>
      <c r="M14" t="str">
        <f>IF(Raw!BM14="", "", Raw!BM14)</f>
        <v>Baker Center, 2nd Floor Multipurpose Room (240/242)</v>
      </c>
      <c r="N14" s="2">
        <f>IF(Raw!BN14="", "", IF(Raw!BN14="Missed", "Missed", DATEVALUE(RIGHT(Raw!BN14, LEN(Raw!BN14) - FIND(",", Raw!BN14) - 1))))</f>
        <v>43326</v>
      </c>
      <c r="O14" s="3">
        <f>IF(Raw!BO14="", "", IF(Raw!BO14="Missed", "Missed", TIMEVALUE(LEFT(Raw!BO14, FIND(" - ", Raw!BO14)))))</f>
        <v>0.625</v>
      </c>
      <c r="P14" t="str">
        <f>IF(Raw!BP14="", "", Raw!BP14)</f>
        <v>Baker Center, 2nd Floor, Baker Theater</v>
      </c>
      <c r="Q14" s="2">
        <f>IF(Raw!BW14="", "", IF(Raw!BW14="Missed", "Missed", DATEVALUE(RIGHT(Raw!BW14, LEN(Raw!BW14) - FIND(",", Raw!BW14) - 1))))</f>
        <v>43329</v>
      </c>
      <c r="R14" s="3">
        <f>IF(Raw!BX14="", "", IF(Raw!BX14="Missed", "Missed", TIMEVALUE(LEFT(Raw!BX14, FIND(" - ", Raw!BX14)))))</f>
        <v>0.42708333333333331</v>
      </c>
      <c r="S14" t="str">
        <f>IF(Raw!BY14="", "", Raw!BY14)</f>
        <v>Baker Center, 2nd Floor, Baker Theater</v>
      </c>
      <c r="T14" s="2">
        <f>IF(Raw!BZ14="", "", IF(Raw!BZ14="Missed", "Missed", DATEVALUE(RIGHT(Raw!BZ14, LEN(Raw!BZ14) - FIND(",", Raw!BZ14) - 1))))</f>
        <v>43329</v>
      </c>
      <c r="U14" s="3">
        <f>IF(Raw!CA14="", "", IF(Raw!CA14="Missed", "Missed", TIMEVALUE(LEFT(Raw!CA14, FIND(" - ", Raw!CA14)))))</f>
        <v>0.375</v>
      </c>
      <c r="V14" t="str">
        <f>IF(Raw!CB14="", "", Raw!CB14)</f>
        <v>Baker Center, 2nd Floor Multipurpose Room (240/242)</v>
      </c>
    </row>
    <row r="15" spans="1:22" x14ac:dyDescent="0.2">
      <c r="A15" s="4">
        <f>IF(B15="", "", 14)</f>
        <v>14</v>
      </c>
      <c r="B15" s="4" t="str">
        <f>IF(Raw!R15="", "", Raw!R15)</f>
        <v>Gong</v>
      </c>
      <c r="C15" s="4" t="str">
        <f>IF(Raw!S15="", "", Raw!S15)</f>
        <v>Lingxi</v>
      </c>
      <c r="D15" t="str">
        <f>IF(Raw!AT15="", "", Raw!AT15)</f>
        <v>OPIE</v>
      </c>
      <c r="E15" t="str">
        <f>IF(Raw!V15="", "", Raw!V15)</f>
        <v>P100904056</v>
      </c>
      <c r="F15" t="str">
        <f>IF(Raw!BA15="", "", Raw!BA15)</f>
        <v>F-1</v>
      </c>
      <c r="G15" t="str">
        <f>IF(Raw!AV15="", "", Raw!AV15)</f>
        <v>On Time</v>
      </c>
      <c r="H15" t="str">
        <f>IF(Raw!T15="", "", Raw!T15)</f>
        <v>lg618917@ohio.edu</v>
      </c>
      <c r="I15" t="str">
        <f>IF(Raw!U15="", "", Raw!U15)</f>
        <v>gonglingxi@126.com</v>
      </c>
      <c r="J15" t="str">
        <f>IF(Raw!AZ15="Failed", "No", "")</f>
        <v/>
      </c>
      <c r="K15" s="2">
        <f>IF(Raw!BK15="", "", IF(Raw!BK15="Missed", "Missed", DATEVALUE(RIGHT(Raw!BK15, LEN(Raw!BK15) - FIND(",", Raw!BK15) - 1))))</f>
        <v>43326</v>
      </c>
      <c r="L15" s="3" t="str">
        <f>IF(Raw!BL15="", "", IF(Raw!BL15="Missed", "Missed", TIMEVALUE(LEFT(Raw!BL15, FIND(" - ", Raw!BL15)))))</f>
        <v/>
      </c>
      <c r="M15" t="str">
        <f>IF(Raw!BM15="", "", Raw!BM15)</f>
        <v>Baker Center, 2nd Floor Multipurpose Room (240/242)</v>
      </c>
      <c r="N15" s="2">
        <f>IF(Raw!BN15="", "", IF(Raw!BN15="Missed", "Missed", DATEVALUE(RIGHT(Raw!BN15, LEN(Raw!BN15) - FIND(",", Raw!BN15) - 1))))</f>
        <v>43335</v>
      </c>
      <c r="O15" s="3">
        <f>IF(Raw!BO15="", "", IF(Raw!BO15="Missed", "Missed", TIMEVALUE(LEFT(Raw!BO15, FIND(" - ", Raw!BO15)))))</f>
        <v>0.4375</v>
      </c>
      <c r="P15" t="str">
        <f>IF(Raw!BP15="", "", Raw!BP15)</f>
        <v>Bentley Hall 132</v>
      </c>
      <c r="Q15" s="2">
        <f>IF(Raw!BW15="", "", IF(Raw!BW15="Missed", "Missed", DATEVALUE(RIGHT(Raw!BW15, LEN(Raw!BW15) - FIND(",", Raw!BW15) - 1))))</f>
        <v>43335</v>
      </c>
      <c r="R15" s="3">
        <f>IF(Raw!BX15="", "", IF(Raw!BX15="Missed", "Missed", TIMEVALUE(LEFT(Raw!BX15, FIND(" - ", Raw!BX15)))))</f>
        <v>0.38541666666666669</v>
      </c>
      <c r="S15" t="str">
        <f>IF(Raw!BY15="", "", Raw!BY15)</f>
        <v>Bentley Hall 129</v>
      </c>
      <c r="T15" s="2">
        <f>IF(Raw!BZ15="", "", IF(Raw!BZ15="Missed", "Missed", DATEVALUE(RIGHT(Raw!BZ15, LEN(Raw!BZ15) - FIND(",", Raw!BZ15) - 1))))</f>
        <v>43335</v>
      </c>
      <c r="U15" s="3">
        <f>IF(Raw!CA15="", "", IF(Raw!CA15="Missed", "Missed", TIMEVALUE(LEFT(Raw!CA15, FIND(" - ", Raw!CA15)))))</f>
        <v>0.33333333333333331</v>
      </c>
      <c r="V15" t="str">
        <f>IF(Raw!CB15="", "", Raw!CB15)</f>
        <v>Bentley Hall 135</v>
      </c>
    </row>
    <row r="16" spans="1:22" x14ac:dyDescent="0.2">
      <c r="A16" s="4">
        <f>IF(B16="", "", 15)</f>
        <v>15</v>
      </c>
      <c r="B16" s="4" t="str">
        <f>IF(Raw!R16="", "", Raw!R16)</f>
        <v>alamiri</v>
      </c>
      <c r="C16" s="4" t="str">
        <f>IF(Raw!S16="", "", Raw!S16)</f>
        <v>essa salem</v>
      </c>
      <c r="D16" t="str">
        <f>IF(Raw!AT16="", "", Raw!AT16)</f>
        <v>Undergraduate</v>
      </c>
      <c r="E16" t="str">
        <f>IF(Raw!V16="", "", Raw!V16)</f>
        <v xml:space="preserve">P100918646  </v>
      </c>
      <c r="F16" t="str">
        <f>IF(Raw!BA16="", "", Raw!BA16)</f>
        <v>F-1</v>
      </c>
      <c r="G16" t="str">
        <f>IF(Raw!AV16="", "", Raw!AV16)</f>
        <v>On Time</v>
      </c>
      <c r="H16" t="str">
        <f>IF(Raw!T16="", "", Raw!T16)</f>
        <v>ea265918@ohio.edu</v>
      </c>
      <c r="I16" t="str">
        <f>IF(Raw!U16="", "", Raw!U16)</f>
        <v>essa.alamiri@outlook.com</v>
      </c>
      <c r="J16" t="str">
        <f>IF(Raw!AZ16="Failed", "No", "")</f>
        <v/>
      </c>
      <c r="K16" s="2">
        <f>IF(Raw!BK16="", "", IF(Raw!BK16="Missed", "Missed", DATEVALUE(RIGHT(Raw!BK16, LEN(Raw!BK16) - FIND(",", Raw!BK16) - 1))))</f>
        <v>43326</v>
      </c>
      <c r="L16" s="3" t="str">
        <f>IF(Raw!BL16="", "", IF(Raw!BL16="Missed", "Missed", TIMEVALUE(LEFT(Raw!BL16, FIND(" - ", Raw!BL16)))))</f>
        <v/>
      </c>
      <c r="M16" t="str">
        <f>IF(Raw!BM16="", "", Raw!BM16)</f>
        <v>Baker Center, 2nd Floor Multipurpose Room (240/242)</v>
      </c>
      <c r="N16" s="2">
        <f>IF(Raw!BN16="", "", IF(Raw!BN16="Missed", "Missed", DATEVALUE(RIGHT(Raw!BN16, LEN(Raw!BN16) - FIND(",", Raw!BN16) - 1))))</f>
        <v>43335</v>
      </c>
      <c r="O16" s="3">
        <f>IF(Raw!BO16="", "", IF(Raw!BO16="Missed", "Missed", TIMEVALUE(LEFT(Raw!BO16, FIND(" - ", Raw!BO16)))))</f>
        <v>0.4375</v>
      </c>
      <c r="P16" t="str">
        <f>IF(Raw!BP16="", "", Raw!BP16)</f>
        <v>Bentley Hall 132</v>
      </c>
      <c r="Q16" s="2">
        <f>IF(Raw!BW16="", "", IF(Raw!BW16="Missed", "Missed", DATEVALUE(RIGHT(Raw!BW16, LEN(Raw!BW16) - FIND(",", Raw!BW16) - 1))))</f>
        <v>43335</v>
      </c>
      <c r="R16" s="3">
        <f>IF(Raw!BX16="", "", IF(Raw!BX16="Missed", "Missed", TIMEVALUE(LEFT(Raw!BX16, FIND(" - ", Raw!BX16)))))</f>
        <v>0.38541666666666669</v>
      </c>
      <c r="S16" t="str">
        <f>IF(Raw!BY16="", "", Raw!BY16)</f>
        <v>Bentley Hall 129</v>
      </c>
      <c r="T16" s="2">
        <f>IF(Raw!BZ16="", "", IF(Raw!BZ16="Missed", "Missed", DATEVALUE(RIGHT(Raw!BZ16, LEN(Raw!BZ16) - FIND(",", Raw!BZ16) - 1))))</f>
        <v>43335</v>
      </c>
      <c r="U16" s="3">
        <f>IF(Raw!CA16="", "", IF(Raw!CA16="Missed", "Missed", TIMEVALUE(LEFT(Raw!CA16, FIND(" - ", Raw!CA16)))))</f>
        <v>0.33333333333333331</v>
      </c>
      <c r="V16" t="str">
        <f>IF(Raw!CB16="", "", Raw!CB16)</f>
        <v>Bentley Hall 135</v>
      </c>
    </row>
    <row r="17" spans="1:22" x14ac:dyDescent="0.2">
      <c r="A17" s="4">
        <f>IF(B17="", "", 16)</f>
        <v>16</v>
      </c>
      <c r="B17" s="4" t="str">
        <f>IF(Raw!R17="", "", Raw!R17)</f>
        <v>Withanage</v>
      </c>
      <c r="C17" s="4" t="str">
        <f>IF(Raw!S17="", "", Raw!S17)</f>
        <v>Yeshan</v>
      </c>
      <c r="D17" t="str">
        <f>IF(Raw!AT17="", "", Raw!AT17)</f>
        <v>Graduate</v>
      </c>
      <c r="E17" t="str">
        <f>IF(Raw!V17="", "", Raw!V17)</f>
        <v>P100827137</v>
      </c>
      <c r="F17" t="str">
        <f>IF(Raw!BA17="", "", Raw!BA17)</f>
        <v>F-1</v>
      </c>
      <c r="G17" t="str">
        <f>IF(Raw!AV17="", "", Raw!AV17)</f>
        <v>On Time</v>
      </c>
      <c r="H17" t="str">
        <f>IF(Raw!T17="", "", Raw!T17)</f>
        <v>yw940216@ohio.edu</v>
      </c>
      <c r="I17" t="str">
        <f>IF(Raw!U17="", "", Raw!U17)</f>
        <v>yeshanwithanage@gmail.com</v>
      </c>
      <c r="J17" t="str">
        <f>IF(Raw!AZ17="Failed", "No", "")</f>
        <v/>
      </c>
      <c r="K17" s="2">
        <f>IF(Raw!BK17="", "", IF(Raw!BK17="Missed", "Missed", DATEVALUE(RIGHT(Raw!BK17, LEN(Raw!BK17) - FIND(",", Raw!BK17) - 1))))</f>
        <v>43326</v>
      </c>
      <c r="L17" s="3">
        <f>IF(Raw!BL17="", "", IF(Raw!BL17="Missed", "Missed", TIMEVALUE(LEFT(Raw!BL17, FIND(" - ", Raw!BL17)))))</f>
        <v>0.625</v>
      </c>
      <c r="M17" t="str">
        <f>IF(Raw!BM17="", "", Raw!BM17)</f>
        <v>Baker Center, 2nd Floor Multipurpose Room (240/242)</v>
      </c>
      <c r="N17" s="2">
        <f>IF(Raw!BN17="", "", IF(Raw!BN17="Missed", "Missed", DATEVALUE(RIGHT(Raw!BN17, LEN(Raw!BN17) - FIND(",", Raw!BN17) - 1))))</f>
        <v>43326</v>
      </c>
      <c r="O17" s="3">
        <f>IF(Raw!BO17="", "", IF(Raw!BO17="Missed", "Missed", TIMEVALUE(LEFT(Raw!BO17, FIND(" - ", Raw!BO17)))))</f>
        <v>0.58333333333333337</v>
      </c>
      <c r="P17" t="str">
        <f>IF(Raw!BP17="", "", Raw!BP17)</f>
        <v>Baker Center, 2nd Floor, Baker Theater</v>
      </c>
      <c r="Q17" s="2">
        <f>IF(Raw!BW17="", "", IF(Raw!BW17="Missed", "Missed", DATEVALUE(RIGHT(Raw!BW17, LEN(Raw!BW17) - FIND(",", Raw!BW17) - 1))))</f>
        <v>43329</v>
      </c>
      <c r="R17" s="3">
        <f>IF(Raw!BX17="", "", IF(Raw!BX17="Missed", "Missed", TIMEVALUE(LEFT(Raw!BX17, FIND(" - ", Raw!BX17)))))</f>
        <v>0.375</v>
      </c>
      <c r="S17" t="str">
        <f>IF(Raw!BY17="", "", Raw!BY17)</f>
        <v>Baker Center, 2nd Floor, Baker Theater</v>
      </c>
      <c r="T17" s="2">
        <f>IF(Raw!BZ17="", "", IF(Raw!BZ17="Missed", "Missed", DATEVALUE(RIGHT(Raw!BZ17, LEN(Raw!BZ17) - FIND(",", Raw!BZ17) - 1))))</f>
        <v>43329</v>
      </c>
      <c r="U17" s="3">
        <f>IF(Raw!CA17="", "", IF(Raw!CA17="Missed", "Missed", TIMEVALUE(LEFT(Raw!CA17, FIND(" - ", Raw!CA17)))))</f>
        <v>0.42708333333333331</v>
      </c>
      <c r="V17" t="str">
        <f>IF(Raw!CB17="", "", Raw!CB17)</f>
        <v>Baker Center, 2nd Floor Multipurpose Room (240/242)</v>
      </c>
    </row>
    <row r="18" spans="1:22" x14ac:dyDescent="0.2">
      <c r="A18" s="4">
        <f>IF(B18="", "", 17)</f>
        <v>17</v>
      </c>
      <c r="B18" s="4" t="str">
        <f>IF(Raw!R18="", "", Raw!R18)</f>
        <v>Zhuo</v>
      </c>
      <c r="C18" s="4" t="str">
        <f>IF(Raw!S18="", "", Raw!S18)</f>
        <v>Yirong</v>
      </c>
      <c r="D18" t="str">
        <f>IF(Raw!AT18="", "", Raw!AT18)</f>
        <v>Graduate</v>
      </c>
      <c r="E18" t="str">
        <f>IF(Raw!V18="", "", Raw!V18)</f>
        <v>P100916350</v>
      </c>
      <c r="F18" t="str">
        <f>IF(Raw!BA18="", "", Raw!BA18)</f>
        <v>F-1</v>
      </c>
      <c r="G18" t="str">
        <f>IF(Raw!AV18="", "", Raw!AV18)</f>
        <v>On Time</v>
      </c>
      <c r="H18" t="str">
        <f>IF(Raw!T18="", "", Raw!T18)</f>
        <v>yz650318@ohio.edu</v>
      </c>
      <c r="I18" t="str">
        <f>IF(Raw!U18="", "", Raw!U18)</f>
        <v>zhuoyirongbinggo@outlook.com</v>
      </c>
      <c r="J18" t="str">
        <f>IF(Raw!AZ18="Failed", "No", "")</f>
        <v/>
      </c>
      <c r="K18" s="2">
        <f>IF(Raw!BK18="", "", IF(Raw!BK18="Missed", "Missed", DATEVALUE(RIGHT(Raw!BK18, LEN(Raw!BK18) - FIND(",", Raw!BK18) - 1))))</f>
        <v>43326</v>
      </c>
      <c r="L18" s="3">
        <f>IF(Raw!BL18="", "", IF(Raw!BL18="Missed", "Missed", TIMEVALUE(LEFT(Raw!BL18, FIND(" - ", Raw!BL18)))))</f>
        <v>0.625</v>
      </c>
      <c r="M18" t="str">
        <f>IF(Raw!BM18="", "", Raw!BM18)</f>
        <v>Baker Center, 2nd Floor Multipurpose Room (240/242)</v>
      </c>
      <c r="N18" s="2">
        <f>IF(Raw!BN18="", "", IF(Raw!BN18="Missed", "Missed", DATEVALUE(RIGHT(Raw!BN18, LEN(Raw!BN18) - FIND(",", Raw!BN18) - 1))))</f>
        <v>43326</v>
      </c>
      <c r="O18" s="3">
        <f>IF(Raw!BO18="", "", IF(Raw!BO18="Missed", "Missed", TIMEVALUE(LEFT(Raw!BO18, FIND(" - ", Raw!BO18)))))</f>
        <v>0.58333333333333337</v>
      </c>
      <c r="P18" t="str">
        <f>IF(Raw!BP18="", "", Raw!BP18)</f>
        <v>Baker Center, 2nd Floor, Baker Theater</v>
      </c>
      <c r="Q18" s="2">
        <f>IF(Raw!BW18="", "", IF(Raw!BW18="Missed", "Missed", DATEVALUE(RIGHT(Raw!BW18, LEN(Raw!BW18) - FIND(",", Raw!BW18) - 1))))</f>
        <v>43329</v>
      </c>
      <c r="R18" s="3">
        <f>IF(Raw!BX18="", "", IF(Raw!BX18="Missed", "Missed", TIMEVALUE(LEFT(Raw!BX18, FIND(" - ", Raw!BX18)))))</f>
        <v>0.42708333333333331</v>
      </c>
      <c r="S18" t="str">
        <f>IF(Raw!BY18="", "", Raw!BY18)</f>
        <v>Baker Center, 2nd Floor, Baker Theater</v>
      </c>
      <c r="T18" s="2">
        <f>IF(Raw!BZ18="", "", IF(Raw!BZ18="Missed", "Missed", DATEVALUE(RIGHT(Raw!BZ18, LEN(Raw!BZ18) - FIND(",", Raw!BZ18) - 1))))</f>
        <v>43329</v>
      </c>
      <c r="U18" s="3">
        <f>IF(Raw!CA18="", "", IF(Raw!CA18="Missed", "Missed", TIMEVALUE(LEFT(Raw!CA18, FIND(" - ", Raw!CA18)))))</f>
        <v>0.375</v>
      </c>
      <c r="V18" t="str">
        <f>IF(Raw!CB18="", "", Raw!CB18)</f>
        <v>Baker Center, 2nd Floor Multipurpose Room (240/242)</v>
      </c>
    </row>
    <row r="19" spans="1:22" x14ac:dyDescent="0.2">
      <c r="A19" s="4">
        <f>IF(B19="", "", 18)</f>
        <v>18</v>
      </c>
      <c r="B19" s="4" t="str">
        <f>IF(Raw!R19="", "", Raw!R19)</f>
        <v>Ray</v>
      </c>
      <c r="C19" s="4" t="str">
        <f>IF(Raw!S19="", "", Raw!S19)</f>
        <v>Sneha</v>
      </c>
      <c r="D19" t="str">
        <f>IF(Raw!AT19="", "", Raw!AT19)</f>
        <v>Graduate</v>
      </c>
      <c r="E19" t="str">
        <f>IF(Raw!V19="", "", Raw!V19)</f>
        <v>P100893895</v>
      </c>
      <c r="F19" t="str">
        <f>IF(Raw!BA19="", "", Raw!BA19)</f>
        <v>F-1</v>
      </c>
      <c r="G19" t="str">
        <f>IF(Raw!AV19="", "", Raw!AV19)</f>
        <v>On Time</v>
      </c>
      <c r="H19" t="str">
        <f>IF(Raw!T19="", "", Raw!T19)</f>
        <v>sr909617@ohio.edu</v>
      </c>
      <c r="I19" t="str">
        <f>IF(Raw!U19="", "", Raw!U19)</f>
        <v>snehaaray21@gmail.com</v>
      </c>
      <c r="J19" t="str">
        <f>IF(Raw!AZ19="Failed", "No", "")</f>
        <v/>
      </c>
      <c r="K19" s="2">
        <f>IF(Raw!BK19="", "", IF(Raw!BK19="Missed", "Missed", DATEVALUE(RIGHT(Raw!BK19, LEN(Raw!BK19) - FIND(",", Raw!BK19) - 1))))</f>
        <v>43326</v>
      </c>
      <c r="L19" s="3">
        <f>IF(Raw!BL19="", "", IF(Raw!BL19="Missed", "Missed", TIMEVALUE(LEFT(Raw!BL19, FIND(" - ", Raw!BL19)))))</f>
        <v>0.58333333333333337</v>
      </c>
      <c r="M19" t="str">
        <f>IF(Raw!BM19="", "", Raw!BM19)</f>
        <v>Baker Center, 2nd Floor Multipurpose Room (240/242)</v>
      </c>
      <c r="N19" s="2">
        <f>IF(Raw!BN19="", "", IF(Raw!BN19="Missed", "Missed", DATEVALUE(RIGHT(Raw!BN19, LEN(Raw!BN19) - FIND(",", Raw!BN19) - 1))))</f>
        <v>43326</v>
      </c>
      <c r="O19" s="3">
        <f>IF(Raw!BO19="", "", IF(Raw!BO19="Missed", "Missed", TIMEVALUE(LEFT(Raw!BO19, FIND(" - ", Raw!BO19)))))</f>
        <v>0.625</v>
      </c>
      <c r="P19" t="str">
        <f>IF(Raw!BP19="", "", Raw!BP19)</f>
        <v>Baker Center, 2nd Floor, Baker Theater</v>
      </c>
      <c r="Q19" s="2">
        <f>IF(Raw!BW19="", "", IF(Raw!BW19="Missed", "Missed", DATEVALUE(RIGHT(Raw!BW19, LEN(Raw!BW19) - FIND(",", Raw!BW19) - 1))))</f>
        <v>43329</v>
      </c>
      <c r="R19" s="3">
        <f>IF(Raw!BX19="", "", IF(Raw!BX19="Missed", "Missed", TIMEVALUE(LEFT(Raw!BX19, FIND(" - ", Raw!BX19)))))</f>
        <v>0.375</v>
      </c>
      <c r="S19" t="str">
        <f>IF(Raw!BY19="", "", Raw!BY19)</f>
        <v>Baker Center, 2nd Floor, Baker Theater</v>
      </c>
      <c r="T19" s="2">
        <f>IF(Raw!BZ19="", "", IF(Raw!BZ19="Missed", "Missed", DATEVALUE(RIGHT(Raw!BZ19, LEN(Raw!BZ19) - FIND(",", Raw!BZ19) - 1))))</f>
        <v>43329</v>
      </c>
      <c r="U19" s="3">
        <f>IF(Raw!CA19="", "", IF(Raw!CA19="Missed", "Missed", TIMEVALUE(LEFT(Raw!CA19, FIND(" - ", Raw!CA19)))))</f>
        <v>0.42708333333333331</v>
      </c>
      <c r="V19" t="str">
        <f>IF(Raw!CB19="", "", Raw!CB19)</f>
        <v>Baker Center, 2nd Floor Multipurpose Room (240/242)</v>
      </c>
    </row>
    <row r="20" spans="1:22" x14ac:dyDescent="0.2">
      <c r="A20" s="4">
        <f>IF(B20="", "", 19)</f>
        <v>19</v>
      </c>
      <c r="B20" s="4" t="str">
        <f>IF(Raw!R20="", "", Raw!R20)</f>
        <v>Popli</v>
      </c>
      <c r="C20" s="4" t="str">
        <f>IF(Raw!S20="", "", Raw!S20)</f>
        <v>Ritika</v>
      </c>
      <c r="D20" t="str">
        <f>IF(Raw!AT20="", "", Raw!AT20)</f>
        <v>Graduate</v>
      </c>
      <c r="E20" t="str">
        <f>IF(Raw!V20="", "", Raw!V20)</f>
        <v>P100910588</v>
      </c>
      <c r="F20" t="str">
        <f>IF(Raw!BA20="", "", Raw!BA20)</f>
        <v>F-1</v>
      </c>
      <c r="G20" t="str">
        <f>IF(Raw!AV20="", "", Raw!AV20)</f>
        <v>On Time</v>
      </c>
      <c r="H20" t="str">
        <f>IF(Raw!T20="", "", Raw!T20)</f>
        <v>rp427417@ohio.edu</v>
      </c>
      <c r="I20" t="str">
        <f>IF(Raw!U20="", "", Raw!U20)</f>
        <v>ritika.popli@gmail.com</v>
      </c>
      <c r="J20" t="str">
        <f>IF(Raw!AZ20="Failed", "No", "")</f>
        <v/>
      </c>
      <c r="K20" s="2">
        <f>IF(Raw!BK20="", "", IF(Raw!BK20="Missed", "Missed", DATEVALUE(RIGHT(Raw!BK20, LEN(Raw!BK20) - FIND(",", Raw!BK20) - 1))))</f>
        <v>43326</v>
      </c>
      <c r="L20" s="3">
        <f>IF(Raw!BL20="", "", IF(Raw!BL20="Missed", "Missed", TIMEVALUE(LEFT(Raw!BL20, FIND(" - ", Raw!BL20)))))</f>
        <v>0.58333333333333337</v>
      </c>
      <c r="M20" t="str">
        <f>IF(Raw!BM20="", "", Raw!BM20)</f>
        <v>Baker Center, 2nd Floor Multipurpose Room (240/242)</v>
      </c>
      <c r="N20" s="2">
        <f>IF(Raw!BN20="", "", IF(Raw!BN20="Missed", "Missed", DATEVALUE(RIGHT(Raw!BN20, LEN(Raw!BN20) - FIND(",", Raw!BN20) - 1))))</f>
        <v>43326</v>
      </c>
      <c r="O20" s="3">
        <f>IF(Raw!BO20="", "", IF(Raw!BO20="Missed", "Missed", TIMEVALUE(LEFT(Raw!BO20, FIND(" - ", Raw!BO20)))))</f>
        <v>0.625</v>
      </c>
      <c r="P20" t="str">
        <f>IF(Raw!BP20="", "", Raw!BP20)</f>
        <v>Baker Center, 2nd Floor, Baker Theater</v>
      </c>
      <c r="Q20" s="2">
        <f>IF(Raw!BW20="", "", IF(Raw!BW20="Missed", "Missed", DATEVALUE(RIGHT(Raw!BW20, LEN(Raw!BW20) - FIND(",", Raw!BW20) - 1))))</f>
        <v>43329</v>
      </c>
      <c r="R20" s="3">
        <f>IF(Raw!BX20="", "", IF(Raw!BX20="Missed", "Missed", TIMEVALUE(LEFT(Raw!BX20, FIND(" - ", Raw!BX20)))))</f>
        <v>0.42708333333333331</v>
      </c>
      <c r="S20" t="str">
        <f>IF(Raw!BY20="", "", Raw!BY20)</f>
        <v>Baker Center, 2nd Floor, Baker Theater</v>
      </c>
      <c r="T20" s="2">
        <f>IF(Raw!BZ20="", "", IF(Raw!BZ20="Missed", "Missed", DATEVALUE(RIGHT(Raw!BZ20, LEN(Raw!BZ20) - FIND(",", Raw!BZ20) - 1))))</f>
        <v>43329</v>
      </c>
      <c r="U20" s="3">
        <f>IF(Raw!CA20="", "", IF(Raw!CA20="Missed", "Missed", TIMEVALUE(LEFT(Raw!CA20, FIND(" - ", Raw!CA20)))))</f>
        <v>0.375</v>
      </c>
      <c r="V20" t="str">
        <f>IF(Raw!CB20="", "", Raw!CB20)</f>
        <v>Baker Center, 2nd Floor Multipurpose Room (240/242)</v>
      </c>
    </row>
    <row r="21" spans="1:22" x14ac:dyDescent="0.2">
      <c r="A21" s="4">
        <f>IF(B21="", "", 20)</f>
        <v>20</v>
      </c>
      <c r="B21" s="4" t="str">
        <f>IF(Raw!R21="", "", Raw!R21)</f>
        <v>Black</v>
      </c>
      <c r="C21" s="4" t="str">
        <f>IF(Raw!S21="", "", Raw!S21)</f>
        <v>Julia</v>
      </c>
      <c r="D21" t="str">
        <f>IF(Raw!AT21="", "", Raw!AT21)</f>
        <v>Undergraduate</v>
      </c>
      <c r="E21" t="str">
        <f>IF(Raw!V21="", "", Raw!V21)</f>
        <v>P100907741</v>
      </c>
      <c r="F21" t="str">
        <f>IF(Raw!BA21="", "", Raw!BA21)</f>
        <v>F-1</v>
      </c>
      <c r="G21" t="str">
        <f>IF(Raw!AV21="", "", Raw!AV21)</f>
        <v>On Time</v>
      </c>
      <c r="H21" t="str">
        <f>IF(Raw!T21="", "", Raw!T21)</f>
        <v>jb126817@ohio.edu</v>
      </c>
      <c r="I21" t="str">
        <f>IF(Raw!U21="", "", Raw!U21)</f>
        <v>juliablackjack@gmail.com</v>
      </c>
      <c r="J21" t="str">
        <f>IF(Raw!AZ21="Failed", "No", "")</f>
        <v/>
      </c>
      <c r="K21" s="2">
        <f>IF(Raw!BK21="", "", IF(Raw!BK21="Missed", "Missed", DATEVALUE(RIGHT(Raw!BK21, LEN(Raw!BK21) - FIND(",", Raw!BK21) - 1))))</f>
        <v>43326</v>
      </c>
      <c r="L21" s="3" t="str">
        <f>IF(Raw!BL21="", "", IF(Raw!BL21="Missed", "Missed", TIMEVALUE(LEFT(Raw!BL21, FIND(" - ", Raw!BL21)))))</f>
        <v/>
      </c>
      <c r="M21" t="str">
        <f>IF(Raw!BM21="", "", Raw!BM21)</f>
        <v>Baker Center, 2nd Floor Multipurpose Room (240/242)</v>
      </c>
      <c r="N21" s="2">
        <f>IF(Raw!BN21="", "", IF(Raw!BN21="Missed", "Missed", DATEVALUE(RIGHT(Raw!BN21, LEN(Raw!BN21) - FIND(",", Raw!BN21) - 1))))</f>
        <v>43335</v>
      </c>
      <c r="O21" s="3">
        <f>IF(Raw!BO21="", "", IF(Raw!BO21="Missed", "Missed", TIMEVALUE(LEFT(Raw!BO21, FIND(" - ", Raw!BO21)))))</f>
        <v>0.33333333333333331</v>
      </c>
      <c r="P21" t="str">
        <f>IF(Raw!BP21="", "", Raw!BP21)</f>
        <v>Bentley Hall 132</v>
      </c>
      <c r="Q21" s="2">
        <f>IF(Raw!BW21="", "", IF(Raw!BW21="Missed", "Missed", DATEVALUE(RIGHT(Raw!BW21, LEN(Raw!BW21) - FIND(",", Raw!BW21) - 1))))</f>
        <v>43335</v>
      </c>
      <c r="R21" s="3">
        <f>IF(Raw!BX21="", "", IF(Raw!BX21="Missed", "Missed", TIMEVALUE(LEFT(Raw!BX21, FIND(" - ", Raw!BX21)))))</f>
        <v>0.4375</v>
      </c>
      <c r="S21" t="str">
        <f>IF(Raw!BY21="", "", Raw!BY21)</f>
        <v>Bentley Hall 129</v>
      </c>
      <c r="T21" s="2">
        <f>IF(Raw!BZ21="", "", IF(Raw!BZ21="Missed", "Missed", DATEVALUE(RIGHT(Raw!BZ21, LEN(Raw!BZ21) - FIND(",", Raw!BZ21) - 1))))</f>
        <v>43335</v>
      </c>
      <c r="U21" s="3">
        <f>IF(Raw!CA21="", "", IF(Raw!CA21="Missed", "Missed", TIMEVALUE(LEFT(Raw!CA21, FIND(" - ", Raw!CA21)))))</f>
        <v>0.38541666666666669</v>
      </c>
      <c r="V21" t="str">
        <f>IF(Raw!CB21="", "", Raw!CB21)</f>
        <v>Bentley Hall 135</v>
      </c>
    </row>
    <row r="22" spans="1:22" x14ac:dyDescent="0.2">
      <c r="A22" s="4">
        <f>IF(B22="", "", 21)</f>
        <v>21</v>
      </c>
      <c r="B22" s="4" t="str">
        <f>IF(Raw!R22="", "", Raw!R22)</f>
        <v>Chauhan</v>
      </c>
      <c r="C22" s="4" t="str">
        <f>IF(Raw!S22="", "", Raw!S22)</f>
        <v>Kanishk</v>
      </c>
      <c r="D22" t="str">
        <f>IF(Raw!AT22="", "", Raw!AT22)</f>
        <v>Graduate</v>
      </c>
      <c r="E22" t="str">
        <f>IF(Raw!V22="", "", Raw!V22)</f>
        <v>P100912086</v>
      </c>
      <c r="F22" t="str">
        <f>IF(Raw!BA22="", "", Raw!BA22)</f>
        <v>F-1</v>
      </c>
      <c r="G22" t="str">
        <f>IF(Raw!AV22="", "", Raw!AV22)</f>
        <v>On Time</v>
      </c>
      <c r="H22" t="str">
        <f>IF(Raw!T22="", "", Raw!T22)</f>
        <v>kc303218@ohio.edu</v>
      </c>
      <c r="I22" t="str">
        <f>IF(Raw!U22="", "", Raw!U22)</f>
        <v>kanishk.phd@gmail.com</v>
      </c>
      <c r="J22" t="str">
        <f>IF(Raw!AZ22="Failed", "No", "")</f>
        <v/>
      </c>
      <c r="K22" s="2">
        <f>IF(Raw!BK22="", "", IF(Raw!BK22="Missed", "Missed", DATEVALUE(RIGHT(Raw!BK22, LEN(Raw!BK22) - FIND(",", Raw!BK22) - 1))))</f>
        <v>43326</v>
      </c>
      <c r="L22" s="3">
        <f>IF(Raw!BL22="", "", IF(Raw!BL22="Missed", "Missed", TIMEVALUE(LEFT(Raw!BL22, FIND(" - ", Raw!BL22)))))</f>
        <v>0.625</v>
      </c>
      <c r="M22" t="str">
        <f>IF(Raw!BM22="", "", Raw!BM22)</f>
        <v>Baker Center, 2nd Floor Multipurpose Room (240/242)</v>
      </c>
      <c r="N22" s="2">
        <f>IF(Raw!BN22="", "", IF(Raw!BN22="Missed", "Missed", DATEVALUE(RIGHT(Raw!BN22, LEN(Raw!BN22) - FIND(",", Raw!BN22) - 1))))</f>
        <v>43326</v>
      </c>
      <c r="O22" s="3">
        <f>IF(Raw!BO22="", "", IF(Raw!BO22="Missed", "Missed", TIMEVALUE(LEFT(Raw!BO22, FIND(" - ", Raw!BO22)))))</f>
        <v>0.58333333333333337</v>
      </c>
      <c r="P22" t="str">
        <f>IF(Raw!BP22="", "", Raw!BP22)</f>
        <v>Baker Center, 2nd Floor, Baker Theater</v>
      </c>
      <c r="Q22" s="2">
        <f>IF(Raw!BW22="", "", IF(Raw!BW22="Missed", "Missed", DATEVALUE(RIGHT(Raw!BW22, LEN(Raw!BW22) - FIND(",", Raw!BW22) - 1))))</f>
        <v>43329</v>
      </c>
      <c r="R22" s="3">
        <f>IF(Raw!BX22="", "", IF(Raw!BX22="Missed", "Missed", TIMEVALUE(LEFT(Raw!BX22, FIND(" - ", Raw!BX22)))))</f>
        <v>0.375</v>
      </c>
      <c r="S22" t="str">
        <f>IF(Raw!BY22="", "", Raw!BY22)</f>
        <v>Baker Center, 2nd Floor, Baker Theater</v>
      </c>
      <c r="T22" s="2">
        <f>IF(Raw!BZ22="", "", IF(Raw!BZ22="Missed", "Missed", DATEVALUE(RIGHT(Raw!BZ22, LEN(Raw!BZ22) - FIND(",", Raw!BZ22) - 1))))</f>
        <v>43329</v>
      </c>
      <c r="U22" s="3">
        <f>IF(Raw!CA22="", "", IF(Raw!CA22="Missed", "Missed", TIMEVALUE(LEFT(Raw!CA22, FIND(" - ", Raw!CA22)))))</f>
        <v>0.42708333333333331</v>
      </c>
      <c r="V22" t="str">
        <f>IF(Raw!CB22="", "", Raw!CB22)</f>
        <v>Baker Center, 2nd Floor Multipurpose Room (240/242)</v>
      </c>
    </row>
    <row r="23" spans="1:22" x14ac:dyDescent="0.2">
      <c r="A23" s="4">
        <f>IF(B23="", "", 22)</f>
        <v>22</v>
      </c>
      <c r="B23" s="4" t="str">
        <f>IF(Raw!R23="", "", Raw!R23)</f>
        <v>Azzi</v>
      </c>
      <c r="C23" s="4" t="str">
        <f>IF(Raw!S23="", "", Raw!S23)</f>
        <v>Camellia</v>
      </c>
      <c r="D23" t="str">
        <f>IF(Raw!AT23="", "", Raw!AT23)</f>
        <v>Undergraduate</v>
      </c>
      <c r="E23" t="str">
        <f>IF(Raw!V23="", "", Raw!V23)</f>
        <v>P100887954</v>
      </c>
      <c r="F23" t="str">
        <f>IF(Raw!BA23="", "", Raw!BA23)</f>
        <v>F-1</v>
      </c>
      <c r="G23" t="str">
        <f>IF(Raw!AV23="", "", Raw!AV23)</f>
        <v>On Time</v>
      </c>
      <c r="H23" t="str">
        <f>IF(Raw!T23="", "", Raw!T23)</f>
        <v>ca574517@ohio.edu</v>
      </c>
      <c r="I23" t="str">
        <f>IF(Raw!U23="", "", Raw!U23)</f>
        <v>Cam.Azzi@yahoo.com</v>
      </c>
      <c r="J23" t="str">
        <f>IF(Raw!AZ23="Failed", "No", "")</f>
        <v/>
      </c>
      <c r="K23" s="2">
        <f>IF(Raw!BK23="", "", IF(Raw!BK23="Missed", "Missed", DATEVALUE(RIGHT(Raw!BK23, LEN(Raw!BK23) - FIND(",", Raw!BK23) - 1))))</f>
        <v>43326</v>
      </c>
      <c r="L23" s="3" t="str">
        <f>IF(Raw!BL23="", "", IF(Raw!BL23="Missed", "Missed", TIMEVALUE(LEFT(Raw!BL23, FIND(" - ", Raw!BL23)))))</f>
        <v/>
      </c>
      <c r="M23" t="str">
        <f>IF(Raw!BM23="", "", Raw!BM23)</f>
        <v>Baker Center, 2nd Floor Multipurpose Room (240/242)</v>
      </c>
      <c r="N23" s="2">
        <f>IF(Raw!BN23="", "", IF(Raw!BN23="Missed", "Missed", DATEVALUE(RIGHT(Raw!BN23, LEN(Raw!BN23) - FIND(",", Raw!BN23) - 1))))</f>
        <v>43335</v>
      </c>
      <c r="O23" s="3">
        <f>IF(Raw!BO23="", "", IF(Raw!BO23="Missed", "Missed", TIMEVALUE(LEFT(Raw!BO23, FIND(" - ", Raw!BO23)))))</f>
        <v>0.38541666666666669</v>
      </c>
      <c r="P23" t="str">
        <f>IF(Raw!BP23="", "", Raw!BP23)</f>
        <v>Bentley Hall 132</v>
      </c>
      <c r="Q23" s="2">
        <f>IF(Raw!BW23="", "", IF(Raw!BW23="Missed", "Missed", DATEVALUE(RIGHT(Raw!BW23, LEN(Raw!BW23) - FIND(",", Raw!BW23) - 1))))</f>
        <v>43335</v>
      </c>
      <c r="R23" s="3">
        <f>IF(Raw!BX23="", "", IF(Raw!BX23="Missed", "Missed", TIMEVALUE(LEFT(Raw!BX23, FIND(" - ", Raw!BX23)))))</f>
        <v>0.33333333333333331</v>
      </c>
      <c r="S23" t="str">
        <f>IF(Raw!BY23="", "", Raw!BY23)</f>
        <v>Bentley Hall 129</v>
      </c>
      <c r="T23" s="2">
        <f>IF(Raw!BZ23="", "", IF(Raw!BZ23="Missed", "Missed", DATEVALUE(RIGHT(Raw!BZ23, LEN(Raw!BZ23) - FIND(",", Raw!BZ23) - 1))))</f>
        <v>43335</v>
      </c>
      <c r="U23" s="3">
        <f>IF(Raw!CA23="", "", IF(Raw!CA23="Missed", "Missed", TIMEVALUE(LEFT(Raw!CA23, FIND(" - ", Raw!CA23)))))</f>
        <v>0.4375</v>
      </c>
      <c r="V23" t="str">
        <f>IF(Raw!CB23="", "", Raw!CB23)</f>
        <v>Bentley Hall 135</v>
      </c>
    </row>
    <row r="24" spans="1:22" x14ac:dyDescent="0.2">
      <c r="A24" s="4">
        <f>IF(B24="", "", 23)</f>
        <v>23</v>
      </c>
      <c r="B24" s="4" t="str">
        <f>IF(Raw!R24="", "", Raw!R24)</f>
        <v>Abushamah</v>
      </c>
      <c r="C24" s="4" t="str">
        <f>IF(Raw!S24="", "", Raw!S24)</f>
        <v>Eman M K</v>
      </c>
      <c r="D24" t="str">
        <f>IF(Raw!AT24="", "", Raw!AT24)</f>
        <v>Graduate</v>
      </c>
      <c r="E24" t="str">
        <f>IF(Raw!V24="", "", Raw!V24)</f>
        <v>P100910023</v>
      </c>
      <c r="F24" t="str">
        <f>IF(Raw!BA24="", "", Raw!BA24)</f>
        <v>F-1</v>
      </c>
      <c r="G24" t="str">
        <f>IF(Raw!AV24="", "", Raw!AV24)</f>
        <v>On Time</v>
      </c>
      <c r="H24" t="str">
        <f>IF(Raw!T24="", "", Raw!T24)</f>
        <v>ea396717@ohio.edu</v>
      </c>
      <c r="I24" t="str">
        <f>IF(Raw!U24="", "", Raw!U24)</f>
        <v>eman.shamma@hotmail.com</v>
      </c>
      <c r="J24" t="str">
        <f>IF(Raw!AZ24="Failed", "No", "")</f>
        <v/>
      </c>
      <c r="K24" s="2">
        <f>IF(Raw!BK24="", "", IF(Raw!BK24="Missed", "Missed", DATEVALUE(RIGHT(Raw!BK24, LEN(Raw!BK24) - FIND(",", Raw!BK24) - 1))))</f>
        <v>43326</v>
      </c>
      <c r="L24" s="3">
        <f>IF(Raw!BL24="", "", IF(Raw!BL24="Missed", "Missed", TIMEVALUE(LEFT(Raw!BL24, FIND(" - ", Raw!BL24)))))</f>
        <v>0.58333333333333337</v>
      </c>
      <c r="M24" t="str">
        <f>IF(Raw!BM24="", "", Raw!BM24)</f>
        <v>Baker Center, 2nd Floor Multipurpose Room (240/242)</v>
      </c>
      <c r="N24" s="2">
        <f>IF(Raw!BN24="", "", IF(Raw!BN24="Missed", "Missed", DATEVALUE(RIGHT(Raw!BN24, LEN(Raw!BN24) - FIND(",", Raw!BN24) - 1))))</f>
        <v>43326</v>
      </c>
      <c r="O24" s="3">
        <f>IF(Raw!BO24="", "", IF(Raw!BO24="Missed", "Missed", TIMEVALUE(LEFT(Raw!BO24, FIND(" - ", Raw!BO24)))))</f>
        <v>0.625</v>
      </c>
      <c r="P24" t="str">
        <f>IF(Raw!BP24="", "", Raw!BP24)</f>
        <v>Baker Center, 2nd Floor, Baker Theater</v>
      </c>
      <c r="Q24" s="2">
        <f>IF(Raw!BW24="", "", IF(Raw!BW24="Missed", "Missed", DATEVALUE(RIGHT(Raw!BW24, LEN(Raw!BW24) - FIND(",", Raw!BW24) - 1))))</f>
        <v>43329</v>
      </c>
      <c r="R24" s="3">
        <f>IF(Raw!BX24="", "", IF(Raw!BX24="Missed", "Missed", TIMEVALUE(LEFT(Raw!BX24, FIND(" - ", Raw!BX24)))))</f>
        <v>0.42708333333333331</v>
      </c>
      <c r="S24" t="str">
        <f>IF(Raw!BY24="", "", Raw!BY24)</f>
        <v>Baker Center, 2nd Floor, Baker Theater</v>
      </c>
      <c r="T24" s="2">
        <f>IF(Raw!BZ24="", "", IF(Raw!BZ24="Missed", "Missed", DATEVALUE(RIGHT(Raw!BZ24, LEN(Raw!BZ24) - FIND(",", Raw!BZ24) - 1))))</f>
        <v>43329</v>
      </c>
      <c r="U24" s="3">
        <f>IF(Raw!CA24="", "", IF(Raw!CA24="Missed", "Missed", TIMEVALUE(LEFT(Raw!CA24, FIND(" - ", Raw!CA24)))))</f>
        <v>0.375</v>
      </c>
      <c r="V24" t="str">
        <f>IF(Raw!CB24="", "", Raw!CB24)</f>
        <v>Baker Center, 2nd Floor Multipurpose Room (240/242)</v>
      </c>
    </row>
    <row r="25" spans="1:22" x14ac:dyDescent="0.2">
      <c r="A25" s="4">
        <f>IF(B25="", "", 24)</f>
        <v>24</v>
      </c>
      <c r="B25" s="4" t="str">
        <f>IF(Raw!R25="", "", Raw!R25)</f>
        <v>Albulushi</v>
      </c>
      <c r="C25" s="4" t="str">
        <f>IF(Raw!S25="", "", Raw!S25)</f>
        <v>Abdoalhakim</v>
      </c>
      <c r="D25" t="str">
        <f>IF(Raw!AT25="", "", Raw!AT25)</f>
        <v>Undergraduate</v>
      </c>
      <c r="E25" t="str">
        <f>IF(Raw!V25="", "", Raw!V25)</f>
        <v>P100859167</v>
      </c>
      <c r="F25" t="str">
        <f>IF(Raw!BA25="", "", Raw!BA25)</f>
        <v/>
      </c>
      <c r="G25" t="str">
        <f>IF(Raw!AV25="", "", Raw!AV25)</f>
        <v/>
      </c>
      <c r="H25" t="str">
        <f>IF(Raw!T25="", "", Raw!T25)</f>
        <v>aa143016@ohio.edu</v>
      </c>
      <c r="I25" t="str">
        <f>IF(Raw!U25="", "", Raw!U25)</f>
        <v>abdoalhakim1998@gmail.com</v>
      </c>
      <c r="J25" t="str">
        <f>IF(Raw!AZ25="Failed", "No", "")</f>
        <v>No</v>
      </c>
      <c r="K25" s="2" t="str">
        <f>IF(Raw!BK25="", "", IF(Raw!BK25="Missed", "Missed", DATEVALUE(RIGHT(Raw!BK25, LEN(Raw!BK25) - FIND(",", Raw!BK25) - 1))))</f>
        <v/>
      </c>
      <c r="L25" s="3" t="str">
        <f>IF(Raw!BL25="", "", IF(Raw!BL25="Missed", "Missed", TIMEVALUE(LEFT(Raw!BL25, FIND(" - ", Raw!BL25)))))</f>
        <v/>
      </c>
      <c r="M25" t="str">
        <f>IF(Raw!BM25="", "", Raw!BM25)</f>
        <v/>
      </c>
      <c r="N25" s="2" t="str">
        <f>IF(Raw!BN25="", "", IF(Raw!BN25="Missed", "Missed", DATEVALUE(RIGHT(Raw!BN25, LEN(Raw!BN25) - FIND(",", Raw!BN25) - 1))))</f>
        <v/>
      </c>
      <c r="O25" s="3" t="str">
        <f>IF(Raw!BO25="", "", IF(Raw!BO25="Missed", "Missed", TIMEVALUE(LEFT(Raw!BO25, FIND(" - ", Raw!BO25)))))</f>
        <v/>
      </c>
      <c r="P25" t="str">
        <f>IF(Raw!BP25="", "", Raw!BP25)</f>
        <v/>
      </c>
      <c r="Q25" s="2" t="str">
        <f>IF(Raw!BW25="", "", IF(Raw!BW25="Missed", "Missed", DATEVALUE(RIGHT(Raw!BW25, LEN(Raw!BW25) - FIND(",", Raw!BW25) - 1))))</f>
        <v/>
      </c>
      <c r="R25" s="3" t="str">
        <f>IF(Raw!BX25="", "", IF(Raw!BX25="Missed", "Missed", TIMEVALUE(LEFT(Raw!BX25, FIND(" - ", Raw!BX25)))))</f>
        <v/>
      </c>
      <c r="S25" t="str">
        <f>IF(Raw!BY25="", "", Raw!BY25)</f>
        <v/>
      </c>
      <c r="T25" s="2" t="str">
        <f>IF(Raw!BZ25="", "", IF(Raw!BZ25="Missed", "Missed", DATEVALUE(RIGHT(Raw!BZ25, LEN(Raw!BZ25) - FIND(",", Raw!BZ25) - 1))))</f>
        <v/>
      </c>
      <c r="U25" s="3" t="str">
        <f>IF(Raw!CA25="", "", IF(Raw!CA25="Missed", "Missed", TIMEVALUE(LEFT(Raw!CA25, FIND(" - ", Raw!CA25)))))</f>
        <v/>
      </c>
      <c r="V25" t="str">
        <f>IF(Raw!CB25="", "", Raw!CB25)</f>
        <v/>
      </c>
    </row>
    <row r="26" spans="1:22" x14ac:dyDescent="0.2">
      <c r="A26" s="4">
        <f>IF(B26="", "", 25)</f>
        <v>25</v>
      </c>
      <c r="B26" s="4" t="str">
        <f>IF(Raw!R26="", "", Raw!R26)</f>
        <v>Alnasser</v>
      </c>
      <c r="C26" s="4" t="str">
        <f>IF(Raw!S26="", "", Raw!S26)</f>
        <v>Zainab</v>
      </c>
      <c r="D26" t="str">
        <f>IF(Raw!AT26="", "", Raw!AT26)</f>
        <v>Graduate</v>
      </c>
      <c r="E26" t="str">
        <f>IF(Raw!V26="", "", Raw!V26)</f>
        <v>P100895866</v>
      </c>
      <c r="F26" t="str">
        <f>IF(Raw!BA26="", "", Raw!BA26)</f>
        <v>F-1</v>
      </c>
      <c r="G26" t="str">
        <f>IF(Raw!AV26="", "", Raw!AV26)</f>
        <v>On Time</v>
      </c>
      <c r="H26" t="str">
        <f>IF(Raw!T26="", "", Raw!T26)</f>
        <v>za106117@ohio.edu</v>
      </c>
      <c r="I26" t="str">
        <f>IF(Raw!U26="", "", Raw!U26)</f>
        <v>zainab1411@hotmil.com</v>
      </c>
      <c r="J26" t="str">
        <f>IF(Raw!AZ26="Failed", "No", "")</f>
        <v/>
      </c>
      <c r="K26" s="2">
        <f>IF(Raw!BK26="", "", IF(Raw!BK26="Missed", "Missed", DATEVALUE(RIGHT(Raw!BK26, LEN(Raw!BK26) - FIND(",", Raw!BK26) - 1))))</f>
        <v>43326</v>
      </c>
      <c r="L26" s="3">
        <f>IF(Raw!BL26="", "", IF(Raw!BL26="Missed", "Missed", TIMEVALUE(LEFT(Raw!BL26, FIND(" - ", Raw!BL26)))))</f>
        <v>0.625</v>
      </c>
      <c r="M26" t="str">
        <f>IF(Raw!BM26="", "", Raw!BM26)</f>
        <v>Baker Center, 2nd Floor Multipurpose Room (240/242)</v>
      </c>
      <c r="N26" s="2">
        <f>IF(Raw!BN26="", "", IF(Raw!BN26="Missed", "Missed", DATEVALUE(RIGHT(Raw!BN26, LEN(Raw!BN26) - FIND(",", Raw!BN26) - 1))))</f>
        <v>43326</v>
      </c>
      <c r="O26" s="3">
        <f>IF(Raw!BO26="", "", IF(Raw!BO26="Missed", "Missed", TIMEVALUE(LEFT(Raw!BO26, FIND(" - ", Raw!BO26)))))</f>
        <v>0.58333333333333337</v>
      </c>
      <c r="P26" t="str">
        <f>IF(Raw!BP26="", "", Raw!BP26)</f>
        <v>Baker Center, 2nd Floor, Baker Theater</v>
      </c>
      <c r="Q26" s="2">
        <f>IF(Raw!BW26="", "", IF(Raw!BW26="Missed", "Missed", DATEVALUE(RIGHT(Raw!BW26, LEN(Raw!BW26) - FIND(",", Raw!BW26) - 1))))</f>
        <v>43329</v>
      </c>
      <c r="R26" s="3">
        <f>IF(Raw!BX26="", "", IF(Raw!BX26="Missed", "Missed", TIMEVALUE(LEFT(Raw!BX26, FIND(" - ", Raw!BX26)))))</f>
        <v>0.375</v>
      </c>
      <c r="S26" t="str">
        <f>IF(Raw!BY26="", "", Raw!BY26)</f>
        <v>Baker Center, 2nd Floor, Baker Theater</v>
      </c>
      <c r="T26" s="2">
        <f>IF(Raw!BZ26="", "", IF(Raw!BZ26="Missed", "Missed", DATEVALUE(RIGHT(Raw!BZ26, LEN(Raw!BZ26) - FIND(",", Raw!BZ26) - 1))))</f>
        <v>43329</v>
      </c>
      <c r="U26" s="3">
        <f>IF(Raw!CA26="", "", IF(Raw!CA26="Missed", "Missed", TIMEVALUE(LEFT(Raw!CA26, FIND(" - ", Raw!CA26)))))</f>
        <v>0.42708333333333331</v>
      </c>
      <c r="V26" t="str">
        <f>IF(Raw!CB26="", "", Raw!CB26)</f>
        <v>Baker Center, 2nd Floor Multipurpose Room (240/242)</v>
      </c>
    </row>
    <row r="27" spans="1:22" x14ac:dyDescent="0.2">
      <c r="A27" s="4">
        <f>IF(B27="", "", 26)</f>
        <v>26</v>
      </c>
      <c r="B27" s="4" t="str">
        <f>IF(Raw!R27="", "", Raw!R27)</f>
        <v>Nguyen</v>
      </c>
      <c r="C27" s="4" t="str">
        <f>IF(Raw!S27="", "", Raw!S27)</f>
        <v>Minh Son</v>
      </c>
      <c r="D27" t="str">
        <f>IF(Raw!AT27="", "", Raw!AT27)</f>
        <v>Graduate</v>
      </c>
      <c r="E27" t="str">
        <f>IF(Raw!V27="", "", Raw!V27)</f>
        <v>P100915706</v>
      </c>
      <c r="F27" t="str">
        <f>IF(Raw!BA27="", "", Raw!BA27)</f>
        <v>F-1</v>
      </c>
      <c r="G27" t="str">
        <f>IF(Raw!AV27="", "", Raw!AV27)</f>
        <v>On Time</v>
      </c>
      <c r="H27" t="str">
        <f>IF(Raw!T27="", "", Raw!T27)</f>
        <v>sn948818@ohio.edu</v>
      </c>
      <c r="I27" t="str">
        <f>IF(Raw!U27="", "", Raw!U27)</f>
        <v>minhsoneps@gmail.com</v>
      </c>
      <c r="J27" t="str">
        <f>IF(Raw!AZ27="Failed", "No", "")</f>
        <v/>
      </c>
      <c r="K27" s="2">
        <f>IF(Raw!BK27="", "", IF(Raw!BK27="Missed", "Missed", DATEVALUE(RIGHT(Raw!BK27, LEN(Raw!BK27) - FIND(",", Raw!BK27) - 1))))</f>
        <v>43326</v>
      </c>
      <c r="L27" s="3">
        <f>IF(Raw!BL27="", "", IF(Raw!BL27="Missed", "Missed", TIMEVALUE(LEFT(Raw!BL27, FIND(" - ", Raw!BL27)))))</f>
        <v>0.625</v>
      </c>
      <c r="M27" t="str">
        <f>IF(Raw!BM27="", "", Raw!BM27)</f>
        <v>Baker Center, 2nd Floor Multipurpose Room (240/242)</v>
      </c>
      <c r="N27" s="2">
        <f>IF(Raw!BN27="", "", IF(Raw!BN27="Missed", "Missed", DATEVALUE(RIGHT(Raw!BN27, LEN(Raw!BN27) - FIND(",", Raw!BN27) - 1))))</f>
        <v>43326</v>
      </c>
      <c r="O27" s="3">
        <f>IF(Raw!BO27="", "", IF(Raw!BO27="Missed", "Missed", TIMEVALUE(LEFT(Raw!BO27, FIND(" - ", Raw!BO27)))))</f>
        <v>0.58333333333333337</v>
      </c>
      <c r="P27" t="str">
        <f>IF(Raw!BP27="", "", Raw!BP27)</f>
        <v>Baker Center, 2nd Floor, Baker Theater</v>
      </c>
      <c r="Q27" s="2">
        <f>IF(Raw!BW27="", "", IF(Raw!BW27="Missed", "Missed", DATEVALUE(RIGHT(Raw!BW27, LEN(Raw!BW27) - FIND(",", Raw!BW27) - 1))))</f>
        <v>43329</v>
      </c>
      <c r="R27" s="3">
        <f>IF(Raw!BX27="", "", IF(Raw!BX27="Missed", "Missed", TIMEVALUE(LEFT(Raw!BX27, FIND(" - ", Raw!BX27)))))</f>
        <v>0.375</v>
      </c>
      <c r="S27" t="str">
        <f>IF(Raw!BY27="", "", Raw!BY27)</f>
        <v>Baker Center, 2nd Floor, Baker Theater</v>
      </c>
      <c r="T27" s="2">
        <f>IF(Raw!BZ27="", "", IF(Raw!BZ27="Missed", "Missed", DATEVALUE(RIGHT(Raw!BZ27, LEN(Raw!BZ27) - FIND(",", Raw!BZ27) - 1))))</f>
        <v>43329</v>
      </c>
      <c r="U27" s="3">
        <f>IF(Raw!CA27="", "", IF(Raw!CA27="Missed", "Missed", TIMEVALUE(LEFT(Raw!CA27, FIND(" - ", Raw!CA27)))))</f>
        <v>0.42708333333333331</v>
      </c>
      <c r="V27" t="str">
        <f>IF(Raw!CB27="", "", Raw!CB27)</f>
        <v>Baker Center, 2nd Floor Multipurpose Room (240/242)</v>
      </c>
    </row>
    <row r="28" spans="1:22" x14ac:dyDescent="0.2">
      <c r="A28" s="4">
        <f>IF(B28="", "", 27)</f>
        <v>27</v>
      </c>
      <c r="B28" s="4" t="str">
        <f>IF(Raw!R28="", "", Raw!R28)</f>
        <v>Gebre</v>
      </c>
      <c r="C28" s="4" t="str">
        <f>IF(Raw!S28="", "", Raw!S28)</f>
        <v>Henon</v>
      </c>
      <c r="D28" t="str">
        <f>IF(Raw!AT28="", "", Raw!AT28)</f>
        <v>Graduate</v>
      </c>
      <c r="E28" t="str">
        <f>IF(Raw!V28="", "", Raw!V28)</f>
        <v xml:space="preserve">P100914816 </v>
      </c>
      <c r="F28" t="str">
        <f>IF(Raw!BA28="", "", Raw!BA28)</f>
        <v>F-1</v>
      </c>
      <c r="G28" t="str">
        <f>IF(Raw!AV28="", "", Raw!AV28)</f>
        <v>On Time</v>
      </c>
      <c r="H28" t="str">
        <f>IF(Raw!T28="", "", Raw!T28)</f>
        <v>hg253518@ohio.edu</v>
      </c>
      <c r="I28" t="str">
        <f>IF(Raw!U28="", "", Raw!U28)</f>
        <v>henon.solomon@gmail.com</v>
      </c>
      <c r="J28" t="str">
        <f>IF(Raw!AZ28="Failed", "No", "")</f>
        <v/>
      </c>
      <c r="K28" s="2">
        <f>IF(Raw!BK28="", "", IF(Raw!BK28="Missed", "Missed", DATEVALUE(RIGHT(Raw!BK28, LEN(Raw!BK28) - FIND(",", Raw!BK28) - 1))))</f>
        <v>43326</v>
      </c>
      <c r="L28" s="3">
        <f>IF(Raw!BL28="", "", IF(Raw!BL28="Missed", "Missed", TIMEVALUE(LEFT(Raw!BL28, FIND(" - ", Raw!BL28)))))</f>
        <v>0.58333333333333337</v>
      </c>
      <c r="M28" t="str">
        <f>IF(Raw!BM28="", "", Raw!BM28)</f>
        <v>Baker Center, 2nd Floor Multipurpose Room (240/242)</v>
      </c>
      <c r="N28" s="2">
        <f>IF(Raw!BN28="", "", IF(Raw!BN28="Missed", "Missed", DATEVALUE(RIGHT(Raw!BN28, LEN(Raw!BN28) - FIND(",", Raw!BN28) - 1))))</f>
        <v>43326</v>
      </c>
      <c r="O28" s="3">
        <f>IF(Raw!BO28="", "", IF(Raw!BO28="Missed", "Missed", TIMEVALUE(LEFT(Raw!BO28, FIND(" - ", Raw!BO28)))))</f>
        <v>0.625</v>
      </c>
      <c r="P28" t="str">
        <f>IF(Raw!BP28="", "", Raw!BP28)</f>
        <v>Baker Center, 2nd Floor, Baker Theater</v>
      </c>
      <c r="Q28" s="2">
        <f>IF(Raw!BW28="", "", IF(Raw!BW28="Missed", "Missed", DATEVALUE(RIGHT(Raw!BW28, LEN(Raw!BW28) - FIND(",", Raw!BW28) - 1))))</f>
        <v>43329</v>
      </c>
      <c r="R28" s="3">
        <f>IF(Raw!BX28="", "", IF(Raw!BX28="Missed", "Missed", TIMEVALUE(LEFT(Raw!BX28, FIND(" - ", Raw!BX28)))))</f>
        <v>0.42708333333333331</v>
      </c>
      <c r="S28" t="str">
        <f>IF(Raw!BY28="", "", Raw!BY28)</f>
        <v>Baker Center, 2nd Floor, Baker Theater</v>
      </c>
      <c r="T28" s="2">
        <f>IF(Raw!BZ28="", "", IF(Raw!BZ28="Missed", "Missed", DATEVALUE(RIGHT(Raw!BZ28, LEN(Raw!BZ28) - FIND(",", Raw!BZ28) - 1))))</f>
        <v>43329</v>
      </c>
      <c r="U28" s="3">
        <f>IF(Raw!CA28="", "", IF(Raw!CA28="Missed", "Missed", TIMEVALUE(LEFT(Raw!CA28, FIND(" - ", Raw!CA28)))))</f>
        <v>0.375</v>
      </c>
      <c r="V28" t="str">
        <f>IF(Raw!CB28="", "", Raw!CB28)</f>
        <v>Baker Center, 2nd Floor Multipurpose Room (240/242)</v>
      </c>
    </row>
    <row r="29" spans="1:22" x14ac:dyDescent="0.2">
      <c r="A29" s="4">
        <f>IF(B29="", "", 28)</f>
        <v>28</v>
      </c>
      <c r="B29" s="4" t="str">
        <f>IF(Raw!R29="", "", Raw!R29)</f>
        <v>Xin</v>
      </c>
      <c r="C29" s="4" t="str">
        <f>IF(Raw!S29="", "", Raw!S29)</f>
        <v>Ling</v>
      </c>
      <c r="D29" t="str">
        <f>IF(Raw!AT29="", "", Raw!AT29)</f>
        <v>Graduate</v>
      </c>
      <c r="E29" t="str">
        <f>IF(Raw!V29="", "", Raw!V29)</f>
        <v>P100909860</v>
      </c>
      <c r="F29" t="str">
        <f>IF(Raw!BA29="", "", Raw!BA29)</f>
        <v>F-1</v>
      </c>
      <c r="G29" t="str">
        <f>IF(Raw!AV29="", "", Raw!AV29)</f>
        <v>On Time</v>
      </c>
      <c r="H29" t="str">
        <f>IF(Raw!T29="", "", Raw!T29)</f>
        <v>lx123456@ohio.com</v>
      </c>
      <c r="I29" t="str">
        <f>IF(Raw!U29="", "", Raw!U29)</f>
        <v>lxin2015@yahoo.com</v>
      </c>
      <c r="J29" t="str">
        <f>IF(Raw!AZ29="Failed", "No", "")</f>
        <v/>
      </c>
      <c r="K29" s="2">
        <f>IF(Raw!BK29="", "", IF(Raw!BK29="Missed", "Missed", DATEVALUE(RIGHT(Raw!BK29, LEN(Raw!BK29) - FIND(",", Raw!BK29) - 1))))</f>
        <v>43326</v>
      </c>
      <c r="L29" s="3">
        <f>IF(Raw!BL29="", "", IF(Raw!BL29="Missed", "Missed", TIMEVALUE(LEFT(Raw!BL29, FIND(" - ", Raw!BL29)))))</f>
        <v>0.625</v>
      </c>
      <c r="M29" t="str">
        <f>IF(Raw!BM29="", "", Raw!BM29)</f>
        <v>Baker Center, 2nd Floor Multipurpose Room (240/242)</v>
      </c>
      <c r="N29" s="2">
        <f>IF(Raw!BN29="", "", IF(Raw!BN29="Missed", "Missed", DATEVALUE(RIGHT(Raw!BN29, LEN(Raw!BN29) - FIND(",", Raw!BN29) - 1))))</f>
        <v>43326</v>
      </c>
      <c r="O29" s="3">
        <f>IF(Raw!BO29="", "", IF(Raw!BO29="Missed", "Missed", TIMEVALUE(LEFT(Raw!BO29, FIND(" - ", Raw!BO29)))))</f>
        <v>0.58333333333333337</v>
      </c>
      <c r="P29" t="str">
        <f>IF(Raw!BP29="", "", Raw!BP29)</f>
        <v>Baker Center, 2nd Floor, Baker Theater</v>
      </c>
      <c r="Q29" s="2">
        <f>IF(Raw!BW29="", "", IF(Raw!BW29="Missed", "Missed", DATEVALUE(RIGHT(Raw!BW29, LEN(Raw!BW29) - FIND(",", Raw!BW29) - 1))))</f>
        <v>43329</v>
      </c>
      <c r="R29" s="3">
        <f>IF(Raw!BX29="", "", IF(Raw!BX29="Missed", "Missed", TIMEVALUE(LEFT(Raw!BX29, FIND(" - ", Raw!BX29)))))</f>
        <v>0.375</v>
      </c>
      <c r="S29" t="str">
        <f>IF(Raw!BY29="", "", Raw!BY29)</f>
        <v>Baker Center, 2nd Floor, Baker Theater</v>
      </c>
      <c r="T29" s="2">
        <f>IF(Raw!BZ29="", "", IF(Raw!BZ29="Missed", "Missed", DATEVALUE(RIGHT(Raw!BZ29, LEN(Raw!BZ29) - FIND(",", Raw!BZ29) - 1))))</f>
        <v>43329</v>
      </c>
      <c r="U29" s="3">
        <f>IF(Raw!CA29="", "", IF(Raw!CA29="Missed", "Missed", TIMEVALUE(LEFT(Raw!CA29, FIND(" - ", Raw!CA29)))))</f>
        <v>0.42708333333333331</v>
      </c>
      <c r="V29" t="str">
        <f>IF(Raw!CB29="", "", Raw!CB29)</f>
        <v>Baker Center, 2nd Floor Multipurpose Room (240/242)</v>
      </c>
    </row>
    <row r="30" spans="1:22" x14ac:dyDescent="0.2">
      <c r="A30" s="4">
        <f>IF(B30="", "", 29)</f>
        <v>29</v>
      </c>
      <c r="B30" s="4" t="str">
        <f>IF(Raw!R30="", "", Raw!R30)</f>
        <v>Patel</v>
      </c>
      <c r="C30" s="4" t="str">
        <f>IF(Raw!S30="", "", Raw!S30)</f>
        <v>Ishan</v>
      </c>
      <c r="D30" t="str">
        <f>IF(Raw!AT30="", "", Raw!AT30)</f>
        <v>Graduate</v>
      </c>
      <c r="E30" t="str">
        <f>IF(Raw!V30="", "", Raw!V30)</f>
        <v>P100872929</v>
      </c>
      <c r="F30" t="str">
        <f>IF(Raw!BA30="", "", Raw!BA30)</f>
        <v>F-1</v>
      </c>
      <c r="G30" t="str">
        <f>IF(Raw!AV30="", "", Raw!AV30)</f>
        <v>On Time</v>
      </c>
      <c r="H30" t="str">
        <f>IF(Raw!T30="", "", Raw!T30)</f>
        <v>ip547117@ohio.edu</v>
      </c>
      <c r="I30" t="str">
        <f>IF(Raw!U30="", "", Raw!U30)</f>
        <v>ishaniitr@gmail.com</v>
      </c>
      <c r="J30" t="str">
        <f>IF(Raw!AZ30="Failed", "No", "")</f>
        <v/>
      </c>
      <c r="K30" s="2">
        <f>IF(Raw!BK30="", "", IF(Raw!BK30="Missed", "Missed", DATEVALUE(RIGHT(Raw!BK30, LEN(Raw!BK30) - FIND(",", Raw!BK30) - 1))))</f>
        <v>43326</v>
      </c>
      <c r="L30" s="3">
        <f>IF(Raw!BL30="", "", IF(Raw!BL30="Missed", "Missed", TIMEVALUE(LEFT(Raw!BL30, FIND(" - ", Raw!BL30)))))</f>
        <v>0.58333333333333337</v>
      </c>
      <c r="M30" t="str">
        <f>IF(Raw!BM30="", "", Raw!BM30)</f>
        <v>Baker Center, 2nd Floor Multipurpose Room (240/242)</v>
      </c>
      <c r="N30" s="2">
        <f>IF(Raw!BN30="", "", IF(Raw!BN30="Missed", "Missed", DATEVALUE(RIGHT(Raw!BN30, LEN(Raw!BN30) - FIND(",", Raw!BN30) - 1))))</f>
        <v>43326</v>
      </c>
      <c r="O30" s="3">
        <f>IF(Raw!BO30="", "", IF(Raw!BO30="Missed", "Missed", TIMEVALUE(LEFT(Raw!BO30, FIND(" - ", Raw!BO30)))))</f>
        <v>0.625</v>
      </c>
      <c r="P30" t="str">
        <f>IF(Raw!BP30="", "", Raw!BP30)</f>
        <v>Baker Center, 2nd Floor, Baker Theater</v>
      </c>
      <c r="Q30" s="2">
        <f>IF(Raw!BW30="", "", IF(Raw!BW30="Missed", "Missed", DATEVALUE(RIGHT(Raw!BW30, LEN(Raw!BW30) - FIND(",", Raw!BW30) - 1))))</f>
        <v>43329</v>
      </c>
      <c r="R30" s="3">
        <f>IF(Raw!BX30="", "", IF(Raw!BX30="Missed", "Missed", TIMEVALUE(LEFT(Raw!BX30, FIND(" - ", Raw!BX30)))))</f>
        <v>0.375</v>
      </c>
      <c r="S30" t="str">
        <f>IF(Raw!BY30="", "", Raw!BY30)</f>
        <v>Baker Center, 2nd Floor, Baker Theater</v>
      </c>
      <c r="T30" s="2">
        <f>IF(Raw!BZ30="", "", IF(Raw!BZ30="Missed", "Missed", DATEVALUE(RIGHT(Raw!BZ30, LEN(Raw!BZ30) - FIND(",", Raw!BZ30) - 1))))</f>
        <v>43329</v>
      </c>
      <c r="U30" s="3">
        <f>IF(Raw!CA30="", "", IF(Raw!CA30="Missed", "Missed", TIMEVALUE(LEFT(Raw!CA30, FIND(" - ", Raw!CA30)))))</f>
        <v>0.42708333333333331</v>
      </c>
      <c r="V30" t="str">
        <f>IF(Raw!CB30="", "", Raw!CB30)</f>
        <v>Baker Center, 2nd Floor Multipurpose Room (240/242)</v>
      </c>
    </row>
    <row r="31" spans="1:22" x14ac:dyDescent="0.2">
      <c r="A31" s="4">
        <f>IF(B31="", "", 30)</f>
        <v>30</v>
      </c>
      <c r="B31" s="4" t="str">
        <f>IF(Raw!R31="", "", Raw!R31)</f>
        <v>Nguyen</v>
      </c>
      <c r="C31" s="4" t="str">
        <f>IF(Raw!S31="", "", Raw!S31)</f>
        <v>Thi Huong Giang</v>
      </c>
      <c r="D31" t="str">
        <f>IF(Raw!AT31="", "", Raw!AT31)</f>
        <v>OPIE</v>
      </c>
      <c r="E31" t="str">
        <f>IF(Raw!V31="", "", Raw!V31)</f>
        <v>P100918325</v>
      </c>
      <c r="F31" t="str">
        <f>IF(Raw!BA31="", "", Raw!BA31)</f>
        <v>F-1</v>
      </c>
      <c r="G31" t="str">
        <f>IF(Raw!AV31="", "", Raw!AV31)</f>
        <v>On Time</v>
      </c>
      <c r="H31" t="str">
        <f>IF(Raw!T31="", "", Raw!T31)</f>
        <v>tn338818@ohio.edu</v>
      </c>
      <c r="I31" t="str">
        <f>IF(Raw!U31="", "", Raw!U31)</f>
        <v>huonggiangjp@gmail.com</v>
      </c>
      <c r="J31" t="str">
        <f>IF(Raw!AZ31="Failed", "No", "")</f>
        <v/>
      </c>
      <c r="K31" s="2">
        <f>IF(Raw!BK31="", "", IF(Raw!BK31="Missed", "Missed", DATEVALUE(RIGHT(Raw!BK31, LEN(Raw!BK31) - FIND(",", Raw!BK31) - 1))))</f>
        <v>43326</v>
      </c>
      <c r="L31" s="3" t="str">
        <f>IF(Raw!BL31="", "", IF(Raw!BL31="Missed", "Missed", TIMEVALUE(LEFT(Raw!BL31, FIND(" - ", Raw!BL31)))))</f>
        <v/>
      </c>
      <c r="M31" t="str">
        <f>IF(Raw!BM31="", "", Raw!BM31)</f>
        <v>Baker Center, 2nd Floor Multipurpose Room (240/242)</v>
      </c>
      <c r="N31" s="2">
        <f>IF(Raw!BN31="", "", IF(Raw!BN31="Missed", "Missed", DATEVALUE(RIGHT(Raw!BN31, LEN(Raw!BN31) - FIND(",", Raw!BN31) - 1))))</f>
        <v>43335</v>
      </c>
      <c r="O31" s="3">
        <f>IF(Raw!BO31="", "", IF(Raw!BO31="Missed", "Missed", TIMEVALUE(LEFT(Raw!BO31, FIND(" - ", Raw!BO31)))))</f>
        <v>0.38541666666666669</v>
      </c>
      <c r="P31" t="str">
        <f>IF(Raw!BP31="", "", Raw!BP31)</f>
        <v>Bentley Hall 132</v>
      </c>
      <c r="Q31" s="2">
        <f>IF(Raw!BW31="", "", IF(Raw!BW31="Missed", "Missed", DATEVALUE(RIGHT(Raw!BW31, LEN(Raw!BW31) - FIND(",", Raw!BW31) - 1))))</f>
        <v>43335</v>
      </c>
      <c r="R31" s="3">
        <f>IF(Raw!BX31="", "", IF(Raw!BX31="Missed", "Missed", TIMEVALUE(LEFT(Raw!BX31, FIND(" - ", Raw!BX31)))))</f>
        <v>0.33333333333333331</v>
      </c>
      <c r="S31" t="str">
        <f>IF(Raw!BY31="", "", Raw!BY31)</f>
        <v>Bentley Hall 129</v>
      </c>
      <c r="T31" s="2">
        <f>IF(Raw!BZ31="", "", IF(Raw!BZ31="Missed", "Missed", DATEVALUE(RIGHT(Raw!BZ31, LEN(Raw!BZ31) - FIND(",", Raw!BZ31) - 1))))</f>
        <v>43335</v>
      </c>
      <c r="U31" s="3">
        <f>IF(Raw!CA31="", "", IF(Raw!CA31="Missed", "Missed", TIMEVALUE(LEFT(Raw!CA31, FIND(" - ", Raw!CA31)))))</f>
        <v>0.4375</v>
      </c>
      <c r="V31" t="str">
        <f>IF(Raw!CB31="", "", Raw!CB31)</f>
        <v>Bentley Hall 135</v>
      </c>
    </row>
    <row r="32" spans="1:22" x14ac:dyDescent="0.2">
      <c r="A32" s="4">
        <f>IF(B32="", "", 31)</f>
        <v>31</v>
      </c>
      <c r="B32" s="4" t="str">
        <f>IF(Raw!R32="", "", Raw!R32)</f>
        <v>Baah</v>
      </c>
      <c r="C32" s="4" t="str">
        <f>IF(Raw!S32="", "", Raw!S32)</f>
        <v>Abigail</v>
      </c>
      <c r="D32" t="str">
        <f>IF(Raw!AT32="", "", Raw!AT32)</f>
        <v>Graduate</v>
      </c>
      <c r="E32" t="str">
        <f>IF(Raw!V32="", "", Raw!V32)</f>
        <v>P100869955</v>
      </c>
      <c r="F32" t="str">
        <f>IF(Raw!BA32="", "", Raw!BA32)</f>
        <v>F-1</v>
      </c>
      <c r="G32" t="str">
        <f>IF(Raw!AV32="", "", Raw!AV32)</f>
        <v>On Time</v>
      </c>
      <c r="H32" t="str">
        <f>IF(Raw!T32="", "", Raw!T32)</f>
        <v>ab265117@ohio.edu</v>
      </c>
      <c r="I32" t="str">
        <f>IF(Raw!U32="", "", Raw!U32)</f>
        <v>abigailbaah08@gmail.com</v>
      </c>
      <c r="J32" t="str">
        <f>IF(Raw!AZ32="Failed", "No", "")</f>
        <v/>
      </c>
      <c r="K32" s="2">
        <f>IF(Raw!BK32="", "", IF(Raw!BK32="Missed", "Missed", DATEVALUE(RIGHT(Raw!BK32, LEN(Raw!BK32) - FIND(",", Raw!BK32) - 1))))</f>
        <v>43326</v>
      </c>
      <c r="L32" s="3">
        <f>IF(Raw!BL32="", "", IF(Raw!BL32="Missed", "Missed", TIMEVALUE(LEFT(Raw!BL32, FIND(" - ", Raw!BL32)))))</f>
        <v>0.58333333333333337</v>
      </c>
      <c r="M32" t="str">
        <f>IF(Raw!BM32="", "", Raw!BM32)</f>
        <v>Baker Center, 2nd Floor Multipurpose Room (240/242)</v>
      </c>
      <c r="N32" s="2">
        <f>IF(Raw!BN32="", "", IF(Raw!BN32="Missed", "Missed", DATEVALUE(RIGHT(Raw!BN32, LEN(Raw!BN32) - FIND(",", Raw!BN32) - 1))))</f>
        <v>43326</v>
      </c>
      <c r="O32" s="3">
        <f>IF(Raw!BO32="", "", IF(Raw!BO32="Missed", "Missed", TIMEVALUE(LEFT(Raw!BO32, FIND(" - ", Raw!BO32)))))</f>
        <v>0.625</v>
      </c>
      <c r="P32" t="str">
        <f>IF(Raw!BP32="", "", Raw!BP32)</f>
        <v>Baker Center, 2nd Floor, Baker Theater</v>
      </c>
      <c r="Q32" s="2">
        <f>IF(Raw!BW32="", "", IF(Raw!BW32="Missed", "Missed", DATEVALUE(RIGHT(Raw!BW32, LEN(Raw!BW32) - FIND(",", Raw!BW32) - 1))))</f>
        <v>43329</v>
      </c>
      <c r="R32" s="3">
        <f>IF(Raw!BX32="", "", IF(Raw!BX32="Missed", "Missed", TIMEVALUE(LEFT(Raw!BX32, FIND(" - ", Raw!BX32)))))</f>
        <v>0.375</v>
      </c>
      <c r="S32" t="str">
        <f>IF(Raw!BY32="", "", Raw!BY32)</f>
        <v>Baker Center, 2nd Floor, Baker Theater</v>
      </c>
      <c r="T32" s="2">
        <f>IF(Raw!BZ32="", "", IF(Raw!BZ32="Missed", "Missed", DATEVALUE(RIGHT(Raw!BZ32, LEN(Raw!BZ32) - FIND(",", Raw!BZ32) - 1))))</f>
        <v>43329</v>
      </c>
      <c r="U32" s="3">
        <f>IF(Raw!CA32="", "", IF(Raw!CA32="Missed", "Missed", TIMEVALUE(LEFT(Raw!CA32, FIND(" - ", Raw!CA32)))))</f>
        <v>0.42708333333333331</v>
      </c>
      <c r="V32" t="str">
        <f>IF(Raw!CB32="", "", Raw!CB32)</f>
        <v>Baker Center, 2nd Floor Multipurpose Room (240/242)</v>
      </c>
    </row>
    <row r="33" spans="1:22" x14ac:dyDescent="0.2">
      <c r="A33" s="4">
        <f>IF(B33="", "", 32)</f>
        <v>32</v>
      </c>
      <c r="B33" s="4" t="str">
        <f>IF(Raw!R33="", "", Raw!R33)</f>
        <v>Konney</v>
      </c>
      <c r="C33" s="4" t="str">
        <f>IF(Raw!S33="", "", Raw!S33)</f>
        <v>Ishmael Larea</v>
      </c>
      <c r="D33" t="str">
        <f>IF(Raw!AT33="", "", Raw!AT33)</f>
        <v>Graduate</v>
      </c>
      <c r="E33" t="str">
        <f>IF(Raw!V33="", "", Raw!V33)</f>
        <v>P100900198</v>
      </c>
      <c r="F33" t="str">
        <f>IF(Raw!BA33="", "", Raw!BA33)</f>
        <v>F-1</v>
      </c>
      <c r="G33" t="str">
        <f>IF(Raw!AV33="", "", Raw!AV33)</f>
        <v>On Time</v>
      </c>
      <c r="H33" t="str">
        <f>IF(Raw!T33="", "", Raw!T33)</f>
        <v>ik478617@ohio.edu</v>
      </c>
      <c r="I33" t="str">
        <f>IF(Raw!U33="", "", Raw!U33)</f>
        <v>ishmaelkole64@gmail.com</v>
      </c>
      <c r="J33" t="str">
        <f>IF(Raw!AZ33="Failed", "No", "")</f>
        <v/>
      </c>
      <c r="K33" s="2">
        <f>IF(Raw!BK33="", "", IF(Raw!BK33="Missed", "Missed", DATEVALUE(RIGHT(Raw!BK33, LEN(Raw!BK33) - FIND(",", Raw!BK33) - 1))))</f>
        <v>43326</v>
      </c>
      <c r="L33" s="3">
        <f>IF(Raw!BL33="", "", IF(Raw!BL33="Missed", "Missed", TIMEVALUE(LEFT(Raw!BL33, FIND(" - ", Raw!BL33)))))</f>
        <v>0.58333333333333337</v>
      </c>
      <c r="M33" t="str">
        <f>IF(Raw!BM33="", "", Raw!BM33)</f>
        <v>Baker Center, 2nd Floor Multipurpose Room (240/242)</v>
      </c>
      <c r="N33" s="2">
        <f>IF(Raw!BN33="", "", IF(Raw!BN33="Missed", "Missed", DATEVALUE(RIGHT(Raw!BN33, LEN(Raw!BN33) - FIND(",", Raw!BN33) - 1))))</f>
        <v>43326</v>
      </c>
      <c r="O33" s="3">
        <f>IF(Raw!BO33="", "", IF(Raw!BO33="Missed", "Missed", TIMEVALUE(LEFT(Raw!BO33, FIND(" - ", Raw!BO33)))))</f>
        <v>0.625</v>
      </c>
      <c r="P33" t="str">
        <f>IF(Raw!BP33="", "", Raw!BP33)</f>
        <v>Baker Center, 2nd Floor, Baker Theater</v>
      </c>
      <c r="Q33" s="2">
        <f>IF(Raw!BW33="", "", IF(Raw!BW33="Missed", "Missed", DATEVALUE(RIGHT(Raw!BW33, LEN(Raw!BW33) - FIND(",", Raw!BW33) - 1))))</f>
        <v>43329</v>
      </c>
      <c r="R33" s="3">
        <f>IF(Raw!BX33="", "", IF(Raw!BX33="Missed", "Missed", TIMEVALUE(LEFT(Raw!BX33, FIND(" - ", Raw!BX33)))))</f>
        <v>0.375</v>
      </c>
      <c r="S33" t="str">
        <f>IF(Raw!BY33="", "", Raw!BY33)</f>
        <v>Baker Center, 2nd Floor, Baker Theater</v>
      </c>
      <c r="T33" s="2">
        <f>IF(Raw!BZ33="", "", IF(Raw!BZ33="Missed", "Missed", DATEVALUE(RIGHT(Raw!BZ33, LEN(Raw!BZ33) - FIND(",", Raw!BZ33) - 1))))</f>
        <v>43329</v>
      </c>
      <c r="U33" s="3">
        <f>IF(Raw!CA33="", "", IF(Raw!CA33="Missed", "Missed", TIMEVALUE(LEFT(Raw!CA33, FIND(" - ", Raw!CA33)))))</f>
        <v>0.42708333333333331</v>
      </c>
      <c r="V33" t="str">
        <f>IF(Raw!CB33="", "", Raw!CB33)</f>
        <v>Baker Center, 2nd Floor Multipurpose Room (240/242)</v>
      </c>
    </row>
    <row r="34" spans="1:22" x14ac:dyDescent="0.2">
      <c r="A34" s="4">
        <f>IF(B34="", "", 33)</f>
        <v>33</v>
      </c>
      <c r="B34" s="4" t="str">
        <f>IF(Raw!R34="", "", Raw!R34)</f>
        <v>Khan</v>
      </c>
      <c r="C34" s="4" t="str">
        <f>IF(Raw!S34="", "", Raw!S34)</f>
        <v>Tanveer Ahmed</v>
      </c>
      <c r="D34" t="str">
        <f>IF(Raw!AT34="", "", Raw!AT34)</f>
        <v>Graduate</v>
      </c>
      <c r="E34" t="str">
        <f>IF(Raw!V34="", "", Raw!V34)</f>
        <v>P100870424</v>
      </c>
      <c r="F34" t="str">
        <f>IF(Raw!BA34="", "", Raw!BA34)</f>
        <v>F-1</v>
      </c>
      <c r="G34" t="str">
        <f>IF(Raw!AV34="", "", Raw!AV34)</f>
        <v>On Time</v>
      </c>
      <c r="H34" t="str">
        <f>IF(Raw!T34="", "", Raw!T34)</f>
        <v>tk732117@ohio.edu</v>
      </c>
      <c r="I34" t="str">
        <f>IF(Raw!U34="", "", Raw!U34)</f>
        <v>tahmed.khan1979@gmail.com</v>
      </c>
      <c r="J34" t="str">
        <f>IF(Raw!AZ34="Failed", "No", "")</f>
        <v/>
      </c>
      <c r="K34" s="2">
        <f>IF(Raw!BK34="", "", IF(Raw!BK34="Missed", "Missed", DATEVALUE(RIGHT(Raw!BK34, LEN(Raw!BK34) - FIND(",", Raw!BK34) - 1))))</f>
        <v>43326</v>
      </c>
      <c r="L34" s="3">
        <f>IF(Raw!BL34="", "", IF(Raw!BL34="Missed", "Missed", TIMEVALUE(LEFT(Raw!BL34, FIND(" - ", Raw!BL34)))))</f>
        <v>0.58333333333333337</v>
      </c>
      <c r="M34" t="str">
        <f>IF(Raw!BM34="", "", Raw!BM34)</f>
        <v>Baker Center, 2nd Floor Multipurpose Room (240/242)</v>
      </c>
      <c r="N34" s="2">
        <f>IF(Raw!BN34="", "", IF(Raw!BN34="Missed", "Missed", DATEVALUE(RIGHT(Raw!BN34, LEN(Raw!BN34) - FIND(",", Raw!BN34) - 1))))</f>
        <v>43326</v>
      </c>
      <c r="O34" s="3">
        <f>IF(Raw!BO34="", "", IF(Raw!BO34="Missed", "Missed", TIMEVALUE(LEFT(Raw!BO34, FIND(" - ", Raw!BO34)))))</f>
        <v>0.625</v>
      </c>
      <c r="P34" t="str">
        <f>IF(Raw!BP34="", "", Raw!BP34)</f>
        <v>Baker Center, 2nd Floor, Baker Theater</v>
      </c>
      <c r="Q34" s="2">
        <f>IF(Raw!BW34="", "", IF(Raw!BW34="Missed", "Missed", DATEVALUE(RIGHT(Raw!BW34, LEN(Raw!BW34) - FIND(",", Raw!BW34) - 1))))</f>
        <v>43329</v>
      </c>
      <c r="R34" s="3">
        <f>IF(Raw!BX34="", "", IF(Raw!BX34="Missed", "Missed", TIMEVALUE(LEFT(Raw!BX34, FIND(" - ", Raw!BX34)))))</f>
        <v>0.375</v>
      </c>
      <c r="S34" t="str">
        <f>IF(Raw!BY34="", "", Raw!BY34)</f>
        <v>Baker Center, 2nd Floor, Baker Theater</v>
      </c>
      <c r="T34" s="2">
        <f>IF(Raw!BZ34="", "", IF(Raw!BZ34="Missed", "Missed", DATEVALUE(RIGHT(Raw!BZ34, LEN(Raw!BZ34) - FIND(",", Raw!BZ34) - 1))))</f>
        <v>43329</v>
      </c>
      <c r="U34" s="3">
        <f>IF(Raw!CA34="", "", IF(Raw!CA34="Missed", "Missed", TIMEVALUE(LEFT(Raw!CA34, FIND(" - ", Raw!CA34)))))</f>
        <v>0.42708333333333331</v>
      </c>
      <c r="V34" t="str">
        <f>IF(Raw!CB34="", "", Raw!CB34)</f>
        <v>Baker Center, 2nd Floor Multipurpose Room (240/242)</v>
      </c>
    </row>
    <row r="35" spans="1:22" x14ac:dyDescent="0.2">
      <c r="A35" s="4">
        <f>IF(B35="", "", 34)</f>
        <v>34</v>
      </c>
      <c r="B35" s="4" t="str">
        <f>IF(Raw!R35="", "", Raw!R35)</f>
        <v>Yu</v>
      </c>
      <c r="C35" s="4" t="str">
        <f>IF(Raw!S35="", "", Raw!S35)</f>
        <v>Xuan</v>
      </c>
      <c r="D35" t="str">
        <f>IF(Raw!AT35="", "", Raw!AT35)</f>
        <v>Graduate</v>
      </c>
      <c r="E35" t="str">
        <f>IF(Raw!V35="", "", Raw!V35)</f>
        <v>P100909315</v>
      </c>
      <c r="F35" t="str">
        <f>IF(Raw!BA35="", "", Raw!BA35)</f>
        <v>F-1</v>
      </c>
      <c r="G35" t="str">
        <f>IF(Raw!AV35="", "", Raw!AV35)</f>
        <v>On Time</v>
      </c>
      <c r="H35" t="str">
        <f>IF(Raw!T35="", "", Raw!T35)</f>
        <v>xy232817@ohio.edu</v>
      </c>
      <c r="I35" t="str">
        <f>IF(Raw!U35="", "", Raw!U35)</f>
        <v>yuxuan18fall@yahoo.com</v>
      </c>
      <c r="J35" t="str">
        <f>IF(Raw!AZ35="Failed", "No", "")</f>
        <v/>
      </c>
      <c r="K35" s="2">
        <f>IF(Raw!BK35="", "", IF(Raw!BK35="Missed", "Missed", DATEVALUE(RIGHT(Raw!BK35, LEN(Raw!BK35) - FIND(",", Raw!BK35) - 1))))</f>
        <v>43326</v>
      </c>
      <c r="L35" s="3">
        <f>IF(Raw!BL35="", "", IF(Raw!BL35="Missed", "Missed", TIMEVALUE(LEFT(Raw!BL35, FIND(" - ", Raw!BL35)))))</f>
        <v>0.58333333333333337</v>
      </c>
      <c r="M35" t="str">
        <f>IF(Raw!BM35="", "", Raw!BM35)</f>
        <v>Baker Center, 2nd Floor Multipurpose Room (240/242)</v>
      </c>
      <c r="N35" s="2">
        <f>IF(Raw!BN35="", "", IF(Raw!BN35="Missed", "Missed", DATEVALUE(RIGHT(Raw!BN35, LEN(Raw!BN35) - FIND(",", Raw!BN35) - 1))))</f>
        <v>43326</v>
      </c>
      <c r="O35" s="3">
        <f>IF(Raw!BO35="", "", IF(Raw!BO35="Missed", "Missed", TIMEVALUE(LEFT(Raw!BO35, FIND(" - ", Raw!BO35)))))</f>
        <v>0.625</v>
      </c>
      <c r="P35" t="str">
        <f>IF(Raw!BP35="", "", Raw!BP35)</f>
        <v>Baker Center, 2nd Floor, Baker Theater</v>
      </c>
      <c r="Q35" s="2">
        <f>IF(Raw!BW35="", "", IF(Raw!BW35="Missed", "Missed", DATEVALUE(RIGHT(Raw!BW35, LEN(Raw!BW35) - FIND(",", Raw!BW35) - 1))))</f>
        <v>43329</v>
      </c>
      <c r="R35" s="3">
        <f>IF(Raw!BX35="", "", IF(Raw!BX35="Missed", "Missed", TIMEVALUE(LEFT(Raw!BX35, FIND(" - ", Raw!BX35)))))</f>
        <v>0.375</v>
      </c>
      <c r="S35" t="str">
        <f>IF(Raw!BY35="", "", Raw!BY35)</f>
        <v>Baker Center, 2nd Floor, Baker Theater</v>
      </c>
      <c r="T35" s="2">
        <f>IF(Raw!BZ35="", "", IF(Raw!BZ35="Missed", "Missed", DATEVALUE(RIGHT(Raw!BZ35, LEN(Raw!BZ35) - FIND(",", Raw!BZ35) - 1))))</f>
        <v>43329</v>
      </c>
      <c r="U35" s="3">
        <f>IF(Raw!CA35="", "", IF(Raw!CA35="Missed", "Missed", TIMEVALUE(LEFT(Raw!CA35, FIND(" - ", Raw!CA35)))))</f>
        <v>0.42708333333333331</v>
      </c>
      <c r="V35" t="str">
        <f>IF(Raw!CB35="", "", Raw!CB35)</f>
        <v>Baker Center, 2nd Floor Multipurpose Room (240/242)</v>
      </c>
    </row>
    <row r="36" spans="1:22" x14ac:dyDescent="0.2">
      <c r="A36" s="4">
        <f>IF(B36="", "", 35)</f>
        <v>35</v>
      </c>
      <c r="B36" s="4" t="str">
        <f>IF(Raw!R36="", "", Raw!R36)</f>
        <v>Kwarteng-Crooklynn</v>
      </c>
      <c r="C36" s="4" t="str">
        <f>IF(Raw!S36="", "", Raw!S36)</f>
        <v>Prince</v>
      </c>
      <c r="D36" t="str">
        <f>IF(Raw!AT36="", "", Raw!AT36)</f>
        <v>Graduate</v>
      </c>
      <c r="E36" t="str">
        <f>IF(Raw!V36="", "", Raw!V36)</f>
        <v>P100895879</v>
      </c>
      <c r="F36" t="str">
        <f>IF(Raw!BA36="", "", Raw!BA36)</f>
        <v>F-1</v>
      </c>
      <c r="G36" t="str">
        <f>IF(Raw!AV36="", "", Raw!AV36)</f>
        <v>On Time</v>
      </c>
      <c r="H36" t="str">
        <f>IF(Raw!T36="", "", Raw!T36)</f>
        <v>pk943517@ohio.edu</v>
      </c>
      <c r="I36" t="str">
        <f>IF(Raw!U36="", "", Raw!U36)</f>
        <v>princekwartengcrooklynn@gmail.com</v>
      </c>
      <c r="J36" t="str">
        <f>IF(Raw!AZ36="Failed", "No", "")</f>
        <v/>
      </c>
      <c r="K36" s="2">
        <f>IF(Raw!BK36="", "", IF(Raw!BK36="Missed", "Missed", DATEVALUE(RIGHT(Raw!BK36, LEN(Raw!BK36) - FIND(",", Raw!BK36) - 1))))</f>
        <v>43326</v>
      </c>
      <c r="L36" s="3">
        <f>IF(Raw!BL36="", "", IF(Raw!BL36="Missed", "Missed", TIMEVALUE(LEFT(Raw!BL36, FIND(" - ", Raw!BL36)))))</f>
        <v>0.58333333333333337</v>
      </c>
      <c r="M36" t="str">
        <f>IF(Raw!BM36="", "", Raw!BM36)</f>
        <v>Baker Center, 2nd Floor Multipurpose Room (240/242)</v>
      </c>
      <c r="N36" s="2">
        <f>IF(Raw!BN36="", "", IF(Raw!BN36="Missed", "Missed", DATEVALUE(RIGHT(Raw!BN36, LEN(Raw!BN36) - FIND(",", Raw!BN36) - 1))))</f>
        <v>43326</v>
      </c>
      <c r="O36" s="3">
        <f>IF(Raw!BO36="", "", IF(Raw!BO36="Missed", "Missed", TIMEVALUE(LEFT(Raw!BO36, FIND(" - ", Raw!BO36)))))</f>
        <v>0.625</v>
      </c>
      <c r="P36" t="str">
        <f>IF(Raw!BP36="", "", Raw!BP36)</f>
        <v>Baker Center, 2nd Floor, Baker Theater</v>
      </c>
      <c r="Q36" s="2">
        <f>IF(Raw!BW36="", "", IF(Raw!BW36="Missed", "Missed", DATEVALUE(RIGHT(Raw!BW36, LEN(Raw!BW36) - FIND(",", Raw!BW36) - 1))))</f>
        <v>43329</v>
      </c>
      <c r="R36" s="3">
        <f>IF(Raw!BX36="", "", IF(Raw!BX36="Missed", "Missed", TIMEVALUE(LEFT(Raw!BX36, FIND(" - ", Raw!BX36)))))</f>
        <v>0.375</v>
      </c>
      <c r="S36" t="str">
        <f>IF(Raw!BY36="", "", Raw!BY36)</f>
        <v>Baker Center, 2nd Floor, Baker Theater</v>
      </c>
      <c r="T36" s="2">
        <f>IF(Raw!BZ36="", "", IF(Raw!BZ36="Missed", "Missed", DATEVALUE(RIGHT(Raw!BZ36, LEN(Raw!BZ36) - FIND(",", Raw!BZ36) - 1))))</f>
        <v>43329</v>
      </c>
      <c r="U36" s="3">
        <f>IF(Raw!CA36="", "", IF(Raw!CA36="Missed", "Missed", TIMEVALUE(LEFT(Raw!CA36, FIND(" - ", Raw!CA36)))))</f>
        <v>0.42708333333333331</v>
      </c>
      <c r="V36" t="str">
        <f>IF(Raw!CB36="", "", Raw!CB36)</f>
        <v>Baker Center, 2nd Floor Multipurpose Room (240/242)</v>
      </c>
    </row>
    <row r="37" spans="1:22" x14ac:dyDescent="0.2">
      <c r="A37" s="4">
        <f>IF(B37="", "", 36)</f>
        <v>36</v>
      </c>
      <c r="B37" s="4" t="str">
        <f>IF(Raw!R37="", "", Raw!R37)</f>
        <v xml:space="preserve">Owusu Nkrumah </v>
      </c>
      <c r="C37" s="4" t="str">
        <f>IF(Raw!S37="", "", Raw!S37)</f>
        <v xml:space="preserve">Daniel </v>
      </c>
      <c r="D37" t="str">
        <f>IF(Raw!AT37="", "", Raw!AT37)</f>
        <v>Graduate</v>
      </c>
      <c r="E37" t="str">
        <f>IF(Raw!V37="", "", Raw!V37)</f>
        <v>P100915988</v>
      </c>
      <c r="F37" t="str">
        <f>IF(Raw!BA37="", "", Raw!BA37)</f>
        <v>F-1</v>
      </c>
      <c r="G37" t="str">
        <f>IF(Raw!AV37="", "", Raw!AV37)</f>
        <v>On Time</v>
      </c>
      <c r="H37" t="str">
        <f>IF(Raw!T37="", "", Raw!T37)</f>
        <v>do804118@ohio.edu</v>
      </c>
      <c r="I37" t="str">
        <f>IF(Raw!U37="", "", Raw!U37)</f>
        <v>owusudan1689@gmail.com</v>
      </c>
      <c r="J37" t="str">
        <f>IF(Raw!AZ37="Failed", "No", "")</f>
        <v/>
      </c>
      <c r="K37" s="2">
        <f>IF(Raw!BK37="", "", IF(Raw!BK37="Missed", "Missed", DATEVALUE(RIGHT(Raw!BK37, LEN(Raw!BK37) - FIND(",", Raw!BK37) - 1))))</f>
        <v>43326</v>
      </c>
      <c r="L37" s="3">
        <f>IF(Raw!BL37="", "", IF(Raw!BL37="Missed", "Missed", TIMEVALUE(LEFT(Raw!BL37, FIND(" - ", Raw!BL37)))))</f>
        <v>0.58333333333333337</v>
      </c>
      <c r="M37" t="str">
        <f>IF(Raw!BM37="", "", Raw!BM37)</f>
        <v>Baker Center, 2nd Floor Multipurpose Room (240/242)</v>
      </c>
      <c r="N37" s="2">
        <f>IF(Raw!BN37="", "", IF(Raw!BN37="Missed", "Missed", DATEVALUE(RIGHT(Raw!BN37, LEN(Raw!BN37) - FIND(",", Raw!BN37) - 1))))</f>
        <v>43326</v>
      </c>
      <c r="O37" s="3">
        <f>IF(Raw!BO37="", "", IF(Raw!BO37="Missed", "Missed", TIMEVALUE(LEFT(Raw!BO37, FIND(" - ", Raw!BO37)))))</f>
        <v>0.625</v>
      </c>
      <c r="P37" t="str">
        <f>IF(Raw!BP37="", "", Raw!BP37)</f>
        <v>Baker Center, 2nd Floor, Baker Theater</v>
      </c>
      <c r="Q37" s="2">
        <f>IF(Raw!BW37="", "", IF(Raw!BW37="Missed", "Missed", DATEVALUE(RIGHT(Raw!BW37, LEN(Raw!BW37) - FIND(",", Raw!BW37) - 1))))</f>
        <v>43329</v>
      </c>
      <c r="R37" s="3">
        <f>IF(Raw!BX37="", "", IF(Raw!BX37="Missed", "Missed", TIMEVALUE(LEFT(Raw!BX37, FIND(" - ", Raw!BX37)))))</f>
        <v>0.375</v>
      </c>
      <c r="S37" t="str">
        <f>IF(Raw!BY37="", "", Raw!BY37)</f>
        <v>Baker Center, 2nd Floor, Baker Theater</v>
      </c>
      <c r="T37" s="2">
        <f>IF(Raw!BZ37="", "", IF(Raw!BZ37="Missed", "Missed", DATEVALUE(RIGHT(Raw!BZ37, LEN(Raw!BZ37) - FIND(",", Raw!BZ37) - 1))))</f>
        <v>43329</v>
      </c>
      <c r="U37" s="3">
        <f>IF(Raw!CA37="", "", IF(Raw!CA37="Missed", "Missed", TIMEVALUE(LEFT(Raw!CA37, FIND(" - ", Raw!CA37)))))</f>
        <v>0.42708333333333331</v>
      </c>
      <c r="V37" t="str">
        <f>IF(Raw!CB37="", "", Raw!CB37)</f>
        <v>Baker Center, 2nd Floor Multipurpose Room (240/242)</v>
      </c>
    </row>
    <row r="38" spans="1:22" x14ac:dyDescent="0.2">
      <c r="A38" s="4">
        <f>IF(B38="", "", 37)</f>
        <v>37</v>
      </c>
      <c r="B38" s="4" t="str">
        <f>IF(Raw!R38="", "", Raw!R38)</f>
        <v>Edwards</v>
      </c>
      <c r="C38" s="4" t="str">
        <f>IF(Raw!S38="", "", Raw!S38)</f>
        <v>Luke</v>
      </c>
      <c r="D38" t="str">
        <f>IF(Raw!AT38="", "", Raw!AT38)</f>
        <v>Graduate</v>
      </c>
      <c r="E38" t="str">
        <f>IF(Raw!V38="", "", Raw!V38)</f>
        <v>P100837161</v>
      </c>
      <c r="F38" t="str">
        <f>IF(Raw!BA38="", "", Raw!BA38)</f>
        <v>F-1</v>
      </c>
      <c r="G38" t="str">
        <f>IF(Raw!AV38="", "", Raw!AV38)</f>
        <v>On Time</v>
      </c>
      <c r="H38" t="str">
        <f>IF(Raw!T38="", "", Raw!T38)</f>
        <v>Le412316@ohio.edu</v>
      </c>
      <c r="I38" t="str">
        <f>IF(Raw!U38="", "", Raw!U38)</f>
        <v>Luke_edwards64@hotmail.co.uk</v>
      </c>
      <c r="J38" t="str">
        <f>IF(Raw!AZ38="Failed", "No", "")</f>
        <v/>
      </c>
      <c r="K38" s="2">
        <f>IF(Raw!BK38="", "", IF(Raw!BK38="Missed", "Missed", DATEVALUE(RIGHT(Raw!BK38, LEN(Raw!BK38) - FIND(",", Raw!BK38) - 1))))</f>
        <v>43326</v>
      </c>
      <c r="L38" s="3">
        <f>IF(Raw!BL38="", "", IF(Raw!BL38="Missed", "Missed", TIMEVALUE(LEFT(Raw!BL38, FIND(" - ", Raw!BL38)))))</f>
        <v>0.58333333333333337</v>
      </c>
      <c r="M38" t="str">
        <f>IF(Raw!BM38="", "", Raw!BM38)</f>
        <v>Baker Center, 2nd Floor Multipurpose Room (240/242)</v>
      </c>
      <c r="N38" s="2">
        <f>IF(Raw!BN38="", "", IF(Raw!BN38="Missed", "Missed", DATEVALUE(RIGHT(Raw!BN38, LEN(Raw!BN38) - FIND(",", Raw!BN38) - 1))))</f>
        <v>43326</v>
      </c>
      <c r="O38" s="3">
        <f>IF(Raw!BO38="", "", IF(Raw!BO38="Missed", "Missed", TIMEVALUE(LEFT(Raw!BO38, FIND(" - ", Raw!BO38)))))</f>
        <v>0.625</v>
      </c>
      <c r="P38" t="str">
        <f>IF(Raw!BP38="", "", Raw!BP38)</f>
        <v>Baker Center, 2nd Floor, Baker Theater</v>
      </c>
      <c r="Q38" s="2">
        <f>IF(Raw!BW38="", "", IF(Raw!BW38="Missed", "Missed", DATEVALUE(RIGHT(Raw!BW38, LEN(Raw!BW38) - FIND(",", Raw!BW38) - 1))))</f>
        <v>43329</v>
      </c>
      <c r="R38" s="3">
        <f>IF(Raw!BX38="", "", IF(Raw!BX38="Missed", "Missed", TIMEVALUE(LEFT(Raw!BX38, FIND(" - ", Raw!BX38)))))</f>
        <v>0.375</v>
      </c>
      <c r="S38" t="str">
        <f>IF(Raw!BY38="", "", Raw!BY38)</f>
        <v>Baker Center, 2nd Floor, Baker Theater</v>
      </c>
      <c r="T38" s="2">
        <f>IF(Raw!BZ38="", "", IF(Raw!BZ38="Missed", "Missed", DATEVALUE(RIGHT(Raw!BZ38, LEN(Raw!BZ38) - FIND(",", Raw!BZ38) - 1))))</f>
        <v>43329</v>
      </c>
      <c r="U38" s="3">
        <f>IF(Raw!CA38="", "", IF(Raw!CA38="Missed", "Missed", TIMEVALUE(LEFT(Raw!CA38, FIND(" - ", Raw!CA38)))))</f>
        <v>0.42708333333333331</v>
      </c>
      <c r="V38" t="str">
        <f>IF(Raw!CB38="", "", Raw!CB38)</f>
        <v>Baker Center, 2nd Floor Multipurpose Room (240/242)</v>
      </c>
    </row>
    <row r="39" spans="1:22" x14ac:dyDescent="0.2">
      <c r="A39" s="4">
        <f>IF(B39="", "", 38)</f>
        <v>38</v>
      </c>
      <c r="B39" s="4" t="str">
        <f>IF(Raw!R39="", "", Raw!R39)</f>
        <v>Nil</v>
      </c>
      <c r="C39" s="4" t="str">
        <f>IF(Raw!S39="", "", Raw!S39)</f>
        <v>Spoogmay</v>
      </c>
      <c r="D39" t="str">
        <f>IF(Raw!AT39="", "", Raw!AT39)</f>
        <v>Graduate</v>
      </c>
      <c r="E39" t="str">
        <f>IF(Raw!V39="", "", Raw!V39)</f>
        <v>P100915050</v>
      </c>
      <c r="F39" t="str">
        <f>IF(Raw!BA39="", "", Raw!BA39)</f>
        <v>F-1</v>
      </c>
      <c r="G39" t="str">
        <f>IF(Raw!AV39="", "", Raw!AV39)</f>
        <v>On Time</v>
      </c>
      <c r="H39" t="str">
        <f>IF(Raw!T39="", "", Raw!T39)</f>
        <v>fs207118@ohio.edu</v>
      </c>
      <c r="I39" t="str">
        <f>IF(Raw!U39="", "", Raw!U39)</f>
        <v>spogmaykhan74@gmail.com</v>
      </c>
      <c r="J39" t="str">
        <f>IF(Raw!AZ39="Failed", "No", "")</f>
        <v/>
      </c>
      <c r="K39" s="2">
        <f>IF(Raw!BK39="", "", IF(Raw!BK39="Missed", "Missed", DATEVALUE(RIGHT(Raw!BK39, LEN(Raw!BK39) - FIND(",", Raw!BK39) - 1))))</f>
        <v>43326</v>
      </c>
      <c r="L39" s="3">
        <f>IF(Raw!BL39="", "", IF(Raw!BL39="Missed", "Missed", TIMEVALUE(LEFT(Raw!BL39, FIND(" - ", Raw!BL39)))))</f>
        <v>0.58333333333333337</v>
      </c>
      <c r="M39" t="str">
        <f>IF(Raw!BM39="", "", Raw!BM39)</f>
        <v>Baker Center, 2nd Floor Multipurpose Room (240/242)</v>
      </c>
      <c r="N39" s="2">
        <f>IF(Raw!BN39="", "", IF(Raw!BN39="Missed", "Missed", DATEVALUE(RIGHT(Raw!BN39, LEN(Raw!BN39) - FIND(",", Raw!BN39) - 1))))</f>
        <v>43326</v>
      </c>
      <c r="O39" s="3">
        <f>IF(Raw!BO39="", "", IF(Raw!BO39="Missed", "Missed", TIMEVALUE(LEFT(Raw!BO39, FIND(" - ", Raw!BO39)))))</f>
        <v>0.625</v>
      </c>
      <c r="P39" t="str">
        <f>IF(Raw!BP39="", "", Raw!BP39)</f>
        <v>Baker Center, 2nd Floor, Baker Theater</v>
      </c>
      <c r="Q39" s="2">
        <f>IF(Raw!BW39="", "", IF(Raw!BW39="Missed", "Missed", DATEVALUE(RIGHT(Raw!BW39, LEN(Raw!BW39) - FIND(",", Raw!BW39) - 1))))</f>
        <v>43329</v>
      </c>
      <c r="R39" s="3">
        <f>IF(Raw!BX39="", "", IF(Raw!BX39="Missed", "Missed", TIMEVALUE(LEFT(Raw!BX39, FIND(" - ", Raw!BX39)))))</f>
        <v>0.375</v>
      </c>
      <c r="S39" t="str">
        <f>IF(Raw!BY39="", "", Raw!BY39)</f>
        <v>Baker Center, 2nd Floor, Baker Theater</v>
      </c>
      <c r="T39" s="2">
        <f>IF(Raw!BZ39="", "", IF(Raw!BZ39="Missed", "Missed", DATEVALUE(RIGHT(Raw!BZ39, LEN(Raw!BZ39) - FIND(",", Raw!BZ39) - 1))))</f>
        <v>43329</v>
      </c>
      <c r="U39" s="3">
        <f>IF(Raw!CA39="", "", IF(Raw!CA39="Missed", "Missed", TIMEVALUE(LEFT(Raw!CA39, FIND(" - ", Raw!CA39)))))</f>
        <v>0.42708333333333331</v>
      </c>
      <c r="V39" t="str">
        <f>IF(Raw!CB39="", "", Raw!CB39)</f>
        <v>Baker Center, 2nd Floor Multipurpose Room (240/242)</v>
      </c>
    </row>
    <row r="40" spans="1:22" x14ac:dyDescent="0.2">
      <c r="A40" s="4">
        <f>IF(B40="", "", 39)</f>
        <v>39</v>
      </c>
      <c r="B40" s="4" t="str">
        <f>IF(Raw!R40="", "", Raw!R40)</f>
        <v xml:space="preserve">Gonzalez </v>
      </c>
      <c r="C40" s="4" t="str">
        <f>IF(Raw!S40="", "", Raw!S40)</f>
        <v>Juan Camilo</v>
      </c>
      <c r="D40" t="str">
        <f>IF(Raw!AT40="", "", Raw!AT40)</f>
        <v>Graduate</v>
      </c>
      <c r="E40" t="str">
        <f>IF(Raw!V40="", "", Raw!V40)</f>
        <v>P100907595</v>
      </c>
      <c r="F40" t="str">
        <f>IF(Raw!BA40="", "", Raw!BA40)</f>
        <v>F-1</v>
      </c>
      <c r="G40" t="str">
        <f>IF(Raw!AV40="", "", Raw!AV40)</f>
        <v>On Time</v>
      </c>
      <c r="H40" t="str">
        <f>IF(Raw!T40="", "", Raw!T40)</f>
        <v>jg041617@ohio.edu</v>
      </c>
      <c r="I40" t="str">
        <f>IF(Raw!U40="", "", Raw!U40)</f>
        <v>juangonzalezlongysm@gmail.com</v>
      </c>
      <c r="J40" t="str">
        <f>IF(Raw!AZ40="Failed", "No", "")</f>
        <v/>
      </c>
      <c r="K40" s="2">
        <f>IF(Raw!BK40="", "", IF(Raw!BK40="Missed", "Missed", DATEVALUE(RIGHT(Raw!BK40, LEN(Raw!BK40) - FIND(",", Raw!BK40) - 1))))</f>
        <v>43326</v>
      </c>
      <c r="L40" s="3">
        <f>IF(Raw!BL40="", "", IF(Raw!BL40="Missed", "Missed", TIMEVALUE(LEFT(Raw!BL40, FIND(" - ", Raw!BL40)))))</f>
        <v>0.58333333333333337</v>
      </c>
      <c r="M40" t="str">
        <f>IF(Raw!BM40="", "", Raw!BM40)</f>
        <v>Baker Center, 2nd Floor Multipurpose Room (240/242)</v>
      </c>
      <c r="N40" s="2">
        <f>IF(Raw!BN40="", "", IF(Raw!BN40="Missed", "Missed", DATEVALUE(RIGHT(Raw!BN40, LEN(Raw!BN40) - FIND(",", Raw!BN40) - 1))))</f>
        <v>43326</v>
      </c>
      <c r="O40" s="3">
        <f>IF(Raw!BO40="", "", IF(Raw!BO40="Missed", "Missed", TIMEVALUE(LEFT(Raw!BO40, FIND(" - ", Raw!BO40)))))</f>
        <v>0.625</v>
      </c>
      <c r="P40" t="str">
        <f>IF(Raw!BP40="", "", Raw!BP40)</f>
        <v>Baker Center, 2nd Floor, Baker Theater</v>
      </c>
      <c r="Q40" s="2">
        <f>IF(Raw!BW40="", "", IF(Raw!BW40="Missed", "Missed", DATEVALUE(RIGHT(Raw!BW40, LEN(Raw!BW40) - FIND(",", Raw!BW40) - 1))))</f>
        <v>43329</v>
      </c>
      <c r="R40" s="3">
        <f>IF(Raw!BX40="", "", IF(Raw!BX40="Missed", "Missed", TIMEVALUE(LEFT(Raw!BX40, FIND(" - ", Raw!BX40)))))</f>
        <v>0.375</v>
      </c>
      <c r="S40" t="str">
        <f>IF(Raw!BY40="", "", Raw!BY40)</f>
        <v>Baker Center, 2nd Floor, Baker Theater</v>
      </c>
      <c r="T40" s="2">
        <f>IF(Raw!BZ40="", "", IF(Raw!BZ40="Missed", "Missed", DATEVALUE(RIGHT(Raw!BZ40, LEN(Raw!BZ40) - FIND(",", Raw!BZ40) - 1))))</f>
        <v>43329</v>
      </c>
      <c r="U40" s="3">
        <f>IF(Raw!CA40="", "", IF(Raw!CA40="Missed", "Missed", TIMEVALUE(LEFT(Raw!CA40, FIND(" - ", Raw!CA40)))))</f>
        <v>0.42708333333333331</v>
      </c>
      <c r="V40" t="str">
        <f>IF(Raw!CB40="", "", Raw!CB40)</f>
        <v>Baker Center, 2nd Floor Multipurpose Room (240/242)</v>
      </c>
    </row>
    <row r="41" spans="1:22" x14ac:dyDescent="0.2">
      <c r="A41" s="4">
        <f>IF(B41="", "", 40)</f>
        <v>40</v>
      </c>
      <c r="B41" s="4" t="str">
        <f>IF(Raw!R41="", "", Raw!R41)</f>
        <v>Syahrial</v>
      </c>
      <c r="C41" s="4" t="str">
        <f>IF(Raw!S41="", "", Raw!S41)</f>
        <v>Agam</v>
      </c>
      <c r="D41" t="str">
        <f>IF(Raw!AT41="", "", Raw!AT41)</f>
        <v>Graduate</v>
      </c>
      <c r="E41" t="str">
        <f>IF(Raw!V41="", "", Raw!V41)</f>
        <v>P100917839</v>
      </c>
      <c r="F41" t="str">
        <f>IF(Raw!BA41="", "", Raw!BA41)</f>
        <v>F-1</v>
      </c>
      <c r="G41" t="str">
        <f>IF(Raw!AV41="", "", Raw!AV41)</f>
        <v>On Time</v>
      </c>
      <c r="H41" t="str">
        <f>IF(Raw!T41="", "", Raw!T41)</f>
        <v>as469018@ohio.edu</v>
      </c>
      <c r="I41" t="str">
        <f>IF(Raw!U41="", "", Raw!U41)</f>
        <v>agamsyahrial@gmail.com</v>
      </c>
      <c r="J41" t="str">
        <f>IF(Raw!AZ41="Failed", "No", "")</f>
        <v/>
      </c>
      <c r="K41" s="2">
        <f>IF(Raw!BK41="", "", IF(Raw!BK41="Missed", "Missed", DATEVALUE(RIGHT(Raw!BK41, LEN(Raw!BK41) - FIND(",", Raw!BK41) - 1))))</f>
        <v>43326</v>
      </c>
      <c r="L41" s="3">
        <f>IF(Raw!BL41="", "", IF(Raw!BL41="Missed", "Missed", TIMEVALUE(LEFT(Raw!BL41, FIND(" - ", Raw!BL41)))))</f>
        <v>0.58333333333333337</v>
      </c>
      <c r="M41" t="str">
        <f>IF(Raw!BM41="", "", Raw!BM41)</f>
        <v>Baker Center, 2nd Floor Multipurpose Room (240/242)</v>
      </c>
      <c r="N41" s="2">
        <f>IF(Raw!BN41="", "", IF(Raw!BN41="Missed", "Missed", DATEVALUE(RIGHT(Raw!BN41, LEN(Raw!BN41) - FIND(",", Raw!BN41) - 1))))</f>
        <v>43326</v>
      </c>
      <c r="O41" s="3">
        <f>IF(Raw!BO41="", "", IF(Raw!BO41="Missed", "Missed", TIMEVALUE(LEFT(Raw!BO41, FIND(" - ", Raw!BO41)))))</f>
        <v>0.625</v>
      </c>
      <c r="P41" t="str">
        <f>IF(Raw!BP41="", "", Raw!BP41)</f>
        <v>Baker Center, 2nd Floor, Baker Theater</v>
      </c>
      <c r="Q41" s="2">
        <f>IF(Raw!BW41="", "", IF(Raw!BW41="Missed", "Missed", DATEVALUE(RIGHT(Raw!BW41, LEN(Raw!BW41) - FIND(",", Raw!BW41) - 1))))</f>
        <v>43329</v>
      </c>
      <c r="R41" s="3">
        <f>IF(Raw!BX41="", "", IF(Raw!BX41="Missed", "Missed", TIMEVALUE(LEFT(Raw!BX41, FIND(" - ", Raw!BX41)))))</f>
        <v>0.375</v>
      </c>
      <c r="S41" t="str">
        <f>IF(Raw!BY41="", "", Raw!BY41)</f>
        <v>Baker Center, 2nd Floor, Baker Theater</v>
      </c>
      <c r="T41" s="2">
        <f>IF(Raw!BZ41="", "", IF(Raw!BZ41="Missed", "Missed", DATEVALUE(RIGHT(Raw!BZ41, LEN(Raw!BZ41) - FIND(",", Raw!BZ41) - 1))))</f>
        <v>43329</v>
      </c>
      <c r="U41" s="3">
        <f>IF(Raw!CA41="", "", IF(Raw!CA41="Missed", "Missed", TIMEVALUE(LEFT(Raw!CA41, FIND(" - ", Raw!CA41)))))</f>
        <v>0.42708333333333331</v>
      </c>
      <c r="V41" t="str">
        <f>IF(Raw!CB41="", "", Raw!CB41)</f>
        <v>Baker Center, 2nd Floor Multipurpose Room (240/242)</v>
      </c>
    </row>
    <row r="42" spans="1:22" x14ac:dyDescent="0.2">
      <c r="A42" s="4">
        <f>IF(B42="", "", 41)</f>
        <v>41</v>
      </c>
      <c r="B42" s="4" t="str">
        <f>IF(Raw!R42="", "", Raw!R42)</f>
        <v>Peng</v>
      </c>
      <c r="C42" s="4" t="str">
        <f>IF(Raw!S42="", "", Raw!S42)</f>
        <v>Yukai</v>
      </c>
      <c r="D42" t="str">
        <f>IF(Raw!AT42="", "", Raw!AT42)</f>
        <v>Graduate</v>
      </c>
      <c r="E42" t="str">
        <f>IF(Raw!V42="", "", Raw!V42)</f>
        <v>P100902324</v>
      </c>
      <c r="F42" t="str">
        <f>IF(Raw!BA42="", "", Raw!BA42)</f>
        <v>F-1</v>
      </c>
      <c r="G42" t="str">
        <f>IF(Raw!AV42="", "", Raw!AV42)</f>
        <v>On Time</v>
      </c>
      <c r="H42" t="str">
        <f>IF(Raw!T42="", "", Raw!T42)</f>
        <v>yp982317@ohio.edu</v>
      </c>
      <c r="I42" t="str">
        <f>IF(Raw!U42="", "", Raw!U42)</f>
        <v>pengyukai1996@gmail.com</v>
      </c>
      <c r="J42" t="str">
        <f>IF(Raw!AZ42="Failed", "No", "")</f>
        <v/>
      </c>
      <c r="K42" s="2">
        <f>IF(Raw!BK42="", "", IF(Raw!BK42="Missed", "Missed", DATEVALUE(RIGHT(Raw!BK42, LEN(Raw!BK42) - FIND(",", Raw!BK42) - 1))))</f>
        <v>43326</v>
      </c>
      <c r="L42" s="3">
        <f>IF(Raw!BL42="", "", IF(Raw!BL42="Missed", "Missed", TIMEVALUE(LEFT(Raw!BL42, FIND(" - ", Raw!BL42)))))</f>
        <v>0.58333333333333337</v>
      </c>
      <c r="M42" t="str">
        <f>IF(Raw!BM42="", "", Raw!BM42)</f>
        <v>Baker Center, 2nd Floor Multipurpose Room (240/242)</v>
      </c>
      <c r="N42" s="2">
        <f>IF(Raw!BN42="", "", IF(Raw!BN42="Missed", "Missed", DATEVALUE(RIGHT(Raw!BN42, LEN(Raw!BN42) - FIND(",", Raw!BN42) - 1))))</f>
        <v>43326</v>
      </c>
      <c r="O42" s="3">
        <f>IF(Raw!BO42="", "", IF(Raw!BO42="Missed", "Missed", TIMEVALUE(LEFT(Raw!BO42, FIND(" - ", Raw!BO42)))))</f>
        <v>0.625</v>
      </c>
      <c r="P42" t="str">
        <f>IF(Raw!BP42="", "", Raw!BP42)</f>
        <v>Baker Center, 2nd Floor, Baker Theater</v>
      </c>
      <c r="Q42" s="2">
        <f>IF(Raw!BW42="", "", IF(Raw!BW42="Missed", "Missed", DATEVALUE(RIGHT(Raw!BW42, LEN(Raw!BW42) - FIND(",", Raw!BW42) - 1))))</f>
        <v>43329</v>
      </c>
      <c r="R42" s="3">
        <f>IF(Raw!BX42="", "", IF(Raw!BX42="Missed", "Missed", TIMEVALUE(LEFT(Raw!BX42, FIND(" - ", Raw!BX42)))))</f>
        <v>0.375</v>
      </c>
      <c r="S42" t="str">
        <f>IF(Raw!BY42="", "", Raw!BY42)</f>
        <v>Baker Center, 2nd Floor, Baker Theater</v>
      </c>
      <c r="T42" s="2">
        <f>IF(Raw!BZ42="", "", IF(Raw!BZ42="Missed", "Missed", DATEVALUE(RIGHT(Raw!BZ42, LEN(Raw!BZ42) - FIND(",", Raw!BZ42) - 1))))</f>
        <v>43329</v>
      </c>
      <c r="U42" s="3">
        <f>IF(Raw!CA42="", "", IF(Raw!CA42="Missed", "Missed", TIMEVALUE(LEFT(Raw!CA42, FIND(" - ", Raw!CA42)))))</f>
        <v>0.42708333333333331</v>
      </c>
      <c r="V42" t="str">
        <f>IF(Raw!CB42="", "", Raw!CB42)</f>
        <v>Baker Center, 2nd Floor Multipurpose Room (240/242)</v>
      </c>
    </row>
    <row r="43" spans="1:22" x14ac:dyDescent="0.2">
      <c r="A43" s="4">
        <f>IF(B43="", "", 42)</f>
        <v>42</v>
      </c>
      <c r="B43" s="4" t="str">
        <f>IF(Raw!R43="", "", Raw!R43)</f>
        <v>Atre</v>
      </c>
      <c r="C43" s="4" t="str">
        <f>IF(Raw!S43="", "", Raw!S43)</f>
        <v>Sagar Rajendra</v>
      </c>
      <c r="D43" t="str">
        <f>IF(Raw!AT43="", "", Raw!AT43)</f>
        <v>Graduate</v>
      </c>
      <c r="E43" t="str">
        <f>IF(Raw!V43="", "", Raw!V43)</f>
        <v>P100096810</v>
      </c>
      <c r="F43" t="str">
        <f>IF(Raw!BA43="", "", Raw!BA43)</f>
        <v>F-1</v>
      </c>
      <c r="G43" t="str">
        <f>IF(Raw!AV43="", "", Raw!AV43)</f>
        <v>On Time</v>
      </c>
      <c r="H43" t="str">
        <f>IF(Raw!T43="", "", Raw!T43)</f>
        <v>sa649611@ohio.edu</v>
      </c>
      <c r="I43" t="str">
        <f>IF(Raw!U43="", "", Raw!U43)</f>
        <v>sratre@gmail.com</v>
      </c>
      <c r="J43" t="str">
        <f>IF(Raw!AZ43="Failed", "No", "")</f>
        <v/>
      </c>
      <c r="K43" s="2">
        <f>IF(Raw!BK43="", "", IF(Raw!BK43="Missed", "Missed", DATEVALUE(RIGHT(Raw!BK43, LEN(Raw!BK43) - FIND(",", Raw!BK43) - 1))))</f>
        <v>43326</v>
      </c>
      <c r="L43" s="3">
        <f>IF(Raw!BL43="", "", IF(Raw!BL43="Missed", "Missed", TIMEVALUE(LEFT(Raw!BL43, FIND(" - ", Raw!BL43)))))</f>
        <v>0.58333333333333337</v>
      </c>
      <c r="M43" t="str">
        <f>IF(Raw!BM43="", "", Raw!BM43)</f>
        <v>Baker Center, 2nd Floor Multipurpose Room (240/242)</v>
      </c>
      <c r="N43" s="2">
        <f>IF(Raw!BN43="", "", IF(Raw!BN43="Missed", "Missed", DATEVALUE(RIGHT(Raw!BN43, LEN(Raw!BN43) - FIND(",", Raw!BN43) - 1))))</f>
        <v>43326</v>
      </c>
      <c r="O43" s="3">
        <f>IF(Raw!BO43="", "", IF(Raw!BO43="Missed", "Missed", TIMEVALUE(LEFT(Raw!BO43, FIND(" - ", Raw!BO43)))))</f>
        <v>0.625</v>
      </c>
      <c r="P43" t="str">
        <f>IF(Raw!BP43="", "", Raw!BP43)</f>
        <v>Baker Center, 2nd Floor, Baker Theater</v>
      </c>
      <c r="Q43" s="2">
        <f>IF(Raw!BW43="", "", IF(Raw!BW43="Missed", "Missed", DATEVALUE(RIGHT(Raw!BW43, LEN(Raw!BW43) - FIND(",", Raw!BW43) - 1))))</f>
        <v>43329</v>
      </c>
      <c r="R43" s="3">
        <f>IF(Raw!BX43="", "", IF(Raw!BX43="Missed", "Missed", TIMEVALUE(LEFT(Raw!BX43, FIND(" - ", Raw!BX43)))))</f>
        <v>0.375</v>
      </c>
      <c r="S43" t="str">
        <f>IF(Raw!BY43="", "", Raw!BY43)</f>
        <v>Baker Center, 2nd Floor, Baker Theater</v>
      </c>
      <c r="T43" s="2">
        <f>IF(Raw!BZ43="", "", IF(Raw!BZ43="Missed", "Missed", DATEVALUE(RIGHT(Raw!BZ43, LEN(Raw!BZ43) - FIND(",", Raw!BZ43) - 1))))</f>
        <v>43329</v>
      </c>
      <c r="U43" s="3">
        <f>IF(Raw!CA43="", "", IF(Raw!CA43="Missed", "Missed", TIMEVALUE(LEFT(Raw!CA43, FIND(" - ", Raw!CA43)))))</f>
        <v>0.42708333333333331</v>
      </c>
      <c r="V43" t="str">
        <f>IF(Raw!CB43="", "", Raw!CB43)</f>
        <v>Baker Center, 2nd Floor Multipurpose Room (240/242)</v>
      </c>
    </row>
    <row r="44" spans="1:22" x14ac:dyDescent="0.2">
      <c r="A44" s="4">
        <f>IF(B44="", "", 43)</f>
        <v>43</v>
      </c>
      <c r="B44" s="4" t="str">
        <f>IF(Raw!R44="", "", Raw!R44)</f>
        <v>Hoang</v>
      </c>
      <c r="C44" s="4" t="str">
        <f>IF(Raw!S44="", "", Raw!S44)</f>
        <v>Thi Phuong Mai</v>
      </c>
      <c r="D44" t="str">
        <f>IF(Raw!AT44="", "", Raw!AT44)</f>
        <v>Graduate</v>
      </c>
      <c r="E44" t="str">
        <f>IF(Raw!V44="", "", Raw!V44)</f>
        <v>P100918317</v>
      </c>
      <c r="F44" t="str">
        <f>IF(Raw!BA44="", "", Raw!BA44)</f>
        <v>F-1</v>
      </c>
      <c r="G44" t="str">
        <f>IF(Raw!AV44="", "", Raw!AV44)</f>
        <v>On Time</v>
      </c>
      <c r="H44" t="str">
        <f>IF(Raw!T44="", "", Raw!T44)</f>
        <v>mh338418@ohio.edu</v>
      </c>
      <c r="I44" t="str">
        <f>IF(Raw!U44="", "", Raw!U44)</f>
        <v>maihtp.tfac@gmail.com</v>
      </c>
      <c r="J44" t="str">
        <f>IF(Raw!AZ44="Failed", "No", "")</f>
        <v/>
      </c>
      <c r="K44" s="2">
        <f>IF(Raw!BK44="", "", IF(Raw!BK44="Missed", "Missed", DATEVALUE(RIGHT(Raw!BK44, LEN(Raw!BK44) - FIND(",", Raw!BK44) - 1))))</f>
        <v>43326</v>
      </c>
      <c r="L44" s="3">
        <f>IF(Raw!BL44="", "", IF(Raw!BL44="Missed", "Missed", TIMEVALUE(LEFT(Raw!BL44, FIND(" - ", Raw!BL44)))))</f>
        <v>0.58333333333333337</v>
      </c>
      <c r="M44" t="str">
        <f>IF(Raw!BM44="", "", Raw!BM44)</f>
        <v>Baker Center, 2nd Floor Multipurpose Room (240/242)</v>
      </c>
      <c r="N44" s="2">
        <f>IF(Raw!BN44="", "", IF(Raw!BN44="Missed", "Missed", DATEVALUE(RIGHT(Raw!BN44, LEN(Raw!BN44) - FIND(",", Raw!BN44) - 1))))</f>
        <v>43326</v>
      </c>
      <c r="O44" s="3">
        <f>IF(Raw!BO44="", "", IF(Raw!BO44="Missed", "Missed", TIMEVALUE(LEFT(Raw!BO44, FIND(" - ", Raw!BO44)))))</f>
        <v>0.625</v>
      </c>
      <c r="P44" t="str">
        <f>IF(Raw!BP44="", "", Raw!BP44)</f>
        <v>Baker Center, 2nd Floor, Baker Theater</v>
      </c>
      <c r="Q44" s="2">
        <f>IF(Raw!BW44="", "", IF(Raw!BW44="Missed", "Missed", DATEVALUE(RIGHT(Raw!BW44, LEN(Raw!BW44) - FIND(",", Raw!BW44) - 1))))</f>
        <v>43329</v>
      </c>
      <c r="R44" s="3">
        <f>IF(Raw!BX44="", "", IF(Raw!BX44="Missed", "Missed", TIMEVALUE(LEFT(Raw!BX44, FIND(" - ", Raw!BX44)))))</f>
        <v>0.375</v>
      </c>
      <c r="S44" t="str">
        <f>IF(Raw!BY44="", "", Raw!BY44)</f>
        <v>Baker Center, 2nd Floor, Baker Theater</v>
      </c>
      <c r="T44" s="2">
        <f>IF(Raw!BZ44="", "", IF(Raw!BZ44="Missed", "Missed", DATEVALUE(RIGHT(Raw!BZ44, LEN(Raw!BZ44) - FIND(",", Raw!BZ44) - 1))))</f>
        <v>43329</v>
      </c>
      <c r="U44" s="3">
        <f>IF(Raw!CA44="", "", IF(Raw!CA44="Missed", "Missed", TIMEVALUE(LEFT(Raw!CA44, FIND(" - ", Raw!CA44)))))</f>
        <v>0.42708333333333331</v>
      </c>
      <c r="V44" t="str">
        <f>IF(Raw!CB44="", "", Raw!CB44)</f>
        <v>Baker Center, 2nd Floor Multipurpose Room (240/242)</v>
      </c>
    </row>
    <row r="45" spans="1:22" x14ac:dyDescent="0.2">
      <c r="A45" s="4">
        <f>IF(B45="", "", 44)</f>
        <v>44</v>
      </c>
      <c r="B45" s="4" t="str">
        <f>IF(Raw!R45="", "", Raw!R45)</f>
        <v>Monshad</v>
      </c>
      <c r="C45" s="4" t="str">
        <f>IF(Raw!S45="", "", Raw!S45)</f>
        <v>Zihan</v>
      </c>
      <c r="D45" t="str">
        <f>IF(Raw!AT45="", "", Raw!AT45)</f>
        <v>Undergraduate</v>
      </c>
      <c r="E45" t="str">
        <f>IF(Raw!V45="", "", Raw!V45)</f>
        <v>P100907079</v>
      </c>
      <c r="F45" t="str">
        <f>IF(Raw!BA45="", "", Raw!BA45)</f>
        <v/>
      </c>
      <c r="G45" t="str">
        <f>IF(Raw!AV45="", "", Raw!AV45)</f>
        <v/>
      </c>
      <c r="H45" t="str">
        <f>IF(Raw!T45="", "", Raw!T45)</f>
        <v>zm535917@ohio.edu</v>
      </c>
      <c r="I45" t="str">
        <f>IF(Raw!U45="", "", Raw!U45)</f>
        <v>munshadzihan@gmail.com</v>
      </c>
      <c r="J45" t="str">
        <f>IF(Raw!AZ45="Failed", "No", "")</f>
        <v>No</v>
      </c>
      <c r="K45" s="2" t="str">
        <f>IF(Raw!BK45="", "", IF(Raw!BK45="Missed", "Missed", DATEVALUE(RIGHT(Raw!BK45, LEN(Raw!BK45) - FIND(",", Raw!BK45) - 1))))</f>
        <v/>
      </c>
      <c r="L45" s="3" t="str">
        <f>IF(Raw!BL45="", "", IF(Raw!BL45="Missed", "Missed", TIMEVALUE(LEFT(Raw!BL45, FIND(" - ", Raw!BL45)))))</f>
        <v/>
      </c>
      <c r="M45" t="str">
        <f>IF(Raw!BM45="", "", Raw!BM45)</f>
        <v/>
      </c>
      <c r="N45" s="2" t="str">
        <f>IF(Raw!BN45="", "", IF(Raw!BN45="Missed", "Missed", DATEVALUE(RIGHT(Raw!BN45, LEN(Raw!BN45) - FIND(",", Raw!BN45) - 1))))</f>
        <v/>
      </c>
      <c r="O45" s="3" t="str">
        <f>IF(Raw!BO45="", "", IF(Raw!BO45="Missed", "Missed", TIMEVALUE(LEFT(Raw!BO45, FIND(" - ", Raw!BO45)))))</f>
        <v/>
      </c>
      <c r="P45" t="str">
        <f>IF(Raw!BP45="", "", Raw!BP45)</f>
        <v/>
      </c>
      <c r="Q45" s="2" t="str">
        <f>IF(Raw!BW45="", "", IF(Raw!BW45="Missed", "Missed", DATEVALUE(RIGHT(Raw!BW45, LEN(Raw!BW45) - FIND(",", Raw!BW45) - 1))))</f>
        <v/>
      </c>
      <c r="R45" s="3" t="str">
        <f>IF(Raw!BX45="", "", IF(Raw!BX45="Missed", "Missed", TIMEVALUE(LEFT(Raw!BX45, FIND(" - ", Raw!BX45)))))</f>
        <v/>
      </c>
      <c r="S45" t="str">
        <f>IF(Raw!BY45="", "", Raw!BY45)</f>
        <v/>
      </c>
      <c r="T45" s="2" t="str">
        <f>IF(Raw!BZ45="", "", IF(Raw!BZ45="Missed", "Missed", DATEVALUE(RIGHT(Raw!BZ45, LEN(Raw!BZ45) - FIND(",", Raw!BZ45) - 1))))</f>
        <v/>
      </c>
      <c r="U45" s="3" t="str">
        <f>IF(Raw!CA45="", "", IF(Raw!CA45="Missed", "Missed", TIMEVALUE(LEFT(Raw!CA45, FIND(" - ", Raw!CA45)))))</f>
        <v/>
      </c>
      <c r="V45" t="str">
        <f>IF(Raw!CB45="", "", Raw!CB45)</f>
        <v/>
      </c>
    </row>
    <row r="46" spans="1:22" x14ac:dyDescent="0.2">
      <c r="A46" s="4">
        <f>IF(B46="", "", 45)</f>
        <v>45</v>
      </c>
      <c r="B46" s="4" t="str">
        <f>IF(Raw!R46="", "", Raw!R46)</f>
        <v>Quansah</v>
      </c>
      <c r="C46" s="4" t="str">
        <f>IF(Raw!S46="", "", Raw!S46)</f>
        <v>Abigail</v>
      </c>
      <c r="D46" t="str">
        <f>IF(Raw!AT46="", "", Raw!AT46)</f>
        <v>Graduate</v>
      </c>
      <c r="E46" t="str">
        <f>IF(Raw!V46="", "", Raw!V46)</f>
        <v>P100914008</v>
      </c>
      <c r="F46" t="str">
        <f>IF(Raw!BA46="", "", Raw!BA46)</f>
        <v>F-1</v>
      </c>
      <c r="G46" t="str">
        <f>IF(Raw!AV46="", "", Raw!AV46)</f>
        <v>On Time</v>
      </c>
      <c r="H46" t="str">
        <f>IF(Raw!T46="", "", Raw!T46)</f>
        <v>aq782218@ohio.edu</v>
      </c>
      <c r="I46" t="str">
        <f>IF(Raw!U46="", "", Raw!U46)</f>
        <v>abiloq@gmail.com</v>
      </c>
      <c r="J46" t="str">
        <f>IF(Raw!AZ46="Failed", "No", "")</f>
        <v/>
      </c>
      <c r="K46" s="2">
        <f>IF(Raw!BK46="", "", IF(Raw!BK46="Missed", "Missed", DATEVALUE(RIGHT(Raw!BK46, LEN(Raw!BK46) - FIND(",", Raw!BK46) - 1))))</f>
        <v>43326</v>
      </c>
      <c r="L46" s="3">
        <f>IF(Raw!BL46="", "", IF(Raw!BL46="Missed", "Missed", TIMEVALUE(LEFT(Raw!BL46, FIND(" - ", Raw!BL46)))))</f>
        <v>0.58333333333333337</v>
      </c>
      <c r="M46" t="str">
        <f>IF(Raw!BM46="", "", Raw!BM46)</f>
        <v>Baker Center, 2nd Floor Multipurpose Room (240/242)</v>
      </c>
      <c r="N46" s="2">
        <f>IF(Raw!BN46="", "", IF(Raw!BN46="Missed", "Missed", DATEVALUE(RIGHT(Raw!BN46, LEN(Raw!BN46) - FIND(",", Raw!BN46) - 1))))</f>
        <v>43326</v>
      </c>
      <c r="O46" s="3">
        <f>IF(Raw!BO46="", "", IF(Raw!BO46="Missed", "Missed", TIMEVALUE(LEFT(Raw!BO46, FIND(" - ", Raw!BO46)))))</f>
        <v>0.625</v>
      </c>
      <c r="P46" t="str">
        <f>IF(Raw!BP46="", "", Raw!BP46)</f>
        <v>Baker Center, 2nd Floor, Baker Theater</v>
      </c>
      <c r="Q46" s="2">
        <f>IF(Raw!BW46="", "", IF(Raw!BW46="Missed", "Missed", DATEVALUE(RIGHT(Raw!BW46, LEN(Raw!BW46) - FIND(",", Raw!BW46) - 1))))</f>
        <v>43329</v>
      </c>
      <c r="R46" s="3">
        <f>IF(Raw!BX46="", "", IF(Raw!BX46="Missed", "Missed", TIMEVALUE(LEFT(Raw!BX46, FIND(" - ", Raw!BX46)))))</f>
        <v>0.375</v>
      </c>
      <c r="S46" t="str">
        <f>IF(Raw!BY46="", "", Raw!BY46)</f>
        <v>Baker Center, 2nd Floor, Baker Theater</v>
      </c>
      <c r="T46" s="2">
        <f>IF(Raw!BZ46="", "", IF(Raw!BZ46="Missed", "Missed", DATEVALUE(RIGHT(Raw!BZ46, LEN(Raw!BZ46) - FIND(",", Raw!BZ46) - 1))))</f>
        <v>43329</v>
      </c>
      <c r="U46" s="3">
        <f>IF(Raw!CA46="", "", IF(Raw!CA46="Missed", "Missed", TIMEVALUE(LEFT(Raw!CA46, FIND(" - ", Raw!CA46)))))</f>
        <v>0.42708333333333331</v>
      </c>
      <c r="V46" t="str">
        <f>IF(Raw!CB46="", "", Raw!CB46)</f>
        <v>Baker Center, 2nd Floor Multipurpose Room (240/242)</v>
      </c>
    </row>
    <row r="47" spans="1:22" x14ac:dyDescent="0.2">
      <c r="A47" s="4">
        <f>IF(B47="", "", 46)</f>
        <v>46</v>
      </c>
      <c r="B47" s="4" t="str">
        <f>IF(Raw!R47="", "", Raw!R47)</f>
        <v>Kawabe</v>
      </c>
      <c r="C47" s="4" t="str">
        <f>IF(Raw!S47="", "", Raw!S47)</f>
        <v>Anne</v>
      </c>
      <c r="D47" t="str">
        <f>IF(Raw!AT47="", "", Raw!AT47)</f>
        <v>Graduate</v>
      </c>
      <c r="E47" t="str">
        <f>IF(Raw!V47="", "", Raw!V47)</f>
        <v>P100910230</v>
      </c>
      <c r="F47" t="str">
        <f>IF(Raw!BA47="", "", Raw!BA47)</f>
        <v>F-1</v>
      </c>
      <c r="G47" t="str">
        <f>IF(Raw!AV47="", "", Raw!AV47)</f>
        <v>On Time</v>
      </c>
      <c r="H47" t="str">
        <f>IF(Raw!T47="", "", Raw!T47)</f>
        <v>ak119917@ohio.edu</v>
      </c>
      <c r="I47" t="str">
        <f>IF(Raw!U47="", "", Raw!U47)</f>
        <v>anne.kawabe@yahoo.com.br</v>
      </c>
      <c r="J47" t="str">
        <f>IF(Raw!AZ47="Failed", "No", "")</f>
        <v/>
      </c>
      <c r="K47" s="2">
        <f>IF(Raw!BK47="", "", IF(Raw!BK47="Missed", "Missed", DATEVALUE(RIGHT(Raw!BK47, LEN(Raw!BK47) - FIND(",", Raw!BK47) - 1))))</f>
        <v>43326</v>
      </c>
      <c r="L47" s="3">
        <f>IF(Raw!BL47="", "", IF(Raw!BL47="Missed", "Missed", TIMEVALUE(LEFT(Raw!BL47, FIND(" - ", Raw!BL47)))))</f>
        <v>0.58333333333333337</v>
      </c>
      <c r="M47" t="str">
        <f>IF(Raw!BM47="", "", Raw!BM47)</f>
        <v>Baker Center, 2nd Floor Multipurpose Room (240/242)</v>
      </c>
      <c r="N47" s="2">
        <f>IF(Raw!BN47="", "", IF(Raw!BN47="Missed", "Missed", DATEVALUE(RIGHT(Raw!BN47, LEN(Raw!BN47) - FIND(",", Raw!BN47) - 1))))</f>
        <v>43326</v>
      </c>
      <c r="O47" s="3">
        <f>IF(Raw!BO47="", "", IF(Raw!BO47="Missed", "Missed", TIMEVALUE(LEFT(Raw!BO47, FIND(" - ", Raw!BO47)))))</f>
        <v>0.625</v>
      </c>
      <c r="P47" t="str">
        <f>IF(Raw!BP47="", "", Raw!BP47)</f>
        <v>Baker Center, 2nd Floor, Baker Theater</v>
      </c>
      <c r="Q47" s="2">
        <f>IF(Raw!BW47="", "", IF(Raw!BW47="Missed", "Missed", DATEVALUE(RIGHT(Raw!BW47, LEN(Raw!BW47) - FIND(",", Raw!BW47) - 1))))</f>
        <v>43329</v>
      </c>
      <c r="R47" s="3">
        <f>IF(Raw!BX47="", "", IF(Raw!BX47="Missed", "Missed", TIMEVALUE(LEFT(Raw!BX47, FIND(" - ", Raw!BX47)))))</f>
        <v>0.375</v>
      </c>
      <c r="S47" t="str">
        <f>IF(Raw!BY47="", "", Raw!BY47)</f>
        <v>Baker Center, 2nd Floor, Baker Theater</v>
      </c>
      <c r="T47" s="2">
        <f>IF(Raw!BZ47="", "", IF(Raw!BZ47="Missed", "Missed", DATEVALUE(RIGHT(Raw!BZ47, LEN(Raw!BZ47) - FIND(",", Raw!BZ47) - 1))))</f>
        <v>43329</v>
      </c>
      <c r="U47" s="3">
        <f>IF(Raw!CA47="", "", IF(Raw!CA47="Missed", "Missed", TIMEVALUE(LEFT(Raw!CA47, FIND(" - ", Raw!CA47)))))</f>
        <v>0.42708333333333331</v>
      </c>
      <c r="V47" t="str">
        <f>IF(Raw!CB47="", "", Raw!CB47)</f>
        <v>Baker Center, 2nd Floor Multipurpose Room (240/242)</v>
      </c>
    </row>
    <row r="48" spans="1:22" x14ac:dyDescent="0.2">
      <c r="A48" s="4">
        <f>IF(B48="", "", 47)</f>
        <v>47</v>
      </c>
      <c r="B48" s="4" t="str">
        <f>IF(Raw!R48="", "", Raw!R48)</f>
        <v>Onumah</v>
      </c>
      <c r="C48" s="4" t="str">
        <f>IF(Raw!S48="", "", Raw!S48)</f>
        <v>John Mensah</v>
      </c>
      <c r="D48" t="str">
        <f>IF(Raw!AT48="", "", Raw!AT48)</f>
        <v>Graduate</v>
      </c>
      <c r="E48" t="str">
        <f>IF(Raw!V48="", "", Raw!V48)</f>
        <v>P100910382</v>
      </c>
      <c r="F48" t="str">
        <f>IF(Raw!BA48="", "", Raw!BA48)</f>
        <v>F-1</v>
      </c>
      <c r="G48" t="str">
        <f>IF(Raw!AV48="", "", Raw!AV48)</f>
        <v>On Time</v>
      </c>
      <c r="H48" t="str">
        <f>IF(Raw!T48="", "", Raw!T48)</f>
        <v>jo992217@ohio.edu</v>
      </c>
      <c r="I48" t="str">
        <f>IF(Raw!U48="", "", Raw!U48)</f>
        <v>hapimensa@gmail.com</v>
      </c>
      <c r="J48" t="str">
        <f>IF(Raw!AZ48="Failed", "No", "")</f>
        <v/>
      </c>
      <c r="K48" s="2">
        <f>IF(Raw!BK48="", "", IF(Raw!BK48="Missed", "Missed", DATEVALUE(RIGHT(Raw!BK48, LEN(Raw!BK48) - FIND(",", Raw!BK48) - 1))))</f>
        <v>43326</v>
      </c>
      <c r="L48" s="3">
        <f>IF(Raw!BL48="", "", IF(Raw!BL48="Missed", "Missed", TIMEVALUE(LEFT(Raw!BL48, FIND(" - ", Raw!BL48)))))</f>
        <v>0.58333333333333337</v>
      </c>
      <c r="M48" t="str">
        <f>IF(Raw!BM48="", "", Raw!BM48)</f>
        <v>Baker Center, 2nd Floor Multipurpose Room (240/242)</v>
      </c>
      <c r="N48" s="2">
        <f>IF(Raw!BN48="", "", IF(Raw!BN48="Missed", "Missed", DATEVALUE(RIGHT(Raw!BN48, LEN(Raw!BN48) - FIND(",", Raw!BN48) - 1))))</f>
        <v>43326</v>
      </c>
      <c r="O48" s="3">
        <f>IF(Raw!BO48="", "", IF(Raw!BO48="Missed", "Missed", TIMEVALUE(LEFT(Raw!BO48, FIND(" - ", Raw!BO48)))))</f>
        <v>0.625</v>
      </c>
      <c r="P48" t="str">
        <f>IF(Raw!BP48="", "", Raw!BP48)</f>
        <v>Baker Center, 2nd Floor, Baker Theater</v>
      </c>
      <c r="Q48" s="2">
        <f>IF(Raw!BW48="", "", IF(Raw!BW48="Missed", "Missed", DATEVALUE(RIGHT(Raw!BW48, LEN(Raw!BW48) - FIND(",", Raw!BW48) - 1))))</f>
        <v>43329</v>
      </c>
      <c r="R48" s="3">
        <f>IF(Raw!BX48="", "", IF(Raw!BX48="Missed", "Missed", TIMEVALUE(LEFT(Raw!BX48, FIND(" - ", Raw!BX48)))))</f>
        <v>0.375</v>
      </c>
      <c r="S48" t="str">
        <f>IF(Raw!BY48="", "", Raw!BY48)</f>
        <v>Baker Center, 2nd Floor, Baker Theater</v>
      </c>
      <c r="T48" s="2">
        <f>IF(Raw!BZ48="", "", IF(Raw!BZ48="Missed", "Missed", DATEVALUE(RIGHT(Raw!BZ48, LEN(Raw!BZ48) - FIND(",", Raw!BZ48) - 1))))</f>
        <v>43329</v>
      </c>
      <c r="U48" s="3">
        <f>IF(Raw!CA48="", "", IF(Raw!CA48="Missed", "Missed", TIMEVALUE(LEFT(Raw!CA48, FIND(" - ", Raw!CA48)))))</f>
        <v>0.42708333333333331</v>
      </c>
      <c r="V48" t="str">
        <f>IF(Raw!CB48="", "", Raw!CB48)</f>
        <v>Baker Center, 2nd Floor Multipurpose Room (240/242)</v>
      </c>
    </row>
    <row r="49" spans="1:22" x14ac:dyDescent="0.2">
      <c r="A49" s="4">
        <f>IF(B49="", "", 48)</f>
        <v>48</v>
      </c>
      <c r="B49" s="4" t="str">
        <f>IF(Raw!R49="", "", Raw!R49)</f>
        <v>WANG</v>
      </c>
      <c r="C49" s="4" t="str">
        <f>IF(Raw!S49="", "", Raw!S49)</f>
        <v>XIANHUI</v>
      </c>
      <c r="D49" t="str">
        <f>IF(Raw!AT49="", "", Raw!AT49)</f>
        <v>Graduate</v>
      </c>
      <c r="E49" t="str">
        <f>IF(Raw!V49="", "", Raw!V49)</f>
        <v>P100907684</v>
      </c>
      <c r="F49" t="str">
        <f>IF(Raw!BA49="", "", Raw!BA49)</f>
        <v>F-1</v>
      </c>
      <c r="G49" t="str">
        <f>IF(Raw!AV49="", "", Raw!AV49)</f>
        <v>On Time</v>
      </c>
      <c r="H49" t="str">
        <f>IF(Raw!T49="", "", Raw!T49)</f>
        <v>xw659217@ohio.edu</v>
      </c>
      <c r="I49" t="str">
        <f>IF(Raw!U49="", "", Raw!U49)</f>
        <v>rikubantai1125@126.com</v>
      </c>
      <c r="J49" t="str">
        <f>IF(Raw!AZ49="Failed", "No", "")</f>
        <v/>
      </c>
      <c r="K49" s="2">
        <f>IF(Raw!BK49="", "", IF(Raw!BK49="Missed", "Missed", DATEVALUE(RIGHT(Raw!BK49, LEN(Raw!BK49) - FIND(",", Raw!BK49) - 1))))</f>
        <v>43326</v>
      </c>
      <c r="L49" s="3">
        <f>IF(Raw!BL49="", "", IF(Raw!BL49="Missed", "Missed", TIMEVALUE(LEFT(Raw!BL49, FIND(" - ", Raw!BL49)))))</f>
        <v>0.58333333333333337</v>
      </c>
      <c r="M49" t="str">
        <f>IF(Raw!BM49="", "", Raw!BM49)</f>
        <v>Baker Center, 2nd Floor Multipurpose Room (240/242)</v>
      </c>
      <c r="N49" s="2">
        <f>IF(Raw!BN49="", "", IF(Raw!BN49="Missed", "Missed", DATEVALUE(RIGHT(Raw!BN49, LEN(Raw!BN49) - FIND(",", Raw!BN49) - 1))))</f>
        <v>43326</v>
      </c>
      <c r="O49" s="3">
        <f>IF(Raw!BO49="", "", IF(Raw!BO49="Missed", "Missed", TIMEVALUE(LEFT(Raw!BO49, FIND(" - ", Raw!BO49)))))</f>
        <v>0.625</v>
      </c>
      <c r="P49" t="str">
        <f>IF(Raw!BP49="", "", Raw!BP49)</f>
        <v>Baker Center, 2nd Floor, Baker Theater</v>
      </c>
      <c r="Q49" s="2">
        <f>IF(Raw!BW49="", "", IF(Raw!BW49="Missed", "Missed", DATEVALUE(RIGHT(Raw!BW49, LEN(Raw!BW49) - FIND(",", Raw!BW49) - 1))))</f>
        <v>43329</v>
      </c>
      <c r="R49" s="3">
        <f>IF(Raw!BX49="", "", IF(Raw!BX49="Missed", "Missed", TIMEVALUE(LEFT(Raw!BX49, FIND(" - ", Raw!BX49)))))</f>
        <v>0.375</v>
      </c>
      <c r="S49" t="str">
        <f>IF(Raw!BY49="", "", Raw!BY49)</f>
        <v>Baker Center, 2nd Floor, Baker Theater</v>
      </c>
      <c r="T49" s="2">
        <f>IF(Raw!BZ49="", "", IF(Raw!BZ49="Missed", "Missed", DATEVALUE(RIGHT(Raw!BZ49, LEN(Raw!BZ49) - FIND(",", Raw!BZ49) - 1))))</f>
        <v>43329</v>
      </c>
      <c r="U49" s="3">
        <f>IF(Raw!CA49="", "", IF(Raw!CA49="Missed", "Missed", TIMEVALUE(LEFT(Raw!CA49, FIND(" - ", Raw!CA49)))))</f>
        <v>0.42708333333333331</v>
      </c>
      <c r="V49" t="str">
        <f>IF(Raw!CB49="", "", Raw!CB49)</f>
        <v>Baker Center, 2nd Floor Multipurpose Room (240/242)</v>
      </c>
    </row>
    <row r="50" spans="1:22" x14ac:dyDescent="0.2">
      <c r="A50" s="4">
        <f>IF(B50="", "", 49)</f>
        <v>49</v>
      </c>
      <c r="B50" s="4" t="str">
        <f>IF(Raw!R50="", "", Raw!R50)</f>
        <v>Ojo</v>
      </c>
      <c r="C50" s="4" t="str">
        <f>IF(Raw!S50="", "", Raw!S50)</f>
        <v>Oluwatobi</v>
      </c>
      <c r="D50" t="str">
        <f>IF(Raw!AT50="", "", Raw!AT50)</f>
        <v>Graduate</v>
      </c>
      <c r="E50" t="str">
        <f>IF(Raw!V50="", "", Raw!V50)</f>
        <v>P100918195</v>
      </c>
      <c r="F50" t="str">
        <f>IF(Raw!BA50="", "", Raw!BA50)</f>
        <v>F-1</v>
      </c>
      <c r="G50" t="str">
        <f>IF(Raw!AV50="", "", Raw!AV50)</f>
        <v>On Time</v>
      </c>
      <c r="H50" t="str">
        <f>IF(Raw!T50="", "", Raw!T50)</f>
        <v>oo012418@ku.edu</v>
      </c>
      <c r="I50" t="str">
        <f>IF(Raw!U50="", "", Raw!U50)</f>
        <v>ojotobi64@gmail.com</v>
      </c>
      <c r="J50" t="str">
        <f>IF(Raw!AZ50="Failed", "No", "")</f>
        <v/>
      </c>
      <c r="K50" s="2">
        <f>IF(Raw!BK50="", "", IF(Raw!BK50="Missed", "Missed", DATEVALUE(RIGHT(Raw!BK50, LEN(Raw!BK50) - FIND(",", Raw!BK50) - 1))))</f>
        <v>43326</v>
      </c>
      <c r="L50" s="3">
        <f>IF(Raw!BL50="", "", IF(Raw!BL50="Missed", "Missed", TIMEVALUE(LEFT(Raw!BL50, FIND(" - ", Raw!BL50)))))</f>
        <v>0.58333333333333337</v>
      </c>
      <c r="M50" t="str">
        <f>IF(Raw!BM50="", "", Raw!BM50)</f>
        <v>Baker Center, 2nd Floor Multipurpose Room (240/242)</v>
      </c>
      <c r="N50" s="2">
        <f>IF(Raw!BN50="", "", IF(Raw!BN50="Missed", "Missed", DATEVALUE(RIGHT(Raw!BN50, LEN(Raw!BN50) - FIND(",", Raw!BN50) - 1))))</f>
        <v>43326</v>
      </c>
      <c r="O50" s="3">
        <f>IF(Raw!BO50="", "", IF(Raw!BO50="Missed", "Missed", TIMEVALUE(LEFT(Raw!BO50, FIND(" - ", Raw!BO50)))))</f>
        <v>0.625</v>
      </c>
      <c r="P50" t="str">
        <f>IF(Raw!BP50="", "", Raw!BP50)</f>
        <v>Baker Center, 2nd Floor, Baker Theater</v>
      </c>
      <c r="Q50" s="2">
        <f>IF(Raw!BW50="", "", IF(Raw!BW50="Missed", "Missed", DATEVALUE(RIGHT(Raw!BW50, LEN(Raw!BW50) - FIND(",", Raw!BW50) - 1))))</f>
        <v>43329</v>
      </c>
      <c r="R50" s="3">
        <f>IF(Raw!BX50="", "", IF(Raw!BX50="Missed", "Missed", TIMEVALUE(LEFT(Raw!BX50, FIND(" - ", Raw!BX50)))))</f>
        <v>0.375</v>
      </c>
      <c r="S50" t="str">
        <f>IF(Raw!BY50="", "", Raw!BY50)</f>
        <v>Baker Center, 2nd Floor, Baker Theater</v>
      </c>
      <c r="T50" s="2">
        <f>IF(Raw!BZ50="", "", IF(Raw!BZ50="Missed", "Missed", DATEVALUE(RIGHT(Raw!BZ50, LEN(Raw!BZ50) - FIND(",", Raw!BZ50) - 1))))</f>
        <v>43329</v>
      </c>
      <c r="U50" s="3">
        <f>IF(Raw!CA50="", "", IF(Raw!CA50="Missed", "Missed", TIMEVALUE(LEFT(Raw!CA50, FIND(" - ", Raw!CA50)))))</f>
        <v>0.42708333333333331</v>
      </c>
      <c r="V50" t="str">
        <f>IF(Raw!CB50="", "", Raw!CB50)</f>
        <v>Baker Center, 2nd Floor Multipurpose Room (240/242)</v>
      </c>
    </row>
    <row r="51" spans="1:22" x14ac:dyDescent="0.2">
      <c r="A51" s="4">
        <f>IF(B51="", "", 50)</f>
        <v>50</v>
      </c>
      <c r="B51" s="4" t="str">
        <f>IF(Raw!R51="", "", Raw!R51)</f>
        <v>BARTELS</v>
      </c>
      <c r="C51" s="4" t="str">
        <f>IF(Raw!S51="", "", Raw!S51)</f>
        <v>HOWARD EBENEZER</v>
      </c>
      <c r="D51" t="str">
        <f>IF(Raw!AT51="", "", Raw!AT51)</f>
        <v>Graduate</v>
      </c>
      <c r="E51" t="str">
        <f>IF(Raw!V51="", "", Raw!V51)</f>
        <v>P100915682</v>
      </c>
      <c r="F51" t="str">
        <f>IF(Raw!BA51="", "", Raw!BA51)</f>
        <v>F-1</v>
      </c>
      <c r="G51" t="str">
        <f>IF(Raw!AV51="", "", Raw!AV51)</f>
        <v>On Time</v>
      </c>
      <c r="H51" t="str">
        <f>IF(Raw!T51="", "", Raw!T51)</f>
        <v>hb134218@ohio.edu</v>
      </c>
      <c r="I51" t="str">
        <f>IF(Raw!U51="", "", Raw!U51)</f>
        <v>howardbartels@outlook.com</v>
      </c>
      <c r="J51" t="str">
        <f>IF(Raw!AZ51="Failed", "No", "")</f>
        <v/>
      </c>
      <c r="K51" s="2">
        <f>IF(Raw!BK51="", "", IF(Raw!BK51="Missed", "Missed", DATEVALUE(RIGHT(Raw!BK51, LEN(Raw!BK51) - FIND(",", Raw!BK51) - 1))))</f>
        <v>43326</v>
      </c>
      <c r="L51" s="3">
        <f>IF(Raw!BL51="", "", IF(Raw!BL51="Missed", "Missed", TIMEVALUE(LEFT(Raw!BL51, FIND(" - ", Raw!BL51)))))</f>
        <v>0.58333333333333337</v>
      </c>
      <c r="M51" t="str">
        <f>IF(Raw!BM51="", "", Raw!BM51)</f>
        <v>Baker Center, 2nd Floor Multipurpose Room (240/242)</v>
      </c>
      <c r="N51" s="2">
        <f>IF(Raw!BN51="", "", IF(Raw!BN51="Missed", "Missed", DATEVALUE(RIGHT(Raw!BN51, LEN(Raw!BN51) - FIND(",", Raw!BN51) - 1))))</f>
        <v>43326</v>
      </c>
      <c r="O51" s="3">
        <f>IF(Raw!BO51="", "", IF(Raw!BO51="Missed", "Missed", TIMEVALUE(LEFT(Raw!BO51, FIND(" - ", Raw!BO51)))))</f>
        <v>0.625</v>
      </c>
      <c r="P51" t="str">
        <f>IF(Raw!BP51="", "", Raw!BP51)</f>
        <v>Baker Center, 2nd Floor, Baker Theater</v>
      </c>
      <c r="Q51" s="2">
        <f>IF(Raw!BW51="", "", IF(Raw!BW51="Missed", "Missed", DATEVALUE(RIGHT(Raw!BW51, LEN(Raw!BW51) - FIND(",", Raw!BW51) - 1))))</f>
        <v>43329</v>
      </c>
      <c r="R51" s="3">
        <f>IF(Raw!BX51="", "", IF(Raw!BX51="Missed", "Missed", TIMEVALUE(LEFT(Raw!BX51, FIND(" - ", Raw!BX51)))))</f>
        <v>0.375</v>
      </c>
      <c r="S51" t="str">
        <f>IF(Raw!BY51="", "", Raw!BY51)</f>
        <v>Baker Center, 2nd Floor, Baker Theater</v>
      </c>
      <c r="T51" s="2">
        <f>IF(Raw!BZ51="", "", IF(Raw!BZ51="Missed", "Missed", DATEVALUE(RIGHT(Raw!BZ51, LEN(Raw!BZ51) - FIND(",", Raw!BZ51) - 1))))</f>
        <v>43329</v>
      </c>
      <c r="U51" s="3">
        <f>IF(Raw!CA51="", "", IF(Raw!CA51="Missed", "Missed", TIMEVALUE(LEFT(Raw!CA51, FIND(" - ", Raw!CA51)))))</f>
        <v>0.42708333333333331</v>
      </c>
      <c r="V51" t="str">
        <f>IF(Raw!CB51="", "", Raw!CB51)</f>
        <v>Baker Center, 2nd Floor Multipurpose Room (240/242)</v>
      </c>
    </row>
    <row r="52" spans="1:22" x14ac:dyDescent="0.2">
      <c r="A52" s="4">
        <f>IF(B52="", "", 51)</f>
        <v>51</v>
      </c>
      <c r="B52" s="4" t="str">
        <f>IF(Raw!R52="", "", Raw!R52)</f>
        <v>Olsson</v>
      </c>
      <c r="C52" s="4" t="str">
        <f>IF(Raw!S52="", "", Raw!S52)</f>
        <v>Carl Jonatan</v>
      </c>
      <c r="D52" t="str">
        <f>IF(Raw!AT52="", "", Raw!AT52)</f>
        <v>Undergraduate</v>
      </c>
      <c r="E52" t="str">
        <f>IF(Raw!V52="", "", Raw!V52)</f>
        <v>P100911421</v>
      </c>
      <c r="F52" t="str">
        <f>IF(Raw!BA52="", "", Raw!BA52)</f>
        <v>F-1</v>
      </c>
      <c r="G52" t="str">
        <f>IF(Raw!AV52="", "", Raw!AV52)</f>
        <v>On Time</v>
      </c>
      <c r="H52" t="str">
        <f>IF(Raw!T52="", "", Raw!T52)</f>
        <v>jo941518@ohio.edu</v>
      </c>
      <c r="I52" t="str">
        <f>IF(Raw!U52="", "", Raw!U52)</f>
        <v>jonatan.olsson1@gmail.com</v>
      </c>
      <c r="J52" t="str">
        <f>IF(Raw!AZ52="Failed", "No", "")</f>
        <v/>
      </c>
      <c r="K52" s="2">
        <f>IF(Raw!BK52="", "", IF(Raw!BK52="Missed", "Missed", DATEVALUE(RIGHT(Raw!BK52, LEN(Raw!BK52) - FIND(",", Raw!BK52) - 1))))</f>
        <v>43326</v>
      </c>
      <c r="L52" s="3" t="str">
        <f>IF(Raw!BL52="", "", IF(Raw!BL52="Missed", "Missed", TIMEVALUE(LEFT(Raw!BL52, FIND(" - ", Raw!BL52)))))</f>
        <v/>
      </c>
      <c r="M52" t="str">
        <f>IF(Raw!BM52="", "", Raw!BM52)</f>
        <v>Baker Center, 2nd Floor Multipurpose Room (240/242)</v>
      </c>
      <c r="N52" s="2">
        <f>IF(Raw!BN52="", "", IF(Raw!BN52="Missed", "Missed", DATEVALUE(RIGHT(Raw!BN52, LEN(Raw!BN52) - FIND(",", Raw!BN52) - 1))))</f>
        <v>43335</v>
      </c>
      <c r="O52" s="3">
        <f>IF(Raw!BO52="", "", IF(Raw!BO52="Missed", "Missed", TIMEVALUE(LEFT(Raw!BO52, FIND(" - ", Raw!BO52)))))</f>
        <v>0.33333333333333331</v>
      </c>
      <c r="P52" t="str">
        <f>IF(Raw!BP52="", "", Raw!BP52)</f>
        <v>Bentley Hall 132</v>
      </c>
      <c r="Q52" s="2">
        <f>IF(Raw!BW52="", "", IF(Raw!BW52="Missed", "Missed", DATEVALUE(RIGHT(Raw!BW52, LEN(Raw!BW52) - FIND(",", Raw!BW52) - 1))))</f>
        <v>43335</v>
      </c>
      <c r="R52" s="3">
        <f>IF(Raw!BX52="", "", IF(Raw!BX52="Missed", "Missed", TIMEVALUE(LEFT(Raw!BX52, FIND(" - ", Raw!BX52)))))</f>
        <v>0.4375</v>
      </c>
      <c r="S52" t="str">
        <f>IF(Raw!BY52="", "", Raw!BY52)</f>
        <v>Bentley Hall 129</v>
      </c>
      <c r="T52" s="2">
        <f>IF(Raw!BZ52="", "", IF(Raw!BZ52="Missed", "Missed", DATEVALUE(RIGHT(Raw!BZ52, LEN(Raw!BZ52) - FIND(",", Raw!BZ52) - 1))))</f>
        <v>43335</v>
      </c>
      <c r="U52" s="3">
        <f>IF(Raw!CA52="", "", IF(Raw!CA52="Missed", "Missed", TIMEVALUE(LEFT(Raw!CA52, FIND(" - ", Raw!CA52)))))</f>
        <v>0.38541666666666669</v>
      </c>
      <c r="V52" t="str">
        <f>IF(Raw!CB52="", "", Raw!CB52)</f>
        <v>Bentley Hall 135</v>
      </c>
    </row>
    <row r="53" spans="1:22" x14ac:dyDescent="0.2">
      <c r="A53" s="4">
        <f>IF(B53="", "", 52)</f>
        <v>52</v>
      </c>
      <c r="B53" s="4" t="str">
        <f>IF(Raw!R53="", "", Raw!R53)</f>
        <v>Yuan</v>
      </c>
      <c r="C53" s="4" t="str">
        <f>IF(Raw!S53="", "", Raw!S53)</f>
        <v>Sijie</v>
      </c>
      <c r="D53" t="str">
        <f>IF(Raw!AT53="", "", Raw!AT53)</f>
        <v>Graduate</v>
      </c>
      <c r="E53" t="str">
        <f>IF(Raw!V53="", "", Raw!V53)</f>
        <v>P100909855</v>
      </c>
      <c r="F53" t="str">
        <f>IF(Raw!BA53="", "", Raw!BA53)</f>
        <v>F-1</v>
      </c>
      <c r="G53" t="str">
        <f>IF(Raw!AV53="", "", Raw!AV53)</f>
        <v>On Time</v>
      </c>
      <c r="H53" t="str">
        <f>IF(Raw!T53="", "", Raw!T53)</f>
        <v>sy983517@ohio.edu</v>
      </c>
      <c r="I53" t="str">
        <f>IF(Raw!U53="", "", Raw!U53)</f>
        <v>877164092@qq.com</v>
      </c>
      <c r="J53" t="str">
        <f>IF(Raw!AZ53="Failed", "No", "")</f>
        <v/>
      </c>
      <c r="K53" s="2">
        <f>IF(Raw!BK53="", "", IF(Raw!BK53="Missed", "Missed", DATEVALUE(RIGHT(Raw!BK53, LEN(Raw!BK53) - FIND(",", Raw!BK53) - 1))))</f>
        <v>43326</v>
      </c>
      <c r="L53" s="3" t="str">
        <f>IF(Raw!BL53="", "", IF(Raw!BL53="Missed", "Missed", TIMEVALUE(LEFT(Raw!BL53, FIND(" - ", Raw!BL53)))))</f>
        <v/>
      </c>
      <c r="M53" t="str">
        <f>IF(Raw!BM53="", "", Raw!BM53)</f>
        <v>Baker Center, 2nd Floor Multipurpose Room (240/242)</v>
      </c>
      <c r="N53" s="2">
        <f>IF(Raw!BN53="", "", IF(Raw!BN53="Missed", "Missed", DATEVALUE(RIGHT(Raw!BN53, LEN(Raw!BN53) - FIND(",", Raw!BN53) - 1))))</f>
        <v>43326</v>
      </c>
      <c r="O53" s="3" t="str">
        <f>IF(Raw!BO53="", "", IF(Raw!BO53="Missed", "Missed", TIMEVALUE(LEFT(Raw!BO53, FIND(" - ", Raw!BO53)))))</f>
        <v/>
      </c>
      <c r="P53" t="str">
        <f>IF(Raw!BP53="", "", Raw!BP53)</f>
        <v>Baker Center, 2nd Floor, Baker Theater</v>
      </c>
      <c r="Q53" s="2">
        <f>IF(Raw!BW53="", "", IF(Raw!BW53="Missed", "Missed", DATEVALUE(RIGHT(Raw!BW53, LEN(Raw!BW53) - FIND(",", Raw!BW53) - 1))))</f>
        <v>43329</v>
      </c>
      <c r="R53" s="3" t="str">
        <f>IF(Raw!BX53="", "", IF(Raw!BX53="Missed", "Missed", TIMEVALUE(LEFT(Raw!BX53, FIND(" - ", Raw!BX53)))))</f>
        <v/>
      </c>
      <c r="S53" t="str">
        <f>IF(Raw!BY53="", "", Raw!BY53)</f>
        <v/>
      </c>
      <c r="T53" s="2">
        <f>IF(Raw!BZ53="", "", IF(Raw!BZ53="Missed", "Missed", DATEVALUE(RIGHT(Raw!BZ53, LEN(Raw!BZ53) - FIND(",", Raw!BZ53) - 1))))</f>
        <v>43329</v>
      </c>
      <c r="U53" s="3" t="str">
        <f>IF(Raw!CA53="", "", IF(Raw!CA53="Missed", "Missed", TIMEVALUE(LEFT(Raw!CA53, FIND(" - ", Raw!CA53)))))</f>
        <v/>
      </c>
      <c r="V53" t="str">
        <f>IF(Raw!CB53="", "", Raw!CB53)</f>
        <v/>
      </c>
    </row>
    <row r="54" spans="1:22" x14ac:dyDescent="0.2">
      <c r="A54" s="4">
        <f>IF(B54="", "", 53)</f>
        <v>53</v>
      </c>
      <c r="B54" s="4" t="str">
        <f>IF(Raw!R54="", "", Raw!R54)</f>
        <v>Lee</v>
      </c>
      <c r="C54" s="4" t="str">
        <f>IF(Raw!S54="", "", Raw!S54)</f>
        <v>Hyunhwa</v>
      </c>
      <c r="D54" t="str">
        <f>IF(Raw!AT54="", "", Raw!AT54)</f>
        <v>Graduate</v>
      </c>
      <c r="E54" t="str">
        <f>IF(Raw!V54="", "", Raw!V54)</f>
        <v>P100871068</v>
      </c>
      <c r="F54" t="str">
        <f>IF(Raw!BA54="", "", Raw!BA54)</f>
        <v>F-1</v>
      </c>
      <c r="G54" t="str">
        <f>IF(Raw!AV54="", "", Raw!AV54)</f>
        <v>On Time</v>
      </c>
      <c r="H54" t="str">
        <f>IF(Raw!T54="", "", Raw!T54)</f>
        <v>hl296217@ohio.edu</v>
      </c>
      <c r="I54" t="str">
        <f>IF(Raw!U54="", "", Raw!U54)</f>
        <v>huhus99@hanmail.net</v>
      </c>
      <c r="J54" t="str">
        <f>IF(Raw!AZ54="Failed", "No", "")</f>
        <v/>
      </c>
      <c r="K54" s="2">
        <f>IF(Raw!BK54="", "", IF(Raw!BK54="Missed", "Missed", DATEVALUE(RIGHT(Raw!BK54, LEN(Raw!BK54) - FIND(",", Raw!BK54) - 1))))</f>
        <v>43326</v>
      </c>
      <c r="L54" s="3">
        <f>IF(Raw!BL54="", "", IF(Raw!BL54="Missed", "Missed", TIMEVALUE(LEFT(Raw!BL54, FIND(" - ", Raw!BL54)))))</f>
        <v>0.58333333333333337</v>
      </c>
      <c r="M54" t="str">
        <f>IF(Raw!BM54="", "", Raw!BM54)</f>
        <v>Baker Center, 2nd Floor Multipurpose Room (240/242)</v>
      </c>
      <c r="N54" s="2">
        <f>IF(Raw!BN54="", "", IF(Raw!BN54="Missed", "Missed", DATEVALUE(RIGHT(Raw!BN54, LEN(Raw!BN54) - FIND(",", Raw!BN54) - 1))))</f>
        <v>43326</v>
      </c>
      <c r="O54" s="3">
        <f>IF(Raw!BO54="", "", IF(Raw!BO54="Missed", "Missed", TIMEVALUE(LEFT(Raw!BO54, FIND(" - ", Raw!BO54)))))</f>
        <v>0.625</v>
      </c>
      <c r="P54" t="str">
        <f>IF(Raw!BP54="", "", Raw!BP54)</f>
        <v>Baker Center, 2nd Floor, Baker Theater</v>
      </c>
      <c r="Q54" s="2">
        <f>IF(Raw!BW54="", "", IF(Raw!BW54="Missed", "Missed", DATEVALUE(RIGHT(Raw!BW54, LEN(Raw!BW54) - FIND(",", Raw!BW54) - 1))))</f>
        <v>43329</v>
      </c>
      <c r="R54" s="3">
        <f>IF(Raw!BX54="", "", IF(Raw!BX54="Missed", "Missed", TIMEVALUE(LEFT(Raw!BX54, FIND(" - ", Raw!BX54)))))</f>
        <v>0.375</v>
      </c>
      <c r="S54" t="str">
        <f>IF(Raw!BY54="", "", Raw!BY54)</f>
        <v>Baker Center, 2nd Floor, Baker Theater</v>
      </c>
      <c r="T54" s="2">
        <f>IF(Raw!BZ54="", "", IF(Raw!BZ54="Missed", "Missed", DATEVALUE(RIGHT(Raw!BZ54, LEN(Raw!BZ54) - FIND(",", Raw!BZ54) - 1))))</f>
        <v>43329</v>
      </c>
      <c r="U54" s="3">
        <f>IF(Raw!CA54="", "", IF(Raw!CA54="Missed", "Missed", TIMEVALUE(LEFT(Raw!CA54, FIND(" - ", Raw!CA54)))))</f>
        <v>0.42708333333333331</v>
      </c>
      <c r="V54" t="str">
        <f>IF(Raw!CB54="", "", Raw!CB54)</f>
        <v>Baker Center, 2nd Floor Multipurpose Room (240/242)</v>
      </c>
    </row>
    <row r="55" spans="1:22" x14ac:dyDescent="0.2">
      <c r="A55" s="4">
        <f>IF(B55="", "", 54)</f>
        <v>54</v>
      </c>
      <c r="B55" s="4" t="str">
        <f>IF(Raw!R55="", "", Raw!R55)</f>
        <v>Aravantinou</v>
      </c>
      <c r="C55" s="4" t="str">
        <f>IF(Raw!S55="", "", Raw!S55)</f>
        <v>Athena</v>
      </c>
      <c r="D55" t="str">
        <f>IF(Raw!AT55="", "", Raw!AT55)</f>
        <v>Undergraduate</v>
      </c>
      <c r="E55" t="str">
        <f>IF(Raw!V55="", "", Raw!V55)</f>
        <v>P100894006</v>
      </c>
      <c r="F55" t="str">
        <f>IF(Raw!BA55="", "", Raw!BA55)</f>
        <v>F-1</v>
      </c>
      <c r="G55" t="str">
        <f>IF(Raw!AV55="", "", Raw!AV55)</f>
        <v>On Time</v>
      </c>
      <c r="H55" t="str">
        <f>IF(Raw!T55="", "", Raw!T55)</f>
        <v>aa602317@ohio.edu</v>
      </c>
      <c r="I55" t="str">
        <f>IF(Raw!U55="", "", Raw!U55)</f>
        <v>athenarav306@gmail.com</v>
      </c>
      <c r="J55" t="str">
        <f>IF(Raw!AZ55="Failed", "No", "")</f>
        <v/>
      </c>
      <c r="K55" s="2">
        <f>IF(Raw!BK55="", "", IF(Raw!BK55="Missed", "Missed", DATEVALUE(RIGHT(Raw!BK55, LEN(Raw!BK55) - FIND(",", Raw!BK55) - 1))))</f>
        <v>43326</v>
      </c>
      <c r="L55" s="3" t="str">
        <f>IF(Raw!BL55="", "", IF(Raw!BL55="Missed", "Missed", TIMEVALUE(LEFT(Raw!BL55, FIND(" - ", Raw!BL55)))))</f>
        <v/>
      </c>
      <c r="M55" t="str">
        <f>IF(Raw!BM55="", "", Raw!BM55)</f>
        <v>Baker Center, 2nd Floor Multipurpose Room (240/242)</v>
      </c>
      <c r="N55" s="2">
        <f>IF(Raw!BN55="", "", IF(Raw!BN55="Missed", "Missed", DATEVALUE(RIGHT(Raw!BN55, LEN(Raw!BN55) - FIND(",", Raw!BN55) - 1))))</f>
        <v>43335</v>
      </c>
      <c r="O55" s="3">
        <f>IF(Raw!BO55="", "", IF(Raw!BO55="Missed", "Missed", TIMEVALUE(LEFT(Raw!BO55, FIND(" - ", Raw!BO55)))))</f>
        <v>0.38541666666666669</v>
      </c>
      <c r="P55" t="str">
        <f>IF(Raw!BP55="", "", Raw!BP55)</f>
        <v>Bentley Hall 132</v>
      </c>
      <c r="Q55" s="2">
        <f>IF(Raw!BW55="", "", IF(Raw!BW55="Missed", "Missed", DATEVALUE(RIGHT(Raw!BW55, LEN(Raw!BW55) - FIND(",", Raw!BW55) - 1))))</f>
        <v>43335</v>
      </c>
      <c r="R55" s="3">
        <f>IF(Raw!BX55="", "", IF(Raw!BX55="Missed", "Missed", TIMEVALUE(LEFT(Raw!BX55, FIND(" - ", Raw!BX55)))))</f>
        <v>0.33333333333333331</v>
      </c>
      <c r="S55" t="str">
        <f>IF(Raw!BY55="", "", Raw!BY55)</f>
        <v>Bentley Hall 129</v>
      </c>
      <c r="T55" s="2">
        <f>IF(Raw!BZ55="", "", IF(Raw!BZ55="Missed", "Missed", DATEVALUE(RIGHT(Raw!BZ55, LEN(Raw!BZ55) - FIND(",", Raw!BZ55) - 1))))</f>
        <v>43335</v>
      </c>
      <c r="U55" s="3">
        <f>IF(Raw!CA55="", "", IF(Raw!CA55="Missed", "Missed", TIMEVALUE(LEFT(Raw!CA55, FIND(" - ", Raw!CA55)))))</f>
        <v>0.4375</v>
      </c>
      <c r="V55" t="str">
        <f>IF(Raw!CB55="", "", Raw!CB55)</f>
        <v>Bentley Hall 135</v>
      </c>
    </row>
    <row r="56" spans="1:22" x14ac:dyDescent="0.2">
      <c r="A56" s="4" t="str">
        <f>IF(B56="", "", 55)</f>
        <v/>
      </c>
      <c r="B56" s="4" t="str">
        <f>IF(Raw!R56="", "", Raw!R56)</f>
        <v/>
      </c>
      <c r="C56" s="4" t="str">
        <f>IF(Raw!S56="", "", Raw!S56)</f>
        <v/>
      </c>
      <c r="D56" t="str">
        <f>IF(Raw!AT56="", "", Raw!AT56)</f>
        <v/>
      </c>
      <c r="E56" t="str">
        <f>IF(Raw!V56="", "", Raw!V56)</f>
        <v/>
      </c>
      <c r="F56" t="str">
        <f>IF(Raw!BA56="", "", Raw!BA56)</f>
        <v/>
      </c>
      <c r="G56" t="str">
        <f>IF(Raw!AV56="", "", Raw!AV56)</f>
        <v/>
      </c>
      <c r="H56" t="str">
        <f>IF(Raw!T56="", "", Raw!T56)</f>
        <v/>
      </c>
      <c r="I56" t="str">
        <f>IF(Raw!U56="", "", Raw!U56)</f>
        <v/>
      </c>
      <c r="J56" t="str">
        <f>IF(Raw!AZ56="Failed", "No", "")</f>
        <v/>
      </c>
      <c r="K56" s="2" t="str">
        <f>IF(Raw!BK56="", "", IF(Raw!BK56="Missed", "Missed", DATEVALUE(RIGHT(Raw!BK56, LEN(Raw!BK56) - FIND(",", Raw!BK56) - 1))))</f>
        <v/>
      </c>
      <c r="L56" s="3" t="str">
        <f>IF(Raw!BL56="", "", IF(Raw!BL56="Missed", "Missed", TIMEVALUE(LEFT(Raw!BL56, FIND(" - ", Raw!BL56)))))</f>
        <v/>
      </c>
      <c r="M56" t="str">
        <f>IF(Raw!BM56="", "", Raw!BM56)</f>
        <v/>
      </c>
      <c r="N56" s="2" t="str">
        <f>IF(Raw!BN56="", "", IF(Raw!BN56="Missed", "Missed", DATEVALUE(RIGHT(Raw!BN56, LEN(Raw!BN56) - FIND(",", Raw!BN56) - 1))))</f>
        <v/>
      </c>
      <c r="O56" s="3" t="str">
        <f>IF(Raw!BO56="", "", IF(Raw!BO56="Missed", "Missed", TIMEVALUE(LEFT(Raw!BO56, FIND(" - ", Raw!BO56)))))</f>
        <v/>
      </c>
      <c r="P56" t="str">
        <f>IF(Raw!BP56="", "", Raw!BP56)</f>
        <v/>
      </c>
      <c r="Q56" s="2" t="str">
        <f>IF(Raw!BW56="", "", IF(Raw!BW56="Missed", "Missed", DATEVALUE(RIGHT(Raw!BW56, LEN(Raw!BW56) - FIND(",", Raw!BW56) - 1))))</f>
        <v/>
      </c>
      <c r="R56" s="3" t="str">
        <f>IF(Raw!BX56="", "", IF(Raw!BX56="Missed", "Missed", TIMEVALUE(LEFT(Raw!BX56, FIND(" - ", Raw!BX56)))))</f>
        <v/>
      </c>
      <c r="S56" t="str">
        <f>IF(Raw!BY56="", "", Raw!BY56)</f>
        <v/>
      </c>
      <c r="T56" s="2" t="str">
        <f>IF(Raw!BZ56="", "", IF(Raw!BZ56="Missed", "Missed", DATEVALUE(RIGHT(Raw!BZ56, LEN(Raw!BZ56) - FIND(",", Raw!BZ56) - 1))))</f>
        <v/>
      </c>
      <c r="U56" s="3" t="str">
        <f>IF(Raw!CA56="", "", IF(Raw!CA56="Missed", "Missed", TIMEVALUE(LEFT(Raw!CA56, FIND(" - ", Raw!CA56)))))</f>
        <v/>
      </c>
      <c r="V56" t="str">
        <f>IF(Raw!CB56="", "", Raw!CB56)</f>
        <v/>
      </c>
    </row>
    <row r="57" spans="1:22" x14ac:dyDescent="0.2">
      <c r="A57" s="4" t="str">
        <f>IF(B57="", "", 56)</f>
        <v/>
      </c>
      <c r="B57" s="4" t="str">
        <f>IF(Raw!R57="", "", Raw!R57)</f>
        <v/>
      </c>
      <c r="C57" s="4" t="str">
        <f>IF(Raw!S57="", "", Raw!S57)</f>
        <v/>
      </c>
      <c r="D57" t="str">
        <f>IF(Raw!AT57="", "", Raw!AT57)</f>
        <v/>
      </c>
      <c r="E57" t="str">
        <f>IF(Raw!V57="", "", Raw!V57)</f>
        <v/>
      </c>
      <c r="F57" t="str">
        <f>IF(Raw!BA57="", "", Raw!BA57)</f>
        <v/>
      </c>
      <c r="G57" t="str">
        <f>IF(Raw!AV57="", "", Raw!AV57)</f>
        <v/>
      </c>
      <c r="H57" t="str">
        <f>IF(Raw!T57="", "", Raw!T57)</f>
        <v/>
      </c>
      <c r="I57" t="str">
        <f>IF(Raw!U57="", "", Raw!U57)</f>
        <v/>
      </c>
      <c r="J57" t="str">
        <f>IF(Raw!AZ57="Failed", "No", "")</f>
        <v/>
      </c>
      <c r="K57" s="2" t="str">
        <f>IF(Raw!BK57="", "", IF(Raw!BK57="Missed", "Missed", DATEVALUE(RIGHT(Raw!BK57, LEN(Raw!BK57) - FIND(",", Raw!BK57) - 1))))</f>
        <v/>
      </c>
      <c r="L57" s="3" t="str">
        <f>IF(Raw!BL57="", "", IF(Raw!BL57="Missed", "Missed", TIMEVALUE(LEFT(Raw!BL57, FIND(" - ", Raw!BL57)))))</f>
        <v/>
      </c>
      <c r="M57" t="str">
        <f>IF(Raw!BM57="", "", Raw!BM57)</f>
        <v/>
      </c>
      <c r="N57" s="2" t="str">
        <f>IF(Raw!BN57="", "", IF(Raw!BN57="Missed", "Missed", DATEVALUE(RIGHT(Raw!BN57, LEN(Raw!BN57) - FIND(",", Raw!BN57) - 1))))</f>
        <v/>
      </c>
      <c r="O57" s="3" t="str">
        <f>IF(Raw!BO57="", "", IF(Raw!BO57="Missed", "Missed", TIMEVALUE(LEFT(Raw!BO57, FIND(" - ", Raw!BO57)))))</f>
        <v/>
      </c>
      <c r="P57" t="str">
        <f>IF(Raw!BP57="", "", Raw!BP57)</f>
        <v/>
      </c>
      <c r="Q57" s="2" t="str">
        <f>IF(Raw!BW57="", "", IF(Raw!BW57="Missed", "Missed", DATEVALUE(RIGHT(Raw!BW57, LEN(Raw!BW57) - FIND(",", Raw!BW57) - 1))))</f>
        <v/>
      </c>
      <c r="R57" s="3" t="str">
        <f>IF(Raw!BX57="", "", IF(Raw!BX57="Missed", "Missed", TIMEVALUE(LEFT(Raw!BX57, FIND(" - ", Raw!BX57)))))</f>
        <v/>
      </c>
      <c r="S57" t="str">
        <f>IF(Raw!BY57="", "", Raw!BY57)</f>
        <v/>
      </c>
      <c r="T57" s="2" t="str">
        <f>IF(Raw!BZ57="", "", IF(Raw!BZ57="Missed", "Missed", DATEVALUE(RIGHT(Raw!BZ57, LEN(Raw!BZ57) - FIND(",", Raw!BZ57) - 1))))</f>
        <v/>
      </c>
      <c r="U57" s="3" t="str">
        <f>IF(Raw!CA57="", "", IF(Raw!CA57="Missed", "Missed", TIMEVALUE(LEFT(Raw!CA57, FIND(" - ", Raw!CA57)))))</f>
        <v/>
      </c>
      <c r="V57" t="str">
        <f>IF(Raw!CB57="", "", Raw!CB57)</f>
        <v/>
      </c>
    </row>
    <row r="58" spans="1:22" x14ac:dyDescent="0.2">
      <c r="A58" s="4" t="str">
        <f>IF(B58="", "", 57)</f>
        <v/>
      </c>
      <c r="B58" s="4" t="str">
        <f>IF(Raw!R58="", "", Raw!R58)</f>
        <v/>
      </c>
      <c r="C58" s="4" t="str">
        <f>IF(Raw!S58="", "", Raw!S58)</f>
        <v/>
      </c>
      <c r="D58" t="str">
        <f>IF(Raw!AT58="", "", Raw!AT58)</f>
        <v/>
      </c>
      <c r="E58" t="str">
        <f>IF(Raw!V58="", "", Raw!V58)</f>
        <v/>
      </c>
      <c r="F58" t="str">
        <f>IF(Raw!BA58="", "", Raw!BA58)</f>
        <v/>
      </c>
      <c r="G58" t="str">
        <f>IF(Raw!AV58="", "", Raw!AV58)</f>
        <v/>
      </c>
      <c r="H58" t="str">
        <f>IF(Raw!T58="", "", Raw!T58)</f>
        <v/>
      </c>
      <c r="I58" t="str">
        <f>IF(Raw!U58="", "", Raw!U58)</f>
        <v/>
      </c>
      <c r="J58" t="str">
        <f>IF(Raw!AZ58="Failed", "No", "")</f>
        <v/>
      </c>
      <c r="K58" s="2" t="str">
        <f>IF(Raw!BK58="", "", IF(Raw!BK58="Missed", "Missed", DATEVALUE(RIGHT(Raw!BK58, LEN(Raw!BK58) - FIND(",", Raw!BK58) - 1))))</f>
        <v/>
      </c>
      <c r="L58" s="3" t="str">
        <f>IF(Raw!BL58="", "", IF(Raw!BL58="Missed", "Missed", TIMEVALUE(LEFT(Raw!BL58, FIND(" - ", Raw!BL58)))))</f>
        <v/>
      </c>
      <c r="M58" t="str">
        <f>IF(Raw!BM58="", "", Raw!BM58)</f>
        <v/>
      </c>
      <c r="N58" s="2" t="str">
        <f>IF(Raw!BN58="", "", IF(Raw!BN58="Missed", "Missed", DATEVALUE(RIGHT(Raw!BN58, LEN(Raw!BN58) - FIND(",", Raw!BN58) - 1))))</f>
        <v/>
      </c>
      <c r="O58" s="3" t="str">
        <f>IF(Raw!BO58="", "", IF(Raw!BO58="Missed", "Missed", TIMEVALUE(LEFT(Raw!BO58, FIND(" - ", Raw!BO58)))))</f>
        <v/>
      </c>
      <c r="P58" t="str">
        <f>IF(Raw!BP58="", "", Raw!BP58)</f>
        <v/>
      </c>
      <c r="Q58" s="2" t="str">
        <f>IF(Raw!BW58="", "", IF(Raw!BW58="Missed", "Missed", DATEVALUE(RIGHT(Raw!BW58, LEN(Raw!BW58) - FIND(",", Raw!BW58) - 1))))</f>
        <v/>
      </c>
      <c r="R58" s="3" t="str">
        <f>IF(Raw!BX58="", "", IF(Raw!BX58="Missed", "Missed", TIMEVALUE(LEFT(Raw!BX58, FIND(" - ", Raw!BX58)))))</f>
        <v/>
      </c>
      <c r="S58" t="str">
        <f>IF(Raw!BY58="", "", Raw!BY58)</f>
        <v/>
      </c>
      <c r="T58" s="2" t="str">
        <f>IF(Raw!BZ58="", "", IF(Raw!BZ58="Missed", "Missed", DATEVALUE(RIGHT(Raw!BZ58, LEN(Raw!BZ58) - FIND(",", Raw!BZ58) - 1))))</f>
        <v/>
      </c>
      <c r="U58" s="3" t="str">
        <f>IF(Raw!CA58="", "", IF(Raw!CA58="Missed", "Missed", TIMEVALUE(LEFT(Raw!CA58, FIND(" - ", Raw!CA58)))))</f>
        <v/>
      </c>
      <c r="V58" t="str">
        <f>IF(Raw!CB58="", "", Raw!CB58)</f>
        <v/>
      </c>
    </row>
    <row r="59" spans="1:22" x14ac:dyDescent="0.2">
      <c r="A59" s="4" t="str">
        <f>IF(B59="", "", 58)</f>
        <v/>
      </c>
      <c r="B59" s="4" t="str">
        <f>IF(Raw!R59="", "", Raw!R59)</f>
        <v/>
      </c>
      <c r="C59" s="4" t="str">
        <f>IF(Raw!S59="", "", Raw!S59)</f>
        <v/>
      </c>
      <c r="D59" t="str">
        <f>IF(Raw!AT59="", "", Raw!AT59)</f>
        <v/>
      </c>
      <c r="E59" t="str">
        <f>IF(Raw!V59="", "", Raw!V59)</f>
        <v/>
      </c>
      <c r="F59" t="str">
        <f>IF(Raw!BA59="", "", Raw!BA59)</f>
        <v/>
      </c>
      <c r="G59" t="str">
        <f>IF(Raw!AV59="", "", Raw!AV59)</f>
        <v/>
      </c>
      <c r="H59" t="str">
        <f>IF(Raw!T59="", "", Raw!T59)</f>
        <v/>
      </c>
      <c r="I59" t="str">
        <f>IF(Raw!U59="", "", Raw!U59)</f>
        <v/>
      </c>
      <c r="J59" t="str">
        <f>IF(Raw!AZ59="Failed", "No", "")</f>
        <v/>
      </c>
      <c r="K59" s="2" t="str">
        <f>IF(Raw!BK59="", "", IF(Raw!BK59="Missed", "Missed", DATEVALUE(RIGHT(Raw!BK59, LEN(Raw!BK59) - FIND(",", Raw!BK59) - 1))))</f>
        <v/>
      </c>
      <c r="L59" s="3" t="str">
        <f>IF(Raw!BL59="", "", IF(Raw!BL59="Missed", "Missed", TIMEVALUE(LEFT(Raw!BL59, FIND(" - ", Raw!BL59)))))</f>
        <v/>
      </c>
      <c r="M59" t="str">
        <f>IF(Raw!BM59="", "", Raw!BM59)</f>
        <v/>
      </c>
      <c r="N59" s="2" t="str">
        <f>IF(Raw!BN59="", "", IF(Raw!BN59="Missed", "Missed", DATEVALUE(RIGHT(Raw!BN59, LEN(Raw!BN59) - FIND(",", Raw!BN59) - 1))))</f>
        <v/>
      </c>
      <c r="O59" s="3" t="str">
        <f>IF(Raw!BO59="", "", IF(Raw!BO59="Missed", "Missed", TIMEVALUE(LEFT(Raw!BO59, FIND(" - ", Raw!BO59)))))</f>
        <v/>
      </c>
      <c r="P59" t="str">
        <f>IF(Raw!BP59="", "", Raw!BP59)</f>
        <v/>
      </c>
      <c r="Q59" s="2" t="str">
        <f>IF(Raw!BW59="", "", IF(Raw!BW59="Missed", "Missed", DATEVALUE(RIGHT(Raw!BW59, LEN(Raw!BW59) - FIND(",", Raw!BW59) - 1))))</f>
        <v/>
      </c>
      <c r="R59" s="3" t="str">
        <f>IF(Raw!BX59="", "", IF(Raw!BX59="Missed", "Missed", TIMEVALUE(LEFT(Raw!BX59, FIND(" - ", Raw!BX59)))))</f>
        <v/>
      </c>
      <c r="S59" t="str">
        <f>IF(Raw!BY59="", "", Raw!BY59)</f>
        <v/>
      </c>
      <c r="T59" s="2" t="str">
        <f>IF(Raw!BZ59="", "", IF(Raw!BZ59="Missed", "Missed", DATEVALUE(RIGHT(Raw!BZ59, LEN(Raw!BZ59) - FIND(",", Raw!BZ59) - 1))))</f>
        <v/>
      </c>
      <c r="U59" s="3" t="str">
        <f>IF(Raw!CA59="", "", IF(Raw!CA59="Missed", "Missed", TIMEVALUE(LEFT(Raw!CA59, FIND(" - ", Raw!CA59)))))</f>
        <v/>
      </c>
      <c r="V59" t="str">
        <f>IF(Raw!CB59="", "", Raw!CB59)</f>
        <v/>
      </c>
    </row>
    <row r="60" spans="1:22" x14ac:dyDescent="0.2">
      <c r="A60" s="4" t="str">
        <f>IF(B60="", "", 59)</f>
        <v/>
      </c>
      <c r="B60" s="4" t="str">
        <f>IF(Raw!R60="", "", Raw!R60)</f>
        <v/>
      </c>
      <c r="C60" s="4" t="str">
        <f>IF(Raw!S60="", "", Raw!S60)</f>
        <v/>
      </c>
      <c r="D60" t="str">
        <f>IF(Raw!AT60="", "", Raw!AT60)</f>
        <v/>
      </c>
      <c r="E60" t="str">
        <f>IF(Raw!V60="", "", Raw!V60)</f>
        <v/>
      </c>
      <c r="F60" t="str">
        <f>IF(Raw!BA60="", "", Raw!BA60)</f>
        <v/>
      </c>
      <c r="G60" t="str">
        <f>IF(Raw!AV60="", "", Raw!AV60)</f>
        <v/>
      </c>
      <c r="H60" t="str">
        <f>IF(Raw!T60="", "", Raw!T60)</f>
        <v/>
      </c>
      <c r="I60" t="str">
        <f>IF(Raw!U60="", "", Raw!U60)</f>
        <v/>
      </c>
      <c r="J60" t="str">
        <f>IF(Raw!AZ60="Failed", "No", "")</f>
        <v/>
      </c>
      <c r="K60" s="2" t="str">
        <f>IF(Raw!BK60="", "", IF(Raw!BK60="Missed", "Missed", DATEVALUE(RIGHT(Raw!BK60, LEN(Raw!BK60) - FIND(",", Raw!BK60) - 1))))</f>
        <v/>
      </c>
      <c r="L60" s="3" t="str">
        <f>IF(Raw!BL60="", "", IF(Raw!BL60="Missed", "Missed", TIMEVALUE(LEFT(Raw!BL60, FIND(" - ", Raw!BL60)))))</f>
        <v/>
      </c>
      <c r="M60" t="str">
        <f>IF(Raw!BM60="", "", Raw!BM60)</f>
        <v/>
      </c>
      <c r="N60" s="2" t="str">
        <f>IF(Raw!BN60="", "", IF(Raw!BN60="Missed", "Missed", DATEVALUE(RIGHT(Raw!BN60, LEN(Raw!BN60) - FIND(",", Raw!BN60) - 1))))</f>
        <v/>
      </c>
      <c r="O60" s="3" t="str">
        <f>IF(Raw!BO60="", "", IF(Raw!BO60="Missed", "Missed", TIMEVALUE(LEFT(Raw!BO60, FIND(" - ", Raw!BO60)))))</f>
        <v/>
      </c>
      <c r="P60" t="str">
        <f>IF(Raw!BP60="", "", Raw!BP60)</f>
        <v/>
      </c>
      <c r="Q60" s="2" t="str">
        <f>IF(Raw!BW60="", "", IF(Raw!BW60="Missed", "Missed", DATEVALUE(RIGHT(Raw!BW60, LEN(Raw!BW60) - FIND(",", Raw!BW60) - 1))))</f>
        <v/>
      </c>
      <c r="R60" s="3" t="str">
        <f>IF(Raw!BX60="", "", IF(Raw!BX60="Missed", "Missed", TIMEVALUE(LEFT(Raw!BX60, FIND(" - ", Raw!BX60)))))</f>
        <v/>
      </c>
      <c r="S60" t="str">
        <f>IF(Raw!BY60="", "", Raw!BY60)</f>
        <v/>
      </c>
      <c r="T60" s="2" t="str">
        <f>IF(Raw!BZ60="", "", IF(Raw!BZ60="Missed", "Missed", DATEVALUE(RIGHT(Raw!BZ60, LEN(Raw!BZ60) - FIND(",", Raw!BZ60) - 1))))</f>
        <v/>
      </c>
      <c r="U60" s="3" t="str">
        <f>IF(Raw!CA60="", "", IF(Raw!CA60="Missed", "Missed", TIMEVALUE(LEFT(Raw!CA60, FIND(" - ", Raw!CA60)))))</f>
        <v/>
      </c>
      <c r="V60" t="str">
        <f>IF(Raw!CB60="", "", Raw!CB60)</f>
        <v/>
      </c>
    </row>
    <row r="61" spans="1:22" x14ac:dyDescent="0.2">
      <c r="A61" s="4" t="str">
        <f>IF(B61="", "", 60)</f>
        <v/>
      </c>
      <c r="B61" s="4" t="str">
        <f>IF(Raw!R61="", "", Raw!R61)</f>
        <v/>
      </c>
      <c r="C61" s="4" t="str">
        <f>IF(Raw!S61="", "", Raw!S61)</f>
        <v/>
      </c>
      <c r="D61" t="str">
        <f>IF(Raw!AT61="", "", Raw!AT61)</f>
        <v/>
      </c>
      <c r="E61" t="str">
        <f>IF(Raw!V61="", "", Raw!V61)</f>
        <v/>
      </c>
      <c r="F61" t="str">
        <f>IF(Raw!BA61="", "", Raw!BA61)</f>
        <v/>
      </c>
      <c r="G61" t="str">
        <f>IF(Raw!AV61="", "", Raw!AV61)</f>
        <v/>
      </c>
      <c r="H61" t="str">
        <f>IF(Raw!T61="", "", Raw!T61)</f>
        <v/>
      </c>
      <c r="I61" t="str">
        <f>IF(Raw!U61="", "", Raw!U61)</f>
        <v/>
      </c>
      <c r="J61" t="str">
        <f>IF(Raw!AZ61="Failed", "No", "")</f>
        <v/>
      </c>
      <c r="K61" s="2" t="str">
        <f>IF(Raw!BK61="", "", IF(Raw!BK61="Missed", "Missed", DATEVALUE(RIGHT(Raw!BK61, LEN(Raw!BK61) - FIND(",", Raw!BK61) - 1))))</f>
        <v/>
      </c>
      <c r="L61" s="3" t="str">
        <f>IF(Raw!BL61="", "", IF(Raw!BL61="Missed", "Missed", TIMEVALUE(LEFT(Raw!BL61, FIND(" - ", Raw!BL61)))))</f>
        <v/>
      </c>
      <c r="M61" t="str">
        <f>IF(Raw!BM61="", "", Raw!BM61)</f>
        <v/>
      </c>
      <c r="N61" s="2" t="str">
        <f>IF(Raw!BN61="", "", IF(Raw!BN61="Missed", "Missed", DATEVALUE(RIGHT(Raw!BN61, LEN(Raw!BN61) - FIND(",", Raw!BN61) - 1))))</f>
        <v/>
      </c>
      <c r="O61" s="3" t="str">
        <f>IF(Raw!BO61="", "", IF(Raw!BO61="Missed", "Missed", TIMEVALUE(LEFT(Raw!BO61, FIND(" - ", Raw!BO61)))))</f>
        <v/>
      </c>
      <c r="P61" t="str">
        <f>IF(Raw!BP61="", "", Raw!BP61)</f>
        <v/>
      </c>
      <c r="Q61" s="2" t="str">
        <f>IF(Raw!BW61="", "", IF(Raw!BW61="Missed", "Missed", DATEVALUE(RIGHT(Raw!BW61, LEN(Raw!BW61) - FIND(",", Raw!BW61) - 1))))</f>
        <v/>
      </c>
      <c r="R61" s="3" t="str">
        <f>IF(Raw!BX61="", "", IF(Raw!BX61="Missed", "Missed", TIMEVALUE(LEFT(Raw!BX61, FIND(" - ", Raw!BX61)))))</f>
        <v/>
      </c>
      <c r="S61" t="str">
        <f>IF(Raw!BY61="", "", Raw!BY61)</f>
        <v/>
      </c>
      <c r="T61" s="2" t="str">
        <f>IF(Raw!BZ61="", "", IF(Raw!BZ61="Missed", "Missed", DATEVALUE(RIGHT(Raw!BZ61, LEN(Raw!BZ61) - FIND(",", Raw!BZ61) - 1))))</f>
        <v/>
      </c>
      <c r="U61" s="3" t="str">
        <f>IF(Raw!CA61="", "", IF(Raw!CA61="Missed", "Missed", TIMEVALUE(LEFT(Raw!CA61, FIND(" - ", Raw!CA61)))))</f>
        <v/>
      </c>
      <c r="V61" t="str">
        <f>IF(Raw!CB61="", "", Raw!CB61)</f>
        <v/>
      </c>
    </row>
    <row r="62" spans="1:22" x14ac:dyDescent="0.2">
      <c r="A62" s="4" t="str">
        <f>IF(B62="", "", 61)</f>
        <v/>
      </c>
      <c r="B62" s="4" t="str">
        <f>IF(Raw!R62="", "", Raw!R62)</f>
        <v/>
      </c>
      <c r="C62" s="4" t="str">
        <f>IF(Raw!S62="", "", Raw!S62)</f>
        <v/>
      </c>
      <c r="D62" t="str">
        <f>IF(Raw!AT62="", "", Raw!AT62)</f>
        <v/>
      </c>
      <c r="E62" t="str">
        <f>IF(Raw!V62="", "", Raw!V62)</f>
        <v/>
      </c>
      <c r="F62" t="str">
        <f>IF(Raw!BA62="", "", Raw!BA62)</f>
        <v/>
      </c>
      <c r="G62" t="str">
        <f>IF(Raw!AV62="", "", Raw!AV62)</f>
        <v/>
      </c>
      <c r="H62" t="str">
        <f>IF(Raw!T62="", "", Raw!T62)</f>
        <v/>
      </c>
      <c r="I62" t="str">
        <f>IF(Raw!U62="", "", Raw!U62)</f>
        <v/>
      </c>
      <c r="J62" t="str">
        <f>IF(Raw!AZ62="Failed", "No", "")</f>
        <v/>
      </c>
      <c r="K62" s="2" t="str">
        <f>IF(Raw!BK62="", "", IF(Raw!BK62="Missed", "Missed", DATEVALUE(RIGHT(Raw!BK62, LEN(Raw!BK62) - FIND(",", Raw!BK62) - 1))))</f>
        <v/>
      </c>
      <c r="L62" s="3" t="str">
        <f>IF(Raw!BL62="", "", IF(Raw!BL62="Missed", "Missed", TIMEVALUE(LEFT(Raw!BL62, FIND(" - ", Raw!BL62)))))</f>
        <v/>
      </c>
      <c r="M62" t="str">
        <f>IF(Raw!BM62="", "", Raw!BM62)</f>
        <v/>
      </c>
      <c r="N62" s="2" t="str">
        <f>IF(Raw!BN62="", "", IF(Raw!BN62="Missed", "Missed", DATEVALUE(RIGHT(Raw!BN62, LEN(Raw!BN62) - FIND(",", Raw!BN62) - 1))))</f>
        <v/>
      </c>
      <c r="O62" s="3" t="str">
        <f>IF(Raw!BO62="", "", IF(Raw!BO62="Missed", "Missed", TIMEVALUE(LEFT(Raw!BO62, FIND(" - ", Raw!BO62)))))</f>
        <v/>
      </c>
      <c r="P62" t="str">
        <f>IF(Raw!BP62="", "", Raw!BP62)</f>
        <v/>
      </c>
      <c r="Q62" s="2" t="str">
        <f>IF(Raw!BW62="", "", IF(Raw!BW62="Missed", "Missed", DATEVALUE(RIGHT(Raw!BW62, LEN(Raw!BW62) - FIND(",", Raw!BW62) - 1))))</f>
        <v/>
      </c>
      <c r="R62" s="3" t="str">
        <f>IF(Raw!BX62="", "", IF(Raw!BX62="Missed", "Missed", TIMEVALUE(LEFT(Raw!BX62, FIND(" - ", Raw!BX62)))))</f>
        <v/>
      </c>
      <c r="S62" t="str">
        <f>IF(Raw!BY62="", "", Raw!BY62)</f>
        <v/>
      </c>
      <c r="T62" s="2" t="str">
        <f>IF(Raw!BZ62="", "", IF(Raw!BZ62="Missed", "Missed", DATEVALUE(RIGHT(Raw!BZ62, LEN(Raw!BZ62) - FIND(",", Raw!BZ62) - 1))))</f>
        <v/>
      </c>
      <c r="U62" s="3" t="str">
        <f>IF(Raw!CA62="", "", IF(Raw!CA62="Missed", "Missed", TIMEVALUE(LEFT(Raw!CA62, FIND(" - ", Raw!CA62)))))</f>
        <v/>
      </c>
      <c r="V62" t="str">
        <f>IF(Raw!CB62="", "", Raw!CB62)</f>
        <v/>
      </c>
    </row>
    <row r="63" spans="1:22" x14ac:dyDescent="0.2">
      <c r="A63" s="4" t="str">
        <f>IF(B63="", "", 62)</f>
        <v/>
      </c>
      <c r="B63" s="4" t="str">
        <f>IF(Raw!R63="", "", Raw!R63)</f>
        <v/>
      </c>
      <c r="C63" s="4" t="str">
        <f>IF(Raw!S63="", "", Raw!S63)</f>
        <v/>
      </c>
      <c r="D63" t="str">
        <f>IF(Raw!AT63="", "", Raw!AT63)</f>
        <v/>
      </c>
      <c r="E63" t="str">
        <f>IF(Raw!V63="", "", Raw!V63)</f>
        <v/>
      </c>
      <c r="F63" t="str">
        <f>IF(Raw!BA63="", "", Raw!BA63)</f>
        <v/>
      </c>
      <c r="G63" t="str">
        <f>IF(Raw!AV63="", "", Raw!AV63)</f>
        <v/>
      </c>
      <c r="H63" t="str">
        <f>IF(Raw!T63="", "", Raw!T63)</f>
        <v/>
      </c>
      <c r="I63" t="str">
        <f>IF(Raw!U63="", "", Raw!U63)</f>
        <v/>
      </c>
      <c r="J63" t="str">
        <f>IF(Raw!AZ63="Failed", "No", "")</f>
        <v/>
      </c>
      <c r="K63" s="2" t="str">
        <f>IF(Raw!BK63="", "", IF(Raw!BK63="Missed", "Missed", DATEVALUE(RIGHT(Raw!BK63, LEN(Raw!BK63) - FIND(",", Raw!BK63) - 1))))</f>
        <v/>
      </c>
      <c r="L63" s="3" t="str">
        <f>IF(Raw!BL63="", "", IF(Raw!BL63="Missed", "Missed", TIMEVALUE(LEFT(Raw!BL63, FIND(" - ", Raw!BL63)))))</f>
        <v/>
      </c>
      <c r="M63" t="str">
        <f>IF(Raw!BM63="", "", Raw!BM63)</f>
        <v/>
      </c>
      <c r="N63" s="2" t="str">
        <f>IF(Raw!BN63="", "", IF(Raw!BN63="Missed", "Missed", DATEVALUE(RIGHT(Raw!BN63, LEN(Raw!BN63) - FIND(",", Raw!BN63) - 1))))</f>
        <v/>
      </c>
      <c r="O63" s="3" t="str">
        <f>IF(Raw!BO63="", "", IF(Raw!BO63="Missed", "Missed", TIMEVALUE(LEFT(Raw!BO63, FIND(" - ", Raw!BO63)))))</f>
        <v/>
      </c>
      <c r="P63" t="str">
        <f>IF(Raw!BP63="", "", Raw!BP63)</f>
        <v/>
      </c>
      <c r="Q63" s="2" t="str">
        <f>IF(Raw!BW63="", "", IF(Raw!BW63="Missed", "Missed", DATEVALUE(RIGHT(Raw!BW63, LEN(Raw!BW63) - FIND(",", Raw!BW63) - 1))))</f>
        <v/>
      </c>
      <c r="R63" s="3" t="str">
        <f>IF(Raw!BX63="", "", IF(Raw!BX63="Missed", "Missed", TIMEVALUE(LEFT(Raw!BX63, FIND(" - ", Raw!BX63)))))</f>
        <v/>
      </c>
      <c r="S63" t="str">
        <f>IF(Raw!BY63="", "", Raw!BY63)</f>
        <v/>
      </c>
      <c r="T63" s="2" t="str">
        <f>IF(Raw!BZ63="", "", IF(Raw!BZ63="Missed", "Missed", DATEVALUE(RIGHT(Raw!BZ63, LEN(Raw!BZ63) - FIND(",", Raw!BZ63) - 1))))</f>
        <v/>
      </c>
      <c r="U63" s="3" t="str">
        <f>IF(Raw!CA63="", "", IF(Raw!CA63="Missed", "Missed", TIMEVALUE(LEFT(Raw!CA63, FIND(" - ", Raw!CA63)))))</f>
        <v/>
      </c>
      <c r="V63" t="str">
        <f>IF(Raw!CB63="", "", Raw!CB63)</f>
        <v/>
      </c>
    </row>
    <row r="64" spans="1:22" x14ac:dyDescent="0.2">
      <c r="A64" s="4" t="str">
        <f>IF(B64="", "", 63)</f>
        <v/>
      </c>
      <c r="B64" s="4" t="str">
        <f>IF(Raw!R64="", "", Raw!R64)</f>
        <v/>
      </c>
      <c r="C64" s="4" t="str">
        <f>IF(Raw!S64="", "", Raw!S64)</f>
        <v/>
      </c>
      <c r="D64" t="str">
        <f>IF(Raw!AT64="", "", Raw!AT64)</f>
        <v/>
      </c>
      <c r="E64" t="str">
        <f>IF(Raw!V64="", "", Raw!V64)</f>
        <v/>
      </c>
      <c r="F64" t="str">
        <f>IF(Raw!BA64="", "", Raw!BA64)</f>
        <v/>
      </c>
      <c r="G64" t="str">
        <f>IF(Raw!AV64="", "", Raw!AV64)</f>
        <v/>
      </c>
      <c r="H64" t="str">
        <f>IF(Raw!T64="", "", Raw!T64)</f>
        <v/>
      </c>
      <c r="I64" t="str">
        <f>IF(Raw!U64="", "", Raw!U64)</f>
        <v/>
      </c>
      <c r="J64" t="str">
        <f>IF(Raw!AZ64="Failed", "No", "")</f>
        <v/>
      </c>
      <c r="K64" s="2" t="str">
        <f>IF(Raw!BK64="", "", IF(Raw!BK64="Missed", "Missed", DATEVALUE(RIGHT(Raw!BK64, LEN(Raw!BK64) - FIND(",", Raw!BK64) - 1))))</f>
        <v/>
      </c>
      <c r="L64" s="3" t="str">
        <f>IF(Raw!BL64="", "", IF(Raw!BL64="Missed", "Missed", TIMEVALUE(LEFT(Raw!BL64, FIND(" - ", Raw!BL64)))))</f>
        <v/>
      </c>
      <c r="M64" t="str">
        <f>IF(Raw!BM64="", "", Raw!BM64)</f>
        <v/>
      </c>
      <c r="N64" s="2" t="str">
        <f>IF(Raw!BN64="", "", IF(Raw!BN64="Missed", "Missed", DATEVALUE(RIGHT(Raw!BN64, LEN(Raw!BN64) - FIND(",", Raw!BN64) - 1))))</f>
        <v/>
      </c>
      <c r="O64" s="3" t="str">
        <f>IF(Raw!BO64="", "", IF(Raw!BO64="Missed", "Missed", TIMEVALUE(LEFT(Raw!BO64, FIND(" - ", Raw!BO64)))))</f>
        <v/>
      </c>
      <c r="P64" t="str">
        <f>IF(Raw!BP64="", "", Raw!BP64)</f>
        <v/>
      </c>
      <c r="Q64" s="2" t="str">
        <f>IF(Raw!BW64="", "", IF(Raw!BW64="Missed", "Missed", DATEVALUE(RIGHT(Raw!BW64, LEN(Raw!BW64) - FIND(",", Raw!BW64) - 1))))</f>
        <v/>
      </c>
      <c r="R64" s="3" t="str">
        <f>IF(Raw!BX64="", "", IF(Raw!BX64="Missed", "Missed", TIMEVALUE(LEFT(Raw!BX64, FIND(" - ", Raw!BX64)))))</f>
        <v/>
      </c>
      <c r="S64" t="str">
        <f>IF(Raw!BY64="", "", Raw!BY64)</f>
        <v/>
      </c>
      <c r="T64" s="2" t="str">
        <f>IF(Raw!BZ64="", "", IF(Raw!BZ64="Missed", "Missed", DATEVALUE(RIGHT(Raw!BZ64, LEN(Raw!BZ64) - FIND(",", Raw!BZ64) - 1))))</f>
        <v/>
      </c>
      <c r="U64" s="3" t="str">
        <f>IF(Raw!CA64="", "", IF(Raw!CA64="Missed", "Missed", TIMEVALUE(LEFT(Raw!CA64, FIND(" - ", Raw!CA64)))))</f>
        <v/>
      </c>
      <c r="V64" t="str">
        <f>IF(Raw!CB64="", "", Raw!CB64)</f>
        <v/>
      </c>
    </row>
    <row r="65" spans="1:22" x14ac:dyDescent="0.2">
      <c r="A65" s="4" t="str">
        <f>IF(B65="", "", 64)</f>
        <v/>
      </c>
      <c r="B65" s="4" t="str">
        <f>IF(Raw!R65="", "", Raw!R65)</f>
        <v/>
      </c>
      <c r="C65" s="4" t="str">
        <f>IF(Raw!S65="", "", Raw!S65)</f>
        <v/>
      </c>
      <c r="D65" t="str">
        <f>IF(Raw!AT65="", "", Raw!AT65)</f>
        <v/>
      </c>
      <c r="E65" t="str">
        <f>IF(Raw!V65="", "", Raw!V65)</f>
        <v/>
      </c>
      <c r="F65" t="str">
        <f>IF(Raw!BA65="", "", Raw!BA65)</f>
        <v/>
      </c>
      <c r="G65" t="str">
        <f>IF(Raw!AV65="", "", Raw!AV65)</f>
        <v/>
      </c>
      <c r="H65" t="str">
        <f>IF(Raw!T65="", "", Raw!T65)</f>
        <v/>
      </c>
      <c r="I65" t="str">
        <f>IF(Raw!U65="", "", Raw!U65)</f>
        <v/>
      </c>
      <c r="J65" t="str">
        <f>IF(Raw!AZ65="Failed", "No", "")</f>
        <v/>
      </c>
      <c r="K65" s="2" t="str">
        <f>IF(Raw!BK65="", "", IF(Raw!BK65="Missed", "Missed", DATEVALUE(RIGHT(Raw!BK65, LEN(Raw!BK65) - FIND(",", Raw!BK65) - 1))))</f>
        <v/>
      </c>
      <c r="L65" s="3" t="str">
        <f>IF(Raw!BL65="", "", IF(Raw!BL65="Missed", "Missed", TIMEVALUE(LEFT(Raw!BL65, FIND(" - ", Raw!BL65)))))</f>
        <v/>
      </c>
      <c r="M65" t="str">
        <f>IF(Raw!BM65="", "", Raw!BM65)</f>
        <v/>
      </c>
      <c r="N65" s="2" t="str">
        <f>IF(Raw!BN65="", "", IF(Raw!BN65="Missed", "Missed", DATEVALUE(RIGHT(Raw!BN65, LEN(Raw!BN65) - FIND(",", Raw!BN65) - 1))))</f>
        <v/>
      </c>
      <c r="O65" s="3" t="str">
        <f>IF(Raw!BO65="", "", IF(Raw!BO65="Missed", "Missed", TIMEVALUE(LEFT(Raw!BO65, FIND(" - ", Raw!BO65)))))</f>
        <v/>
      </c>
      <c r="P65" t="str">
        <f>IF(Raw!BP65="", "", Raw!BP65)</f>
        <v/>
      </c>
      <c r="Q65" s="2" t="str">
        <f>IF(Raw!BW65="", "", IF(Raw!BW65="Missed", "Missed", DATEVALUE(RIGHT(Raw!BW65, LEN(Raw!BW65) - FIND(",", Raw!BW65) - 1))))</f>
        <v/>
      </c>
      <c r="R65" s="3" t="str">
        <f>IF(Raw!BX65="", "", IF(Raw!BX65="Missed", "Missed", TIMEVALUE(LEFT(Raw!BX65, FIND(" - ", Raw!BX65)))))</f>
        <v/>
      </c>
      <c r="S65" t="str">
        <f>IF(Raw!BY65="", "", Raw!BY65)</f>
        <v/>
      </c>
      <c r="T65" s="2" t="str">
        <f>IF(Raw!BZ65="", "", IF(Raw!BZ65="Missed", "Missed", DATEVALUE(RIGHT(Raw!BZ65, LEN(Raw!BZ65) - FIND(",", Raw!BZ65) - 1))))</f>
        <v/>
      </c>
      <c r="U65" s="3" t="str">
        <f>IF(Raw!CA65="", "", IF(Raw!CA65="Missed", "Missed", TIMEVALUE(LEFT(Raw!CA65, FIND(" - ", Raw!CA65)))))</f>
        <v/>
      </c>
      <c r="V65" t="str">
        <f>IF(Raw!CB65="", "", Raw!CB65)</f>
        <v/>
      </c>
    </row>
    <row r="66" spans="1:22" x14ac:dyDescent="0.2">
      <c r="A66" s="4" t="str">
        <f>IF(B66="", "", 65)</f>
        <v/>
      </c>
      <c r="B66" s="4" t="str">
        <f>IF(Raw!R66="", "", Raw!R66)</f>
        <v/>
      </c>
      <c r="C66" s="4" t="str">
        <f>IF(Raw!S66="", "", Raw!S66)</f>
        <v/>
      </c>
      <c r="D66" t="str">
        <f>IF(Raw!AT66="", "", Raw!AT66)</f>
        <v/>
      </c>
      <c r="E66" t="str">
        <f>IF(Raw!V66="", "", Raw!V66)</f>
        <v/>
      </c>
      <c r="F66" t="str">
        <f>IF(Raw!BA66="", "", Raw!BA66)</f>
        <v/>
      </c>
      <c r="G66" t="str">
        <f>IF(Raw!AV66="", "", Raw!AV66)</f>
        <v/>
      </c>
      <c r="H66" t="str">
        <f>IF(Raw!T66="", "", Raw!T66)</f>
        <v/>
      </c>
      <c r="I66" t="str">
        <f>IF(Raw!U66="", "", Raw!U66)</f>
        <v/>
      </c>
      <c r="J66" t="str">
        <f>IF(Raw!AZ66="Failed", "No", "")</f>
        <v/>
      </c>
      <c r="K66" s="2" t="str">
        <f>IF(Raw!BK66="", "", IF(Raw!BK66="Missed", "Missed", DATEVALUE(RIGHT(Raw!BK66, LEN(Raw!BK66) - FIND(",", Raw!BK66) - 1))))</f>
        <v/>
      </c>
      <c r="L66" s="3" t="str">
        <f>IF(Raw!BL66="", "", IF(Raw!BL66="Missed", "Missed", TIMEVALUE(LEFT(Raw!BL66, FIND(" - ", Raw!BL66)))))</f>
        <v/>
      </c>
      <c r="M66" t="str">
        <f>IF(Raw!BM66="", "", Raw!BM66)</f>
        <v/>
      </c>
      <c r="N66" s="2" t="str">
        <f>IF(Raw!BN66="", "", IF(Raw!BN66="Missed", "Missed", DATEVALUE(RIGHT(Raw!BN66, LEN(Raw!BN66) - FIND(",", Raw!BN66) - 1))))</f>
        <v/>
      </c>
      <c r="O66" s="3" t="str">
        <f>IF(Raw!BO66="", "", IF(Raw!BO66="Missed", "Missed", TIMEVALUE(LEFT(Raw!BO66, FIND(" - ", Raw!BO66)))))</f>
        <v/>
      </c>
      <c r="P66" t="str">
        <f>IF(Raw!BP66="", "", Raw!BP66)</f>
        <v/>
      </c>
      <c r="Q66" s="2" t="str">
        <f>IF(Raw!BW66="", "", IF(Raw!BW66="Missed", "Missed", DATEVALUE(RIGHT(Raw!BW66, LEN(Raw!BW66) - FIND(",", Raw!BW66) - 1))))</f>
        <v/>
      </c>
      <c r="R66" s="3" t="str">
        <f>IF(Raw!BX66="", "", IF(Raw!BX66="Missed", "Missed", TIMEVALUE(LEFT(Raw!BX66, FIND(" - ", Raw!BX66)))))</f>
        <v/>
      </c>
      <c r="S66" t="str">
        <f>IF(Raw!BY66="", "", Raw!BY66)</f>
        <v/>
      </c>
      <c r="T66" s="2" t="str">
        <f>IF(Raw!BZ66="", "", IF(Raw!BZ66="Missed", "Missed", DATEVALUE(RIGHT(Raw!BZ66, LEN(Raw!BZ66) - FIND(",", Raw!BZ66) - 1))))</f>
        <v/>
      </c>
      <c r="U66" s="3" t="str">
        <f>IF(Raw!CA66="", "", IF(Raw!CA66="Missed", "Missed", TIMEVALUE(LEFT(Raw!CA66, FIND(" - ", Raw!CA66)))))</f>
        <v/>
      </c>
      <c r="V66" t="str">
        <f>IF(Raw!CB66="", "", Raw!CB66)</f>
        <v/>
      </c>
    </row>
    <row r="67" spans="1:22" x14ac:dyDescent="0.2">
      <c r="A67" s="4" t="str">
        <f>IF(B67="", "", 66)</f>
        <v/>
      </c>
      <c r="B67" s="4" t="str">
        <f>IF(Raw!R67="", "", Raw!R67)</f>
        <v/>
      </c>
      <c r="C67" s="4" t="str">
        <f>IF(Raw!S67="", "", Raw!S67)</f>
        <v/>
      </c>
      <c r="D67" t="str">
        <f>IF(Raw!AT67="", "", Raw!AT67)</f>
        <v/>
      </c>
      <c r="E67" t="str">
        <f>IF(Raw!V67="", "", Raw!V67)</f>
        <v/>
      </c>
      <c r="F67" t="str">
        <f>IF(Raw!BA67="", "", Raw!BA67)</f>
        <v/>
      </c>
      <c r="G67" t="str">
        <f>IF(Raw!AV67="", "", Raw!AV67)</f>
        <v/>
      </c>
      <c r="H67" t="str">
        <f>IF(Raw!T67="", "", Raw!T67)</f>
        <v/>
      </c>
      <c r="I67" t="str">
        <f>IF(Raw!U67="", "", Raw!U67)</f>
        <v/>
      </c>
      <c r="J67" t="str">
        <f>IF(Raw!AZ67="Failed", "No", "")</f>
        <v/>
      </c>
      <c r="K67" s="2" t="str">
        <f>IF(Raw!BK67="", "", IF(Raw!BK67="Missed", "Missed", DATEVALUE(RIGHT(Raw!BK67, LEN(Raw!BK67) - FIND(",", Raw!BK67) - 1))))</f>
        <v/>
      </c>
      <c r="L67" s="3" t="str">
        <f>IF(Raw!BL67="", "", IF(Raw!BL67="Missed", "Missed", TIMEVALUE(LEFT(Raw!BL67, FIND(" - ", Raw!BL67)))))</f>
        <v/>
      </c>
      <c r="M67" t="str">
        <f>IF(Raw!BM67="", "", Raw!BM67)</f>
        <v/>
      </c>
      <c r="N67" s="2" t="str">
        <f>IF(Raw!BN67="", "", IF(Raw!BN67="Missed", "Missed", DATEVALUE(RIGHT(Raw!BN67, LEN(Raw!BN67) - FIND(",", Raw!BN67) - 1))))</f>
        <v/>
      </c>
      <c r="O67" s="3" t="str">
        <f>IF(Raw!BO67="", "", IF(Raw!BO67="Missed", "Missed", TIMEVALUE(LEFT(Raw!BO67, FIND(" - ", Raw!BO67)))))</f>
        <v/>
      </c>
      <c r="P67" t="str">
        <f>IF(Raw!BP67="", "", Raw!BP67)</f>
        <v/>
      </c>
      <c r="Q67" s="2" t="str">
        <f>IF(Raw!BW67="", "", IF(Raw!BW67="Missed", "Missed", DATEVALUE(RIGHT(Raw!BW67, LEN(Raw!BW67) - FIND(",", Raw!BW67) - 1))))</f>
        <v/>
      </c>
      <c r="R67" s="3" t="str">
        <f>IF(Raw!BX67="", "", IF(Raw!BX67="Missed", "Missed", TIMEVALUE(LEFT(Raw!BX67, FIND(" - ", Raw!BX67)))))</f>
        <v/>
      </c>
      <c r="S67" t="str">
        <f>IF(Raw!BY67="", "", Raw!BY67)</f>
        <v/>
      </c>
      <c r="T67" s="2" t="str">
        <f>IF(Raw!BZ67="", "", IF(Raw!BZ67="Missed", "Missed", DATEVALUE(RIGHT(Raw!BZ67, LEN(Raw!BZ67) - FIND(",", Raw!BZ67) - 1))))</f>
        <v/>
      </c>
      <c r="U67" s="3" t="str">
        <f>IF(Raw!CA67="", "", IF(Raw!CA67="Missed", "Missed", TIMEVALUE(LEFT(Raw!CA67, FIND(" - ", Raw!CA67)))))</f>
        <v/>
      </c>
      <c r="V67" t="str">
        <f>IF(Raw!CB67="", "", Raw!CB67)</f>
        <v/>
      </c>
    </row>
    <row r="68" spans="1:22" x14ac:dyDescent="0.2">
      <c r="A68" s="4" t="str">
        <f>IF(B68="", "", 67)</f>
        <v/>
      </c>
      <c r="B68" s="4" t="str">
        <f>IF(Raw!R68="", "", Raw!R68)</f>
        <v/>
      </c>
      <c r="C68" s="4" t="str">
        <f>IF(Raw!S68="", "", Raw!S68)</f>
        <v/>
      </c>
      <c r="D68" t="str">
        <f>IF(Raw!AT68="", "", Raw!AT68)</f>
        <v/>
      </c>
      <c r="E68" t="str">
        <f>IF(Raw!V68="", "", Raw!V68)</f>
        <v/>
      </c>
      <c r="F68" t="str">
        <f>IF(Raw!BA68="", "", Raw!BA68)</f>
        <v/>
      </c>
      <c r="G68" t="str">
        <f>IF(Raw!AV68="", "", Raw!AV68)</f>
        <v/>
      </c>
      <c r="H68" t="str">
        <f>IF(Raw!T68="", "", Raw!T68)</f>
        <v/>
      </c>
      <c r="I68" t="str">
        <f>IF(Raw!U68="", "", Raw!U68)</f>
        <v/>
      </c>
      <c r="J68" t="str">
        <f>IF(Raw!AZ68="Failed", "No", "")</f>
        <v/>
      </c>
      <c r="K68" s="2" t="str">
        <f>IF(Raw!BK68="", "", IF(Raw!BK68="Missed", "Missed", DATEVALUE(RIGHT(Raw!BK68, LEN(Raw!BK68) - FIND(",", Raw!BK68) - 1))))</f>
        <v/>
      </c>
      <c r="L68" s="3" t="str">
        <f>IF(Raw!BL68="", "", IF(Raw!BL68="Missed", "Missed", TIMEVALUE(LEFT(Raw!BL68, FIND(" - ", Raw!BL68)))))</f>
        <v/>
      </c>
      <c r="M68" t="str">
        <f>IF(Raw!BM68="", "", Raw!BM68)</f>
        <v/>
      </c>
      <c r="N68" s="2" t="str">
        <f>IF(Raw!BN68="", "", IF(Raw!BN68="Missed", "Missed", DATEVALUE(RIGHT(Raw!BN68, LEN(Raw!BN68) - FIND(",", Raw!BN68) - 1))))</f>
        <v/>
      </c>
      <c r="O68" s="3" t="str">
        <f>IF(Raw!BO68="", "", IF(Raw!BO68="Missed", "Missed", TIMEVALUE(LEFT(Raw!BO68, FIND(" - ", Raw!BO68)))))</f>
        <v/>
      </c>
      <c r="P68" t="str">
        <f>IF(Raw!BP68="", "", Raw!BP68)</f>
        <v/>
      </c>
      <c r="Q68" s="2" t="str">
        <f>IF(Raw!BW68="", "", IF(Raw!BW68="Missed", "Missed", DATEVALUE(RIGHT(Raw!BW68, LEN(Raw!BW68) - FIND(",", Raw!BW68) - 1))))</f>
        <v/>
      </c>
      <c r="R68" s="3" t="str">
        <f>IF(Raw!BX68="", "", IF(Raw!BX68="Missed", "Missed", TIMEVALUE(LEFT(Raw!BX68, FIND(" - ", Raw!BX68)))))</f>
        <v/>
      </c>
      <c r="S68" t="str">
        <f>IF(Raw!BY68="", "", Raw!BY68)</f>
        <v/>
      </c>
      <c r="T68" s="2" t="str">
        <f>IF(Raw!BZ68="", "", IF(Raw!BZ68="Missed", "Missed", DATEVALUE(RIGHT(Raw!BZ68, LEN(Raw!BZ68) - FIND(",", Raw!BZ68) - 1))))</f>
        <v/>
      </c>
      <c r="U68" s="3" t="str">
        <f>IF(Raw!CA68="", "", IF(Raw!CA68="Missed", "Missed", TIMEVALUE(LEFT(Raw!CA68, FIND(" - ", Raw!CA68)))))</f>
        <v/>
      </c>
      <c r="V68" t="str">
        <f>IF(Raw!CB68="", "", Raw!CB68)</f>
        <v/>
      </c>
    </row>
    <row r="69" spans="1:22" x14ac:dyDescent="0.2">
      <c r="A69" s="4" t="str">
        <f>IF(B69="", "", 68)</f>
        <v/>
      </c>
      <c r="B69" s="4" t="str">
        <f>IF(Raw!R69="", "", Raw!R69)</f>
        <v/>
      </c>
      <c r="C69" s="4" t="str">
        <f>IF(Raw!S69="", "", Raw!S69)</f>
        <v/>
      </c>
      <c r="D69" t="str">
        <f>IF(Raw!AT69="", "", Raw!AT69)</f>
        <v/>
      </c>
      <c r="E69" t="str">
        <f>IF(Raw!V69="", "", Raw!V69)</f>
        <v/>
      </c>
      <c r="F69" t="str">
        <f>IF(Raw!BA69="", "", Raw!BA69)</f>
        <v/>
      </c>
      <c r="G69" t="str">
        <f>IF(Raw!AV69="", "", Raw!AV69)</f>
        <v/>
      </c>
      <c r="H69" t="str">
        <f>IF(Raw!T69="", "", Raw!T69)</f>
        <v/>
      </c>
      <c r="I69" t="str">
        <f>IF(Raw!U69="", "", Raw!U69)</f>
        <v/>
      </c>
      <c r="J69" t="str">
        <f>IF(Raw!AZ69="Failed", "No", "")</f>
        <v/>
      </c>
      <c r="K69" s="2" t="str">
        <f>IF(Raw!BK69="", "", IF(Raw!BK69="Missed", "Missed", DATEVALUE(RIGHT(Raw!BK69, LEN(Raw!BK69) - FIND(",", Raw!BK69) - 1))))</f>
        <v/>
      </c>
      <c r="L69" s="3" t="str">
        <f>IF(Raw!BL69="", "", IF(Raw!BL69="Missed", "Missed", TIMEVALUE(LEFT(Raw!BL69, FIND(" - ", Raw!BL69)))))</f>
        <v/>
      </c>
      <c r="M69" t="str">
        <f>IF(Raw!BM69="", "", Raw!BM69)</f>
        <v/>
      </c>
      <c r="N69" s="2" t="str">
        <f>IF(Raw!BN69="", "", IF(Raw!BN69="Missed", "Missed", DATEVALUE(RIGHT(Raw!BN69, LEN(Raw!BN69) - FIND(",", Raw!BN69) - 1))))</f>
        <v/>
      </c>
      <c r="O69" s="3" t="str">
        <f>IF(Raw!BO69="", "", IF(Raw!BO69="Missed", "Missed", TIMEVALUE(LEFT(Raw!BO69, FIND(" - ", Raw!BO69)))))</f>
        <v/>
      </c>
      <c r="P69" t="str">
        <f>IF(Raw!BP69="", "", Raw!BP69)</f>
        <v/>
      </c>
      <c r="Q69" s="2" t="str">
        <f>IF(Raw!BW69="", "", IF(Raw!BW69="Missed", "Missed", DATEVALUE(RIGHT(Raw!BW69, LEN(Raw!BW69) - FIND(",", Raw!BW69) - 1))))</f>
        <v/>
      </c>
      <c r="R69" s="3" t="str">
        <f>IF(Raw!BX69="", "", IF(Raw!BX69="Missed", "Missed", TIMEVALUE(LEFT(Raw!BX69, FIND(" - ", Raw!BX69)))))</f>
        <v/>
      </c>
      <c r="S69" t="str">
        <f>IF(Raw!BY69="", "", Raw!BY69)</f>
        <v/>
      </c>
      <c r="T69" s="2" t="str">
        <f>IF(Raw!BZ69="", "", IF(Raw!BZ69="Missed", "Missed", DATEVALUE(RIGHT(Raw!BZ69, LEN(Raw!BZ69) - FIND(",", Raw!BZ69) - 1))))</f>
        <v/>
      </c>
      <c r="U69" s="3" t="str">
        <f>IF(Raw!CA69="", "", IF(Raw!CA69="Missed", "Missed", TIMEVALUE(LEFT(Raw!CA69, FIND(" - ", Raw!CA69)))))</f>
        <v/>
      </c>
      <c r="V69" t="str">
        <f>IF(Raw!CB69="", "", Raw!CB69)</f>
        <v/>
      </c>
    </row>
    <row r="70" spans="1:22" x14ac:dyDescent="0.2">
      <c r="A70" s="4" t="str">
        <f>IF(B70="", "", 69)</f>
        <v/>
      </c>
      <c r="B70" s="4" t="str">
        <f>IF(Raw!R70="", "", Raw!R70)</f>
        <v/>
      </c>
      <c r="C70" s="4" t="str">
        <f>IF(Raw!S70="", "", Raw!S70)</f>
        <v/>
      </c>
      <c r="D70" t="str">
        <f>IF(Raw!AT70="", "", Raw!AT70)</f>
        <v/>
      </c>
      <c r="E70" t="str">
        <f>IF(Raw!V70="", "", Raw!V70)</f>
        <v/>
      </c>
      <c r="F70" t="str">
        <f>IF(Raw!BA70="", "", Raw!BA70)</f>
        <v/>
      </c>
      <c r="G70" t="str">
        <f>IF(Raw!AV70="", "", Raw!AV70)</f>
        <v/>
      </c>
      <c r="H70" t="str">
        <f>IF(Raw!T70="", "", Raw!T70)</f>
        <v/>
      </c>
      <c r="I70" t="str">
        <f>IF(Raw!U70="", "", Raw!U70)</f>
        <v/>
      </c>
      <c r="J70" t="str">
        <f>IF(Raw!AZ70="Failed", "No", "")</f>
        <v/>
      </c>
      <c r="K70" s="2" t="str">
        <f>IF(Raw!BK70="", "", IF(Raw!BK70="Missed", "Missed", DATEVALUE(RIGHT(Raw!BK70, LEN(Raw!BK70) - FIND(",", Raw!BK70) - 1))))</f>
        <v/>
      </c>
      <c r="L70" s="3" t="str">
        <f>IF(Raw!BL70="", "", IF(Raw!BL70="Missed", "Missed", TIMEVALUE(LEFT(Raw!BL70, FIND(" - ", Raw!BL70)))))</f>
        <v/>
      </c>
      <c r="M70" t="str">
        <f>IF(Raw!BM70="", "", Raw!BM70)</f>
        <v/>
      </c>
      <c r="N70" s="2" t="str">
        <f>IF(Raw!BN70="", "", IF(Raw!BN70="Missed", "Missed", DATEVALUE(RIGHT(Raw!BN70, LEN(Raw!BN70) - FIND(",", Raw!BN70) - 1))))</f>
        <v/>
      </c>
      <c r="O70" s="3" t="str">
        <f>IF(Raw!BO70="", "", IF(Raw!BO70="Missed", "Missed", TIMEVALUE(LEFT(Raw!BO70, FIND(" - ", Raw!BO70)))))</f>
        <v/>
      </c>
      <c r="P70" t="str">
        <f>IF(Raw!BP70="", "", Raw!BP70)</f>
        <v/>
      </c>
      <c r="Q70" s="2" t="str">
        <f>IF(Raw!BW70="", "", IF(Raw!BW70="Missed", "Missed", DATEVALUE(RIGHT(Raw!BW70, LEN(Raw!BW70) - FIND(",", Raw!BW70) - 1))))</f>
        <v/>
      </c>
      <c r="R70" s="3" t="str">
        <f>IF(Raw!BX70="", "", IF(Raw!BX70="Missed", "Missed", TIMEVALUE(LEFT(Raw!BX70, FIND(" - ", Raw!BX70)))))</f>
        <v/>
      </c>
      <c r="S70" t="str">
        <f>IF(Raw!BY70="", "", Raw!BY70)</f>
        <v/>
      </c>
      <c r="T70" s="2" t="str">
        <f>IF(Raw!BZ70="", "", IF(Raw!BZ70="Missed", "Missed", DATEVALUE(RIGHT(Raw!BZ70, LEN(Raw!BZ70) - FIND(",", Raw!BZ70) - 1))))</f>
        <v/>
      </c>
      <c r="U70" s="3" t="str">
        <f>IF(Raw!CA70="", "", IF(Raw!CA70="Missed", "Missed", TIMEVALUE(LEFT(Raw!CA70, FIND(" - ", Raw!CA70)))))</f>
        <v/>
      </c>
      <c r="V70" t="str">
        <f>IF(Raw!CB70="", "", Raw!CB70)</f>
        <v/>
      </c>
    </row>
    <row r="71" spans="1:22" x14ac:dyDescent="0.2">
      <c r="A71" s="4" t="str">
        <f>IF(B71="", "", 70)</f>
        <v/>
      </c>
      <c r="B71" s="4" t="str">
        <f>IF(Raw!R71="", "", Raw!R71)</f>
        <v/>
      </c>
      <c r="C71" s="4" t="str">
        <f>IF(Raw!S71="", "", Raw!S71)</f>
        <v/>
      </c>
      <c r="D71" t="str">
        <f>IF(Raw!AT71="", "", Raw!AT71)</f>
        <v/>
      </c>
      <c r="E71" t="str">
        <f>IF(Raw!V71="", "", Raw!V71)</f>
        <v/>
      </c>
      <c r="F71" t="str">
        <f>IF(Raw!BA71="", "", Raw!BA71)</f>
        <v/>
      </c>
      <c r="G71" t="str">
        <f>IF(Raw!AV71="", "", Raw!AV71)</f>
        <v/>
      </c>
      <c r="H71" t="str">
        <f>IF(Raw!T71="", "", Raw!T71)</f>
        <v/>
      </c>
      <c r="I71" t="str">
        <f>IF(Raw!U71="", "", Raw!U71)</f>
        <v/>
      </c>
      <c r="J71" t="str">
        <f>IF(Raw!AZ71="Failed", "No", "")</f>
        <v/>
      </c>
      <c r="K71" s="2" t="str">
        <f>IF(Raw!BK71="", "", IF(Raw!BK71="Missed", "Missed", DATEVALUE(RIGHT(Raw!BK71, LEN(Raw!BK71) - FIND(",", Raw!BK71) - 1))))</f>
        <v/>
      </c>
      <c r="L71" s="3" t="str">
        <f>IF(Raw!BL71="", "", IF(Raw!BL71="Missed", "Missed", TIMEVALUE(LEFT(Raw!BL71, FIND(" - ", Raw!BL71)))))</f>
        <v/>
      </c>
      <c r="M71" t="str">
        <f>IF(Raw!BM71="", "", Raw!BM71)</f>
        <v/>
      </c>
      <c r="N71" s="2" t="str">
        <f>IF(Raw!BN71="", "", IF(Raw!BN71="Missed", "Missed", DATEVALUE(RIGHT(Raw!BN71, LEN(Raw!BN71) - FIND(",", Raw!BN71) - 1))))</f>
        <v/>
      </c>
      <c r="O71" s="3" t="str">
        <f>IF(Raw!BO71="", "", IF(Raw!BO71="Missed", "Missed", TIMEVALUE(LEFT(Raw!BO71, FIND(" - ", Raw!BO71)))))</f>
        <v/>
      </c>
      <c r="P71" t="str">
        <f>IF(Raw!BP71="", "", Raw!BP71)</f>
        <v/>
      </c>
      <c r="Q71" s="2" t="str">
        <f>IF(Raw!BW71="", "", IF(Raw!BW71="Missed", "Missed", DATEVALUE(RIGHT(Raw!BW71, LEN(Raw!BW71) - FIND(",", Raw!BW71) - 1))))</f>
        <v/>
      </c>
      <c r="R71" s="3" t="str">
        <f>IF(Raw!BX71="", "", IF(Raw!BX71="Missed", "Missed", TIMEVALUE(LEFT(Raw!BX71, FIND(" - ", Raw!BX71)))))</f>
        <v/>
      </c>
      <c r="S71" t="str">
        <f>IF(Raw!BY71="", "", Raw!BY71)</f>
        <v/>
      </c>
      <c r="T71" s="2" t="str">
        <f>IF(Raw!BZ71="", "", IF(Raw!BZ71="Missed", "Missed", DATEVALUE(RIGHT(Raw!BZ71, LEN(Raw!BZ71) - FIND(",", Raw!BZ71) - 1))))</f>
        <v/>
      </c>
      <c r="U71" s="3" t="str">
        <f>IF(Raw!CA71="", "", IF(Raw!CA71="Missed", "Missed", TIMEVALUE(LEFT(Raw!CA71, FIND(" - ", Raw!CA71)))))</f>
        <v/>
      </c>
      <c r="V71" t="str">
        <f>IF(Raw!CB71="", "", Raw!CB71)</f>
        <v/>
      </c>
    </row>
    <row r="72" spans="1:22" x14ac:dyDescent="0.2">
      <c r="A72" s="4" t="str">
        <f>IF(B72="", "", 71)</f>
        <v/>
      </c>
      <c r="B72" s="4" t="str">
        <f>IF(Raw!R72="", "", Raw!R72)</f>
        <v/>
      </c>
      <c r="C72" s="4" t="str">
        <f>IF(Raw!S72="", "", Raw!S72)</f>
        <v/>
      </c>
      <c r="D72" t="str">
        <f>IF(Raw!AT72="", "", Raw!AT72)</f>
        <v/>
      </c>
      <c r="E72" t="str">
        <f>IF(Raw!V72="", "", Raw!V72)</f>
        <v/>
      </c>
      <c r="F72" t="str">
        <f>IF(Raw!BA72="", "", Raw!BA72)</f>
        <v/>
      </c>
      <c r="G72" t="str">
        <f>IF(Raw!AV72="", "", Raw!AV72)</f>
        <v/>
      </c>
      <c r="H72" t="str">
        <f>IF(Raw!T72="", "", Raw!T72)</f>
        <v/>
      </c>
      <c r="I72" t="str">
        <f>IF(Raw!U72="", "", Raw!U72)</f>
        <v/>
      </c>
      <c r="J72" t="str">
        <f>IF(Raw!AZ72="Failed", "No", "")</f>
        <v/>
      </c>
      <c r="K72" s="2" t="str">
        <f>IF(Raw!BK72="", "", IF(Raw!BK72="Missed", "Missed", DATEVALUE(RIGHT(Raw!BK72, LEN(Raw!BK72) - FIND(",", Raw!BK72) - 1))))</f>
        <v/>
      </c>
      <c r="L72" s="3" t="str">
        <f>IF(Raw!BL72="", "", IF(Raw!BL72="Missed", "Missed", TIMEVALUE(LEFT(Raw!BL72, FIND(" - ", Raw!BL72)))))</f>
        <v/>
      </c>
      <c r="M72" t="str">
        <f>IF(Raw!BM72="", "", Raw!BM72)</f>
        <v/>
      </c>
      <c r="N72" s="2" t="str">
        <f>IF(Raw!BN72="", "", IF(Raw!BN72="Missed", "Missed", DATEVALUE(RIGHT(Raw!BN72, LEN(Raw!BN72) - FIND(",", Raw!BN72) - 1))))</f>
        <v/>
      </c>
      <c r="O72" s="3" t="str">
        <f>IF(Raw!BO72="", "", IF(Raw!BO72="Missed", "Missed", TIMEVALUE(LEFT(Raw!BO72, FIND(" - ", Raw!BO72)))))</f>
        <v/>
      </c>
      <c r="P72" t="str">
        <f>IF(Raw!BP72="", "", Raw!BP72)</f>
        <v/>
      </c>
      <c r="Q72" s="2" t="str">
        <f>IF(Raw!BW72="", "", IF(Raw!BW72="Missed", "Missed", DATEVALUE(RIGHT(Raw!BW72, LEN(Raw!BW72) - FIND(",", Raw!BW72) - 1))))</f>
        <v/>
      </c>
      <c r="R72" s="3" t="str">
        <f>IF(Raw!BX72="", "", IF(Raw!BX72="Missed", "Missed", TIMEVALUE(LEFT(Raw!BX72, FIND(" - ", Raw!BX72)))))</f>
        <v/>
      </c>
      <c r="S72" t="str">
        <f>IF(Raw!BY72="", "", Raw!BY72)</f>
        <v/>
      </c>
      <c r="T72" s="2" t="str">
        <f>IF(Raw!BZ72="", "", IF(Raw!BZ72="Missed", "Missed", DATEVALUE(RIGHT(Raw!BZ72, LEN(Raw!BZ72) - FIND(",", Raw!BZ72) - 1))))</f>
        <v/>
      </c>
      <c r="U72" s="3" t="str">
        <f>IF(Raw!CA72="", "", IF(Raw!CA72="Missed", "Missed", TIMEVALUE(LEFT(Raw!CA72, FIND(" - ", Raw!CA72)))))</f>
        <v/>
      </c>
      <c r="V72" t="str">
        <f>IF(Raw!CB72="", "", Raw!CB72)</f>
        <v/>
      </c>
    </row>
    <row r="73" spans="1:22" x14ac:dyDescent="0.2">
      <c r="A73" s="4" t="str">
        <f>IF(B73="", "", 72)</f>
        <v/>
      </c>
      <c r="B73" s="4" t="str">
        <f>IF(Raw!R73="", "", Raw!R73)</f>
        <v/>
      </c>
      <c r="C73" s="4" t="str">
        <f>IF(Raw!S73="", "", Raw!S73)</f>
        <v/>
      </c>
      <c r="D73" t="str">
        <f>IF(Raw!AT73="", "", Raw!AT73)</f>
        <v/>
      </c>
      <c r="E73" t="str">
        <f>IF(Raw!V73="", "", Raw!V73)</f>
        <v/>
      </c>
      <c r="F73" t="str">
        <f>IF(Raw!BA73="", "", Raw!BA73)</f>
        <v/>
      </c>
      <c r="G73" t="str">
        <f>IF(Raw!AV73="", "", Raw!AV73)</f>
        <v/>
      </c>
      <c r="H73" t="str">
        <f>IF(Raw!T73="", "", Raw!T73)</f>
        <v/>
      </c>
      <c r="I73" t="str">
        <f>IF(Raw!U73="", "", Raw!U73)</f>
        <v/>
      </c>
      <c r="J73" t="str">
        <f>IF(Raw!AZ73="Failed", "No", "")</f>
        <v/>
      </c>
      <c r="K73" s="2" t="str">
        <f>IF(Raw!BK73="", "", IF(Raw!BK73="Missed", "Missed", DATEVALUE(RIGHT(Raw!BK73, LEN(Raw!BK73) - FIND(",", Raw!BK73) - 1))))</f>
        <v/>
      </c>
      <c r="L73" s="3" t="str">
        <f>IF(Raw!BL73="", "", IF(Raw!BL73="Missed", "Missed", TIMEVALUE(LEFT(Raw!BL73, FIND(" - ", Raw!BL73)))))</f>
        <v/>
      </c>
      <c r="M73" t="str">
        <f>IF(Raw!BM73="", "", Raw!BM73)</f>
        <v/>
      </c>
      <c r="N73" s="2" t="str">
        <f>IF(Raw!BN73="", "", IF(Raw!BN73="Missed", "Missed", DATEVALUE(RIGHT(Raw!BN73, LEN(Raw!BN73) - FIND(",", Raw!BN73) - 1))))</f>
        <v/>
      </c>
      <c r="O73" s="3" t="str">
        <f>IF(Raw!BO73="", "", IF(Raw!BO73="Missed", "Missed", TIMEVALUE(LEFT(Raw!BO73, FIND(" - ", Raw!BO73)))))</f>
        <v/>
      </c>
      <c r="P73" t="str">
        <f>IF(Raw!BP73="", "", Raw!BP73)</f>
        <v/>
      </c>
      <c r="Q73" s="2" t="str">
        <f>IF(Raw!BW73="", "", IF(Raw!BW73="Missed", "Missed", DATEVALUE(RIGHT(Raw!BW73, LEN(Raw!BW73) - FIND(",", Raw!BW73) - 1))))</f>
        <v/>
      </c>
      <c r="R73" s="3" t="str">
        <f>IF(Raw!BX73="", "", IF(Raw!BX73="Missed", "Missed", TIMEVALUE(LEFT(Raw!BX73, FIND(" - ", Raw!BX73)))))</f>
        <v/>
      </c>
      <c r="S73" t="str">
        <f>IF(Raw!BY73="", "", Raw!BY73)</f>
        <v/>
      </c>
      <c r="T73" s="2" t="str">
        <f>IF(Raw!BZ73="", "", IF(Raw!BZ73="Missed", "Missed", DATEVALUE(RIGHT(Raw!BZ73, LEN(Raw!BZ73) - FIND(",", Raw!BZ73) - 1))))</f>
        <v/>
      </c>
      <c r="U73" s="3" t="str">
        <f>IF(Raw!CA73="", "", IF(Raw!CA73="Missed", "Missed", TIMEVALUE(LEFT(Raw!CA73, FIND(" - ", Raw!CA73)))))</f>
        <v/>
      </c>
      <c r="V73" t="str">
        <f>IF(Raw!CB73="", "", Raw!CB73)</f>
        <v/>
      </c>
    </row>
    <row r="74" spans="1:22" x14ac:dyDescent="0.2">
      <c r="A74" s="4" t="str">
        <f>IF(B74="", "", 73)</f>
        <v/>
      </c>
      <c r="B74" s="4" t="str">
        <f>IF(Raw!R74="", "", Raw!R74)</f>
        <v/>
      </c>
      <c r="C74" s="4" t="str">
        <f>IF(Raw!S74="", "", Raw!S74)</f>
        <v/>
      </c>
      <c r="D74" t="str">
        <f>IF(Raw!AT74="", "", Raw!AT74)</f>
        <v/>
      </c>
      <c r="E74" t="str">
        <f>IF(Raw!V74="", "", Raw!V74)</f>
        <v/>
      </c>
      <c r="F74" t="str">
        <f>IF(Raw!BA74="", "", Raw!BA74)</f>
        <v/>
      </c>
      <c r="G74" t="str">
        <f>IF(Raw!AV74="", "", Raw!AV74)</f>
        <v/>
      </c>
      <c r="H74" t="str">
        <f>IF(Raw!T74="", "", Raw!T74)</f>
        <v/>
      </c>
      <c r="I74" t="str">
        <f>IF(Raw!U74="", "", Raw!U74)</f>
        <v/>
      </c>
      <c r="J74" t="str">
        <f>IF(Raw!AZ74="Failed", "No", "")</f>
        <v/>
      </c>
      <c r="K74" s="2" t="str">
        <f>IF(Raw!BK74="", "", IF(Raw!BK74="Missed", "Missed", DATEVALUE(RIGHT(Raw!BK74, LEN(Raw!BK74) - FIND(",", Raw!BK74) - 1))))</f>
        <v/>
      </c>
      <c r="L74" s="3" t="str">
        <f>IF(Raw!BL74="", "", IF(Raw!BL74="Missed", "Missed", TIMEVALUE(LEFT(Raw!BL74, FIND(" - ", Raw!BL74)))))</f>
        <v/>
      </c>
      <c r="M74" t="str">
        <f>IF(Raw!BM74="", "", Raw!BM74)</f>
        <v/>
      </c>
      <c r="N74" s="2" t="str">
        <f>IF(Raw!BN74="", "", IF(Raw!BN74="Missed", "Missed", DATEVALUE(RIGHT(Raw!BN74, LEN(Raw!BN74) - FIND(",", Raw!BN74) - 1))))</f>
        <v/>
      </c>
      <c r="O74" s="3" t="str">
        <f>IF(Raw!BO74="", "", IF(Raw!BO74="Missed", "Missed", TIMEVALUE(LEFT(Raw!BO74, FIND(" - ", Raw!BO74)))))</f>
        <v/>
      </c>
      <c r="P74" t="str">
        <f>IF(Raw!BP74="", "", Raw!BP74)</f>
        <v/>
      </c>
      <c r="Q74" s="2" t="str">
        <f>IF(Raw!BW74="", "", IF(Raw!BW74="Missed", "Missed", DATEVALUE(RIGHT(Raw!BW74, LEN(Raw!BW74) - FIND(",", Raw!BW74) - 1))))</f>
        <v/>
      </c>
      <c r="R74" s="3" t="str">
        <f>IF(Raw!BX74="", "", IF(Raw!BX74="Missed", "Missed", TIMEVALUE(LEFT(Raw!BX74, FIND(" - ", Raw!BX74)))))</f>
        <v/>
      </c>
      <c r="S74" t="str">
        <f>IF(Raw!BY74="", "", Raw!BY74)</f>
        <v/>
      </c>
      <c r="T74" s="2" t="str">
        <f>IF(Raw!BZ74="", "", IF(Raw!BZ74="Missed", "Missed", DATEVALUE(RIGHT(Raw!BZ74, LEN(Raw!BZ74) - FIND(",", Raw!BZ74) - 1))))</f>
        <v/>
      </c>
      <c r="U74" s="3" t="str">
        <f>IF(Raw!CA74="", "", IF(Raw!CA74="Missed", "Missed", TIMEVALUE(LEFT(Raw!CA74, FIND(" - ", Raw!CA74)))))</f>
        <v/>
      </c>
      <c r="V74" t="str">
        <f>IF(Raw!CB74="", "", Raw!CB74)</f>
        <v/>
      </c>
    </row>
    <row r="75" spans="1:22" x14ac:dyDescent="0.2">
      <c r="A75" s="4" t="str">
        <f>IF(B75="", "", 74)</f>
        <v/>
      </c>
      <c r="B75" s="4" t="str">
        <f>IF(Raw!R75="", "", Raw!R75)</f>
        <v/>
      </c>
      <c r="C75" s="4" t="str">
        <f>IF(Raw!S75="", "", Raw!S75)</f>
        <v/>
      </c>
      <c r="D75" t="str">
        <f>IF(Raw!AT75="", "", Raw!AT75)</f>
        <v/>
      </c>
      <c r="E75" t="str">
        <f>IF(Raw!V75="", "", Raw!V75)</f>
        <v/>
      </c>
      <c r="F75" t="str">
        <f>IF(Raw!BA75="", "", Raw!BA75)</f>
        <v/>
      </c>
      <c r="G75" t="str">
        <f>IF(Raw!AV75="", "", Raw!AV75)</f>
        <v/>
      </c>
      <c r="H75" t="str">
        <f>IF(Raw!T75="", "", Raw!T75)</f>
        <v/>
      </c>
      <c r="I75" t="str">
        <f>IF(Raw!U75="", "", Raw!U75)</f>
        <v/>
      </c>
      <c r="J75" t="str">
        <f>IF(Raw!AZ75="Failed", "No", "")</f>
        <v/>
      </c>
      <c r="K75" s="2" t="str">
        <f>IF(Raw!BK75="", "", IF(Raw!BK75="Missed", "Missed", DATEVALUE(RIGHT(Raw!BK75, LEN(Raw!BK75) - FIND(",", Raw!BK75) - 1))))</f>
        <v/>
      </c>
      <c r="L75" s="3" t="str">
        <f>IF(Raw!BL75="", "", IF(Raw!BL75="Missed", "Missed", TIMEVALUE(LEFT(Raw!BL75, FIND(" - ", Raw!BL75)))))</f>
        <v/>
      </c>
      <c r="M75" t="str">
        <f>IF(Raw!BM75="", "", Raw!BM75)</f>
        <v/>
      </c>
      <c r="N75" s="2" t="str">
        <f>IF(Raw!BN75="", "", IF(Raw!BN75="Missed", "Missed", DATEVALUE(RIGHT(Raw!BN75, LEN(Raw!BN75) - FIND(",", Raw!BN75) - 1))))</f>
        <v/>
      </c>
      <c r="O75" s="3" t="str">
        <f>IF(Raw!BO75="", "", IF(Raw!BO75="Missed", "Missed", TIMEVALUE(LEFT(Raw!BO75, FIND(" - ", Raw!BO75)))))</f>
        <v/>
      </c>
      <c r="P75" t="str">
        <f>IF(Raw!BP75="", "", Raw!BP75)</f>
        <v/>
      </c>
      <c r="Q75" s="2" t="str">
        <f>IF(Raw!BW75="", "", IF(Raw!BW75="Missed", "Missed", DATEVALUE(RIGHT(Raw!BW75, LEN(Raw!BW75) - FIND(",", Raw!BW75) - 1))))</f>
        <v/>
      </c>
      <c r="R75" s="3" t="str">
        <f>IF(Raw!BX75="", "", IF(Raw!BX75="Missed", "Missed", TIMEVALUE(LEFT(Raw!BX75, FIND(" - ", Raw!BX75)))))</f>
        <v/>
      </c>
      <c r="S75" t="str">
        <f>IF(Raw!BY75="", "", Raw!BY75)</f>
        <v/>
      </c>
      <c r="T75" s="2" t="str">
        <f>IF(Raw!BZ75="", "", IF(Raw!BZ75="Missed", "Missed", DATEVALUE(RIGHT(Raw!BZ75, LEN(Raw!BZ75) - FIND(",", Raw!BZ75) - 1))))</f>
        <v/>
      </c>
      <c r="U75" s="3" t="str">
        <f>IF(Raw!CA75="", "", IF(Raw!CA75="Missed", "Missed", TIMEVALUE(LEFT(Raw!CA75, FIND(" - ", Raw!CA75)))))</f>
        <v/>
      </c>
      <c r="V75" t="str">
        <f>IF(Raw!CB75="", "", Raw!CB75)</f>
        <v/>
      </c>
    </row>
    <row r="76" spans="1:22" x14ac:dyDescent="0.2">
      <c r="A76" s="4" t="str">
        <f>IF(B76="", "", 75)</f>
        <v/>
      </c>
      <c r="B76" s="4" t="str">
        <f>IF(Raw!R76="", "", Raw!R76)</f>
        <v/>
      </c>
      <c r="C76" s="4" t="str">
        <f>IF(Raw!S76="", "", Raw!S76)</f>
        <v/>
      </c>
      <c r="D76" t="str">
        <f>IF(Raw!AT76="", "", Raw!AT76)</f>
        <v/>
      </c>
      <c r="E76" t="str">
        <f>IF(Raw!V76="", "", Raw!V76)</f>
        <v/>
      </c>
      <c r="F76" t="str">
        <f>IF(Raw!BA76="", "", Raw!BA76)</f>
        <v/>
      </c>
      <c r="G76" t="str">
        <f>IF(Raw!AV76="", "", Raw!AV76)</f>
        <v/>
      </c>
      <c r="H76" t="str">
        <f>IF(Raw!T76="", "", Raw!T76)</f>
        <v/>
      </c>
      <c r="I76" t="str">
        <f>IF(Raw!U76="", "", Raw!U76)</f>
        <v/>
      </c>
      <c r="J76" t="str">
        <f>IF(Raw!AZ76="Failed", "No", "")</f>
        <v/>
      </c>
      <c r="K76" s="2" t="str">
        <f>IF(Raw!BK76="", "", IF(Raw!BK76="Missed", "Missed", DATEVALUE(RIGHT(Raw!BK76, LEN(Raw!BK76) - FIND(",", Raw!BK76) - 1))))</f>
        <v/>
      </c>
      <c r="L76" s="3" t="str">
        <f>IF(Raw!BL76="", "", IF(Raw!BL76="Missed", "Missed", TIMEVALUE(LEFT(Raw!BL76, FIND(" - ", Raw!BL76)))))</f>
        <v/>
      </c>
      <c r="M76" t="str">
        <f>IF(Raw!BM76="", "", Raw!BM76)</f>
        <v/>
      </c>
      <c r="N76" s="2" t="str">
        <f>IF(Raw!BN76="", "", IF(Raw!BN76="Missed", "Missed", DATEVALUE(RIGHT(Raw!BN76, LEN(Raw!BN76) - FIND(",", Raw!BN76) - 1))))</f>
        <v/>
      </c>
      <c r="O76" s="3" t="str">
        <f>IF(Raw!BO76="", "", IF(Raw!BO76="Missed", "Missed", TIMEVALUE(LEFT(Raw!BO76, FIND(" - ", Raw!BO76)))))</f>
        <v/>
      </c>
      <c r="P76" t="str">
        <f>IF(Raw!BP76="", "", Raw!BP76)</f>
        <v/>
      </c>
      <c r="Q76" s="2" t="str">
        <f>IF(Raw!BW76="", "", IF(Raw!BW76="Missed", "Missed", DATEVALUE(RIGHT(Raw!BW76, LEN(Raw!BW76) - FIND(",", Raw!BW76) - 1))))</f>
        <v/>
      </c>
      <c r="R76" s="3" t="str">
        <f>IF(Raw!BX76="", "", IF(Raw!BX76="Missed", "Missed", TIMEVALUE(LEFT(Raw!BX76, FIND(" - ", Raw!BX76)))))</f>
        <v/>
      </c>
      <c r="S76" t="str">
        <f>IF(Raw!BY76="", "", Raw!BY76)</f>
        <v/>
      </c>
      <c r="T76" s="2" t="str">
        <f>IF(Raw!BZ76="", "", IF(Raw!BZ76="Missed", "Missed", DATEVALUE(RIGHT(Raw!BZ76, LEN(Raw!BZ76) - FIND(",", Raw!BZ76) - 1))))</f>
        <v/>
      </c>
      <c r="U76" s="3" t="str">
        <f>IF(Raw!CA76="", "", IF(Raw!CA76="Missed", "Missed", TIMEVALUE(LEFT(Raw!CA76, FIND(" - ", Raw!CA76)))))</f>
        <v/>
      </c>
      <c r="V76" t="str">
        <f>IF(Raw!CB76="", "", Raw!CB76)</f>
        <v/>
      </c>
    </row>
    <row r="77" spans="1:22" x14ac:dyDescent="0.2">
      <c r="A77" s="4" t="str">
        <f>IF(B77="", "", 76)</f>
        <v/>
      </c>
      <c r="B77" s="4" t="str">
        <f>IF(Raw!R77="", "", Raw!R77)</f>
        <v/>
      </c>
      <c r="C77" s="4" t="str">
        <f>IF(Raw!S77="", "", Raw!S77)</f>
        <v/>
      </c>
      <c r="D77" t="str">
        <f>IF(Raw!AT77="", "", Raw!AT77)</f>
        <v/>
      </c>
      <c r="E77" t="str">
        <f>IF(Raw!V77="", "", Raw!V77)</f>
        <v/>
      </c>
      <c r="F77" t="str">
        <f>IF(Raw!BA77="", "", Raw!BA77)</f>
        <v/>
      </c>
      <c r="G77" t="str">
        <f>IF(Raw!AV77="", "", Raw!AV77)</f>
        <v/>
      </c>
      <c r="H77" t="str">
        <f>IF(Raw!T77="", "", Raw!T77)</f>
        <v/>
      </c>
      <c r="I77" t="str">
        <f>IF(Raw!U77="", "", Raw!U77)</f>
        <v/>
      </c>
      <c r="J77" t="str">
        <f>IF(Raw!AZ77="Failed", "No", "")</f>
        <v/>
      </c>
      <c r="K77" s="2" t="str">
        <f>IF(Raw!BK77="", "", IF(Raw!BK77="Missed", "Missed", DATEVALUE(RIGHT(Raw!BK77, LEN(Raw!BK77) - FIND(",", Raw!BK77) - 1))))</f>
        <v/>
      </c>
      <c r="L77" s="3" t="str">
        <f>IF(Raw!BL77="", "", IF(Raw!BL77="Missed", "Missed", TIMEVALUE(LEFT(Raw!BL77, FIND(" - ", Raw!BL77)))))</f>
        <v/>
      </c>
      <c r="M77" t="str">
        <f>IF(Raw!BM77="", "", Raw!BM77)</f>
        <v/>
      </c>
      <c r="N77" s="2" t="str">
        <f>IF(Raw!BN77="", "", IF(Raw!BN77="Missed", "Missed", DATEVALUE(RIGHT(Raw!BN77, LEN(Raw!BN77) - FIND(",", Raw!BN77) - 1))))</f>
        <v/>
      </c>
      <c r="O77" s="3" t="str">
        <f>IF(Raw!BO77="", "", IF(Raw!BO77="Missed", "Missed", TIMEVALUE(LEFT(Raw!BO77, FIND(" - ", Raw!BO77)))))</f>
        <v/>
      </c>
      <c r="P77" t="str">
        <f>IF(Raw!BP77="", "", Raw!BP77)</f>
        <v/>
      </c>
      <c r="Q77" s="2" t="str">
        <f>IF(Raw!BW77="", "", IF(Raw!BW77="Missed", "Missed", DATEVALUE(RIGHT(Raw!BW77, LEN(Raw!BW77) - FIND(",", Raw!BW77) - 1))))</f>
        <v/>
      </c>
      <c r="R77" s="3" t="str">
        <f>IF(Raw!BX77="", "", IF(Raw!BX77="Missed", "Missed", TIMEVALUE(LEFT(Raw!BX77, FIND(" - ", Raw!BX77)))))</f>
        <v/>
      </c>
      <c r="S77" t="str">
        <f>IF(Raw!BY77="", "", Raw!BY77)</f>
        <v/>
      </c>
      <c r="T77" s="2" t="str">
        <f>IF(Raw!BZ77="", "", IF(Raw!BZ77="Missed", "Missed", DATEVALUE(RIGHT(Raw!BZ77, LEN(Raw!BZ77) - FIND(",", Raw!BZ77) - 1))))</f>
        <v/>
      </c>
      <c r="U77" s="3" t="str">
        <f>IF(Raw!CA77="", "", IF(Raw!CA77="Missed", "Missed", TIMEVALUE(LEFT(Raw!CA77, FIND(" - ", Raw!CA77)))))</f>
        <v/>
      </c>
      <c r="V77" t="str">
        <f>IF(Raw!CB77="", "", Raw!CB77)</f>
        <v/>
      </c>
    </row>
    <row r="78" spans="1:22" x14ac:dyDescent="0.2">
      <c r="A78" s="4" t="str">
        <f>IF(B78="", "", 77)</f>
        <v/>
      </c>
      <c r="B78" s="4" t="str">
        <f>IF(Raw!R78="", "", Raw!R78)</f>
        <v/>
      </c>
      <c r="C78" s="4" t="str">
        <f>IF(Raw!S78="", "", Raw!S78)</f>
        <v/>
      </c>
      <c r="D78" t="str">
        <f>IF(Raw!AT78="", "", Raw!AT78)</f>
        <v/>
      </c>
      <c r="E78" t="str">
        <f>IF(Raw!V78="", "", Raw!V78)</f>
        <v/>
      </c>
      <c r="F78" t="str">
        <f>IF(Raw!BA78="", "", Raw!BA78)</f>
        <v/>
      </c>
      <c r="G78" t="str">
        <f>IF(Raw!AV78="", "", Raw!AV78)</f>
        <v/>
      </c>
      <c r="H78" t="str">
        <f>IF(Raw!T78="", "", Raw!T78)</f>
        <v/>
      </c>
      <c r="I78" t="str">
        <f>IF(Raw!U78="", "", Raw!U78)</f>
        <v/>
      </c>
      <c r="J78" t="str">
        <f>IF(Raw!AZ78="Failed", "No", "")</f>
        <v/>
      </c>
      <c r="K78" s="2" t="str">
        <f>IF(Raw!BK78="", "", IF(Raw!BK78="Missed", "Missed", DATEVALUE(RIGHT(Raw!BK78, LEN(Raw!BK78) - FIND(",", Raw!BK78) - 1))))</f>
        <v/>
      </c>
      <c r="L78" s="3" t="str">
        <f>IF(Raw!BL78="", "", IF(Raw!BL78="Missed", "Missed", TIMEVALUE(LEFT(Raw!BL78, FIND(" - ", Raw!BL78)))))</f>
        <v/>
      </c>
      <c r="M78" t="str">
        <f>IF(Raw!BM78="", "", Raw!BM78)</f>
        <v/>
      </c>
      <c r="N78" s="2" t="str">
        <f>IF(Raw!BN78="", "", IF(Raw!BN78="Missed", "Missed", DATEVALUE(RIGHT(Raw!BN78, LEN(Raw!BN78) - FIND(",", Raw!BN78) - 1))))</f>
        <v/>
      </c>
      <c r="O78" s="3" t="str">
        <f>IF(Raw!BO78="", "", IF(Raw!BO78="Missed", "Missed", TIMEVALUE(LEFT(Raw!BO78, FIND(" - ", Raw!BO78)))))</f>
        <v/>
      </c>
      <c r="P78" t="str">
        <f>IF(Raw!BP78="", "", Raw!BP78)</f>
        <v/>
      </c>
      <c r="Q78" s="2" t="str">
        <f>IF(Raw!BW78="", "", IF(Raw!BW78="Missed", "Missed", DATEVALUE(RIGHT(Raw!BW78, LEN(Raw!BW78) - FIND(",", Raw!BW78) - 1))))</f>
        <v/>
      </c>
      <c r="R78" s="3" t="str">
        <f>IF(Raw!BX78="", "", IF(Raw!BX78="Missed", "Missed", TIMEVALUE(LEFT(Raw!BX78, FIND(" - ", Raw!BX78)))))</f>
        <v/>
      </c>
      <c r="S78" t="str">
        <f>IF(Raw!BY78="", "", Raw!BY78)</f>
        <v/>
      </c>
      <c r="T78" s="2" t="str">
        <f>IF(Raw!BZ78="", "", IF(Raw!BZ78="Missed", "Missed", DATEVALUE(RIGHT(Raw!BZ78, LEN(Raw!BZ78) - FIND(",", Raw!BZ78) - 1))))</f>
        <v/>
      </c>
      <c r="U78" s="3" t="str">
        <f>IF(Raw!CA78="", "", IF(Raw!CA78="Missed", "Missed", TIMEVALUE(LEFT(Raw!CA78, FIND(" - ", Raw!CA78)))))</f>
        <v/>
      </c>
      <c r="V78" t="str">
        <f>IF(Raw!CB78="", "", Raw!CB78)</f>
        <v/>
      </c>
    </row>
    <row r="79" spans="1:22" x14ac:dyDescent="0.2">
      <c r="A79" s="4" t="str">
        <f>IF(B79="", "", 78)</f>
        <v/>
      </c>
      <c r="B79" s="4" t="str">
        <f>IF(Raw!R79="", "", Raw!R79)</f>
        <v/>
      </c>
      <c r="C79" s="4" t="str">
        <f>IF(Raw!S79="", "", Raw!S79)</f>
        <v/>
      </c>
      <c r="D79" t="str">
        <f>IF(Raw!AT79="", "", Raw!AT79)</f>
        <v/>
      </c>
      <c r="E79" t="str">
        <f>IF(Raw!V79="", "", Raw!V79)</f>
        <v/>
      </c>
      <c r="F79" t="str">
        <f>IF(Raw!BA79="", "", Raw!BA79)</f>
        <v/>
      </c>
      <c r="G79" t="str">
        <f>IF(Raw!AV79="", "", Raw!AV79)</f>
        <v/>
      </c>
      <c r="H79" t="str">
        <f>IF(Raw!T79="", "", Raw!T79)</f>
        <v/>
      </c>
      <c r="I79" t="str">
        <f>IF(Raw!U79="", "", Raw!U79)</f>
        <v/>
      </c>
      <c r="J79" t="str">
        <f>IF(Raw!AZ79="Failed", "No", "")</f>
        <v/>
      </c>
      <c r="K79" s="2" t="str">
        <f>IF(Raw!BK79="", "", IF(Raw!BK79="Missed", "Missed", DATEVALUE(RIGHT(Raw!BK79, LEN(Raw!BK79) - FIND(",", Raw!BK79) - 1))))</f>
        <v/>
      </c>
      <c r="L79" s="3" t="str">
        <f>IF(Raw!BL79="", "", IF(Raw!BL79="Missed", "Missed", TIMEVALUE(LEFT(Raw!BL79, FIND(" - ", Raw!BL79)))))</f>
        <v/>
      </c>
      <c r="M79" t="str">
        <f>IF(Raw!BM79="", "", Raw!BM79)</f>
        <v/>
      </c>
      <c r="N79" s="2" t="str">
        <f>IF(Raw!BN79="", "", IF(Raw!BN79="Missed", "Missed", DATEVALUE(RIGHT(Raw!BN79, LEN(Raw!BN79) - FIND(",", Raw!BN79) - 1))))</f>
        <v/>
      </c>
      <c r="O79" s="3" t="str">
        <f>IF(Raw!BO79="", "", IF(Raw!BO79="Missed", "Missed", TIMEVALUE(LEFT(Raw!BO79, FIND(" - ", Raw!BO79)))))</f>
        <v/>
      </c>
      <c r="P79" t="str">
        <f>IF(Raw!BP79="", "", Raw!BP79)</f>
        <v/>
      </c>
      <c r="Q79" s="2" t="str">
        <f>IF(Raw!BW79="", "", IF(Raw!BW79="Missed", "Missed", DATEVALUE(RIGHT(Raw!BW79, LEN(Raw!BW79) - FIND(",", Raw!BW79) - 1))))</f>
        <v/>
      </c>
      <c r="R79" s="3" t="str">
        <f>IF(Raw!BX79="", "", IF(Raw!BX79="Missed", "Missed", TIMEVALUE(LEFT(Raw!BX79, FIND(" - ", Raw!BX79)))))</f>
        <v/>
      </c>
      <c r="S79" t="str">
        <f>IF(Raw!BY79="", "", Raw!BY79)</f>
        <v/>
      </c>
      <c r="T79" s="2" t="str">
        <f>IF(Raw!BZ79="", "", IF(Raw!BZ79="Missed", "Missed", DATEVALUE(RIGHT(Raw!BZ79, LEN(Raw!BZ79) - FIND(",", Raw!BZ79) - 1))))</f>
        <v/>
      </c>
      <c r="U79" s="3" t="str">
        <f>IF(Raw!CA79="", "", IF(Raw!CA79="Missed", "Missed", TIMEVALUE(LEFT(Raw!CA79, FIND(" - ", Raw!CA79)))))</f>
        <v/>
      </c>
      <c r="V79" t="str">
        <f>IF(Raw!CB79="", "", Raw!CB79)</f>
        <v/>
      </c>
    </row>
    <row r="80" spans="1:22" x14ac:dyDescent="0.2">
      <c r="A80" s="4" t="str">
        <f>IF(B80="", "", 79)</f>
        <v/>
      </c>
      <c r="B80" s="4" t="str">
        <f>IF(Raw!R80="", "", Raw!R80)</f>
        <v/>
      </c>
      <c r="C80" s="4" t="str">
        <f>IF(Raw!S80="", "", Raw!S80)</f>
        <v/>
      </c>
      <c r="D80" t="str">
        <f>IF(Raw!AT80="", "", Raw!AT80)</f>
        <v/>
      </c>
      <c r="E80" t="str">
        <f>IF(Raw!V80="", "", Raw!V80)</f>
        <v/>
      </c>
      <c r="F80" t="str">
        <f>IF(Raw!BA80="", "", Raw!BA80)</f>
        <v/>
      </c>
      <c r="G80" t="str">
        <f>IF(Raw!AV80="", "", Raw!AV80)</f>
        <v/>
      </c>
      <c r="H80" t="str">
        <f>IF(Raw!T80="", "", Raw!T80)</f>
        <v/>
      </c>
      <c r="I80" t="str">
        <f>IF(Raw!U80="", "", Raw!U80)</f>
        <v/>
      </c>
      <c r="J80" t="str">
        <f>IF(Raw!AZ80="Failed", "No", "")</f>
        <v/>
      </c>
      <c r="K80" s="2" t="str">
        <f>IF(Raw!BK80="", "", IF(Raw!BK80="Missed", "Missed", DATEVALUE(RIGHT(Raw!BK80, LEN(Raw!BK80) - FIND(",", Raw!BK80) - 1))))</f>
        <v/>
      </c>
      <c r="L80" s="3" t="str">
        <f>IF(Raw!BL80="", "", IF(Raw!BL80="Missed", "Missed", TIMEVALUE(LEFT(Raw!BL80, FIND(" - ", Raw!BL80)))))</f>
        <v/>
      </c>
      <c r="M80" t="str">
        <f>IF(Raw!BM80="", "", Raw!BM80)</f>
        <v/>
      </c>
      <c r="N80" s="2" t="str">
        <f>IF(Raw!BN80="", "", IF(Raw!BN80="Missed", "Missed", DATEVALUE(RIGHT(Raw!BN80, LEN(Raw!BN80) - FIND(",", Raw!BN80) - 1))))</f>
        <v/>
      </c>
      <c r="O80" s="3" t="str">
        <f>IF(Raw!BO80="", "", IF(Raw!BO80="Missed", "Missed", TIMEVALUE(LEFT(Raw!BO80, FIND(" - ", Raw!BO80)))))</f>
        <v/>
      </c>
      <c r="P80" t="str">
        <f>IF(Raw!BP80="", "", Raw!BP80)</f>
        <v/>
      </c>
      <c r="Q80" s="2" t="str">
        <f>IF(Raw!BW80="", "", IF(Raw!BW80="Missed", "Missed", DATEVALUE(RIGHT(Raw!BW80, LEN(Raw!BW80) - FIND(",", Raw!BW80) - 1))))</f>
        <v/>
      </c>
      <c r="R80" s="3" t="str">
        <f>IF(Raw!BX80="", "", IF(Raw!BX80="Missed", "Missed", TIMEVALUE(LEFT(Raw!BX80, FIND(" - ", Raw!BX80)))))</f>
        <v/>
      </c>
      <c r="S80" t="str">
        <f>IF(Raw!BY80="", "", Raw!BY80)</f>
        <v/>
      </c>
      <c r="T80" s="2" t="str">
        <f>IF(Raw!BZ80="", "", IF(Raw!BZ80="Missed", "Missed", DATEVALUE(RIGHT(Raw!BZ80, LEN(Raw!BZ80) - FIND(",", Raw!BZ80) - 1))))</f>
        <v/>
      </c>
      <c r="U80" s="3" t="str">
        <f>IF(Raw!CA80="", "", IF(Raw!CA80="Missed", "Missed", TIMEVALUE(LEFT(Raw!CA80, FIND(" - ", Raw!CA80)))))</f>
        <v/>
      </c>
      <c r="V80" t="str">
        <f>IF(Raw!CB80="", "", Raw!CB80)</f>
        <v/>
      </c>
    </row>
    <row r="81" spans="1:22" x14ac:dyDescent="0.2">
      <c r="A81" s="4" t="str">
        <f>IF(B81="", "", 80)</f>
        <v/>
      </c>
      <c r="B81" s="4" t="str">
        <f>IF(Raw!R81="", "", Raw!R81)</f>
        <v/>
      </c>
      <c r="C81" s="4" t="str">
        <f>IF(Raw!S81="", "", Raw!S81)</f>
        <v/>
      </c>
      <c r="D81" t="str">
        <f>IF(Raw!AT81="", "", Raw!AT81)</f>
        <v/>
      </c>
      <c r="E81" t="str">
        <f>IF(Raw!V81="", "", Raw!V81)</f>
        <v/>
      </c>
      <c r="F81" t="str">
        <f>IF(Raw!BA81="", "", Raw!BA81)</f>
        <v/>
      </c>
      <c r="G81" t="str">
        <f>IF(Raw!AV81="", "", Raw!AV81)</f>
        <v/>
      </c>
      <c r="H81" t="str">
        <f>IF(Raw!T81="", "", Raw!T81)</f>
        <v/>
      </c>
      <c r="I81" t="str">
        <f>IF(Raw!U81="", "", Raw!U81)</f>
        <v/>
      </c>
      <c r="J81" t="str">
        <f>IF(Raw!AZ81="Failed", "No", "")</f>
        <v/>
      </c>
      <c r="K81" s="2" t="str">
        <f>IF(Raw!BK81="", "", IF(Raw!BK81="Missed", "Missed", DATEVALUE(RIGHT(Raw!BK81, LEN(Raw!BK81) - FIND(",", Raw!BK81) - 1))))</f>
        <v/>
      </c>
      <c r="L81" s="3" t="str">
        <f>IF(Raw!BL81="", "", IF(Raw!BL81="Missed", "Missed", TIMEVALUE(LEFT(Raw!BL81, FIND(" - ", Raw!BL81)))))</f>
        <v/>
      </c>
      <c r="M81" t="str">
        <f>IF(Raw!BM81="", "", Raw!BM81)</f>
        <v/>
      </c>
      <c r="N81" s="2" t="str">
        <f>IF(Raw!BN81="", "", IF(Raw!BN81="Missed", "Missed", DATEVALUE(RIGHT(Raw!BN81, LEN(Raw!BN81) - FIND(",", Raw!BN81) - 1))))</f>
        <v/>
      </c>
      <c r="O81" s="3" t="str">
        <f>IF(Raw!BO81="", "", IF(Raw!BO81="Missed", "Missed", TIMEVALUE(LEFT(Raw!BO81, FIND(" - ", Raw!BO81)))))</f>
        <v/>
      </c>
      <c r="P81" t="str">
        <f>IF(Raw!BP81="", "", Raw!BP81)</f>
        <v/>
      </c>
      <c r="Q81" s="2" t="str">
        <f>IF(Raw!BW81="", "", IF(Raw!BW81="Missed", "Missed", DATEVALUE(RIGHT(Raw!BW81, LEN(Raw!BW81) - FIND(",", Raw!BW81) - 1))))</f>
        <v/>
      </c>
      <c r="R81" s="3" t="str">
        <f>IF(Raw!BX81="", "", IF(Raw!BX81="Missed", "Missed", TIMEVALUE(LEFT(Raw!BX81, FIND(" - ", Raw!BX81)))))</f>
        <v/>
      </c>
      <c r="S81" t="str">
        <f>IF(Raw!BY81="", "", Raw!BY81)</f>
        <v/>
      </c>
      <c r="T81" s="2" t="str">
        <f>IF(Raw!BZ81="", "", IF(Raw!BZ81="Missed", "Missed", DATEVALUE(RIGHT(Raw!BZ81, LEN(Raw!BZ81) - FIND(",", Raw!BZ81) - 1))))</f>
        <v/>
      </c>
      <c r="U81" s="3" t="str">
        <f>IF(Raw!CA81="", "", IF(Raw!CA81="Missed", "Missed", TIMEVALUE(LEFT(Raw!CA81, FIND(" - ", Raw!CA81)))))</f>
        <v/>
      </c>
      <c r="V81" t="str">
        <f>IF(Raw!CB81="", "", Raw!CB81)</f>
        <v/>
      </c>
    </row>
    <row r="82" spans="1:22" x14ac:dyDescent="0.2">
      <c r="A82" s="4" t="str">
        <f>IF(B82="", "", 81)</f>
        <v/>
      </c>
      <c r="B82" s="4" t="str">
        <f>IF(Raw!R82="", "", Raw!R82)</f>
        <v/>
      </c>
      <c r="C82" s="4" t="str">
        <f>IF(Raw!S82="", "", Raw!S82)</f>
        <v/>
      </c>
      <c r="D82" t="str">
        <f>IF(Raw!AT82="", "", Raw!AT82)</f>
        <v/>
      </c>
      <c r="E82" t="str">
        <f>IF(Raw!V82="", "", Raw!V82)</f>
        <v/>
      </c>
      <c r="F82" t="str">
        <f>IF(Raw!BA82="", "", Raw!BA82)</f>
        <v/>
      </c>
      <c r="G82" t="str">
        <f>IF(Raw!AV82="", "", Raw!AV82)</f>
        <v/>
      </c>
      <c r="H82" t="str">
        <f>IF(Raw!T82="", "", Raw!T82)</f>
        <v/>
      </c>
      <c r="I82" t="str">
        <f>IF(Raw!U82="", "", Raw!U82)</f>
        <v/>
      </c>
      <c r="J82" t="str">
        <f>IF(Raw!AZ82="Failed", "No", "")</f>
        <v/>
      </c>
      <c r="K82" s="2" t="str">
        <f>IF(Raw!BK82="", "", IF(Raw!BK82="Missed", "Missed", DATEVALUE(RIGHT(Raw!BK82, LEN(Raw!BK82) - FIND(",", Raw!BK82) - 1))))</f>
        <v/>
      </c>
      <c r="L82" s="3" t="str">
        <f>IF(Raw!BL82="", "", IF(Raw!BL82="Missed", "Missed", TIMEVALUE(LEFT(Raw!BL82, FIND(" - ", Raw!BL82)))))</f>
        <v/>
      </c>
      <c r="M82" t="str">
        <f>IF(Raw!BM82="", "", Raw!BM82)</f>
        <v/>
      </c>
      <c r="N82" s="2" t="str">
        <f>IF(Raw!BN82="", "", IF(Raw!BN82="Missed", "Missed", DATEVALUE(RIGHT(Raw!BN82, LEN(Raw!BN82) - FIND(",", Raw!BN82) - 1))))</f>
        <v/>
      </c>
      <c r="O82" s="3" t="str">
        <f>IF(Raw!BO82="", "", IF(Raw!BO82="Missed", "Missed", TIMEVALUE(LEFT(Raw!BO82, FIND(" - ", Raw!BO82)))))</f>
        <v/>
      </c>
      <c r="P82" t="str">
        <f>IF(Raw!BP82="", "", Raw!BP82)</f>
        <v/>
      </c>
      <c r="Q82" s="2" t="str">
        <f>IF(Raw!BW82="", "", IF(Raw!BW82="Missed", "Missed", DATEVALUE(RIGHT(Raw!BW82, LEN(Raw!BW82) - FIND(",", Raw!BW82) - 1))))</f>
        <v/>
      </c>
      <c r="R82" s="3" t="str">
        <f>IF(Raw!BX82="", "", IF(Raw!BX82="Missed", "Missed", TIMEVALUE(LEFT(Raw!BX82, FIND(" - ", Raw!BX82)))))</f>
        <v/>
      </c>
      <c r="S82" t="str">
        <f>IF(Raw!BY82="", "", Raw!BY82)</f>
        <v/>
      </c>
      <c r="T82" s="2" t="str">
        <f>IF(Raw!BZ82="", "", IF(Raw!BZ82="Missed", "Missed", DATEVALUE(RIGHT(Raw!BZ82, LEN(Raw!BZ82) - FIND(",", Raw!BZ82) - 1))))</f>
        <v/>
      </c>
      <c r="U82" s="3" t="str">
        <f>IF(Raw!CA82="", "", IF(Raw!CA82="Missed", "Missed", TIMEVALUE(LEFT(Raw!CA82, FIND(" - ", Raw!CA82)))))</f>
        <v/>
      </c>
      <c r="V82" t="str">
        <f>IF(Raw!CB82="", "", Raw!CB82)</f>
        <v/>
      </c>
    </row>
    <row r="83" spans="1:22" x14ac:dyDescent="0.2">
      <c r="A83" s="4" t="str">
        <f>IF(B83="", "", 82)</f>
        <v/>
      </c>
      <c r="B83" s="4" t="str">
        <f>IF(Raw!R83="", "", Raw!R83)</f>
        <v/>
      </c>
      <c r="C83" s="4" t="str">
        <f>IF(Raw!S83="", "", Raw!S83)</f>
        <v/>
      </c>
      <c r="D83" t="str">
        <f>IF(Raw!AT83="", "", Raw!AT83)</f>
        <v/>
      </c>
      <c r="E83" t="str">
        <f>IF(Raw!V83="", "", Raw!V83)</f>
        <v/>
      </c>
      <c r="F83" t="str">
        <f>IF(Raw!BA83="", "", Raw!BA83)</f>
        <v/>
      </c>
      <c r="G83" t="str">
        <f>IF(Raw!AV83="", "", Raw!AV83)</f>
        <v/>
      </c>
      <c r="H83" t="str">
        <f>IF(Raw!T83="", "", Raw!T83)</f>
        <v/>
      </c>
      <c r="I83" t="str">
        <f>IF(Raw!U83="", "", Raw!U83)</f>
        <v/>
      </c>
      <c r="J83" t="str">
        <f>IF(Raw!AZ83="Failed", "No", "")</f>
        <v/>
      </c>
      <c r="K83" s="2" t="str">
        <f>IF(Raw!BK83="", "", IF(Raw!BK83="Missed", "Missed", DATEVALUE(RIGHT(Raw!BK83, LEN(Raw!BK83) - FIND(",", Raw!BK83) - 1))))</f>
        <v/>
      </c>
      <c r="L83" s="3" t="str">
        <f>IF(Raw!BL83="", "", IF(Raw!BL83="Missed", "Missed", TIMEVALUE(LEFT(Raw!BL83, FIND(" - ", Raw!BL83)))))</f>
        <v/>
      </c>
      <c r="M83" t="str">
        <f>IF(Raw!BM83="", "", Raw!BM83)</f>
        <v/>
      </c>
      <c r="N83" s="2" t="str">
        <f>IF(Raw!BN83="", "", IF(Raw!BN83="Missed", "Missed", DATEVALUE(RIGHT(Raw!BN83, LEN(Raw!BN83) - FIND(",", Raw!BN83) - 1))))</f>
        <v/>
      </c>
      <c r="O83" s="3" t="str">
        <f>IF(Raw!BO83="", "", IF(Raw!BO83="Missed", "Missed", TIMEVALUE(LEFT(Raw!BO83, FIND(" - ", Raw!BO83)))))</f>
        <v/>
      </c>
      <c r="P83" t="str">
        <f>IF(Raw!BP83="", "", Raw!BP83)</f>
        <v/>
      </c>
      <c r="Q83" s="2" t="str">
        <f>IF(Raw!BW83="", "", IF(Raw!BW83="Missed", "Missed", DATEVALUE(RIGHT(Raw!BW83, LEN(Raw!BW83) - FIND(",", Raw!BW83) - 1))))</f>
        <v/>
      </c>
      <c r="R83" s="3" t="str">
        <f>IF(Raw!BX83="", "", IF(Raw!BX83="Missed", "Missed", TIMEVALUE(LEFT(Raw!BX83, FIND(" - ", Raw!BX83)))))</f>
        <v/>
      </c>
      <c r="S83" t="str">
        <f>IF(Raw!BY83="", "", Raw!BY83)</f>
        <v/>
      </c>
      <c r="T83" s="2" t="str">
        <f>IF(Raw!BZ83="", "", IF(Raw!BZ83="Missed", "Missed", DATEVALUE(RIGHT(Raw!BZ83, LEN(Raw!BZ83) - FIND(",", Raw!BZ83) - 1))))</f>
        <v/>
      </c>
      <c r="U83" s="3" t="str">
        <f>IF(Raw!CA83="", "", IF(Raw!CA83="Missed", "Missed", TIMEVALUE(LEFT(Raw!CA83, FIND(" - ", Raw!CA83)))))</f>
        <v/>
      </c>
      <c r="V83" t="str">
        <f>IF(Raw!CB83="", "", Raw!CB83)</f>
        <v/>
      </c>
    </row>
    <row r="84" spans="1:22" x14ac:dyDescent="0.2">
      <c r="A84" s="4" t="str">
        <f>IF(B84="", "", 83)</f>
        <v/>
      </c>
      <c r="B84" s="4" t="str">
        <f>IF(Raw!R84="", "", Raw!R84)</f>
        <v/>
      </c>
      <c r="C84" s="4" t="str">
        <f>IF(Raw!S84="", "", Raw!S84)</f>
        <v/>
      </c>
      <c r="D84" t="str">
        <f>IF(Raw!AT84="", "", Raw!AT84)</f>
        <v/>
      </c>
      <c r="E84" t="str">
        <f>IF(Raw!V84="", "", Raw!V84)</f>
        <v/>
      </c>
      <c r="F84" t="str">
        <f>IF(Raw!BA84="", "", Raw!BA84)</f>
        <v/>
      </c>
      <c r="G84" t="str">
        <f>IF(Raw!AV84="", "", Raw!AV84)</f>
        <v/>
      </c>
      <c r="H84" t="str">
        <f>IF(Raw!T84="", "", Raw!T84)</f>
        <v/>
      </c>
      <c r="I84" t="str">
        <f>IF(Raw!U84="", "", Raw!U84)</f>
        <v/>
      </c>
      <c r="J84" t="str">
        <f>IF(Raw!AZ84="Failed", "No", "")</f>
        <v/>
      </c>
      <c r="K84" s="2" t="str">
        <f>IF(Raw!BK84="", "", IF(Raw!BK84="Missed", "Missed", DATEVALUE(RIGHT(Raw!BK84, LEN(Raw!BK84) - FIND(",", Raw!BK84) - 1))))</f>
        <v/>
      </c>
      <c r="L84" s="3" t="str">
        <f>IF(Raw!BL84="", "", IF(Raw!BL84="Missed", "Missed", TIMEVALUE(LEFT(Raw!BL84, FIND(" - ", Raw!BL84)))))</f>
        <v/>
      </c>
      <c r="M84" t="str">
        <f>IF(Raw!BM84="", "", Raw!BM84)</f>
        <v/>
      </c>
      <c r="N84" s="2" t="str">
        <f>IF(Raw!BN84="", "", IF(Raw!BN84="Missed", "Missed", DATEVALUE(RIGHT(Raw!BN84, LEN(Raw!BN84) - FIND(",", Raw!BN84) - 1))))</f>
        <v/>
      </c>
      <c r="O84" s="3" t="str">
        <f>IF(Raw!BO84="", "", IF(Raw!BO84="Missed", "Missed", TIMEVALUE(LEFT(Raw!BO84, FIND(" - ", Raw!BO84)))))</f>
        <v/>
      </c>
      <c r="P84" t="str">
        <f>IF(Raw!BP84="", "", Raw!BP84)</f>
        <v/>
      </c>
      <c r="Q84" s="2" t="str">
        <f>IF(Raw!BW84="", "", IF(Raw!BW84="Missed", "Missed", DATEVALUE(RIGHT(Raw!BW84, LEN(Raw!BW84) - FIND(",", Raw!BW84) - 1))))</f>
        <v/>
      </c>
      <c r="R84" s="3" t="str">
        <f>IF(Raw!BX84="", "", IF(Raw!BX84="Missed", "Missed", TIMEVALUE(LEFT(Raw!BX84, FIND(" - ", Raw!BX84)))))</f>
        <v/>
      </c>
      <c r="S84" t="str">
        <f>IF(Raw!BY84="", "", Raw!BY84)</f>
        <v/>
      </c>
      <c r="T84" s="2" t="str">
        <f>IF(Raw!BZ84="", "", IF(Raw!BZ84="Missed", "Missed", DATEVALUE(RIGHT(Raw!BZ84, LEN(Raw!BZ84) - FIND(",", Raw!BZ84) - 1))))</f>
        <v/>
      </c>
      <c r="U84" s="3" t="str">
        <f>IF(Raw!CA84="", "", IF(Raw!CA84="Missed", "Missed", TIMEVALUE(LEFT(Raw!CA84, FIND(" - ", Raw!CA84)))))</f>
        <v/>
      </c>
      <c r="V84" t="str">
        <f>IF(Raw!CB84="", "", Raw!CB84)</f>
        <v/>
      </c>
    </row>
    <row r="85" spans="1:22" x14ac:dyDescent="0.2">
      <c r="A85" s="4" t="str">
        <f>IF(B85="", "", 84)</f>
        <v/>
      </c>
      <c r="B85" s="4" t="str">
        <f>IF(Raw!R85="", "", Raw!R85)</f>
        <v/>
      </c>
      <c r="C85" s="4" t="str">
        <f>IF(Raw!S85="", "", Raw!S85)</f>
        <v/>
      </c>
      <c r="D85" t="str">
        <f>IF(Raw!AT85="", "", Raw!AT85)</f>
        <v/>
      </c>
      <c r="E85" t="str">
        <f>IF(Raw!V85="", "", Raw!V85)</f>
        <v/>
      </c>
      <c r="F85" t="str">
        <f>IF(Raw!BA85="", "", Raw!BA85)</f>
        <v/>
      </c>
      <c r="G85" t="str">
        <f>IF(Raw!AV85="", "", Raw!AV85)</f>
        <v/>
      </c>
      <c r="H85" t="str">
        <f>IF(Raw!T85="", "", Raw!T85)</f>
        <v/>
      </c>
      <c r="I85" t="str">
        <f>IF(Raw!U85="", "", Raw!U85)</f>
        <v/>
      </c>
      <c r="J85" t="str">
        <f>IF(Raw!AZ85="Failed", "No", "")</f>
        <v/>
      </c>
      <c r="K85" s="2" t="str">
        <f>IF(Raw!BK85="", "", IF(Raw!BK85="Missed", "Missed", DATEVALUE(RIGHT(Raw!BK85, LEN(Raw!BK85) - FIND(",", Raw!BK85) - 1))))</f>
        <v/>
      </c>
      <c r="L85" s="3" t="str">
        <f>IF(Raw!BL85="", "", IF(Raw!BL85="Missed", "Missed", TIMEVALUE(LEFT(Raw!BL85, FIND(" - ", Raw!BL85)))))</f>
        <v/>
      </c>
      <c r="M85" t="str">
        <f>IF(Raw!BM85="", "", Raw!BM85)</f>
        <v/>
      </c>
      <c r="N85" s="2" t="str">
        <f>IF(Raw!BN85="", "", IF(Raw!BN85="Missed", "Missed", DATEVALUE(RIGHT(Raw!BN85, LEN(Raw!BN85) - FIND(",", Raw!BN85) - 1))))</f>
        <v/>
      </c>
      <c r="O85" s="3" t="str">
        <f>IF(Raw!BO85="", "", IF(Raw!BO85="Missed", "Missed", TIMEVALUE(LEFT(Raw!BO85, FIND(" - ", Raw!BO85)))))</f>
        <v/>
      </c>
      <c r="P85" t="str">
        <f>IF(Raw!BP85="", "", Raw!BP85)</f>
        <v/>
      </c>
      <c r="Q85" s="2" t="str">
        <f>IF(Raw!BW85="", "", IF(Raw!BW85="Missed", "Missed", DATEVALUE(RIGHT(Raw!BW85, LEN(Raw!BW85) - FIND(",", Raw!BW85) - 1))))</f>
        <v/>
      </c>
      <c r="R85" s="3" t="str">
        <f>IF(Raw!BX85="", "", IF(Raw!BX85="Missed", "Missed", TIMEVALUE(LEFT(Raw!BX85, FIND(" - ", Raw!BX85)))))</f>
        <v/>
      </c>
      <c r="S85" t="str">
        <f>IF(Raw!BY85="", "", Raw!BY85)</f>
        <v/>
      </c>
      <c r="T85" s="2" t="str">
        <f>IF(Raw!BZ85="", "", IF(Raw!BZ85="Missed", "Missed", DATEVALUE(RIGHT(Raw!BZ85, LEN(Raw!BZ85) - FIND(",", Raw!BZ85) - 1))))</f>
        <v/>
      </c>
      <c r="U85" s="3" t="str">
        <f>IF(Raw!CA85="", "", IF(Raw!CA85="Missed", "Missed", TIMEVALUE(LEFT(Raw!CA85, FIND(" - ", Raw!CA85)))))</f>
        <v/>
      </c>
      <c r="V85" t="str">
        <f>IF(Raw!CB85="", "", Raw!CB85)</f>
        <v/>
      </c>
    </row>
    <row r="86" spans="1:22" x14ac:dyDescent="0.2">
      <c r="A86" s="4" t="str">
        <f>IF(B86="", "", 85)</f>
        <v/>
      </c>
      <c r="B86" s="4" t="str">
        <f>IF(Raw!R86="", "", Raw!R86)</f>
        <v/>
      </c>
      <c r="C86" s="4" t="str">
        <f>IF(Raw!S86="", "", Raw!S86)</f>
        <v/>
      </c>
      <c r="D86" t="str">
        <f>IF(Raw!AT86="", "", Raw!AT86)</f>
        <v/>
      </c>
      <c r="E86" t="str">
        <f>IF(Raw!V86="", "", Raw!V86)</f>
        <v/>
      </c>
      <c r="F86" t="str">
        <f>IF(Raw!BA86="", "", Raw!BA86)</f>
        <v/>
      </c>
      <c r="G86" t="str">
        <f>IF(Raw!AV86="", "", Raw!AV86)</f>
        <v/>
      </c>
      <c r="H86" t="str">
        <f>IF(Raw!T86="", "", Raw!T86)</f>
        <v/>
      </c>
      <c r="I86" t="str">
        <f>IF(Raw!U86="", "", Raw!U86)</f>
        <v/>
      </c>
      <c r="J86" t="str">
        <f>IF(Raw!AZ86="Failed", "No", "")</f>
        <v/>
      </c>
      <c r="K86" s="2" t="str">
        <f>IF(Raw!BK86="", "", IF(Raw!BK86="Missed", "Missed", DATEVALUE(RIGHT(Raw!BK86, LEN(Raw!BK86) - FIND(",", Raw!BK86) - 1))))</f>
        <v/>
      </c>
      <c r="L86" s="3" t="str">
        <f>IF(Raw!BL86="", "", IF(Raw!BL86="Missed", "Missed", TIMEVALUE(LEFT(Raw!BL86, FIND(" - ", Raw!BL86)))))</f>
        <v/>
      </c>
      <c r="M86" t="str">
        <f>IF(Raw!BM86="", "", Raw!BM86)</f>
        <v/>
      </c>
      <c r="N86" s="2" t="str">
        <f>IF(Raw!BN86="", "", IF(Raw!BN86="Missed", "Missed", DATEVALUE(RIGHT(Raw!BN86, LEN(Raw!BN86) - FIND(",", Raw!BN86) - 1))))</f>
        <v/>
      </c>
      <c r="O86" s="3" t="str">
        <f>IF(Raw!BO86="", "", IF(Raw!BO86="Missed", "Missed", TIMEVALUE(LEFT(Raw!BO86, FIND(" - ", Raw!BO86)))))</f>
        <v/>
      </c>
      <c r="P86" t="str">
        <f>IF(Raw!BP86="", "", Raw!BP86)</f>
        <v/>
      </c>
      <c r="Q86" s="2" t="str">
        <f>IF(Raw!BW86="", "", IF(Raw!BW86="Missed", "Missed", DATEVALUE(RIGHT(Raw!BW86, LEN(Raw!BW86) - FIND(",", Raw!BW86) - 1))))</f>
        <v/>
      </c>
      <c r="R86" s="3" t="str">
        <f>IF(Raw!BX86="", "", IF(Raw!BX86="Missed", "Missed", TIMEVALUE(LEFT(Raw!BX86, FIND(" - ", Raw!BX86)))))</f>
        <v/>
      </c>
      <c r="S86" t="str">
        <f>IF(Raw!BY86="", "", Raw!BY86)</f>
        <v/>
      </c>
      <c r="T86" s="2" t="str">
        <f>IF(Raw!BZ86="", "", IF(Raw!BZ86="Missed", "Missed", DATEVALUE(RIGHT(Raw!BZ86, LEN(Raw!BZ86) - FIND(",", Raw!BZ86) - 1))))</f>
        <v/>
      </c>
      <c r="U86" s="3" t="str">
        <f>IF(Raw!CA86="", "", IF(Raw!CA86="Missed", "Missed", TIMEVALUE(LEFT(Raw!CA86, FIND(" - ", Raw!CA86)))))</f>
        <v/>
      </c>
      <c r="V86" t="str">
        <f>IF(Raw!CB86="", "", Raw!CB86)</f>
        <v/>
      </c>
    </row>
    <row r="87" spans="1:22" x14ac:dyDescent="0.2">
      <c r="A87" s="4" t="str">
        <f>IF(B87="", "", 86)</f>
        <v/>
      </c>
      <c r="B87" s="4" t="str">
        <f>IF(Raw!R87="", "", Raw!R87)</f>
        <v/>
      </c>
      <c r="C87" s="4" t="str">
        <f>IF(Raw!S87="", "", Raw!S87)</f>
        <v/>
      </c>
      <c r="D87" t="str">
        <f>IF(Raw!AT87="", "", Raw!AT87)</f>
        <v/>
      </c>
      <c r="E87" t="str">
        <f>IF(Raw!V87="", "", Raw!V87)</f>
        <v/>
      </c>
      <c r="F87" t="str">
        <f>IF(Raw!BA87="", "", Raw!BA87)</f>
        <v/>
      </c>
      <c r="G87" t="str">
        <f>IF(Raw!AV87="", "", Raw!AV87)</f>
        <v/>
      </c>
      <c r="H87" t="str">
        <f>IF(Raw!T87="", "", Raw!T87)</f>
        <v/>
      </c>
      <c r="I87" t="str">
        <f>IF(Raw!U87="", "", Raw!U87)</f>
        <v/>
      </c>
      <c r="J87" t="str">
        <f>IF(Raw!AZ87="Failed", "No", "")</f>
        <v/>
      </c>
      <c r="K87" s="2" t="str">
        <f>IF(Raw!BK87="", "", IF(Raw!BK87="Missed", "Missed", DATEVALUE(RIGHT(Raw!BK87, LEN(Raw!BK87) - FIND(",", Raw!BK87) - 1))))</f>
        <v/>
      </c>
      <c r="L87" s="3" t="str">
        <f>IF(Raw!BL87="", "", IF(Raw!BL87="Missed", "Missed", TIMEVALUE(LEFT(Raw!BL87, FIND(" - ", Raw!BL87)))))</f>
        <v/>
      </c>
      <c r="M87" t="str">
        <f>IF(Raw!BM87="", "", Raw!BM87)</f>
        <v/>
      </c>
      <c r="N87" s="2" t="str">
        <f>IF(Raw!BN87="", "", IF(Raw!BN87="Missed", "Missed", DATEVALUE(RIGHT(Raw!BN87, LEN(Raw!BN87) - FIND(",", Raw!BN87) - 1))))</f>
        <v/>
      </c>
      <c r="O87" s="3" t="str">
        <f>IF(Raw!BO87="", "", IF(Raw!BO87="Missed", "Missed", TIMEVALUE(LEFT(Raw!BO87, FIND(" - ", Raw!BO87)))))</f>
        <v/>
      </c>
      <c r="P87" t="str">
        <f>IF(Raw!BP87="", "", Raw!BP87)</f>
        <v/>
      </c>
      <c r="Q87" s="2" t="str">
        <f>IF(Raw!BW87="", "", IF(Raw!BW87="Missed", "Missed", DATEVALUE(RIGHT(Raw!BW87, LEN(Raw!BW87) - FIND(",", Raw!BW87) - 1))))</f>
        <v/>
      </c>
      <c r="R87" s="3" t="str">
        <f>IF(Raw!BX87="", "", IF(Raw!BX87="Missed", "Missed", TIMEVALUE(LEFT(Raw!BX87, FIND(" - ", Raw!BX87)))))</f>
        <v/>
      </c>
      <c r="S87" t="str">
        <f>IF(Raw!BY87="", "", Raw!BY87)</f>
        <v/>
      </c>
      <c r="T87" s="2" t="str">
        <f>IF(Raw!BZ87="", "", IF(Raw!BZ87="Missed", "Missed", DATEVALUE(RIGHT(Raw!BZ87, LEN(Raw!BZ87) - FIND(",", Raw!BZ87) - 1))))</f>
        <v/>
      </c>
      <c r="U87" s="3" t="str">
        <f>IF(Raw!CA87="", "", IF(Raw!CA87="Missed", "Missed", TIMEVALUE(LEFT(Raw!CA87, FIND(" - ", Raw!CA87)))))</f>
        <v/>
      </c>
      <c r="V87" t="str">
        <f>IF(Raw!CB87="", "", Raw!CB87)</f>
        <v/>
      </c>
    </row>
    <row r="88" spans="1:22" x14ac:dyDescent="0.2">
      <c r="A88" s="4" t="str">
        <f>IF(B88="", "", 87)</f>
        <v/>
      </c>
      <c r="B88" s="4" t="str">
        <f>IF(Raw!R88="", "", Raw!R88)</f>
        <v/>
      </c>
      <c r="C88" s="4" t="str">
        <f>IF(Raw!S88="", "", Raw!S88)</f>
        <v/>
      </c>
      <c r="D88" t="str">
        <f>IF(Raw!AT88="", "", Raw!AT88)</f>
        <v/>
      </c>
      <c r="E88" t="str">
        <f>IF(Raw!V88="", "", Raw!V88)</f>
        <v/>
      </c>
      <c r="F88" t="str">
        <f>IF(Raw!BA88="", "", Raw!BA88)</f>
        <v/>
      </c>
      <c r="G88" t="str">
        <f>IF(Raw!AV88="", "", Raw!AV88)</f>
        <v/>
      </c>
      <c r="H88" t="str">
        <f>IF(Raw!T88="", "", Raw!T88)</f>
        <v/>
      </c>
      <c r="I88" t="str">
        <f>IF(Raw!U88="", "", Raw!U88)</f>
        <v/>
      </c>
      <c r="J88" t="str">
        <f>IF(Raw!AZ88="Failed", "No", "")</f>
        <v/>
      </c>
      <c r="K88" s="2" t="str">
        <f>IF(Raw!BK88="", "", IF(Raw!BK88="Missed", "Missed", DATEVALUE(RIGHT(Raw!BK88, LEN(Raw!BK88) - FIND(",", Raw!BK88) - 1))))</f>
        <v/>
      </c>
      <c r="L88" s="3" t="str">
        <f>IF(Raw!BL88="", "", IF(Raw!BL88="Missed", "Missed", TIMEVALUE(LEFT(Raw!BL88, FIND(" - ", Raw!BL88)))))</f>
        <v/>
      </c>
      <c r="M88" t="str">
        <f>IF(Raw!BM88="", "", Raw!BM88)</f>
        <v/>
      </c>
      <c r="N88" s="2" t="str">
        <f>IF(Raw!BN88="", "", IF(Raw!BN88="Missed", "Missed", DATEVALUE(RIGHT(Raw!BN88, LEN(Raw!BN88) - FIND(",", Raw!BN88) - 1))))</f>
        <v/>
      </c>
      <c r="O88" s="3" t="str">
        <f>IF(Raw!BO88="", "", IF(Raw!BO88="Missed", "Missed", TIMEVALUE(LEFT(Raw!BO88, FIND(" - ", Raw!BO88)))))</f>
        <v/>
      </c>
      <c r="P88" t="str">
        <f>IF(Raw!BP88="", "", Raw!BP88)</f>
        <v/>
      </c>
      <c r="Q88" s="2" t="str">
        <f>IF(Raw!BW88="", "", IF(Raw!BW88="Missed", "Missed", DATEVALUE(RIGHT(Raw!BW88, LEN(Raw!BW88) - FIND(",", Raw!BW88) - 1))))</f>
        <v/>
      </c>
      <c r="R88" s="3" t="str">
        <f>IF(Raw!BX88="", "", IF(Raw!BX88="Missed", "Missed", TIMEVALUE(LEFT(Raw!BX88, FIND(" - ", Raw!BX88)))))</f>
        <v/>
      </c>
      <c r="S88" t="str">
        <f>IF(Raw!BY88="", "", Raw!BY88)</f>
        <v/>
      </c>
      <c r="T88" s="2" t="str">
        <f>IF(Raw!BZ88="", "", IF(Raw!BZ88="Missed", "Missed", DATEVALUE(RIGHT(Raw!BZ88, LEN(Raw!BZ88) - FIND(",", Raw!BZ88) - 1))))</f>
        <v/>
      </c>
      <c r="U88" s="3" t="str">
        <f>IF(Raw!CA88="", "", IF(Raw!CA88="Missed", "Missed", TIMEVALUE(LEFT(Raw!CA88, FIND(" - ", Raw!CA88)))))</f>
        <v/>
      </c>
      <c r="V88" t="str">
        <f>IF(Raw!CB88="", "", Raw!CB88)</f>
        <v/>
      </c>
    </row>
    <row r="89" spans="1:22" x14ac:dyDescent="0.2">
      <c r="A89" s="4" t="str">
        <f>IF(B89="", "", 88)</f>
        <v/>
      </c>
      <c r="B89" s="4" t="str">
        <f>IF(Raw!R89="", "", Raw!R89)</f>
        <v/>
      </c>
      <c r="C89" s="4" t="str">
        <f>IF(Raw!S89="", "", Raw!S89)</f>
        <v/>
      </c>
      <c r="D89" t="str">
        <f>IF(Raw!AT89="", "", Raw!AT89)</f>
        <v/>
      </c>
      <c r="E89" t="str">
        <f>IF(Raw!V89="", "", Raw!V89)</f>
        <v/>
      </c>
      <c r="F89" t="str">
        <f>IF(Raw!BA89="", "", Raw!BA89)</f>
        <v/>
      </c>
      <c r="G89" t="str">
        <f>IF(Raw!AV89="", "", Raw!AV89)</f>
        <v/>
      </c>
      <c r="H89" t="str">
        <f>IF(Raw!T89="", "", Raw!T89)</f>
        <v/>
      </c>
      <c r="I89" t="str">
        <f>IF(Raw!U89="", "", Raw!U89)</f>
        <v/>
      </c>
      <c r="J89" t="str">
        <f>IF(Raw!AZ89="Failed", "No", "")</f>
        <v/>
      </c>
      <c r="K89" s="2" t="str">
        <f>IF(Raw!BK89="", "", IF(Raw!BK89="Missed", "Missed", DATEVALUE(RIGHT(Raw!BK89, LEN(Raw!BK89) - FIND(",", Raw!BK89) - 1))))</f>
        <v/>
      </c>
      <c r="L89" s="3" t="str">
        <f>IF(Raw!BL89="", "", IF(Raw!BL89="Missed", "Missed", TIMEVALUE(LEFT(Raw!BL89, FIND(" - ", Raw!BL89)))))</f>
        <v/>
      </c>
      <c r="M89" t="str">
        <f>IF(Raw!BM89="", "", Raw!BM89)</f>
        <v/>
      </c>
      <c r="N89" s="2" t="str">
        <f>IF(Raw!BN89="", "", IF(Raw!BN89="Missed", "Missed", DATEVALUE(RIGHT(Raw!BN89, LEN(Raw!BN89) - FIND(",", Raw!BN89) - 1))))</f>
        <v/>
      </c>
      <c r="O89" s="3" t="str">
        <f>IF(Raw!BO89="", "", IF(Raw!BO89="Missed", "Missed", TIMEVALUE(LEFT(Raw!BO89, FIND(" - ", Raw!BO89)))))</f>
        <v/>
      </c>
      <c r="P89" t="str">
        <f>IF(Raw!BP89="", "", Raw!BP89)</f>
        <v/>
      </c>
      <c r="Q89" s="2" t="str">
        <f>IF(Raw!BW89="", "", IF(Raw!BW89="Missed", "Missed", DATEVALUE(RIGHT(Raw!BW89, LEN(Raw!BW89) - FIND(",", Raw!BW89) - 1))))</f>
        <v/>
      </c>
      <c r="R89" s="3" t="str">
        <f>IF(Raw!BX89="", "", IF(Raw!BX89="Missed", "Missed", TIMEVALUE(LEFT(Raw!BX89, FIND(" - ", Raw!BX89)))))</f>
        <v/>
      </c>
      <c r="S89" t="str">
        <f>IF(Raw!BY89="", "", Raw!BY89)</f>
        <v/>
      </c>
      <c r="T89" s="2" t="str">
        <f>IF(Raw!BZ89="", "", IF(Raw!BZ89="Missed", "Missed", DATEVALUE(RIGHT(Raw!BZ89, LEN(Raw!BZ89) - FIND(",", Raw!BZ89) - 1))))</f>
        <v/>
      </c>
      <c r="U89" s="3" t="str">
        <f>IF(Raw!CA89="", "", IF(Raw!CA89="Missed", "Missed", TIMEVALUE(LEFT(Raw!CA89, FIND(" - ", Raw!CA89)))))</f>
        <v/>
      </c>
      <c r="V89" t="str">
        <f>IF(Raw!CB89="", "", Raw!CB89)</f>
        <v/>
      </c>
    </row>
    <row r="90" spans="1:22" x14ac:dyDescent="0.2">
      <c r="A90" s="4" t="str">
        <f>IF(B90="", "", 89)</f>
        <v/>
      </c>
      <c r="B90" s="4" t="str">
        <f>IF(Raw!R90="", "", Raw!R90)</f>
        <v/>
      </c>
      <c r="C90" s="4" t="str">
        <f>IF(Raw!S90="", "", Raw!S90)</f>
        <v/>
      </c>
      <c r="D90" t="str">
        <f>IF(Raw!AT90="", "", Raw!AT90)</f>
        <v/>
      </c>
      <c r="E90" t="str">
        <f>IF(Raw!V90="", "", Raw!V90)</f>
        <v/>
      </c>
      <c r="F90" t="str">
        <f>IF(Raw!BA90="", "", Raw!BA90)</f>
        <v/>
      </c>
      <c r="G90" t="str">
        <f>IF(Raw!AV90="", "", Raw!AV90)</f>
        <v/>
      </c>
      <c r="H90" t="str">
        <f>IF(Raw!T90="", "", Raw!T90)</f>
        <v/>
      </c>
      <c r="I90" t="str">
        <f>IF(Raw!U90="", "", Raw!U90)</f>
        <v/>
      </c>
      <c r="J90" t="str">
        <f>IF(Raw!AZ90="Failed", "No", "")</f>
        <v/>
      </c>
      <c r="K90" s="2" t="str">
        <f>IF(Raw!BK90="", "", IF(Raw!BK90="Missed", "Missed", DATEVALUE(RIGHT(Raw!BK90, LEN(Raw!BK90) - FIND(",", Raw!BK90) - 1))))</f>
        <v/>
      </c>
      <c r="L90" s="3" t="str">
        <f>IF(Raw!BL90="", "", IF(Raw!BL90="Missed", "Missed", TIMEVALUE(LEFT(Raw!BL90, FIND(" - ", Raw!BL90)))))</f>
        <v/>
      </c>
      <c r="M90" t="str">
        <f>IF(Raw!BM90="", "", Raw!BM90)</f>
        <v/>
      </c>
      <c r="N90" s="2" t="str">
        <f>IF(Raw!BN90="", "", IF(Raw!BN90="Missed", "Missed", DATEVALUE(RIGHT(Raw!BN90, LEN(Raw!BN90) - FIND(",", Raw!BN90) - 1))))</f>
        <v/>
      </c>
      <c r="O90" s="3" t="str">
        <f>IF(Raw!BO90="", "", IF(Raw!BO90="Missed", "Missed", TIMEVALUE(LEFT(Raw!BO90, FIND(" - ", Raw!BO90)))))</f>
        <v/>
      </c>
      <c r="P90" t="str">
        <f>IF(Raw!BP90="", "", Raw!BP90)</f>
        <v/>
      </c>
      <c r="Q90" s="2" t="str">
        <f>IF(Raw!BW90="", "", IF(Raw!BW90="Missed", "Missed", DATEVALUE(RIGHT(Raw!BW90, LEN(Raw!BW90) - FIND(",", Raw!BW90) - 1))))</f>
        <v/>
      </c>
      <c r="R90" s="3" t="str">
        <f>IF(Raw!BX90="", "", IF(Raw!BX90="Missed", "Missed", TIMEVALUE(LEFT(Raw!BX90, FIND(" - ", Raw!BX90)))))</f>
        <v/>
      </c>
      <c r="S90" t="str">
        <f>IF(Raw!BY90="", "", Raw!BY90)</f>
        <v/>
      </c>
      <c r="T90" s="2" t="str">
        <f>IF(Raw!BZ90="", "", IF(Raw!BZ90="Missed", "Missed", DATEVALUE(RIGHT(Raw!BZ90, LEN(Raw!BZ90) - FIND(",", Raw!BZ90) - 1))))</f>
        <v/>
      </c>
      <c r="U90" s="3" t="str">
        <f>IF(Raw!CA90="", "", IF(Raw!CA90="Missed", "Missed", TIMEVALUE(LEFT(Raw!CA90, FIND(" - ", Raw!CA90)))))</f>
        <v/>
      </c>
      <c r="V90" t="str">
        <f>IF(Raw!CB90="", "", Raw!CB90)</f>
        <v/>
      </c>
    </row>
    <row r="91" spans="1:22" x14ac:dyDescent="0.2">
      <c r="A91" s="4" t="str">
        <f>IF(B91="", "", 90)</f>
        <v/>
      </c>
      <c r="B91" s="4" t="str">
        <f>IF(Raw!R91="", "", Raw!R91)</f>
        <v/>
      </c>
      <c r="C91" s="4" t="str">
        <f>IF(Raw!S91="", "", Raw!S91)</f>
        <v/>
      </c>
      <c r="D91" t="str">
        <f>IF(Raw!AT91="", "", Raw!AT91)</f>
        <v/>
      </c>
      <c r="E91" t="str">
        <f>IF(Raw!V91="", "", Raw!V91)</f>
        <v/>
      </c>
      <c r="F91" t="str">
        <f>IF(Raw!BA91="", "", Raw!BA91)</f>
        <v/>
      </c>
      <c r="G91" t="str">
        <f>IF(Raw!AV91="", "", Raw!AV91)</f>
        <v/>
      </c>
      <c r="H91" t="str">
        <f>IF(Raw!T91="", "", Raw!T91)</f>
        <v/>
      </c>
      <c r="I91" t="str">
        <f>IF(Raw!U91="", "", Raw!U91)</f>
        <v/>
      </c>
      <c r="J91" t="str">
        <f>IF(Raw!AZ91="Failed", "No", "")</f>
        <v/>
      </c>
      <c r="K91" s="2" t="str">
        <f>IF(Raw!BK91="", "", IF(Raw!BK91="Missed", "Missed", DATEVALUE(RIGHT(Raw!BK91, LEN(Raw!BK91) - FIND(",", Raw!BK91) - 1))))</f>
        <v/>
      </c>
      <c r="L91" s="3" t="str">
        <f>IF(Raw!BL91="", "", IF(Raw!BL91="Missed", "Missed", TIMEVALUE(LEFT(Raw!BL91, FIND(" - ", Raw!BL91)))))</f>
        <v/>
      </c>
      <c r="M91" t="str">
        <f>IF(Raw!BM91="", "", Raw!BM91)</f>
        <v/>
      </c>
      <c r="N91" s="2" t="str">
        <f>IF(Raw!BN91="", "", IF(Raw!BN91="Missed", "Missed", DATEVALUE(RIGHT(Raw!BN91, LEN(Raw!BN91) - FIND(",", Raw!BN91) - 1))))</f>
        <v/>
      </c>
      <c r="O91" s="3" t="str">
        <f>IF(Raw!BO91="", "", IF(Raw!BO91="Missed", "Missed", TIMEVALUE(LEFT(Raw!BO91, FIND(" - ", Raw!BO91)))))</f>
        <v/>
      </c>
      <c r="P91" t="str">
        <f>IF(Raw!BP91="", "", Raw!BP91)</f>
        <v/>
      </c>
      <c r="Q91" s="2" t="str">
        <f>IF(Raw!BW91="", "", IF(Raw!BW91="Missed", "Missed", DATEVALUE(RIGHT(Raw!BW91, LEN(Raw!BW91) - FIND(",", Raw!BW91) - 1))))</f>
        <v/>
      </c>
      <c r="R91" s="3" t="str">
        <f>IF(Raw!BX91="", "", IF(Raw!BX91="Missed", "Missed", TIMEVALUE(LEFT(Raw!BX91, FIND(" - ", Raw!BX91)))))</f>
        <v/>
      </c>
      <c r="S91" t="str">
        <f>IF(Raw!BY91="", "", Raw!BY91)</f>
        <v/>
      </c>
      <c r="T91" s="2" t="str">
        <f>IF(Raw!BZ91="", "", IF(Raw!BZ91="Missed", "Missed", DATEVALUE(RIGHT(Raw!BZ91, LEN(Raw!BZ91) - FIND(",", Raw!BZ91) - 1))))</f>
        <v/>
      </c>
      <c r="U91" s="3" t="str">
        <f>IF(Raw!CA91="", "", IF(Raw!CA91="Missed", "Missed", TIMEVALUE(LEFT(Raw!CA91, FIND(" - ", Raw!CA91)))))</f>
        <v/>
      </c>
      <c r="V91" t="str">
        <f>IF(Raw!CB91="", "", Raw!CB91)</f>
        <v/>
      </c>
    </row>
    <row r="92" spans="1:22" x14ac:dyDescent="0.2">
      <c r="A92" s="4" t="str">
        <f>IF(B92="", "", 91)</f>
        <v/>
      </c>
      <c r="B92" s="4" t="str">
        <f>IF(Raw!R92="", "", Raw!R92)</f>
        <v/>
      </c>
      <c r="C92" s="4" t="str">
        <f>IF(Raw!S92="", "", Raw!S92)</f>
        <v/>
      </c>
      <c r="D92" t="str">
        <f>IF(Raw!AT92="", "", Raw!AT92)</f>
        <v/>
      </c>
      <c r="E92" t="str">
        <f>IF(Raw!V92="", "", Raw!V92)</f>
        <v/>
      </c>
      <c r="F92" t="str">
        <f>IF(Raw!BA92="", "", Raw!BA92)</f>
        <v/>
      </c>
      <c r="G92" t="str">
        <f>IF(Raw!AV92="", "", Raw!AV92)</f>
        <v/>
      </c>
      <c r="H92" t="str">
        <f>IF(Raw!T92="", "", Raw!T92)</f>
        <v/>
      </c>
      <c r="I92" t="str">
        <f>IF(Raw!U92="", "", Raw!U92)</f>
        <v/>
      </c>
      <c r="J92" t="str">
        <f>IF(Raw!AZ92="Failed", "No", "")</f>
        <v/>
      </c>
      <c r="K92" s="2" t="str">
        <f>IF(Raw!BK92="", "", IF(Raw!BK92="Missed", "Missed", DATEVALUE(RIGHT(Raw!BK92, LEN(Raw!BK92) - FIND(",", Raw!BK92) - 1))))</f>
        <v/>
      </c>
      <c r="L92" s="3" t="str">
        <f>IF(Raw!BL92="", "", IF(Raw!BL92="Missed", "Missed", TIMEVALUE(LEFT(Raw!BL92, FIND(" - ", Raw!BL92)))))</f>
        <v/>
      </c>
      <c r="M92" t="str">
        <f>IF(Raw!BM92="", "", Raw!BM92)</f>
        <v/>
      </c>
      <c r="N92" s="2" t="str">
        <f>IF(Raw!BN92="", "", IF(Raw!BN92="Missed", "Missed", DATEVALUE(RIGHT(Raw!BN92, LEN(Raw!BN92) - FIND(",", Raw!BN92) - 1))))</f>
        <v/>
      </c>
      <c r="O92" s="3" t="str">
        <f>IF(Raw!BO92="", "", IF(Raw!BO92="Missed", "Missed", TIMEVALUE(LEFT(Raw!BO92, FIND(" - ", Raw!BO92)))))</f>
        <v/>
      </c>
      <c r="P92" t="str">
        <f>IF(Raw!BP92="", "", Raw!BP92)</f>
        <v/>
      </c>
      <c r="Q92" s="2" t="str">
        <f>IF(Raw!BW92="", "", IF(Raw!BW92="Missed", "Missed", DATEVALUE(RIGHT(Raw!BW92, LEN(Raw!BW92) - FIND(",", Raw!BW92) - 1))))</f>
        <v/>
      </c>
      <c r="R92" s="3" t="str">
        <f>IF(Raw!BX92="", "", IF(Raw!BX92="Missed", "Missed", TIMEVALUE(LEFT(Raw!BX92, FIND(" - ", Raw!BX92)))))</f>
        <v/>
      </c>
      <c r="S92" t="str">
        <f>IF(Raw!BY92="", "", Raw!BY92)</f>
        <v/>
      </c>
      <c r="T92" s="2" t="str">
        <f>IF(Raw!BZ92="", "", IF(Raw!BZ92="Missed", "Missed", DATEVALUE(RIGHT(Raw!BZ92, LEN(Raw!BZ92) - FIND(",", Raw!BZ92) - 1))))</f>
        <v/>
      </c>
      <c r="U92" s="3" t="str">
        <f>IF(Raw!CA92="", "", IF(Raw!CA92="Missed", "Missed", TIMEVALUE(LEFT(Raw!CA92, FIND(" - ", Raw!CA92)))))</f>
        <v/>
      </c>
      <c r="V92" t="str">
        <f>IF(Raw!CB92="", "", Raw!CB92)</f>
        <v/>
      </c>
    </row>
    <row r="93" spans="1:22" x14ac:dyDescent="0.2">
      <c r="A93" s="4" t="str">
        <f>IF(B93="", "", 92)</f>
        <v/>
      </c>
      <c r="B93" s="4" t="str">
        <f>IF(Raw!R93="", "", Raw!R93)</f>
        <v/>
      </c>
      <c r="C93" s="4" t="str">
        <f>IF(Raw!S93="", "", Raw!S93)</f>
        <v/>
      </c>
      <c r="D93" t="str">
        <f>IF(Raw!AT93="", "", Raw!AT93)</f>
        <v/>
      </c>
      <c r="E93" t="str">
        <f>IF(Raw!V93="", "", Raw!V93)</f>
        <v/>
      </c>
      <c r="F93" t="str">
        <f>IF(Raw!BA93="", "", Raw!BA93)</f>
        <v/>
      </c>
      <c r="G93" t="str">
        <f>IF(Raw!AV93="", "", Raw!AV93)</f>
        <v/>
      </c>
      <c r="H93" t="str">
        <f>IF(Raw!T93="", "", Raw!T93)</f>
        <v/>
      </c>
      <c r="I93" t="str">
        <f>IF(Raw!U93="", "", Raw!U93)</f>
        <v/>
      </c>
      <c r="J93" t="str">
        <f>IF(Raw!AZ93="Failed", "No", "")</f>
        <v/>
      </c>
      <c r="K93" s="2" t="str">
        <f>IF(Raw!BK93="", "", IF(Raw!BK93="Missed", "Missed", DATEVALUE(RIGHT(Raw!BK93, LEN(Raw!BK93) - FIND(",", Raw!BK93) - 1))))</f>
        <v/>
      </c>
      <c r="L93" s="3" t="str">
        <f>IF(Raw!BL93="", "", IF(Raw!BL93="Missed", "Missed", TIMEVALUE(LEFT(Raw!BL93, FIND(" - ", Raw!BL93)))))</f>
        <v/>
      </c>
      <c r="M93" t="str">
        <f>IF(Raw!BM93="", "", Raw!BM93)</f>
        <v/>
      </c>
      <c r="N93" s="2" t="str">
        <f>IF(Raw!BN93="", "", IF(Raw!BN93="Missed", "Missed", DATEVALUE(RIGHT(Raw!BN93, LEN(Raw!BN93) - FIND(",", Raw!BN93) - 1))))</f>
        <v/>
      </c>
      <c r="O93" s="3" t="str">
        <f>IF(Raw!BO93="", "", IF(Raw!BO93="Missed", "Missed", TIMEVALUE(LEFT(Raw!BO93, FIND(" - ", Raw!BO93)))))</f>
        <v/>
      </c>
      <c r="P93" t="str">
        <f>IF(Raw!BP93="", "", Raw!BP93)</f>
        <v/>
      </c>
      <c r="Q93" s="2" t="str">
        <f>IF(Raw!BW93="", "", IF(Raw!BW93="Missed", "Missed", DATEVALUE(RIGHT(Raw!BW93, LEN(Raw!BW93) - FIND(",", Raw!BW93) - 1))))</f>
        <v/>
      </c>
      <c r="R93" s="3" t="str">
        <f>IF(Raw!BX93="", "", IF(Raw!BX93="Missed", "Missed", TIMEVALUE(LEFT(Raw!BX93, FIND(" - ", Raw!BX93)))))</f>
        <v/>
      </c>
      <c r="S93" t="str">
        <f>IF(Raw!BY93="", "", Raw!BY93)</f>
        <v/>
      </c>
      <c r="T93" s="2" t="str">
        <f>IF(Raw!BZ93="", "", IF(Raw!BZ93="Missed", "Missed", DATEVALUE(RIGHT(Raw!BZ93, LEN(Raw!BZ93) - FIND(",", Raw!BZ93) - 1))))</f>
        <v/>
      </c>
      <c r="U93" s="3" t="str">
        <f>IF(Raw!CA93="", "", IF(Raw!CA93="Missed", "Missed", TIMEVALUE(LEFT(Raw!CA93, FIND(" - ", Raw!CA93)))))</f>
        <v/>
      </c>
      <c r="V93" t="str">
        <f>IF(Raw!CB93="", "", Raw!CB93)</f>
        <v/>
      </c>
    </row>
    <row r="94" spans="1:22" x14ac:dyDescent="0.2">
      <c r="A94" s="4" t="str">
        <f>IF(B94="", "", 93)</f>
        <v/>
      </c>
      <c r="B94" s="4" t="str">
        <f>IF(Raw!R94="", "", Raw!R94)</f>
        <v/>
      </c>
      <c r="C94" s="4" t="str">
        <f>IF(Raw!S94="", "", Raw!S94)</f>
        <v/>
      </c>
      <c r="D94" t="str">
        <f>IF(Raw!AT94="", "", Raw!AT94)</f>
        <v/>
      </c>
      <c r="E94" t="str">
        <f>IF(Raw!V94="", "", Raw!V94)</f>
        <v/>
      </c>
      <c r="F94" t="str">
        <f>IF(Raw!BA94="", "", Raw!BA94)</f>
        <v/>
      </c>
      <c r="G94" t="str">
        <f>IF(Raw!AV94="", "", Raw!AV94)</f>
        <v/>
      </c>
      <c r="H94" t="str">
        <f>IF(Raw!T94="", "", Raw!T94)</f>
        <v/>
      </c>
      <c r="I94" t="str">
        <f>IF(Raw!U94="", "", Raw!U94)</f>
        <v/>
      </c>
      <c r="J94" t="str">
        <f>IF(Raw!AZ94="Failed", "No", "")</f>
        <v/>
      </c>
      <c r="K94" s="2" t="str">
        <f>IF(Raw!BK94="", "", IF(Raw!BK94="Missed", "Missed", DATEVALUE(RIGHT(Raw!BK94, LEN(Raw!BK94) - FIND(",", Raw!BK94) - 1))))</f>
        <v/>
      </c>
      <c r="L94" s="3" t="str">
        <f>IF(Raw!BL94="", "", IF(Raw!BL94="Missed", "Missed", TIMEVALUE(LEFT(Raw!BL94, FIND(" - ", Raw!BL94)))))</f>
        <v/>
      </c>
      <c r="M94" t="str">
        <f>IF(Raw!BM94="", "", Raw!BM94)</f>
        <v/>
      </c>
      <c r="N94" s="2" t="str">
        <f>IF(Raw!BN94="", "", IF(Raw!BN94="Missed", "Missed", DATEVALUE(RIGHT(Raw!BN94, LEN(Raw!BN94) - FIND(",", Raw!BN94) - 1))))</f>
        <v/>
      </c>
      <c r="O94" s="3" t="str">
        <f>IF(Raw!BO94="", "", IF(Raw!BO94="Missed", "Missed", TIMEVALUE(LEFT(Raw!BO94, FIND(" - ", Raw!BO94)))))</f>
        <v/>
      </c>
      <c r="P94" t="str">
        <f>IF(Raw!BP94="", "", Raw!BP94)</f>
        <v/>
      </c>
      <c r="Q94" s="2" t="str">
        <f>IF(Raw!BW94="", "", IF(Raw!BW94="Missed", "Missed", DATEVALUE(RIGHT(Raw!BW94, LEN(Raw!BW94) - FIND(",", Raw!BW94) - 1))))</f>
        <v/>
      </c>
      <c r="R94" s="3" t="str">
        <f>IF(Raw!BX94="", "", IF(Raw!BX94="Missed", "Missed", TIMEVALUE(LEFT(Raw!BX94, FIND(" - ", Raw!BX94)))))</f>
        <v/>
      </c>
      <c r="S94" t="str">
        <f>IF(Raw!BY94="", "", Raw!BY94)</f>
        <v/>
      </c>
      <c r="T94" s="2" t="str">
        <f>IF(Raw!BZ94="", "", IF(Raw!BZ94="Missed", "Missed", DATEVALUE(RIGHT(Raw!BZ94, LEN(Raw!BZ94) - FIND(",", Raw!BZ94) - 1))))</f>
        <v/>
      </c>
      <c r="U94" s="3" t="str">
        <f>IF(Raw!CA94="", "", IF(Raw!CA94="Missed", "Missed", TIMEVALUE(LEFT(Raw!CA94, FIND(" - ", Raw!CA94)))))</f>
        <v/>
      </c>
      <c r="V94" t="str">
        <f>IF(Raw!CB94="", "", Raw!CB94)</f>
        <v/>
      </c>
    </row>
    <row r="95" spans="1:22" x14ac:dyDescent="0.2">
      <c r="A95" s="4" t="str">
        <f>IF(B95="", "", 94)</f>
        <v/>
      </c>
      <c r="B95" s="4" t="str">
        <f>IF(Raw!R95="", "", Raw!R95)</f>
        <v/>
      </c>
      <c r="C95" s="4" t="str">
        <f>IF(Raw!S95="", "", Raw!S95)</f>
        <v/>
      </c>
      <c r="D95" t="str">
        <f>IF(Raw!AT95="", "", Raw!AT95)</f>
        <v/>
      </c>
      <c r="E95" t="str">
        <f>IF(Raw!V95="", "", Raw!V95)</f>
        <v/>
      </c>
      <c r="F95" t="str">
        <f>IF(Raw!BA95="", "", Raw!BA95)</f>
        <v/>
      </c>
      <c r="G95" t="str">
        <f>IF(Raw!AV95="", "", Raw!AV95)</f>
        <v/>
      </c>
      <c r="H95" t="str">
        <f>IF(Raw!T95="", "", Raw!T95)</f>
        <v/>
      </c>
      <c r="I95" t="str">
        <f>IF(Raw!U95="", "", Raw!U95)</f>
        <v/>
      </c>
      <c r="J95" t="str">
        <f>IF(Raw!AZ95="Failed", "No", "")</f>
        <v/>
      </c>
      <c r="K95" s="2" t="str">
        <f>IF(Raw!BK95="", "", IF(Raw!BK95="Missed", "Missed", DATEVALUE(RIGHT(Raw!BK95, LEN(Raw!BK95) - FIND(",", Raw!BK95) - 1))))</f>
        <v/>
      </c>
      <c r="L95" s="3" t="str">
        <f>IF(Raw!BL95="", "", IF(Raw!BL95="Missed", "Missed", TIMEVALUE(LEFT(Raw!BL95, FIND(" - ", Raw!BL95)))))</f>
        <v/>
      </c>
      <c r="M95" t="str">
        <f>IF(Raw!BM95="", "", Raw!BM95)</f>
        <v/>
      </c>
      <c r="N95" s="2" t="str">
        <f>IF(Raw!BN95="", "", IF(Raw!BN95="Missed", "Missed", DATEVALUE(RIGHT(Raw!BN95, LEN(Raw!BN95) - FIND(",", Raw!BN95) - 1))))</f>
        <v/>
      </c>
      <c r="O95" s="3" t="str">
        <f>IF(Raw!BO95="", "", IF(Raw!BO95="Missed", "Missed", TIMEVALUE(LEFT(Raw!BO95, FIND(" - ", Raw!BO95)))))</f>
        <v/>
      </c>
      <c r="P95" t="str">
        <f>IF(Raw!BP95="", "", Raw!BP95)</f>
        <v/>
      </c>
      <c r="Q95" s="2" t="str">
        <f>IF(Raw!BW95="", "", IF(Raw!BW95="Missed", "Missed", DATEVALUE(RIGHT(Raw!BW95, LEN(Raw!BW95) - FIND(",", Raw!BW95) - 1))))</f>
        <v/>
      </c>
      <c r="R95" s="3" t="str">
        <f>IF(Raw!BX95="", "", IF(Raw!BX95="Missed", "Missed", TIMEVALUE(LEFT(Raw!BX95, FIND(" - ", Raw!BX95)))))</f>
        <v/>
      </c>
      <c r="S95" t="str">
        <f>IF(Raw!BY95="", "", Raw!BY95)</f>
        <v/>
      </c>
      <c r="T95" s="2" t="str">
        <f>IF(Raw!BZ95="", "", IF(Raw!BZ95="Missed", "Missed", DATEVALUE(RIGHT(Raw!BZ95, LEN(Raw!BZ95) - FIND(",", Raw!BZ95) - 1))))</f>
        <v/>
      </c>
      <c r="U95" s="3" t="str">
        <f>IF(Raw!CA95="", "", IF(Raw!CA95="Missed", "Missed", TIMEVALUE(LEFT(Raw!CA95, FIND(" - ", Raw!CA95)))))</f>
        <v/>
      </c>
      <c r="V95" t="str">
        <f>IF(Raw!CB95="", "", Raw!CB95)</f>
        <v/>
      </c>
    </row>
    <row r="96" spans="1:22" x14ac:dyDescent="0.2">
      <c r="A96" s="4" t="str">
        <f>IF(B96="", "", 95)</f>
        <v/>
      </c>
      <c r="B96" s="4" t="str">
        <f>IF(Raw!R96="", "", Raw!R96)</f>
        <v/>
      </c>
      <c r="C96" s="4" t="str">
        <f>IF(Raw!S96="", "", Raw!S96)</f>
        <v/>
      </c>
      <c r="D96" t="str">
        <f>IF(Raw!AT96="", "", Raw!AT96)</f>
        <v/>
      </c>
      <c r="E96" t="str">
        <f>IF(Raw!V96="", "", Raw!V96)</f>
        <v/>
      </c>
      <c r="F96" t="str">
        <f>IF(Raw!BA96="", "", Raw!BA96)</f>
        <v/>
      </c>
      <c r="G96" t="str">
        <f>IF(Raw!AV96="", "", Raw!AV96)</f>
        <v/>
      </c>
      <c r="H96" t="str">
        <f>IF(Raw!T96="", "", Raw!T96)</f>
        <v/>
      </c>
      <c r="I96" t="str">
        <f>IF(Raw!U96="", "", Raw!U96)</f>
        <v/>
      </c>
      <c r="J96" t="str">
        <f>IF(Raw!AZ96="Failed", "No", "")</f>
        <v/>
      </c>
      <c r="K96" s="2" t="str">
        <f>IF(Raw!BK96="", "", IF(Raw!BK96="Missed", "Missed", DATEVALUE(RIGHT(Raw!BK96, LEN(Raw!BK96) - FIND(",", Raw!BK96) - 1))))</f>
        <v/>
      </c>
      <c r="L96" s="3" t="str">
        <f>IF(Raw!BL96="", "", IF(Raw!BL96="Missed", "Missed", TIMEVALUE(LEFT(Raw!BL96, FIND(" - ", Raw!BL96)))))</f>
        <v/>
      </c>
      <c r="M96" t="str">
        <f>IF(Raw!BM96="", "", Raw!BM96)</f>
        <v/>
      </c>
      <c r="N96" s="2" t="str">
        <f>IF(Raw!BN96="", "", IF(Raw!BN96="Missed", "Missed", DATEVALUE(RIGHT(Raw!BN96, LEN(Raw!BN96) - FIND(",", Raw!BN96) - 1))))</f>
        <v/>
      </c>
      <c r="O96" s="3" t="str">
        <f>IF(Raw!BO96="", "", IF(Raw!BO96="Missed", "Missed", TIMEVALUE(LEFT(Raw!BO96, FIND(" - ", Raw!BO96)))))</f>
        <v/>
      </c>
      <c r="P96" t="str">
        <f>IF(Raw!BP96="", "", Raw!BP96)</f>
        <v/>
      </c>
      <c r="Q96" s="2" t="str">
        <f>IF(Raw!BW96="", "", IF(Raw!BW96="Missed", "Missed", DATEVALUE(RIGHT(Raw!BW96, LEN(Raw!BW96) - FIND(",", Raw!BW96) - 1))))</f>
        <v/>
      </c>
      <c r="R96" s="3" t="str">
        <f>IF(Raw!BX96="", "", IF(Raw!BX96="Missed", "Missed", TIMEVALUE(LEFT(Raw!BX96, FIND(" - ", Raw!BX96)))))</f>
        <v/>
      </c>
      <c r="S96" t="str">
        <f>IF(Raw!BY96="", "", Raw!BY96)</f>
        <v/>
      </c>
      <c r="T96" s="2" t="str">
        <f>IF(Raw!BZ96="", "", IF(Raw!BZ96="Missed", "Missed", DATEVALUE(RIGHT(Raw!BZ96, LEN(Raw!BZ96) - FIND(",", Raw!BZ96) - 1))))</f>
        <v/>
      </c>
      <c r="U96" s="3" t="str">
        <f>IF(Raw!CA96="", "", IF(Raw!CA96="Missed", "Missed", TIMEVALUE(LEFT(Raw!CA96, FIND(" - ", Raw!CA96)))))</f>
        <v/>
      </c>
      <c r="V96" t="str">
        <f>IF(Raw!CB96="", "", Raw!CB96)</f>
        <v/>
      </c>
    </row>
    <row r="97" spans="1:22" x14ac:dyDescent="0.2">
      <c r="A97" s="4" t="str">
        <f>IF(B97="", "", 96)</f>
        <v/>
      </c>
      <c r="B97" s="4" t="str">
        <f>IF(Raw!R97="", "", Raw!R97)</f>
        <v/>
      </c>
      <c r="C97" s="4" t="str">
        <f>IF(Raw!S97="", "", Raw!S97)</f>
        <v/>
      </c>
      <c r="D97" t="str">
        <f>IF(Raw!AT97="", "", Raw!AT97)</f>
        <v/>
      </c>
      <c r="E97" t="str">
        <f>IF(Raw!V97="", "", Raw!V97)</f>
        <v/>
      </c>
      <c r="F97" t="str">
        <f>IF(Raw!BA97="", "", Raw!BA97)</f>
        <v/>
      </c>
      <c r="G97" t="str">
        <f>IF(Raw!AV97="", "", Raw!AV97)</f>
        <v/>
      </c>
      <c r="H97" t="str">
        <f>IF(Raw!T97="", "", Raw!T97)</f>
        <v/>
      </c>
      <c r="I97" t="str">
        <f>IF(Raw!U97="", "", Raw!U97)</f>
        <v/>
      </c>
      <c r="J97" t="str">
        <f>IF(Raw!AZ97="Failed", "No", "")</f>
        <v/>
      </c>
      <c r="K97" s="2" t="str">
        <f>IF(Raw!BK97="", "", IF(Raw!BK97="Missed", "Missed", DATEVALUE(RIGHT(Raw!BK97, LEN(Raw!BK97) - FIND(",", Raw!BK97) - 1))))</f>
        <v/>
      </c>
      <c r="L97" s="3" t="str">
        <f>IF(Raw!BL97="", "", IF(Raw!BL97="Missed", "Missed", TIMEVALUE(LEFT(Raw!BL97, FIND(" - ", Raw!BL97)))))</f>
        <v/>
      </c>
      <c r="M97" t="str">
        <f>IF(Raw!BM97="", "", Raw!BM97)</f>
        <v/>
      </c>
      <c r="N97" s="2" t="str">
        <f>IF(Raw!BN97="", "", IF(Raw!BN97="Missed", "Missed", DATEVALUE(RIGHT(Raw!BN97, LEN(Raw!BN97) - FIND(",", Raw!BN97) - 1))))</f>
        <v/>
      </c>
      <c r="O97" s="3" t="str">
        <f>IF(Raw!BO97="", "", IF(Raw!BO97="Missed", "Missed", TIMEVALUE(LEFT(Raw!BO97, FIND(" - ", Raw!BO97)))))</f>
        <v/>
      </c>
      <c r="P97" t="str">
        <f>IF(Raw!BP97="", "", Raw!BP97)</f>
        <v/>
      </c>
      <c r="Q97" s="2" t="str">
        <f>IF(Raw!BW97="", "", IF(Raw!BW97="Missed", "Missed", DATEVALUE(RIGHT(Raw!BW97, LEN(Raw!BW97) - FIND(",", Raw!BW97) - 1))))</f>
        <v/>
      </c>
      <c r="R97" s="3" t="str">
        <f>IF(Raw!BX97="", "", IF(Raw!BX97="Missed", "Missed", TIMEVALUE(LEFT(Raw!BX97, FIND(" - ", Raw!BX97)))))</f>
        <v/>
      </c>
      <c r="S97" t="str">
        <f>IF(Raw!BY97="", "", Raw!BY97)</f>
        <v/>
      </c>
      <c r="T97" s="2" t="str">
        <f>IF(Raw!BZ97="", "", IF(Raw!BZ97="Missed", "Missed", DATEVALUE(RIGHT(Raw!BZ97, LEN(Raw!BZ97) - FIND(",", Raw!BZ97) - 1))))</f>
        <v/>
      </c>
      <c r="U97" s="3" t="str">
        <f>IF(Raw!CA97="", "", IF(Raw!CA97="Missed", "Missed", TIMEVALUE(LEFT(Raw!CA97, FIND(" - ", Raw!CA97)))))</f>
        <v/>
      </c>
      <c r="V97" t="str">
        <f>IF(Raw!CB97="", "", Raw!CB97)</f>
        <v/>
      </c>
    </row>
    <row r="98" spans="1:22" x14ac:dyDescent="0.2">
      <c r="A98" s="4" t="str">
        <f>IF(B98="", "", 97)</f>
        <v/>
      </c>
      <c r="B98" s="4" t="str">
        <f>IF(Raw!R98="", "", Raw!R98)</f>
        <v/>
      </c>
      <c r="C98" s="4" t="str">
        <f>IF(Raw!S98="", "", Raw!S98)</f>
        <v/>
      </c>
      <c r="D98" t="str">
        <f>IF(Raw!AT98="", "", Raw!AT98)</f>
        <v/>
      </c>
      <c r="E98" t="str">
        <f>IF(Raw!V98="", "", Raw!V98)</f>
        <v/>
      </c>
      <c r="F98" t="str">
        <f>IF(Raw!BA98="", "", Raw!BA98)</f>
        <v/>
      </c>
      <c r="G98" t="str">
        <f>IF(Raw!AV98="", "", Raw!AV98)</f>
        <v/>
      </c>
      <c r="H98" t="str">
        <f>IF(Raw!T98="", "", Raw!T98)</f>
        <v/>
      </c>
      <c r="I98" t="str">
        <f>IF(Raw!U98="", "", Raw!U98)</f>
        <v/>
      </c>
      <c r="J98" t="str">
        <f>IF(Raw!AZ98="Failed", "No", "")</f>
        <v/>
      </c>
      <c r="K98" s="2" t="str">
        <f>IF(Raw!BK98="", "", IF(Raw!BK98="Missed", "Missed", DATEVALUE(RIGHT(Raw!BK98, LEN(Raw!BK98) - FIND(",", Raw!BK98) - 1))))</f>
        <v/>
      </c>
      <c r="L98" s="3" t="str">
        <f>IF(Raw!BL98="", "", IF(Raw!BL98="Missed", "Missed", TIMEVALUE(LEFT(Raw!BL98, FIND(" - ", Raw!BL98)))))</f>
        <v/>
      </c>
      <c r="M98" t="str">
        <f>IF(Raw!BM98="", "", Raw!BM98)</f>
        <v/>
      </c>
      <c r="N98" s="2" t="str">
        <f>IF(Raw!BN98="", "", IF(Raw!BN98="Missed", "Missed", DATEVALUE(RIGHT(Raw!BN98, LEN(Raw!BN98) - FIND(",", Raw!BN98) - 1))))</f>
        <v/>
      </c>
      <c r="O98" s="3" t="str">
        <f>IF(Raw!BO98="", "", IF(Raw!BO98="Missed", "Missed", TIMEVALUE(LEFT(Raw!BO98, FIND(" - ", Raw!BO98)))))</f>
        <v/>
      </c>
      <c r="P98" t="str">
        <f>IF(Raw!BP98="", "", Raw!BP98)</f>
        <v/>
      </c>
      <c r="Q98" s="2" t="str">
        <f>IF(Raw!BW98="", "", IF(Raw!BW98="Missed", "Missed", DATEVALUE(RIGHT(Raw!BW98, LEN(Raw!BW98) - FIND(",", Raw!BW98) - 1))))</f>
        <v/>
      </c>
      <c r="R98" s="3" t="str">
        <f>IF(Raw!BX98="", "", IF(Raw!BX98="Missed", "Missed", TIMEVALUE(LEFT(Raw!BX98, FIND(" - ", Raw!BX98)))))</f>
        <v/>
      </c>
      <c r="S98" t="str">
        <f>IF(Raw!BY98="", "", Raw!BY98)</f>
        <v/>
      </c>
      <c r="T98" s="2" t="str">
        <f>IF(Raw!BZ98="", "", IF(Raw!BZ98="Missed", "Missed", DATEVALUE(RIGHT(Raw!BZ98, LEN(Raw!BZ98) - FIND(",", Raw!BZ98) - 1))))</f>
        <v/>
      </c>
      <c r="U98" s="3" t="str">
        <f>IF(Raw!CA98="", "", IF(Raw!CA98="Missed", "Missed", TIMEVALUE(LEFT(Raw!CA98, FIND(" - ", Raw!CA98)))))</f>
        <v/>
      </c>
      <c r="V98" t="str">
        <f>IF(Raw!CB98="", "", Raw!CB98)</f>
        <v/>
      </c>
    </row>
    <row r="99" spans="1:22" x14ac:dyDescent="0.2">
      <c r="A99" s="4" t="str">
        <f>IF(B99="", "", 98)</f>
        <v/>
      </c>
      <c r="B99" s="4" t="str">
        <f>IF(Raw!R99="", "", Raw!R99)</f>
        <v/>
      </c>
      <c r="C99" s="4" t="str">
        <f>IF(Raw!S99="", "", Raw!S99)</f>
        <v/>
      </c>
      <c r="D99" t="str">
        <f>IF(Raw!AT99="", "", Raw!AT99)</f>
        <v/>
      </c>
      <c r="E99" t="str">
        <f>IF(Raw!V99="", "", Raw!V99)</f>
        <v/>
      </c>
      <c r="F99" t="str">
        <f>IF(Raw!BA99="", "", Raw!BA99)</f>
        <v/>
      </c>
      <c r="G99" t="str">
        <f>IF(Raw!AV99="", "", Raw!AV99)</f>
        <v/>
      </c>
      <c r="H99" t="str">
        <f>IF(Raw!T99="", "", Raw!T99)</f>
        <v/>
      </c>
      <c r="I99" t="str">
        <f>IF(Raw!U99="", "", Raw!U99)</f>
        <v/>
      </c>
      <c r="J99" t="str">
        <f>IF(Raw!AZ99="Failed", "No", "")</f>
        <v/>
      </c>
      <c r="K99" s="2" t="str">
        <f>IF(Raw!BK99="", "", IF(Raw!BK99="Missed", "Missed", DATEVALUE(RIGHT(Raw!BK99, LEN(Raw!BK99) - FIND(",", Raw!BK99) - 1))))</f>
        <v/>
      </c>
      <c r="L99" s="3" t="str">
        <f>IF(Raw!BL99="", "", IF(Raw!BL99="Missed", "Missed", TIMEVALUE(LEFT(Raw!BL99, FIND(" - ", Raw!BL99)))))</f>
        <v/>
      </c>
      <c r="M99" t="str">
        <f>IF(Raw!BM99="", "", Raw!BM99)</f>
        <v/>
      </c>
      <c r="N99" s="2" t="str">
        <f>IF(Raw!BN99="", "", IF(Raw!BN99="Missed", "Missed", DATEVALUE(RIGHT(Raw!BN99, LEN(Raw!BN99) - FIND(",", Raw!BN99) - 1))))</f>
        <v/>
      </c>
      <c r="O99" s="3" t="str">
        <f>IF(Raw!BO99="", "", IF(Raw!BO99="Missed", "Missed", TIMEVALUE(LEFT(Raw!BO99, FIND(" - ", Raw!BO99)))))</f>
        <v/>
      </c>
      <c r="P99" t="str">
        <f>IF(Raw!BP99="", "", Raw!BP99)</f>
        <v/>
      </c>
      <c r="Q99" s="2" t="str">
        <f>IF(Raw!BW99="", "", IF(Raw!BW99="Missed", "Missed", DATEVALUE(RIGHT(Raw!BW99, LEN(Raw!BW99) - FIND(",", Raw!BW99) - 1))))</f>
        <v/>
      </c>
      <c r="R99" s="3" t="str">
        <f>IF(Raw!BX99="", "", IF(Raw!BX99="Missed", "Missed", TIMEVALUE(LEFT(Raw!BX99, FIND(" - ", Raw!BX99)))))</f>
        <v/>
      </c>
      <c r="S99" t="str">
        <f>IF(Raw!BY99="", "", Raw!BY99)</f>
        <v/>
      </c>
      <c r="T99" s="2" t="str">
        <f>IF(Raw!BZ99="", "", IF(Raw!BZ99="Missed", "Missed", DATEVALUE(RIGHT(Raw!BZ99, LEN(Raw!BZ99) - FIND(",", Raw!BZ99) - 1))))</f>
        <v/>
      </c>
      <c r="U99" s="3" t="str">
        <f>IF(Raw!CA99="", "", IF(Raw!CA99="Missed", "Missed", TIMEVALUE(LEFT(Raw!CA99, FIND(" - ", Raw!CA99)))))</f>
        <v/>
      </c>
      <c r="V99" t="str">
        <f>IF(Raw!CB99="", "", Raw!CB99)</f>
        <v/>
      </c>
    </row>
    <row r="100" spans="1:22" x14ac:dyDescent="0.2">
      <c r="A100" s="4" t="str">
        <f>IF(B100="", "", 99)</f>
        <v/>
      </c>
      <c r="B100" s="4" t="str">
        <f>IF(Raw!R100="", "", Raw!R100)</f>
        <v/>
      </c>
      <c r="C100" s="4" t="str">
        <f>IF(Raw!S100="", "", Raw!S100)</f>
        <v/>
      </c>
      <c r="D100" t="str">
        <f>IF(Raw!AT100="", "", Raw!AT100)</f>
        <v/>
      </c>
      <c r="E100" t="str">
        <f>IF(Raw!V100="", "", Raw!V100)</f>
        <v/>
      </c>
      <c r="F100" t="str">
        <f>IF(Raw!BA100="", "", Raw!BA100)</f>
        <v/>
      </c>
      <c r="G100" t="str">
        <f>IF(Raw!AV100="", "", Raw!AV100)</f>
        <v/>
      </c>
      <c r="H100" t="str">
        <f>IF(Raw!T100="", "", Raw!T100)</f>
        <v/>
      </c>
      <c r="I100" t="str">
        <f>IF(Raw!U100="", "", Raw!U100)</f>
        <v/>
      </c>
      <c r="J100" t="str">
        <f>IF(Raw!AZ100="Failed", "No", "")</f>
        <v/>
      </c>
      <c r="K100" s="2" t="str">
        <f>IF(Raw!BK100="", "", IF(Raw!BK100="Missed", "Missed", DATEVALUE(RIGHT(Raw!BK100, LEN(Raw!BK100) - FIND(",", Raw!BK100) - 1))))</f>
        <v/>
      </c>
      <c r="L100" s="3" t="str">
        <f>IF(Raw!BL100="", "", IF(Raw!BL100="Missed", "Missed", TIMEVALUE(LEFT(Raw!BL100, FIND(" - ", Raw!BL100)))))</f>
        <v/>
      </c>
      <c r="M100" t="str">
        <f>IF(Raw!BM100="", "", Raw!BM100)</f>
        <v/>
      </c>
      <c r="N100" s="2" t="str">
        <f>IF(Raw!BN100="", "", IF(Raw!BN100="Missed", "Missed", DATEVALUE(RIGHT(Raw!BN100, LEN(Raw!BN100) - FIND(",", Raw!BN100) - 1))))</f>
        <v/>
      </c>
      <c r="O100" s="3" t="str">
        <f>IF(Raw!BO100="", "", IF(Raw!BO100="Missed", "Missed", TIMEVALUE(LEFT(Raw!BO100, FIND(" - ", Raw!BO100)))))</f>
        <v/>
      </c>
      <c r="P100" t="str">
        <f>IF(Raw!BP100="", "", Raw!BP100)</f>
        <v/>
      </c>
      <c r="Q100" s="2" t="str">
        <f>IF(Raw!BW100="", "", IF(Raw!BW100="Missed", "Missed", DATEVALUE(RIGHT(Raw!BW100, LEN(Raw!BW100) - FIND(",", Raw!BW100) - 1))))</f>
        <v/>
      </c>
      <c r="R100" s="3" t="str">
        <f>IF(Raw!BX100="", "", IF(Raw!BX100="Missed", "Missed", TIMEVALUE(LEFT(Raw!BX100, FIND(" - ", Raw!BX100)))))</f>
        <v/>
      </c>
      <c r="S100" t="str">
        <f>IF(Raw!BY100="", "", Raw!BY100)</f>
        <v/>
      </c>
      <c r="T100" s="2" t="str">
        <f>IF(Raw!BZ100="", "", IF(Raw!BZ100="Missed", "Missed", DATEVALUE(RIGHT(Raw!BZ100, LEN(Raw!BZ100) - FIND(",", Raw!BZ100) - 1))))</f>
        <v/>
      </c>
      <c r="U100" s="3" t="str">
        <f>IF(Raw!CA100="", "", IF(Raw!CA100="Missed", "Missed", TIMEVALUE(LEFT(Raw!CA100, FIND(" - ", Raw!CA100)))))</f>
        <v/>
      </c>
      <c r="V100" t="str">
        <f>IF(Raw!CB100="", "", Raw!CB100)</f>
        <v/>
      </c>
    </row>
    <row r="101" spans="1:22" x14ac:dyDescent="0.2">
      <c r="A101" s="4" t="str">
        <f>IF(B101="", "", 100)</f>
        <v/>
      </c>
      <c r="B101" s="4" t="str">
        <f>IF(Raw!R101="", "", Raw!R101)</f>
        <v/>
      </c>
      <c r="C101" s="4" t="str">
        <f>IF(Raw!S101="", "", Raw!S101)</f>
        <v/>
      </c>
      <c r="D101" t="str">
        <f>IF(Raw!AT101="", "", Raw!AT101)</f>
        <v/>
      </c>
      <c r="E101" t="str">
        <f>IF(Raw!V101="", "", Raw!V101)</f>
        <v/>
      </c>
      <c r="F101" t="str">
        <f>IF(Raw!BA101="", "", Raw!BA101)</f>
        <v/>
      </c>
      <c r="G101" t="str">
        <f>IF(Raw!AV101="", "", Raw!AV101)</f>
        <v/>
      </c>
      <c r="H101" t="str">
        <f>IF(Raw!T101="", "", Raw!T101)</f>
        <v/>
      </c>
      <c r="I101" t="str">
        <f>IF(Raw!U101="", "", Raw!U101)</f>
        <v/>
      </c>
      <c r="J101" t="str">
        <f>IF(Raw!AZ101="Failed", "No", "")</f>
        <v/>
      </c>
      <c r="K101" s="2" t="str">
        <f>IF(Raw!BK101="", "", IF(Raw!BK101="Missed", "Missed", DATEVALUE(RIGHT(Raw!BK101, LEN(Raw!BK101) - FIND(",", Raw!BK101) - 1))))</f>
        <v/>
      </c>
      <c r="L101" s="3" t="str">
        <f>IF(Raw!BL101="", "", IF(Raw!BL101="Missed", "Missed", TIMEVALUE(LEFT(Raw!BL101, FIND(" - ", Raw!BL101)))))</f>
        <v/>
      </c>
      <c r="M101" t="str">
        <f>IF(Raw!BM101="", "", Raw!BM101)</f>
        <v/>
      </c>
      <c r="N101" s="2" t="str">
        <f>IF(Raw!BN101="", "", IF(Raw!BN101="Missed", "Missed", DATEVALUE(RIGHT(Raw!BN101, LEN(Raw!BN101) - FIND(",", Raw!BN101) - 1))))</f>
        <v/>
      </c>
      <c r="O101" s="3" t="str">
        <f>IF(Raw!BO101="", "", IF(Raw!BO101="Missed", "Missed", TIMEVALUE(LEFT(Raw!BO101, FIND(" - ", Raw!BO101)))))</f>
        <v/>
      </c>
      <c r="P101" t="str">
        <f>IF(Raw!BP101="", "", Raw!BP101)</f>
        <v/>
      </c>
      <c r="Q101" s="2" t="str">
        <f>IF(Raw!BW101="", "", IF(Raw!BW101="Missed", "Missed", DATEVALUE(RIGHT(Raw!BW101, LEN(Raw!BW101) - FIND(",", Raw!BW101) - 1))))</f>
        <v/>
      </c>
      <c r="R101" s="3" t="str">
        <f>IF(Raw!BX101="", "", IF(Raw!BX101="Missed", "Missed", TIMEVALUE(LEFT(Raw!BX101, FIND(" - ", Raw!BX101)))))</f>
        <v/>
      </c>
      <c r="S101" t="str">
        <f>IF(Raw!BY101="", "", Raw!BY101)</f>
        <v/>
      </c>
      <c r="T101" s="2" t="str">
        <f>IF(Raw!BZ101="", "", IF(Raw!BZ101="Missed", "Missed", DATEVALUE(RIGHT(Raw!BZ101, LEN(Raw!BZ101) - FIND(",", Raw!BZ101) - 1))))</f>
        <v/>
      </c>
      <c r="U101" s="3" t="str">
        <f>IF(Raw!CA101="", "", IF(Raw!CA101="Missed", "Missed", TIMEVALUE(LEFT(Raw!CA101, FIND(" - ", Raw!CA101)))))</f>
        <v/>
      </c>
      <c r="V101" t="str">
        <f>IF(Raw!CB101="", "", Raw!CB101)</f>
        <v/>
      </c>
    </row>
    <row r="102" spans="1:22" x14ac:dyDescent="0.2">
      <c r="A102" s="4" t="str">
        <f>IF(B102="", "", 101)</f>
        <v/>
      </c>
      <c r="B102" s="4" t="str">
        <f>IF(Raw!R102="", "", Raw!R102)</f>
        <v/>
      </c>
      <c r="C102" s="4" t="str">
        <f>IF(Raw!S102="", "", Raw!S102)</f>
        <v/>
      </c>
      <c r="D102" t="str">
        <f>IF(Raw!AT102="", "", Raw!AT102)</f>
        <v/>
      </c>
      <c r="E102" t="str">
        <f>IF(Raw!V102="", "", Raw!V102)</f>
        <v/>
      </c>
      <c r="F102" t="str">
        <f>IF(Raw!BA102="", "", Raw!BA102)</f>
        <v/>
      </c>
      <c r="G102" t="str">
        <f>IF(Raw!AV102="", "", Raw!AV102)</f>
        <v/>
      </c>
      <c r="H102" t="str">
        <f>IF(Raw!T102="", "", Raw!T102)</f>
        <v/>
      </c>
      <c r="I102" t="str">
        <f>IF(Raw!U102="", "", Raw!U102)</f>
        <v/>
      </c>
      <c r="J102" t="str">
        <f>IF(Raw!AZ102="Failed", "No", "")</f>
        <v/>
      </c>
      <c r="K102" s="2" t="str">
        <f>IF(Raw!BK102="", "", IF(Raw!BK102="Missed", "Missed", DATEVALUE(RIGHT(Raw!BK102, LEN(Raw!BK102) - FIND(",", Raw!BK102) - 1))))</f>
        <v/>
      </c>
      <c r="L102" s="3" t="str">
        <f>IF(Raw!BL102="", "", IF(Raw!BL102="Missed", "Missed", TIMEVALUE(LEFT(Raw!BL102, FIND(" - ", Raw!BL102)))))</f>
        <v/>
      </c>
      <c r="M102" t="str">
        <f>IF(Raw!BM102="", "", Raw!BM102)</f>
        <v/>
      </c>
      <c r="N102" s="2" t="str">
        <f>IF(Raw!BN102="", "", IF(Raw!BN102="Missed", "Missed", DATEVALUE(RIGHT(Raw!BN102, LEN(Raw!BN102) - FIND(",", Raw!BN102) - 1))))</f>
        <v/>
      </c>
      <c r="O102" s="3" t="str">
        <f>IF(Raw!BO102="", "", IF(Raw!BO102="Missed", "Missed", TIMEVALUE(LEFT(Raw!BO102, FIND(" - ", Raw!BO102)))))</f>
        <v/>
      </c>
      <c r="P102" t="str">
        <f>IF(Raw!BP102="", "", Raw!BP102)</f>
        <v/>
      </c>
      <c r="Q102" s="2" t="str">
        <f>IF(Raw!BW102="", "", IF(Raw!BW102="Missed", "Missed", DATEVALUE(RIGHT(Raw!BW102, LEN(Raw!BW102) - FIND(",", Raw!BW102) - 1))))</f>
        <v/>
      </c>
      <c r="R102" s="3" t="str">
        <f>IF(Raw!BX102="", "", IF(Raw!BX102="Missed", "Missed", TIMEVALUE(LEFT(Raw!BX102, FIND(" - ", Raw!BX102)))))</f>
        <v/>
      </c>
      <c r="S102" t="str">
        <f>IF(Raw!BY102="", "", Raw!BY102)</f>
        <v/>
      </c>
      <c r="T102" s="2" t="str">
        <f>IF(Raw!BZ102="", "", IF(Raw!BZ102="Missed", "Missed", DATEVALUE(RIGHT(Raw!BZ102, LEN(Raw!BZ102) - FIND(",", Raw!BZ102) - 1))))</f>
        <v/>
      </c>
      <c r="U102" s="3" t="str">
        <f>IF(Raw!CA102="", "", IF(Raw!CA102="Missed", "Missed", TIMEVALUE(LEFT(Raw!CA102, FIND(" - ", Raw!CA102)))))</f>
        <v/>
      </c>
      <c r="V102" t="str">
        <f>IF(Raw!CB102="", "", Raw!CB102)</f>
        <v/>
      </c>
    </row>
    <row r="103" spans="1:22" x14ac:dyDescent="0.2">
      <c r="A103" s="4" t="str">
        <f>IF(B103="", "", 102)</f>
        <v/>
      </c>
      <c r="B103" s="4" t="str">
        <f>IF(Raw!R103="", "", Raw!R103)</f>
        <v/>
      </c>
      <c r="C103" s="4" t="str">
        <f>IF(Raw!S103="", "", Raw!S103)</f>
        <v/>
      </c>
      <c r="D103" t="str">
        <f>IF(Raw!AT103="", "", Raw!AT103)</f>
        <v/>
      </c>
      <c r="E103" t="str">
        <f>IF(Raw!V103="", "", Raw!V103)</f>
        <v/>
      </c>
      <c r="F103" t="str">
        <f>IF(Raw!BA103="", "", Raw!BA103)</f>
        <v/>
      </c>
      <c r="G103" t="str">
        <f>IF(Raw!AV103="", "", Raw!AV103)</f>
        <v/>
      </c>
      <c r="H103" t="str">
        <f>IF(Raw!T103="", "", Raw!T103)</f>
        <v/>
      </c>
      <c r="I103" t="str">
        <f>IF(Raw!U103="", "", Raw!U103)</f>
        <v/>
      </c>
      <c r="J103" t="str">
        <f>IF(Raw!AZ103="Failed", "No", "")</f>
        <v/>
      </c>
      <c r="K103" s="2" t="str">
        <f>IF(Raw!BK103="", "", IF(Raw!BK103="Missed", "Missed", DATEVALUE(RIGHT(Raw!BK103, LEN(Raw!BK103) - FIND(",", Raw!BK103) - 1))))</f>
        <v/>
      </c>
      <c r="L103" s="3" t="str">
        <f>IF(Raw!BL103="", "", IF(Raw!BL103="Missed", "Missed", TIMEVALUE(LEFT(Raw!BL103, FIND(" - ", Raw!BL103)))))</f>
        <v/>
      </c>
      <c r="M103" t="str">
        <f>IF(Raw!BM103="", "", Raw!BM103)</f>
        <v/>
      </c>
      <c r="N103" s="2" t="str">
        <f>IF(Raw!BN103="", "", IF(Raw!BN103="Missed", "Missed", DATEVALUE(RIGHT(Raw!BN103, LEN(Raw!BN103) - FIND(",", Raw!BN103) - 1))))</f>
        <v/>
      </c>
      <c r="O103" s="3" t="str">
        <f>IF(Raw!BO103="", "", IF(Raw!BO103="Missed", "Missed", TIMEVALUE(LEFT(Raw!BO103, FIND(" - ", Raw!BO103)))))</f>
        <v/>
      </c>
      <c r="P103" t="str">
        <f>IF(Raw!BP103="", "", Raw!BP103)</f>
        <v/>
      </c>
      <c r="Q103" s="2" t="str">
        <f>IF(Raw!BW103="", "", IF(Raw!BW103="Missed", "Missed", DATEVALUE(RIGHT(Raw!BW103, LEN(Raw!BW103) - FIND(",", Raw!BW103) - 1))))</f>
        <v/>
      </c>
      <c r="R103" s="3" t="str">
        <f>IF(Raw!BX103="", "", IF(Raw!BX103="Missed", "Missed", TIMEVALUE(LEFT(Raw!BX103, FIND(" - ", Raw!BX103)))))</f>
        <v/>
      </c>
      <c r="S103" t="str">
        <f>IF(Raw!BY103="", "", Raw!BY103)</f>
        <v/>
      </c>
      <c r="T103" s="2" t="str">
        <f>IF(Raw!BZ103="", "", IF(Raw!BZ103="Missed", "Missed", DATEVALUE(RIGHT(Raw!BZ103, LEN(Raw!BZ103) - FIND(",", Raw!BZ103) - 1))))</f>
        <v/>
      </c>
      <c r="U103" s="3" t="str">
        <f>IF(Raw!CA103="", "", IF(Raw!CA103="Missed", "Missed", TIMEVALUE(LEFT(Raw!CA103, FIND(" - ", Raw!CA103)))))</f>
        <v/>
      </c>
      <c r="V103" t="str">
        <f>IF(Raw!CB103="", "", Raw!CB103)</f>
        <v/>
      </c>
    </row>
    <row r="104" spans="1:22" x14ac:dyDescent="0.2">
      <c r="A104" s="4" t="str">
        <f>IF(B104="", "", 103)</f>
        <v/>
      </c>
      <c r="B104" s="4" t="str">
        <f>IF(Raw!R104="", "", Raw!R104)</f>
        <v/>
      </c>
      <c r="C104" s="4" t="str">
        <f>IF(Raw!S104="", "", Raw!S104)</f>
        <v/>
      </c>
      <c r="D104" t="str">
        <f>IF(Raw!AT104="", "", Raw!AT104)</f>
        <v/>
      </c>
      <c r="E104" t="str">
        <f>IF(Raw!V104="", "", Raw!V104)</f>
        <v/>
      </c>
      <c r="F104" t="str">
        <f>IF(Raw!BA104="", "", Raw!BA104)</f>
        <v/>
      </c>
      <c r="G104" t="str">
        <f>IF(Raw!AV104="", "", Raw!AV104)</f>
        <v/>
      </c>
      <c r="H104" t="str">
        <f>IF(Raw!T104="", "", Raw!T104)</f>
        <v/>
      </c>
      <c r="I104" t="str">
        <f>IF(Raw!U104="", "", Raw!U104)</f>
        <v/>
      </c>
      <c r="J104" t="str">
        <f>IF(Raw!AZ104="Failed", "No", "")</f>
        <v/>
      </c>
      <c r="K104" s="2" t="str">
        <f>IF(Raw!BK104="", "", IF(Raw!BK104="Missed", "Missed", DATEVALUE(RIGHT(Raw!BK104, LEN(Raw!BK104) - FIND(",", Raw!BK104) - 1))))</f>
        <v/>
      </c>
      <c r="L104" s="3" t="str">
        <f>IF(Raw!BL104="", "", IF(Raw!BL104="Missed", "Missed", TIMEVALUE(LEFT(Raw!BL104, FIND(" - ", Raw!BL104)))))</f>
        <v/>
      </c>
      <c r="M104" t="str">
        <f>IF(Raw!BM104="", "", Raw!BM104)</f>
        <v/>
      </c>
      <c r="N104" s="2" t="str">
        <f>IF(Raw!BN104="", "", IF(Raw!BN104="Missed", "Missed", DATEVALUE(RIGHT(Raw!BN104, LEN(Raw!BN104) - FIND(",", Raw!BN104) - 1))))</f>
        <v/>
      </c>
      <c r="O104" s="3" t="str">
        <f>IF(Raw!BO104="", "", IF(Raw!BO104="Missed", "Missed", TIMEVALUE(LEFT(Raw!BO104, FIND(" - ", Raw!BO104)))))</f>
        <v/>
      </c>
      <c r="P104" t="str">
        <f>IF(Raw!BP104="", "", Raw!BP104)</f>
        <v/>
      </c>
      <c r="Q104" s="2" t="str">
        <f>IF(Raw!BW104="", "", IF(Raw!BW104="Missed", "Missed", DATEVALUE(RIGHT(Raw!BW104, LEN(Raw!BW104) - FIND(",", Raw!BW104) - 1))))</f>
        <v/>
      </c>
      <c r="R104" s="3" t="str">
        <f>IF(Raw!BX104="", "", IF(Raw!BX104="Missed", "Missed", TIMEVALUE(LEFT(Raw!BX104, FIND(" - ", Raw!BX104)))))</f>
        <v/>
      </c>
      <c r="S104" t="str">
        <f>IF(Raw!BY104="", "", Raw!BY104)</f>
        <v/>
      </c>
      <c r="T104" s="2" t="str">
        <f>IF(Raw!BZ104="", "", IF(Raw!BZ104="Missed", "Missed", DATEVALUE(RIGHT(Raw!BZ104, LEN(Raw!BZ104) - FIND(",", Raw!BZ104) - 1))))</f>
        <v/>
      </c>
      <c r="U104" s="3" t="str">
        <f>IF(Raw!CA104="", "", IF(Raw!CA104="Missed", "Missed", TIMEVALUE(LEFT(Raw!CA104, FIND(" - ", Raw!CA104)))))</f>
        <v/>
      </c>
      <c r="V104" t="str">
        <f>IF(Raw!CB104="", "", Raw!CB104)</f>
        <v/>
      </c>
    </row>
    <row r="105" spans="1:22" x14ac:dyDescent="0.2">
      <c r="A105" s="4" t="str">
        <f>IF(B105="", "", 104)</f>
        <v/>
      </c>
      <c r="B105" s="4" t="str">
        <f>IF(Raw!R105="", "", Raw!R105)</f>
        <v/>
      </c>
      <c r="C105" s="4" t="str">
        <f>IF(Raw!S105="", "", Raw!S105)</f>
        <v/>
      </c>
      <c r="D105" t="str">
        <f>IF(Raw!AT105="", "", Raw!AT105)</f>
        <v/>
      </c>
      <c r="E105" t="str">
        <f>IF(Raw!V105="", "", Raw!V105)</f>
        <v/>
      </c>
      <c r="F105" t="str">
        <f>IF(Raw!BA105="", "", Raw!BA105)</f>
        <v/>
      </c>
      <c r="G105" t="str">
        <f>IF(Raw!AV105="", "", Raw!AV105)</f>
        <v/>
      </c>
      <c r="H105" t="str">
        <f>IF(Raw!T105="", "", Raw!T105)</f>
        <v/>
      </c>
      <c r="I105" t="str">
        <f>IF(Raw!U105="", "", Raw!U105)</f>
        <v/>
      </c>
      <c r="J105" t="str">
        <f>IF(Raw!AZ105="Failed", "No", "")</f>
        <v/>
      </c>
      <c r="K105" s="2" t="str">
        <f>IF(Raw!BK105="", "", IF(Raw!BK105="Missed", "Missed", DATEVALUE(RIGHT(Raw!BK105, LEN(Raw!BK105) - FIND(",", Raw!BK105) - 1))))</f>
        <v/>
      </c>
      <c r="L105" s="3" t="str">
        <f>IF(Raw!BL105="", "", IF(Raw!BL105="Missed", "Missed", TIMEVALUE(LEFT(Raw!BL105, FIND(" - ", Raw!BL105)))))</f>
        <v/>
      </c>
      <c r="M105" t="str">
        <f>IF(Raw!BM105="", "", Raw!BM105)</f>
        <v/>
      </c>
      <c r="N105" s="2" t="str">
        <f>IF(Raw!BN105="", "", IF(Raw!BN105="Missed", "Missed", DATEVALUE(RIGHT(Raw!BN105, LEN(Raw!BN105) - FIND(",", Raw!BN105) - 1))))</f>
        <v/>
      </c>
      <c r="O105" s="3" t="str">
        <f>IF(Raw!BO105="", "", IF(Raw!BO105="Missed", "Missed", TIMEVALUE(LEFT(Raw!BO105, FIND(" - ", Raw!BO105)))))</f>
        <v/>
      </c>
      <c r="P105" t="str">
        <f>IF(Raw!BP105="", "", Raw!BP105)</f>
        <v/>
      </c>
      <c r="Q105" s="2" t="str">
        <f>IF(Raw!BW105="", "", IF(Raw!BW105="Missed", "Missed", DATEVALUE(RIGHT(Raw!BW105, LEN(Raw!BW105) - FIND(",", Raw!BW105) - 1))))</f>
        <v/>
      </c>
      <c r="R105" s="3" t="str">
        <f>IF(Raw!BX105="", "", IF(Raw!BX105="Missed", "Missed", TIMEVALUE(LEFT(Raw!BX105, FIND(" - ", Raw!BX105)))))</f>
        <v/>
      </c>
      <c r="S105" t="str">
        <f>IF(Raw!BY105="", "", Raw!BY105)</f>
        <v/>
      </c>
      <c r="T105" s="2" t="str">
        <f>IF(Raw!BZ105="", "", IF(Raw!BZ105="Missed", "Missed", DATEVALUE(RIGHT(Raw!BZ105, LEN(Raw!BZ105) - FIND(",", Raw!BZ105) - 1))))</f>
        <v/>
      </c>
      <c r="U105" s="3" t="str">
        <f>IF(Raw!CA105="", "", IF(Raw!CA105="Missed", "Missed", TIMEVALUE(LEFT(Raw!CA105, FIND(" - ", Raw!CA105)))))</f>
        <v/>
      </c>
      <c r="V105" t="str">
        <f>IF(Raw!CB105="", "", Raw!CB105)</f>
        <v/>
      </c>
    </row>
    <row r="106" spans="1:22" x14ac:dyDescent="0.2">
      <c r="A106" s="4" t="str">
        <f>IF(B106="", "", 105)</f>
        <v/>
      </c>
      <c r="B106" s="4" t="str">
        <f>IF(Raw!R106="", "", Raw!R106)</f>
        <v/>
      </c>
      <c r="C106" s="4" t="str">
        <f>IF(Raw!S106="", "", Raw!S106)</f>
        <v/>
      </c>
      <c r="D106" t="str">
        <f>IF(Raw!AT106="", "", Raw!AT106)</f>
        <v/>
      </c>
      <c r="E106" t="str">
        <f>IF(Raw!V106="", "", Raw!V106)</f>
        <v/>
      </c>
      <c r="F106" t="str">
        <f>IF(Raw!BA106="", "", Raw!BA106)</f>
        <v/>
      </c>
      <c r="G106" t="str">
        <f>IF(Raw!AV106="", "", Raw!AV106)</f>
        <v/>
      </c>
      <c r="H106" t="str">
        <f>IF(Raw!T106="", "", Raw!T106)</f>
        <v/>
      </c>
      <c r="I106" t="str">
        <f>IF(Raw!U106="", "", Raw!U106)</f>
        <v/>
      </c>
      <c r="J106" t="str">
        <f>IF(Raw!AZ106="Failed", "No", "")</f>
        <v/>
      </c>
      <c r="K106" s="2" t="str">
        <f>IF(Raw!BK106="", "", IF(Raw!BK106="Missed", "Missed", DATEVALUE(RIGHT(Raw!BK106, LEN(Raw!BK106) - FIND(",", Raw!BK106) - 1))))</f>
        <v/>
      </c>
      <c r="L106" s="3" t="str">
        <f>IF(Raw!BL106="", "", IF(Raw!BL106="Missed", "Missed", TIMEVALUE(LEFT(Raw!BL106, FIND(" - ", Raw!BL106)))))</f>
        <v/>
      </c>
      <c r="M106" t="str">
        <f>IF(Raw!BM106="", "", Raw!BM106)</f>
        <v/>
      </c>
      <c r="N106" s="2" t="str">
        <f>IF(Raw!BN106="", "", IF(Raw!BN106="Missed", "Missed", DATEVALUE(RIGHT(Raw!BN106, LEN(Raw!BN106) - FIND(",", Raw!BN106) - 1))))</f>
        <v/>
      </c>
      <c r="O106" s="3" t="str">
        <f>IF(Raw!BO106="", "", IF(Raw!BO106="Missed", "Missed", TIMEVALUE(LEFT(Raw!BO106, FIND(" - ", Raw!BO106)))))</f>
        <v/>
      </c>
      <c r="P106" t="str">
        <f>IF(Raw!BP106="", "", Raw!BP106)</f>
        <v/>
      </c>
      <c r="Q106" s="2" t="str">
        <f>IF(Raw!BW106="", "", IF(Raw!BW106="Missed", "Missed", DATEVALUE(RIGHT(Raw!BW106, LEN(Raw!BW106) - FIND(",", Raw!BW106) - 1))))</f>
        <v/>
      </c>
      <c r="R106" s="3" t="str">
        <f>IF(Raw!BX106="", "", IF(Raw!BX106="Missed", "Missed", TIMEVALUE(LEFT(Raw!BX106, FIND(" - ", Raw!BX106)))))</f>
        <v/>
      </c>
      <c r="S106" t="str">
        <f>IF(Raw!BY106="", "", Raw!BY106)</f>
        <v/>
      </c>
      <c r="T106" s="2" t="str">
        <f>IF(Raw!BZ106="", "", IF(Raw!BZ106="Missed", "Missed", DATEVALUE(RIGHT(Raw!BZ106, LEN(Raw!BZ106) - FIND(",", Raw!BZ106) - 1))))</f>
        <v/>
      </c>
      <c r="U106" s="3" t="str">
        <f>IF(Raw!CA106="", "", IF(Raw!CA106="Missed", "Missed", TIMEVALUE(LEFT(Raw!CA106, FIND(" - ", Raw!CA106)))))</f>
        <v/>
      </c>
      <c r="V106" t="str">
        <f>IF(Raw!CB106="", "", Raw!CB106)</f>
        <v/>
      </c>
    </row>
    <row r="107" spans="1:22" x14ac:dyDescent="0.2">
      <c r="A107" s="4" t="str">
        <f>IF(B107="", "", 106)</f>
        <v/>
      </c>
      <c r="B107" s="4" t="str">
        <f>IF(Raw!R107="", "", Raw!R107)</f>
        <v/>
      </c>
      <c r="C107" s="4" t="str">
        <f>IF(Raw!S107="", "", Raw!S107)</f>
        <v/>
      </c>
      <c r="D107" t="str">
        <f>IF(Raw!AT107="", "", Raw!AT107)</f>
        <v/>
      </c>
      <c r="E107" t="str">
        <f>IF(Raw!V107="", "", Raw!V107)</f>
        <v/>
      </c>
      <c r="F107" t="str">
        <f>IF(Raw!BA107="", "", Raw!BA107)</f>
        <v/>
      </c>
      <c r="G107" t="str">
        <f>IF(Raw!AV107="", "", Raw!AV107)</f>
        <v/>
      </c>
      <c r="H107" t="str">
        <f>IF(Raw!T107="", "", Raw!T107)</f>
        <v/>
      </c>
      <c r="I107" t="str">
        <f>IF(Raw!U107="", "", Raw!U107)</f>
        <v/>
      </c>
      <c r="J107" t="str">
        <f>IF(Raw!AZ107="Failed", "No", "")</f>
        <v/>
      </c>
      <c r="K107" s="2" t="str">
        <f>IF(Raw!BK107="", "", IF(Raw!BK107="Missed", "Missed", DATEVALUE(RIGHT(Raw!BK107, LEN(Raw!BK107) - FIND(",", Raw!BK107) - 1))))</f>
        <v/>
      </c>
      <c r="L107" s="3" t="str">
        <f>IF(Raw!BL107="", "", IF(Raw!BL107="Missed", "Missed", TIMEVALUE(LEFT(Raw!BL107, FIND(" - ", Raw!BL107)))))</f>
        <v/>
      </c>
      <c r="M107" t="str">
        <f>IF(Raw!BM107="", "", Raw!BM107)</f>
        <v/>
      </c>
      <c r="N107" s="2" t="str">
        <f>IF(Raw!BN107="", "", IF(Raw!BN107="Missed", "Missed", DATEVALUE(RIGHT(Raw!BN107, LEN(Raw!BN107) - FIND(",", Raw!BN107) - 1))))</f>
        <v/>
      </c>
      <c r="O107" s="3" t="str">
        <f>IF(Raw!BO107="", "", IF(Raw!BO107="Missed", "Missed", TIMEVALUE(LEFT(Raw!BO107, FIND(" - ", Raw!BO107)))))</f>
        <v/>
      </c>
      <c r="P107" t="str">
        <f>IF(Raw!BP107="", "", Raw!BP107)</f>
        <v/>
      </c>
      <c r="Q107" s="2" t="str">
        <f>IF(Raw!BW107="", "", IF(Raw!BW107="Missed", "Missed", DATEVALUE(RIGHT(Raw!BW107, LEN(Raw!BW107) - FIND(",", Raw!BW107) - 1))))</f>
        <v/>
      </c>
      <c r="R107" s="3" t="str">
        <f>IF(Raw!BX107="", "", IF(Raw!BX107="Missed", "Missed", TIMEVALUE(LEFT(Raw!BX107, FIND(" - ", Raw!BX107)))))</f>
        <v/>
      </c>
      <c r="S107" t="str">
        <f>IF(Raw!BY107="", "", Raw!BY107)</f>
        <v/>
      </c>
      <c r="T107" s="2" t="str">
        <f>IF(Raw!BZ107="", "", IF(Raw!BZ107="Missed", "Missed", DATEVALUE(RIGHT(Raw!BZ107, LEN(Raw!BZ107) - FIND(",", Raw!BZ107) - 1))))</f>
        <v/>
      </c>
      <c r="U107" s="3" t="str">
        <f>IF(Raw!CA107="", "", IF(Raw!CA107="Missed", "Missed", TIMEVALUE(LEFT(Raw!CA107, FIND(" - ", Raw!CA107)))))</f>
        <v/>
      </c>
      <c r="V107" t="str">
        <f>IF(Raw!CB107="", "", Raw!CB107)</f>
        <v/>
      </c>
    </row>
    <row r="108" spans="1:22" x14ac:dyDescent="0.2">
      <c r="A108" s="4" t="str">
        <f>IF(B108="", "", 107)</f>
        <v/>
      </c>
      <c r="B108" s="4" t="str">
        <f>IF(Raw!R108="", "", Raw!R108)</f>
        <v/>
      </c>
      <c r="C108" s="4" t="str">
        <f>IF(Raw!S108="", "", Raw!S108)</f>
        <v/>
      </c>
      <c r="D108" t="str">
        <f>IF(Raw!AT108="", "", Raw!AT108)</f>
        <v/>
      </c>
      <c r="E108" t="str">
        <f>IF(Raw!V108="", "", Raw!V108)</f>
        <v/>
      </c>
      <c r="F108" t="str">
        <f>IF(Raw!BA108="", "", Raw!BA108)</f>
        <v/>
      </c>
      <c r="G108" t="str">
        <f>IF(Raw!AV108="", "", Raw!AV108)</f>
        <v/>
      </c>
      <c r="H108" t="str">
        <f>IF(Raw!T108="", "", Raw!T108)</f>
        <v/>
      </c>
      <c r="I108" t="str">
        <f>IF(Raw!U108="", "", Raw!U108)</f>
        <v/>
      </c>
      <c r="J108" t="str">
        <f>IF(Raw!AZ108="Failed", "No", "")</f>
        <v/>
      </c>
      <c r="K108" s="2" t="str">
        <f>IF(Raw!BK108="", "", IF(Raw!BK108="Missed", "Missed", DATEVALUE(RIGHT(Raw!BK108, LEN(Raw!BK108) - FIND(",", Raw!BK108) - 1))))</f>
        <v/>
      </c>
      <c r="L108" s="3" t="str">
        <f>IF(Raw!BL108="", "", IF(Raw!BL108="Missed", "Missed", TIMEVALUE(LEFT(Raw!BL108, FIND(" - ", Raw!BL108)))))</f>
        <v/>
      </c>
      <c r="M108" t="str">
        <f>IF(Raw!BM108="", "", Raw!BM108)</f>
        <v/>
      </c>
      <c r="N108" s="2" t="str">
        <f>IF(Raw!BN108="", "", IF(Raw!BN108="Missed", "Missed", DATEVALUE(RIGHT(Raw!BN108, LEN(Raw!BN108) - FIND(",", Raw!BN108) - 1))))</f>
        <v/>
      </c>
      <c r="O108" s="3" t="str">
        <f>IF(Raw!BO108="", "", IF(Raw!BO108="Missed", "Missed", TIMEVALUE(LEFT(Raw!BO108, FIND(" - ", Raw!BO108)))))</f>
        <v/>
      </c>
      <c r="P108" t="str">
        <f>IF(Raw!BP108="", "", Raw!BP108)</f>
        <v/>
      </c>
      <c r="Q108" s="2" t="str">
        <f>IF(Raw!BW108="", "", IF(Raw!BW108="Missed", "Missed", DATEVALUE(RIGHT(Raw!BW108, LEN(Raw!BW108) - FIND(",", Raw!BW108) - 1))))</f>
        <v/>
      </c>
      <c r="R108" s="3" t="str">
        <f>IF(Raw!BX108="", "", IF(Raw!BX108="Missed", "Missed", TIMEVALUE(LEFT(Raw!BX108, FIND(" - ", Raw!BX108)))))</f>
        <v/>
      </c>
      <c r="S108" t="str">
        <f>IF(Raw!BY108="", "", Raw!BY108)</f>
        <v/>
      </c>
      <c r="T108" s="2" t="str">
        <f>IF(Raw!BZ108="", "", IF(Raw!BZ108="Missed", "Missed", DATEVALUE(RIGHT(Raw!BZ108, LEN(Raw!BZ108) - FIND(",", Raw!BZ108) - 1))))</f>
        <v/>
      </c>
      <c r="U108" s="3" t="str">
        <f>IF(Raw!CA108="", "", IF(Raw!CA108="Missed", "Missed", TIMEVALUE(LEFT(Raw!CA108, FIND(" - ", Raw!CA108)))))</f>
        <v/>
      </c>
      <c r="V108" t="str">
        <f>IF(Raw!CB108="", "", Raw!CB108)</f>
        <v/>
      </c>
    </row>
    <row r="109" spans="1:22" x14ac:dyDescent="0.2">
      <c r="A109" s="4" t="str">
        <f>IF(B109="", "", 108)</f>
        <v/>
      </c>
      <c r="B109" s="4" t="str">
        <f>IF(Raw!R109="", "", Raw!R109)</f>
        <v/>
      </c>
      <c r="C109" s="4" t="str">
        <f>IF(Raw!S109="", "", Raw!S109)</f>
        <v/>
      </c>
      <c r="D109" t="str">
        <f>IF(Raw!AT109="", "", Raw!AT109)</f>
        <v/>
      </c>
      <c r="E109" t="str">
        <f>IF(Raw!V109="", "", Raw!V109)</f>
        <v/>
      </c>
      <c r="F109" t="str">
        <f>IF(Raw!BA109="", "", Raw!BA109)</f>
        <v/>
      </c>
      <c r="G109" t="str">
        <f>IF(Raw!AV109="", "", Raw!AV109)</f>
        <v/>
      </c>
      <c r="H109" t="str">
        <f>IF(Raw!T109="", "", Raw!T109)</f>
        <v/>
      </c>
      <c r="I109" t="str">
        <f>IF(Raw!U109="", "", Raw!U109)</f>
        <v/>
      </c>
      <c r="J109" t="str">
        <f>IF(Raw!AZ109="Failed", "No", "")</f>
        <v/>
      </c>
      <c r="K109" s="2" t="str">
        <f>IF(Raw!BK109="", "", IF(Raw!BK109="Missed", "Missed", DATEVALUE(RIGHT(Raw!BK109, LEN(Raw!BK109) - FIND(",", Raw!BK109) - 1))))</f>
        <v/>
      </c>
      <c r="L109" s="3" t="str">
        <f>IF(Raw!BL109="", "", IF(Raw!BL109="Missed", "Missed", TIMEVALUE(LEFT(Raw!BL109, FIND(" - ", Raw!BL109)))))</f>
        <v/>
      </c>
      <c r="M109" t="str">
        <f>IF(Raw!BM109="", "", Raw!BM109)</f>
        <v/>
      </c>
      <c r="N109" s="2" t="str">
        <f>IF(Raw!BN109="", "", IF(Raw!BN109="Missed", "Missed", DATEVALUE(RIGHT(Raw!BN109, LEN(Raw!BN109) - FIND(",", Raw!BN109) - 1))))</f>
        <v/>
      </c>
      <c r="O109" s="3" t="str">
        <f>IF(Raw!BO109="", "", IF(Raw!BO109="Missed", "Missed", TIMEVALUE(LEFT(Raw!BO109, FIND(" - ", Raw!BO109)))))</f>
        <v/>
      </c>
      <c r="P109" t="str">
        <f>IF(Raw!BP109="", "", Raw!BP109)</f>
        <v/>
      </c>
      <c r="Q109" s="2" t="str">
        <f>IF(Raw!BW109="", "", IF(Raw!BW109="Missed", "Missed", DATEVALUE(RIGHT(Raw!BW109, LEN(Raw!BW109) - FIND(",", Raw!BW109) - 1))))</f>
        <v/>
      </c>
      <c r="R109" s="3" t="str">
        <f>IF(Raw!BX109="", "", IF(Raw!BX109="Missed", "Missed", TIMEVALUE(LEFT(Raw!BX109, FIND(" - ", Raw!BX109)))))</f>
        <v/>
      </c>
      <c r="S109" t="str">
        <f>IF(Raw!BY109="", "", Raw!BY109)</f>
        <v/>
      </c>
      <c r="T109" s="2" t="str">
        <f>IF(Raw!BZ109="", "", IF(Raw!BZ109="Missed", "Missed", DATEVALUE(RIGHT(Raw!BZ109, LEN(Raw!BZ109) - FIND(",", Raw!BZ109) - 1))))</f>
        <v/>
      </c>
      <c r="U109" s="3" t="str">
        <f>IF(Raw!CA109="", "", IF(Raw!CA109="Missed", "Missed", TIMEVALUE(LEFT(Raw!CA109, FIND(" - ", Raw!CA109)))))</f>
        <v/>
      </c>
      <c r="V109" t="str">
        <f>IF(Raw!CB109="", "", Raw!CB109)</f>
        <v/>
      </c>
    </row>
    <row r="110" spans="1:22" x14ac:dyDescent="0.2">
      <c r="A110" s="4" t="str">
        <f>IF(B110="", "", 109)</f>
        <v/>
      </c>
      <c r="B110" s="4" t="str">
        <f>IF(Raw!R110="", "", Raw!R110)</f>
        <v/>
      </c>
      <c r="C110" s="4" t="str">
        <f>IF(Raw!S110="", "", Raw!S110)</f>
        <v/>
      </c>
      <c r="D110" t="str">
        <f>IF(Raw!AT110="", "", Raw!AT110)</f>
        <v/>
      </c>
      <c r="E110" t="str">
        <f>IF(Raw!V110="", "", Raw!V110)</f>
        <v/>
      </c>
      <c r="F110" t="str">
        <f>IF(Raw!BA110="", "", Raw!BA110)</f>
        <v/>
      </c>
      <c r="G110" t="str">
        <f>IF(Raw!AV110="", "", Raw!AV110)</f>
        <v/>
      </c>
      <c r="H110" t="str">
        <f>IF(Raw!T110="", "", Raw!T110)</f>
        <v/>
      </c>
      <c r="I110" t="str">
        <f>IF(Raw!U110="", "", Raw!U110)</f>
        <v/>
      </c>
      <c r="J110" t="str">
        <f>IF(Raw!AZ110="Failed", "No", "")</f>
        <v/>
      </c>
      <c r="K110" s="2" t="str">
        <f>IF(Raw!BK110="", "", IF(Raw!BK110="Missed", "Missed", DATEVALUE(RIGHT(Raw!BK110, LEN(Raw!BK110) - FIND(",", Raw!BK110) - 1))))</f>
        <v/>
      </c>
      <c r="L110" s="3" t="str">
        <f>IF(Raw!BL110="", "", IF(Raw!BL110="Missed", "Missed", TIMEVALUE(LEFT(Raw!BL110, FIND(" - ", Raw!BL110)))))</f>
        <v/>
      </c>
      <c r="M110" t="str">
        <f>IF(Raw!BM110="", "", Raw!BM110)</f>
        <v/>
      </c>
      <c r="N110" s="2" t="str">
        <f>IF(Raw!BN110="", "", IF(Raw!BN110="Missed", "Missed", DATEVALUE(RIGHT(Raw!BN110, LEN(Raw!BN110) - FIND(",", Raw!BN110) - 1))))</f>
        <v/>
      </c>
      <c r="O110" s="3" t="str">
        <f>IF(Raw!BO110="", "", IF(Raw!BO110="Missed", "Missed", TIMEVALUE(LEFT(Raw!BO110, FIND(" - ", Raw!BO110)))))</f>
        <v/>
      </c>
      <c r="P110" t="str">
        <f>IF(Raw!BP110="", "", Raw!BP110)</f>
        <v/>
      </c>
      <c r="Q110" s="2" t="str">
        <f>IF(Raw!BW110="", "", IF(Raw!BW110="Missed", "Missed", DATEVALUE(RIGHT(Raw!BW110, LEN(Raw!BW110) - FIND(",", Raw!BW110) - 1))))</f>
        <v/>
      </c>
      <c r="R110" s="3" t="str">
        <f>IF(Raw!BX110="", "", IF(Raw!BX110="Missed", "Missed", TIMEVALUE(LEFT(Raw!BX110, FIND(" - ", Raw!BX110)))))</f>
        <v/>
      </c>
      <c r="S110" t="str">
        <f>IF(Raw!BY110="", "", Raw!BY110)</f>
        <v/>
      </c>
      <c r="T110" s="2" t="str">
        <f>IF(Raw!BZ110="", "", IF(Raw!BZ110="Missed", "Missed", DATEVALUE(RIGHT(Raw!BZ110, LEN(Raw!BZ110) - FIND(",", Raw!BZ110) - 1))))</f>
        <v/>
      </c>
      <c r="U110" s="3" t="str">
        <f>IF(Raw!CA110="", "", IF(Raw!CA110="Missed", "Missed", TIMEVALUE(LEFT(Raw!CA110, FIND(" - ", Raw!CA110)))))</f>
        <v/>
      </c>
      <c r="V110" t="str">
        <f>IF(Raw!CB110="", "", Raw!CB110)</f>
        <v/>
      </c>
    </row>
    <row r="111" spans="1:22" x14ac:dyDescent="0.2">
      <c r="A111" s="4" t="str">
        <f>IF(B111="", "", 110)</f>
        <v/>
      </c>
      <c r="B111" s="4" t="str">
        <f>IF(Raw!R111="", "", Raw!R111)</f>
        <v/>
      </c>
      <c r="C111" s="4" t="str">
        <f>IF(Raw!S111="", "", Raw!S111)</f>
        <v/>
      </c>
      <c r="D111" t="str">
        <f>IF(Raw!AT111="", "", Raw!AT111)</f>
        <v/>
      </c>
      <c r="E111" t="str">
        <f>IF(Raw!V111="", "", Raw!V111)</f>
        <v/>
      </c>
      <c r="F111" t="str">
        <f>IF(Raw!BA111="", "", Raw!BA111)</f>
        <v/>
      </c>
      <c r="G111" t="str">
        <f>IF(Raw!AV111="", "", Raw!AV111)</f>
        <v/>
      </c>
      <c r="H111" t="str">
        <f>IF(Raw!T111="", "", Raw!T111)</f>
        <v/>
      </c>
      <c r="I111" t="str">
        <f>IF(Raw!U111="", "", Raw!U111)</f>
        <v/>
      </c>
      <c r="J111" t="str">
        <f>IF(Raw!AZ111="Failed", "No", "")</f>
        <v/>
      </c>
      <c r="K111" s="2" t="str">
        <f>IF(Raw!BK111="", "", IF(Raw!BK111="Missed", "Missed", DATEVALUE(RIGHT(Raw!BK111, LEN(Raw!BK111) - FIND(",", Raw!BK111) - 1))))</f>
        <v/>
      </c>
      <c r="L111" s="3" t="str">
        <f>IF(Raw!BL111="", "", IF(Raw!BL111="Missed", "Missed", TIMEVALUE(LEFT(Raw!BL111, FIND(" - ", Raw!BL111)))))</f>
        <v/>
      </c>
      <c r="M111" t="str">
        <f>IF(Raw!BM111="", "", Raw!BM111)</f>
        <v/>
      </c>
      <c r="N111" s="2" t="str">
        <f>IF(Raw!BN111="", "", IF(Raw!BN111="Missed", "Missed", DATEVALUE(RIGHT(Raw!BN111, LEN(Raw!BN111) - FIND(",", Raw!BN111) - 1))))</f>
        <v/>
      </c>
      <c r="O111" s="3" t="str">
        <f>IF(Raw!BO111="", "", IF(Raw!BO111="Missed", "Missed", TIMEVALUE(LEFT(Raw!BO111, FIND(" - ", Raw!BO111)))))</f>
        <v/>
      </c>
      <c r="P111" t="str">
        <f>IF(Raw!BP111="", "", Raw!BP111)</f>
        <v/>
      </c>
      <c r="Q111" s="2" t="str">
        <f>IF(Raw!BW111="", "", IF(Raw!BW111="Missed", "Missed", DATEVALUE(RIGHT(Raw!BW111, LEN(Raw!BW111) - FIND(",", Raw!BW111) - 1))))</f>
        <v/>
      </c>
      <c r="R111" s="3" t="str">
        <f>IF(Raw!BX111="", "", IF(Raw!BX111="Missed", "Missed", TIMEVALUE(LEFT(Raw!BX111, FIND(" - ", Raw!BX111)))))</f>
        <v/>
      </c>
      <c r="S111" t="str">
        <f>IF(Raw!BY111="", "", Raw!BY111)</f>
        <v/>
      </c>
      <c r="T111" s="2" t="str">
        <f>IF(Raw!BZ111="", "", IF(Raw!BZ111="Missed", "Missed", DATEVALUE(RIGHT(Raw!BZ111, LEN(Raw!BZ111) - FIND(",", Raw!BZ111) - 1))))</f>
        <v/>
      </c>
      <c r="U111" s="3" t="str">
        <f>IF(Raw!CA111="", "", IF(Raw!CA111="Missed", "Missed", TIMEVALUE(LEFT(Raw!CA111, FIND(" - ", Raw!CA111)))))</f>
        <v/>
      </c>
      <c r="V111" t="str">
        <f>IF(Raw!CB111="", "", Raw!CB111)</f>
        <v/>
      </c>
    </row>
    <row r="112" spans="1:22" x14ac:dyDescent="0.2">
      <c r="A112" s="4" t="str">
        <f>IF(B112="", "", 111)</f>
        <v/>
      </c>
      <c r="B112" s="4" t="str">
        <f>IF(Raw!R112="", "", Raw!R112)</f>
        <v/>
      </c>
      <c r="C112" s="4" t="str">
        <f>IF(Raw!S112="", "", Raw!S112)</f>
        <v/>
      </c>
      <c r="D112" t="str">
        <f>IF(Raw!AT112="", "", Raw!AT112)</f>
        <v/>
      </c>
      <c r="E112" t="str">
        <f>IF(Raw!V112="", "", Raw!V112)</f>
        <v/>
      </c>
      <c r="F112" t="str">
        <f>IF(Raw!BA112="", "", Raw!BA112)</f>
        <v/>
      </c>
      <c r="G112" t="str">
        <f>IF(Raw!AV112="", "", Raw!AV112)</f>
        <v/>
      </c>
      <c r="H112" t="str">
        <f>IF(Raw!T112="", "", Raw!T112)</f>
        <v/>
      </c>
      <c r="I112" t="str">
        <f>IF(Raw!U112="", "", Raw!U112)</f>
        <v/>
      </c>
      <c r="J112" t="str">
        <f>IF(Raw!AZ112="Failed", "No", "")</f>
        <v/>
      </c>
      <c r="K112" s="2" t="str">
        <f>IF(Raw!BK112="", "", IF(Raw!BK112="Missed", "Missed", DATEVALUE(RIGHT(Raw!BK112, LEN(Raw!BK112) - FIND(",", Raw!BK112) - 1))))</f>
        <v/>
      </c>
      <c r="L112" s="3" t="str">
        <f>IF(Raw!BL112="", "", IF(Raw!BL112="Missed", "Missed", TIMEVALUE(LEFT(Raw!BL112, FIND(" - ", Raw!BL112)))))</f>
        <v/>
      </c>
      <c r="M112" t="str">
        <f>IF(Raw!BM112="", "", Raw!BM112)</f>
        <v/>
      </c>
      <c r="N112" s="2" t="str">
        <f>IF(Raw!BN112="", "", IF(Raw!BN112="Missed", "Missed", DATEVALUE(RIGHT(Raw!BN112, LEN(Raw!BN112) - FIND(",", Raw!BN112) - 1))))</f>
        <v/>
      </c>
      <c r="O112" s="3" t="str">
        <f>IF(Raw!BO112="", "", IF(Raw!BO112="Missed", "Missed", TIMEVALUE(LEFT(Raw!BO112, FIND(" - ", Raw!BO112)))))</f>
        <v/>
      </c>
      <c r="P112" t="str">
        <f>IF(Raw!BP112="", "", Raw!BP112)</f>
        <v/>
      </c>
      <c r="Q112" s="2" t="str">
        <f>IF(Raw!BW112="", "", IF(Raw!BW112="Missed", "Missed", DATEVALUE(RIGHT(Raw!BW112, LEN(Raw!BW112) - FIND(",", Raw!BW112) - 1))))</f>
        <v/>
      </c>
      <c r="R112" s="3" t="str">
        <f>IF(Raw!BX112="", "", IF(Raw!BX112="Missed", "Missed", TIMEVALUE(LEFT(Raw!BX112, FIND(" - ", Raw!BX112)))))</f>
        <v/>
      </c>
      <c r="S112" t="str">
        <f>IF(Raw!BY112="", "", Raw!BY112)</f>
        <v/>
      </c>
      <c r="T112" s="2" t="str">
        <f>IF(Raw!BZ112="", "", IF(Raw!BZ112="Missed", "Missed", DATEVALUE(RIGHT(Raw!BZ112, LEN(Raw!BZ112) - FIND(",", Raw!BZ112) - 1))))</f>
        <v/>
      </c>
      <c r="U112" s="3" t="str">
        <f>IF(Raw!CA112="", "", IF(Raw!CA112="Missed", "Missed", TIMEVALUE(LEFT(Raw!CA112, FIND(" - ", Raw!CA112)))))</f>
        <v/>
      </c>
      <c r="V112" t="str">
        <f>IF(Raw!CB112="", "", Raw!CB112)</f>
        <v/>
      </c>
    </row>
    <row r="113" spans="1:22" x14ac:dyDescent="0.2">
      <c r="A113" s="4" t="str">
        <f>IF(B113="", "", 112)</f>
        <v/>
      </c>
      <c r="B113" s="4" t="str">
        <f>IF(Raw!R113="", "", Raw!R113)</f>
        <v/>
      </c>
      <c r="C113" s="4" t="str">
        <f>IF(Raw!S113="", "", Raw!S113)</f>
        <v/>
      </c>
      <c r="D113" t="str">
        <f>IF(Raw!AT113="", "", Raw!AT113)</f>
        <v/>
      </c>
      <c r="E113" t="str">
        <f>IF(Raw!V113="", "", Raw!V113)</f>
        <v/>
      </c>
      <c r="F113" t="str">
        <f>IF(Raw!BA113="", "", Raw!BA113)</f>
        <v/>
      </c>
      <c r="G113" t="str">
        <f>IF(Raw!AV113="", "", Raw!AV113)</f>
        <v/>
      </c>
      <c r="H113" t="str">
        <f>IF(Raw!T113="", "", Raw!T113)</f>
        <v/>
      </c>
      <c r="I113" t="str">
        <f>IF(Raw!U113="", "", Raw!U113)</f>
        <v/>
      </c>
      <c r="J113" t="str">
        <f>IF(Raw!AZ113="Failed", "No", "")</f>
        <v/>
      </c>
      <c r="K113" s="2" t="str">
        <f>IF(Raw!BK113="", "", IF(Raw!BK113="Missed", "Missed", DATEVALUE(RIGHT(Raw!BK113, LEN(Raw!BK113) - FIND(",", Raw!BK113) - 1))))</f>
        <v/>
      </c>
      <c r="L113" s="3" t="str">
        <f>IF(Raw!BL113="", "", IF(Raw!BL113="Missed", "Missed", TIMEVALUE(LEFT(Raw!BL113, FIND(" - ", Raw!BL113)))))</f>
        <v/>
      </c>
      <c r="M113" t="str">
        <f>IF(Raw!BM113="", "", Raw!BM113)</f>
        <v/>
      </c>
      <c r="N113" s="2" t="str">
        <f>IF(Raw!BN113="", "", IF(Raw!BN113="Missed", "Missed", DATEVALUE(RIGHT(Raw!BN113, LEN(Raw!BN113) - FIND(",", Raw!BN113) - 1))))</f>
        <v/>
      </c>
      <c r="O113" s="3" t="str">
        <f>IF(Raw!BO113="", "", IF(Raw!BO113="Missed", "Missed", TIMEVALUE(LEFT(Raw!BO113, FIND(" - ", Raw!BO113)))))</f>
        <v/>
      </c>
      <c r="P113" t="str">
        <f>IF(Raw!BP113="", "", Raw!BP113)</f>
        <v/>
      </c>
      <c r="Q113" s="2" t="str">
        <f>IF(Raw!BW113="", "", IF(Raw!BW113="Missed", "Missed", DATEVALUE(RIGHT(Raw!BW113, LEN(Raw!BW113) - FIND(",", Raw!BW113) - 1))))</f>
        <v/>
      </c>
      <c r="R113" s="3" t="str">
        <f>IF(Raw!BX113="", "", IF(Raw!BX113="Missed", "Missed", TIMEVALUE(LEFT(Raw!BX113, FIND(" - ", Raw!BX113)))))</f>
        <v/>
      </c>
      <c r="S113" t="str">
        <f>IF(Raw!BY113="", "", Raw!BY113)</f>
        <v/>
      </c>
      <c r="T113" s="2" t="str">
        <f>IF(Raw!BZ113="", "", IF(Raw!BZ113="Missed", "Missed", DATEVALUE(RIGHT(Raw!BZ113, LEN(Raw!BZ113) - FIND(",", Raw!BZ113) - 1))))</f>
        <v/>
      </c>
      <c r="U113" s="3" t="str">
        <f>IF(Raw!CA113="", "", IF(Raw!CA113="Missed", "Missed", TIMEVALUE(LEFT(Raw!CA113, FIND(" - ", Raw!CA113)))))</f>
        <v/>
      </c>
      <c r="V113" t="str">
        <f>IF(Raw!CB113="", "", Raw!CB113)</f>
        <v/>
      </c>
    </row>
    <row r="114" spans="1:22" x14ac:dyDescent="0.2">
      <c r="A114" s="4" t="str">
        <f>IF(B114="", "", 113)</f>
        <v/>
      </c>
      <c r="B114" s="4" t="str">
        <f>IF(Raw!R114="", "", Raw!R114)</f>
        <v/>
      </c>
      <c r="C114" s="4" t="str">
        <f>IF(Raw!S114="", "", Raw!S114)</f>
        <v/>
      </c>
      <c r="D114" t="str">
        <f>IF(Raw!AT114="", "", Raw!AT114)</f>
        <v/>
      </c>
      <c r="E114" t="str">
        <f>IF(Raw!V114="", "", Raw!V114)</f>
        <v/>
      </c>
      <c r="F114" t="str">
        <f>IF(Raw!BA114="", "", Raw!BA114)</f>
        <v/>
      </c>
      <c r="G114" t="str">
        <f>IF(Raw!AV114="", "", Raw!AV114)</f>
        <v/>
      </c>
      <c r="H114" t="str">
        <f>IF(Raw!T114="", "", Raw!T114)</f>
        <v/>
      </c>
      <c r="I114" t="str">
        <f>IF(Raw!U114="", "", Raw!U114)</f>
        <v/>
      </c>
      <c r="J114" t="str">
        <f>IF(Raw!AZ114="Failed", "No", "")</f>
        <v/>
      </c>
      <c r="K114" s="2" t="str">
        <f>IF(Raw!BK114="", "", IF(Raw!BK114="Missed", "Missed", DATEVALUE(RIGHT(Raw!BK114, LEN(Raw!BK114) - FIND(",", Raw!BK114) - 1))))</f>
        <v/>
      </c>
      <c r="L114" s="3" t="str">
        <f>IF(Raw!BL114="", "", IF(Raw!BL114="Missed", "Missed", TIMEVALUE(LEFT(Raw!BL114, FIND(" - ", Raw!BL114)))))</f>
        <v/>
      </c>
      <c r="M114" t="str">
        <f>IF(Raw!BM114="", "", Raw!BM114)</f>
        <v/>
      </c>
      <c r="N114" s="2" t="str">
        <f>IF(Raw!BN114="", "", IF(Raw!BN114="Missed", "Missed", DATEVALUE(RIGHT(Raw!BN114, LEN(Raw!BN114) - FIND(",", Raw!BN114) - 1))))</f>
        <v/>
      </c>
      <c r="O114" s="3" t="str">
        <f>IF(Raw!BO114="", "", IF(Raw!BO114="Missed", "Missed", TIMEVALUE(LEFT(Raw!BO114, FIND(" - ", Raw!BO114)))))</f>
        <v/>
      </c>
      <c r="P114" t="str">
        <f>IF(Raw!BP114="", "", Raw!BP114)</f>
        <v/>
      </c>
      <c r="Q114" s="2" t="str">
        <f>IF(Raw!BW114="", "", IF(Raw!BW114="Missed", "Missed", DATEVALUE(RIGHT(Raw!BW114, LEN(Raw!BW114) - FIND(",", Raw!BW114) - 1))))</f>
        <v/>
      </c>
      <c r="R114" s="3" t="str">
        <f>IF(Raw!BX114="", "", IF(Raw!BX114="Missed", "Missed", TIMEVALUE(LEFT(Raw!BX114, FIND(" - ", Raw!BX114)))))</f>
        <v/>
      </c>
      <c r="S114" t="str">
        <f>IF(Raw!BY114="", "", Raw!BY114)</f>
        <v/>
      </c>
      <c r="T114" s="2" t="str">
        <f>IF(Raw!BZ114="", "", IF(Raw!BZ114="Missed", "Missed", DATEVALUE(RIGHT(Raw!BZ114, LEN(Raw!BZ114) - FIND(",", Raw!BZ114) - 1))))</f>
        <v/>
      </c>
      <c r="U114" s="3" t="str">
        <f>IF(Raw!CA114="", "", IF(Raw!CA114="Missed", "Missed", TIMEVALUE(LEFT(Raw!CA114, FIND(" - ", Raw!CA114)))))</f>
        <v/>
      </c>
      <c r="V114" t="str">
        <f>IF(Raw!CB114="", "", Raw!CB114)</f>
        <v/>
      </c>
    </row>
    <row r="115" spans="1:22" x14ac:dyDescent="0.2">
      <c r="A115" s="4" t="str">
        <f>IF(B115="", "", 114)</f>
        <v/>
      </c>
      <c r="B115" s="4" t="str">
        <f>IF(Raw!R115="", "", Raw!R115)</f>
        <v/>
      </c>
      <c r="C115" s="4" t="str">
        <f>IF(Raw!S115="", "", Raw!S115)</f>
        <v/>
      </c>
      <c r="D115" t="str">
        <f>IF(Raw!AT115="", "", Raw!AT115)</f>
        <v/>
      </c>
      <c r="E115" t="str">
        <f>IF(Raw!V115="", "", Raw!V115)</f>
        <v/>
      </c>
      <c r="F115" t="str">
        <f>IF(Raw!BA115="", "", Raw!BA115)</f>
        <v/>
      </c>
      <c r="G115" t="str">
        <f>IF(Raw!AV115="", "", Raw!AV115)</f>
        <v/>
      </c>
      <c r="H115" t="str">
        <f>IF(Raw!T115="", "", Raw!T115)</f>
        <v/>
      </c>
      <c r="I115" t="str">
        <f>IF(Raw!U115="", "", Raw!U115)</f>
        <v/>
      </c>
      <c r="J115" t="str">
        <f>IF(Raw!AZ115="Failed", "No", "")</f>
        <v/>
      </c>
      <c r="K115" s="2" t="str">
        <f>IF(Raw!BK115="", "", IF(Raw!BK115="Missed", "Missed", DATEVALUE(RIGHT(Raw!BK115, LEN(Raw!BK115) - FIND(",", Raw!BK115) - 1))))</f>
        <v/>
      </c>
      <c r="L115" s="3" t="str">
        <f>IF(Raw!BL115="", "", IF(Raw!BL115="Missed", "Missed", TIMEVALUE(LEFT(Raw!BL115, FIND(" - ", Raw!BL115)))))</f>
        <v/>
      </c>
      <c r="M115" t="str">
        <f>IF(Raw!BM115="", "", Raw!BM115)</f>
        <v/>
      </c>
      <c r="N115" s="2" t="str">
        <f>IF(Raw!BN115="", "", IF(Raw!BN115="Missed", "Missed", DATEVALUE(RIGHT(Raw!BN115, LEN(Raw!BN115) - FIND(",", Raw!BN115) - 1))))</f>
        <v/>
      </c>
      <c r="O115" s="3" t="str">
        <f>IF(Raw!BO115="", "", IF(Raw!BO115="Missed", "Missed", TIMEVALUE(LEFT(Raw!BO115, FIND(" - ", Raw!BO115)))))</f>
        <v/>
      </c>
      <c r="P115" t="str">
        <f>IF(Raw!BP115="", "", Raw!BP115)</f>
        <v/>
      </c>
      <c r="Q115" s="2" t="str">
        <f>IF(Raw!BW115="", "", IF(Raw!BW115="Missed", "Missed", DATEVALUE(RIGHT(Raw!BW115, LEN(Raw!BW115) - FIND(",", Raw!BW115) - 1))))</f>
        <v/>
      </c>
      <c r="R115" s="3" t="str">
        <f>IF(Raw!BX115="", "", IF(Raw!BX115="Missed", "Missed", TIMEVALUE(LEFT(Raw!BX115, FIND(" - ", Raw!BX115)))))</f>
        <v/>
      </c>
      <c r="S115" t="str">
        <f>IF(Raw!BY115="", "", Raw!BY115)</f>
        <v/>
      </c>
      <c r="T115" s="2" t="str">
        <f>IF(Raw!BZ115="", "", IF(Raw!BZ115="Missed", "Missed", DATEVALUE(RIGHT(Raw!BZ115, LEN(Raw!BZ115) - FIND(",", Raw!BZ115) - 1))))</f>
        <v/>
      </c>
      <c r="U115" s="3" t="str">
        <f>IF(Raw!CA115="", "", IF(Raw!CA115="Missed", "Missed", TIMEVALUE(LEFT(Raw!CA115, FIND(" - ", Raw!CA115)))))</f>
        <v/>
      </c>
      <c r="V115" t="str">
        <f>IF(Raw!CB115="", "", Raw!CB115)</f>
        <v/>
      </c>
    </row>
    <row r="116" spans="1:22" x14ac:dyDescent="0.2">
      <c r="A116" s="4" t="str">
        <f>IF(B116="", "", 115)</f>
        <v/>
      </c>
      <c r="B116" s="4" t="str">
        <f>IF(Raw!R116="", "", Raw!R116)</f>
        <v/>
      </c>
      <c r="C116" s="4" t="str">
        <f>IF(Raw!S116="", "", Raw!S116)</f>
        <v/>
      </c>
      <c r="D116" t="str">
        <f>IF(Raw!AT116="", "", Raw!AT116)</f>
        <v/>
      </c>
      <c r="E116" t="str">
        <f>IF(Raw!V116="", "", Raw!V116)</f>
        <v/>
      </c>
      <c r="F116" t="str">
        <f>IF(Raw!BA116="", "", Raw!BA116)</f>
        <v/>
      </c>
      <c r="G116" t="str">
        <f>IF(Raw!AV116="", "", Raw!AV116)</f>
        <v/>
      </c>
      <c r="H116" t="str">
        <f>IF(Raw!T116="", "", Raw!T116)</f>
        <v/>
      </c>
      <c r="I116" t="str">
        <f>IF(Raw!U116="", "", Raw!U116)</f>
        <v/>
      </c>
      <c r="J116" t="str">
        <f>IF(Raw!AZ116="Failed", "No", "")</f>
        <v/>
      </c>
      <c r="K116" s="2" t="str">
        <f>IF(Raw!BK116="", "", IF(Raw!BK116="Missed", "Missed", DATEVALUE(RIGHT(Raw!BK116, LEN(Raw!BK116) - FIND(",", Raw!BK116) - 1))))</f>
        <v/>
      </c>
      <c r="L116" s="3" t="str">
        <f>IF(Raw!BL116="", "", IF(Raw!BL116="Missed", "Missed", TIMEVALUE(LEFT(Raw!BL116, FIND(" - ", Raw!BL116)))))</f>
        <v/>
      </c>
      <c r="M116" t="str">
        <f>IF(Raw!BM116="", "", Raw!BM116)</f>
        <v/>
      </c>
      <c r="N116" s="2" t="str">
        <f>IF(Raw!BN116="", "", IF(Raw!BN116="Missed", "Missed", DATEVALUE(RIGHT(Raw!BN116, LEN(Raw!BN116) - FIND(",", Raw!BN116) - 1))))</f>
        <v/>
      </c>
      <c r="O116" s="3" t="str">
        <f>IF(Raw!BO116="", "", IF(Raw!BO116="Missed", "Missed", TIMEVALUE(LEFT(Raw!BO116, FIND(" - ", Raw!BO116)))))</f>
        <v/>
      </c>
      <c r="P116" t="str">
        <f>IF(Raw!BP116="", "", Raw!BP116)</f>
        <v/>
      </c>
      <c r="Q116" s="2" t="str">
        <f>IF(Raw!BW116="", "", IF(Raw!BW116="Missed", "Missed", DATEVALUE(RIGHT(Raw!BW116, LEN(Raw!BW116) - FIND(",", Raw!BW116) - 1))))</f>
        <v/>
      </c>
      <c r="R116" s="3" t="str">
        <f>IF(Raw!BX116="", "", IF(Raw!BX116="Missed", "Missed", TIMEVALUE(LEFT(Raw!BX116, FIND(" - ", Raw!BX116)))))</f>
        <v/>
      </c>
      <c r="S116" t="str">
        <f>IF(Raw!BY116="", "", Raw!BY116)</f>
        <v/>
      </c>
      <c r="T116" s="2" t="str">
        <f>IF(Raw!BZ116="", "", IF(Raw!BZ116="Missed", "Missed", DATEVALUE(RIGHT(Raw!BZ116, LEN(Raw!BZ116) - FIND(",", Raw!BZ116) - 1))))</f>
        <v/>
      </c>
      <c r="U116" s="3" t="str">
        <f>IF(Raw!CA116="", "", IF(Raw!CA116="Missed", "Missed", TIMEVALUE(LEFT(Raw!CA116, FIND(" - ", Raw!CA116)))))</f>
        <v/>
      </c>
      <c r="V116" t="str">
        <f>IF(Raw!CB116="", "", Raw!CB116)</f>
        <v/>
      </c>
    </row>
    <row r="117" spans="1:22" x14ac:dyDescent="0.2">
      <c r="A117" s="4" t="str">
        <f>IF(B117="", "", 116)</f>
        <v/>
      </c>
      <c r="B117" s="4" t="str">
        <f>IF(Raw!R117="", "", Raw!R117)</f>
        <v/>
      </c>
      <c r="C117" s="4" t="str">
        <f>IF(Raw!S117="", "", Raw!S117)</f>
        <v/>
      </c>
      <c r="D117" t="str">
        <f>IF(Raw!AT117="", "", Raw!AT117)</f>
        <v/>
      </c>
      <c r="E117" t="str">
        <f>IF(Raw!V117="", "", Raw!V117)</f>
        <v/>
      </c>
      <c r="F117" t="str">
        <f>IF(Raw!BA117="", "", Raw!BA117)</f>
        <v/>
      </c>
      <c r="G117" t="str">
        <f>IF(Raw!AV117="", "", Raw!AV117)</f>
        <v/>
      </c>
      <c r="H117" t="str">
        <f>IF(Raw!T117="", "", Raw!T117)</f>
        <v/>
      </c>
      <c r="I117" t="str">
        <f>IF(Raw!U117="", "", Raw!U117)</f>
        <v/>
      </c>
      <c r="J117" t="str">
        <f>IF(Raw!AZ117="Failed", "No", "")</f>
        <v/>
      </c>
      <c r="K117" s="2" t="str">
        <f>IF(Raw!BK117="", "", IF(Raw!BK117="Missed", "Missed", DATEVALUE(RIGHT(Raw!BK117, LEN(Raw!BK117) - FIND(",", Raw!BK117) - 1))))</f>
        <v/>
      </c>
      <c r="L117" s="3" t="str">
        <f>IF(Raw!BL117="", "", IF(Raw!BL117="Missed", "Missed", TIMEVALUE(LEFT(Raw!BL117, FIND(" - ", Raw!BL117)))))</f>
        <v/>
      </c>
      <c r="M117" t="str">
        <f>IF(Raw!BM117="", "", Raw!BM117)</f>
        <v/>
      </c>
      <c r="N117" s="2" t="str">
        <f>IF(Raw!BN117="", "", IF(Raw!BN117="Missed", "Missed", DATEVALUE(RIGHT(Raw!BN117, LEN(Raw!BN117) - FIND(",", Raw!BN117) - 1))))</f>
        <v/>
      </c>
      <c r="O117" s="3" t="str">
        <f>IF(Raw!BO117="", "", IF(Raw!BO117="Missed", "Missed", TIMEVALUE(LEFT(Raw!BO117, FIND(" - ", Raw!BO117)))))</f>
        <v/>
      </c>
      <c r="P117" t="str">
        <f>IF(Raw!BP117="", "", Raw!BP117)</f>
        <v/>
      </c>
      <c r="Q117" s="2" t="str">
        <f>IF(Raw!BW117="", "", IF(Raw!BW117="Missed", "Missed", DATEVALUE(RIGHT(Raw!BW117, LEN(Raw!BW117) - FIND(",", Raw!BW117) - 1))))</f>
        <v/>
      </c>
      <c r="R117" s="3" t="str">
        <f>IF(Raw!BX117="", "", IF(Raw!BX117="Missed", "Missed", TIMEVALUE(LEFT(Raw!BX117, FIND(" - ", Raw!BX117)))))</f>
        <v/>
      </c>
      <c r="S117" t="str">
        <f>IF(Raw!BY117="", "", Raw!BY117)</f>
        <v/>
      </c>
      <c r="T117" s="2" t="str">
        <f>IF(Raw!BZ117="", "", IF(Raw!BZ117="Missed", "Missed", DATEVALUE(RIGHT(Raw!BZ117, LEN(Raw!BZ117) - FIND(",", Raw!BZ117) - 1))))</f>
        <v/>
      </c>
      <c r="U117" s="3" t="str">
        <f>IF(Raw!CA117="", "", IF(Raw!CA117="Missed", "Missed", TIMEVALUE(LEFT(Raw!CA117, FIND(" - ", Raw!CA117)))))</f>
        <v/>
      </c>
      <c r="V117" t="str">
        <f>IF(Raw!CB117="", "", Raw!CB117)</f>
        <v/>
      </c>
    </row>
    <row r="118" spans="1:22" x14ac:dyDescent="0.2">
      <c r="A118" s="4" t="str">
        <f>IF(B118="", "", 117)</f>
        <v/>
      </c>
      <c r="B118" s="4" t="str">
        <f>IF(Raw!R118="", "", Raw!R118)</f>
        <v/>
      </c>
      <c r="C118" s="4" t="str">
        <f>IF(Raw!S118="", "", Raw!S118)</f>
        <v/>
      </c>
      <c r="D118" t="str">
        <f>IF(Raw!AT118="", "", Raw!AT118)</f>
        <v/>
      </c>
      <c r="E118" t="str">
        <f>IF(Raw!V118="", "", Raw!V118)</f>
        <v/>
      </c>
      <c r="F118" t="str">
        <f>IF(Raw!BA118="", "", Raw!BA118)</f>
        <v/>
      </c>
      <c r="G118" t="str">
        <f>IF(Raw!AV118="", "", Raw!AV118)</f>
        <v/>
      </c>
      <c r="H118" t="str">
        <f>IF(Raw!T118="", "", Raw!T118)</f>
        <v/>
      </c>
      <c r="I118" t="str">
        <f>IF(Raw!U118="", "", Raw!U118)</f>
        <v/>
      </c>
      <c r="J118" t="str">
        <f>IF(Raw!AZ118="Failed", "No", "")</f>
        <v/>
      </c>
      <c r="K118" s="2" t="str">
        <f>IF(Raw!BK118="", "", IF(Raw!BK118="Missed", "Missed", DATEVALUE(RIGHT(Raw!BK118, LEN(Raw!BK118) - FIND(",", Raw!BK118) - 1))))</f>
        <v/>
      </c>
      <c r="L118" s="3" t="str">
        <f>IF(Raw!BL118="", "", IF(Raw!BL118="Missed", "Missed", TIMEVALUE(LEFT(Raw!BL118, FIND(" - ", Raw!BL118)))))</f>
        <v/>
      </c>
      <c r="M118" t="str">
        <f>IF(Raw!BM118="", "", Raw!BM118)</f>
        <v/>
      </c>
      <c r="N118" s="2" t="str">
        <f>IF(Raw!BN118="", "", IF(Raw!BN118="Missed", "Missed", DATEVALUE(RIGHT(Raw!BN118, LEN(Raw!BN118) - FIND(",", Raw!BN118) - 1))))</f>
        <v/>
      </c>
      <c r="O118" s="3" t="str">
        <f>IF(Raw!BO118="", "", IF(Raw!BO118="Missed", "Missed", TIMEVALUE(LEFT(Raw!BO118, FIND(" - ", Raw!BO118)))))</f>
        <v/>
      </c>
      <c r="P118" t="str">
        <f>IF(Raw!BP118="", "", Raw!BP118)</f>
        <v/>
      </c>
      <c r="Q118" s="2" t="str">
        <f>IF(Raw!BW118="", "", IF(Raw!BW118="Missed", "Missed", DATEVALUE(RIGHT(Raw!BW118, LEN(Raw!BW118) - FIND(",", Raw!BW118) - 1))))</f>
        <v/>
      </c>
      <c r="R118" s="3" t="str">
        <f>IF(Raw!BX118="", "", IF(Raw!BX118="Missed", "Missed", TIMEVALUE(LEFT(Raw!BX118, FIND(" - ", Raw!BX118)))))</f>
        <v/>
      </c>
      <c r="S118" t="str">
        <f>IF(Raw!BY118="", "", Raw!BY118)</f>
        <v/>
      </c>
      <c r="T118" s="2" t="str">
        <f>IF(Raw!BZ118="", "", IF(Raw!BZ118="Missed", "Missed", DATEVALUE(RIGHT(Raw!BZ118, LEN(Raw!BZ118) - FIND(",", Raw!BZ118) - 1))))</f>
        <v/>
      </c>
      <c r="U118" s="3" t="str">
        <f>IF(Raw!CA118="", "", IF(Raw!CA118="Missed", "Missed", TIMEVALUE(LEFT(Raw!CA118, FIND(" - ", Raw!CA118)))))</f>
        <v/>
      </c>
      <c r="V118" t="str">
        <f>IF(Raw!CB118="", "", Raw!CB118)</f>
        <v/>
      </c>
    </row>
    <row r="119" spans="1:22" x14ac:dyDescent="0.2">
      <c r="A119" s="4" t="str">
        <f>IF(B119="", "", 118)</f>
        <v/>
      </c>
      <c r="B119" s="4" t="str">
        <f>IF(Raw!R119="", "", Raw!R119)</f>
        <v/>
      </c>
      <c r="C119" s="4" t="str">
        <f>IF(Raw!S119="", "", Raw!S119)</f>
        <v/>
      </c>
      <c r="D119" t="str">
        <f>IF(Raw!AT119="", "", Raw!AT119)</f>
        <v/>
      </c>
      <c r="E119" t="str">
        <f>IF(Raw!V119="", "", Raw!V119)</f>
        <v/>
      </c>
      <c r="F119" t="str">
        <f>IF(Raw!BA119="", "", Raw!BA119)</f>
        <v/>
      </c>
      <c r="G119" t="str">
        <f>IF(Raw!AV119="", "", Raw!AV119)</f>
        <v/>
      </c>
      <c r="H119" t="str">
        <f>IF(Raw!T119="", "", Raw!T119)</f>
        <v/>
      </c>
      <c r="I119" t="str">
        <f>IF(Raw!U119="", "", Raw!U119)</f>
        <v/>
      </c>
      <c r="J119" t="str">
        <f>IF(Raw!AZ119="Failed", "No", "")</f>
        <v/>
      </c>
      <c r="K119" s="2" t="str">
        <f>IF(Raw!BK119="", "", IF(Raw!BK119="Missed", "Missed", DATEVALUE(RIGHT(Raw!BK119, LEN(Raw!BK119) - FIND(",", Raw!BK119) - 1))))</f>
        <v/>
      </c>
      <c r="L119" s="3" t="str">
        <f>IF(Raw!BL119="", "", IF(Raw!BL119="Missed", "Missed", TIMEVALUE(LEFT(Raw!BL119, FIND(" - ", Raw!BL119)))))</f>
        <v/>
      </c>
      <c r="M119" t="str">
        <f>IF(Raw!BM119="", "", Raw!BM119)</f>
        <v/>
      </c>
      <c r="N119" s="2" t="str">
        <f>IF(Raw!BN119="", "", IF(Raw!BN119="Missed", "Missed", DATEVALUE(RIGHT(Raw!BN119, LEN(Raw!BN119) - FIND(",", Raw!BN119) - 1))))</f>
        <v/>
      </c>
      <c r="O119" s="3" t="str">
        <f>IF(Raw!BO119="", "", IF(Raw!BO119="Missed", "Missed", TIMEVALUE(LEFT(Raw!BO119, FIND(" - ", Raw!BO119)))))</f>
        <v/>
      </c>
      <c r="P119" t="str">
        <f>IF(Raw!BP119="", "", Raw!BP119)</f>
        <v/>
      </c>
      <c r="Q119" s="2" t="str">
        <f>IF(Raw!BW119="", "", IF(Raw!BW119="Missed", "Missed", DATEVALUE(RIGHT(Raw!BW119, LEN(Raw!BW119) - FIND(",", Raw!BW119) - 1))))</f>
        <v/>
      </c>
      <c r="R119" s="3" t="str">
        <f>IF(Raw!BX119="", "", IF(Raw!BX119="Missed", "Missed", TIMEVALUE(LEFT(Raw!BX119, FIND(" - ", Raw!BX119)))))</f>
        <v/>
      </c>
      <c r="S119" t="str">
        <f>IF(Raw!BY119="", "", Raw!BY119)</f>
        <v/>
      </c>
      <c r="T119" s="2" t="str">
        <f>IF(Raw!BZ119="", "", IF(Raw!BZ119="Missed", "Missed", DATEVALUE(RIGHT(Raw!BZ119, LEN(Raw!BZ119) - FIND(",", Raw!BZ119) - 1))))</f>
        <v/>
      </c>
      <c r="U119" s="3" t="str">
        <f>IF(Raw!CA119="", "", IF(Raw!CA119="Missed", "Missed", TIMEVALUE(LEFT(Raw!CA119, FIND(" - ", Raw!CA119)))))</f>
        <v/>
      </c>
      <c r="V119" t="str">
        <f>IF(Raw!CB119="", "", Raw!CB119)</f>
        <v/>
      </c>
    </row>
    <row r="120" spans="1:22" x14ac:dyDescent="0.2">
      <c r="A120" s="4" t="str">
        <f>IF(B120="", "", 119)</f>
        <v/>
      </c>
      <c r="B120" s="4" t="str">
        <f>IF(Raw!R120="", "", Raw!R120)</f>
        <v/>
      </c>
      <c r="C120" s="4" t="str">
        <f>IF(Raw!S120="", "", Raw!S120)</f>
        <v/>
      </c>
      <c r="D120" t="str">
        <f>IF(Raw!AT120="", "", Raw!AT120)</f>
        <v/>
      </c>
      <c r="E120" t="str">
        <f>IF(Raw!V120="", "", Raw!V120)</f>
        <v/>
      </c>
      <c r="F120" t="str">
        <f>IF(Raw!BA120="", "", Raw!BA120)</f>
        <v/>
      </c>
      <c r="G120" t="str">
        <f>IF(Raw!AV120="", "", Raw!AV120)</f>
        <v/>
      </c>
      <c r="H120" t="str">
        <f>IF(Raw!T120="", "", Raw!T120)</f>
        <v/>
      </c>
      <c r="I120" t="str">
        <f>IF(Raw!U120="", "", Raw!U120)</f>
        <v/>
      </c>
      <c r="J120" t="str">
        <f>IF(Raw!AZ120="Failed", "No", "")</f>
        <v/>
      </c>
      <c r="K120" s="2" t="str">
        <f>IF(Raw!BK120="", "", IF(Raw!BK120="Missed", "Missed", DATEVALUE(RIGHT(Raw!BK120, LEN(Raw!BK120) - FIND(",", Raw!BK120) - 1))))</f>
        <v/>
      </c>
      <c r="L120" s="3" t="str">
        <f>IF(Raw!BL120="", "", IF(Raw!BL120="Missed", "Missed", TIMEVALUE(LEFT(Raw!BL120, FIND(" - ", Raw!BL120)))))</f>
        <v/>
      </c>
      <c r="M120" t="str">
        <f>IF(Raw!BM120="", "", Raw!BM120)</f>
        <v/>
      </c>
      <c r="N120" s="2" t="str">
        <f>IF(Raw!BN120="", "", IF(Raw!BN120="Missed", "Missed", DATEVALUE(RIGHT(Raw!BN120, LEN(Raw!BN120) - FIND(",", Raw!BN120) - 1))))</f>
        <v/>
      </c>
      <c r="O120" s="3" t="str">
        <f>IF(Raw!BO120="", "", IF(Raw!BO120="Missed", "Missed", TIMEVALUE(LEFT(Raw!BO120, FIND(" - ", Raw!BO120)))))</f>
        <v/>
      </c>
      <c r="P120" t="str">
        <f>IF(Raw!BP120="", "", Raw!BP120)</f>
        <v/>
      </c>
      <c r="Q120" s="2" t="str">
        <f>IF(Raw!BW120="", "", IF(Raw!BW120="Missed", "Missed", DATEVALUE(RIGHT(Raw!BW120, LEN(Raw!BW120) - FIND(",", Raw!BW120) - 1))))</f>
        <v/>
      </c>
      <c r="R120" s="3" t="str">
        <f>IF(Raw!BX120="", "", IF(Raw!BX120="Missed", "Missed", TIMEVALUE(LEFT(Raw!BX120, FIND(" - ", Raw!BX120)))))</f>
        <v/>
      </c>
      <c r="S120" t="str">
        <f>IF(Raw!BY120="", "", Raw!BY120)</f>
        <v/>
      </c>
      <c r="T120" s="2" t="str">
        <f>IF(Raw!BZ120="", "", IF(Raw!BZ120="Missed", "Missed", DATEVALUE(RIGHT(Raw!BZ120, LEN(Raw!BZ120) - FIND(",", Raw!BZ120) - 1))))</f>
        <v/>
      </c>
      <c r="U120" s="3" t="str">
        <f>IF(Raw!CA120="", "", IF(Raw!CA120="Missed", "Missed", TIMEVALUE(LEFT(Raw!CA120, FIND(" - ", Raw!CA120)))))</f>
        <v/>
      </c>
      <c r="V120" t="str">
        <f>IF(Raw!CB120="", "", Raw!CB120)</f>
        <v/>
      </c>
    </row>
    <row r="121" spans="1:22" x14ac:dyDescent="0.2">
      <c r="A121" s="4" t="str">
        <f>IF(B121="", "", 120)</f>
        <v/>
      </c>
      <c r="B121" s="4" t="str">
        <f>IF(Raw!R121="", "", Raw!R121)</f>
        <v/>
      </c>
      <c r="C121" s="4" t="str">
        <f>IF(Raw!S121="", "", Raw!S121)</f>
        <v/>
      </c>
      <c r="D121" t="str">
        <f>IF(Raw!AT121="", "", Raw!AT121)</f>
        <v/>
      </c>
      <c r="E121" t="str">
        <f>IF(Raw!V121="", "", Raw!V121)</f>
        <v/>
      </c>
      <c r="F121" t="str">
        <f>IF(Raw!BA121="", "", Raw!BA121)</f>
        <v/>
      </c>
      <c r="G121" t="str">
        <f>IF(Raw!AV121="", "", Raw!AV121)</f>
        <v/>
      </c>
      <c r="H121" t="str">
        <f>IF(Raw!T121="", "", Raw!T121)</f>
        <v/>
      </c>
      <c r="I121" t="str">
        <f>IF(Raw!U121="", "", Raw!U121)</f>
        <v/>
      </c>
      <c r="J121" t="str">
        <f>IF(Raw!AZ121="Failed", "No", "")</f>
        <v/>
      </c>
      <c r="K121" s="2" t="str">
        <f>IF(Raw!BK121="", "", IF(Raw!BK121="Missed", "Missed", DATEVALUE(RIGHT(Raw!BK121, LEN(Raw!BK121) - FIND(",", Raw!BK121) - 1))))</f>
        <v/>
      </c>
      <c r="L121" s="3" t="str">
        <f>IF(Raw!BL121="", "", IF(Raw!BL121="Missed", "Missed", TIMEVALUE(LEFT(Raw!BL121, FIND(" - ", Raw!BL121)))))</f>
        <v/>
      </c>
      <c r="M121" t="str">
        <f>IF(Raw!BM121="", "", Raw!BM121)</f>
        <v/>
      </c>
      <c r="N121" s="2" t="str">
        <f>IF(Raw!BN121="", "", IF(Raw!BN121="Missed", "Missed", DATEVALUE(RIGHT(Raw!BN121, LEN(Raw!BN121) - FIND(",", Raw!BN121) - 1))))</f>
        <v/>
      </c>
      <c r="O121" s="3" t="str">
        <f>IF(Raw!BO121="", "", IF(Raw!BO121="Missed", "Missed", TIMEVALUE(LEFT(Raw!BO121, FIND(" - ", Raw!BO121)))))</f>
        <v/>
      </c>
      <c r="P121" t="str">
        <f>IF(Raw!BP121="", "", Raw!BP121)</f>
        <v/>
      </c>
      <c r="Q121" s="2" t="str">
        <f>IF(Raw!BW121="", "", IF(Raw!BW121="Missed", "Missed", DATEVALUE(RIGHT(Raw!BW121, LEN(Raw!BW121) - FIND(",", Raw!BW121) - 1))))</f>
        <v/>
      </c>
      <c r="R121" s="3" t="str">
        <f>IF(Raw!BX121="", "", IF(Raw!BX121="Missed", "Missed", TIMEVALUE(LEFT(Raw!BX121, FIND(" - ", Raw!BX121)))))</f>
        <v/>
      </c>
      <c r="S121" t="str">
        <f>IF(Raw!BY121="", "", Raw!BY121)</f>
        <v/>
      </c>
      <c r="T121" s="2" t="str">
        <f>IF(Raw!BZ121="", "", IF(Raw!BZ121="Missed", "Missed", DATEVALUE(RIGHT(Raw!BZ121, LEN(Raw!BZ121) - FIND(",", Raw!BZ121) - 1))))</f>
        <v/>
      </c>
      <c r="U121" s="3" t="str">
        <f>IF(Raw!CA121="", "", IF(Raw!CA121="Missed", "Missed", TIMEVALUE(LEFT(Raw!CA121, FIND(" - ", Raw!CA121)))))</f>
        <v/>
      </c>
      <c r="V121" t="str">
        <f>IF(Raw!CB121="", "", Raw!CB121)</f>
        <v/>
      </c>
    </row>
    <row r="122" spans="1:22" x14ac:dyDescent="0.2">
      <c r="A122" s="4" t="str">
        <f>IF(B122="", "", 121)</f>
        <v/>
      </c>
      <c r="B122" s="4" t="str">
        <f>IF(Raw!R122="", "", Raw!R122)</f>
        <v/>
      </c>
      <c r="C122" s="4" t="str">
        <f>IF(Raw!S122="", "", Raw!S122)</f>
        <v/>
      </c>
      <c r="D122" t="str">
        <f>IF(Raw!AT122="", "", Raw!AT122)</f>
        <v/>
      </c>
      <c r="E122" t="str">
        <f>IF(Raw!V122="", "", Raw!V122)</f>
        <v/>
      </c>
      <c r="F122" t="str">
        <f>IF(Raw!BA122="", "", Raw!BA122)</f>
        <v/>
      </c>
      <c r="G122" t="str">
        <f>IF(Raw!AV122="", "", Raw!AV122)</f>
        <v/>
      </c>
      <c r="H122" t="str">
        <f>IF(Raw!T122="", "", Raw!T122)</f>
        <v/>
      </c>
      <c r="I122" t="str">
        <f>IF(Raw!U122="", "", Raw!U122)</f>
        <v/>
      </c>
      <c r="J122" t="str">
        <f>IF(Raw!AZ122="Failed", "No", "")</f>
        <v/>
      </c>
      <c r="K122" s="2" t="str">
        <f>IF(Raw!BK122="", "", IF(Raw!BK122="Missed", "Missed", DATEVALUE(RIGHT(Raw!BK122, LEN(Raw!BK122) - FIND(",", Raw!BK122) - 1))))</f>
        <v/>
      </c>
      <c r="L122" s="3" t="str">
        <f>IF(Raw!BL122="", "", IF(Raw!BL122="Missed", "Missed", TIMEVALUE(LEFT(Raw!BL122, FIND(" - ", Raw!BL122)))))</f>
        <v/>
      </c>
      <c r="M122" t="str">
        <f>IF(Raw!BM122="", "", Raw!BM122)</f>
        <v/>
      </c>
      <c r="N122" s="2" t="str">
        <f>IF(Raw!BN122="", "", IF(Raw!BN122="Missed", "Missed", DATEVALUE(RIGHT(Raw!BN122, LEN(Raw!BN122) - FIND(",", Raw!BN122) - 1))))</f>
        <v/>
      </c>
      <c r="O122" s="3" t="str">
        <f>IF(Raw!BO122="", "", IF(Raw!BO122="Missed", "Missed", TIMEVALUE(LEFT(Raw!BO122, FIND(" - ", Raw!BO122)))))</f>
        <v/>
      </c>
      <c r="P122" t="str">
        <f>IF(Raw!BP122="", "", Raw!BP122)</f>
        <v/>
      </c>
      <c r="Q122" s="2" t="str">
        <f>IF(Raw!BW122="", "", IF(Raw!BW122="Missed", "Missed", DATEVALUE(RIGHT(Raw!BW122, LEN(Raw!BW122) - FIND(",", Raw!BW122) - 1))))</f>
        <v/>
      </c>
      <c r="R122" s="3" t="str">
        <f>IF(Raw!BX122="", "", IF(Raw!BX122="Missed", "Missed", TIMEVALUE(LEFT(Raw!BX122, FIND(" - ", Raw!BX122)))))</f>
        <v/>
      </c>
      <c r="S122" t="str">
        <f>IF(Raw!BY122="", "", Raw!BY122)</f>
        <v/>
      </c>
      <c r="T122" s="2" t="str">
        <f>IF(Raw!BZ122="", "", IF(Raw!BZ122="Missed", "Missed", DATEVALUE(RIGHT(Raw!BZ122, LEN(Raw!BZ122) - FIND(",", Raw!BZ122) - 1))))</f>
        <v/>
      </c>
      <c r="U122" s="3" t="str">
        <f>IF(Raw!CA122="", "", IF(Raw!CA122="Missed", "Missed", TIMEVALUE(LEFT(Raw!CA122, FIND(" - ", Raw!CA122)))))</f>
        <v/>
      </c>
      <c r="V122" t="str">
        <f>IF(Raw!CB122="", "", Raw!CB122)</f>
        <v/>
      </c>
    </row>
    <row r="123" spans="1:22" x14ac:dyDescent="0.2">
      <c r="A123" s="4" t="str">
        <f>IF(B123="", "", 122)</f>
        <v/>
      </c>
      <c r="B123" s="4" t="str">
        <f>IF(Raw!R123="", "", Raw!R123)</f>
        <v/>
      </c>
      <c r="C123" s="4" t="str">
        <f>IF(Raw!S123="", "", Raw!S123)</f>
        <v/>
      </c>
      <c r="D123" t="str">
        <f>IF(Raw!AT123="", "", Raw!AT123)</f>
        <v/>
      </c>
      <c r="E123" t="str">
        <f>IF(Raw!V123="", "", Raw!V123)</f>
        <v/>
      </c>
      <c r="F123" t="str">
        <f>IF(Raw!BA123="", "", Raw!BA123)</f>
        <v/>
      </c>
      <c r="G123" t="str">
        <f>IF(Raw!AV123="", "", Raw!AV123)</f>
        <v/>
      </c>
      <c r="H123" t="str">
        <f>IF(Raw!T123="", "", Raw!T123)</f>
        <v/>
      </c>
      <c r="I123" t="str">
        <f>IF(Raw!U123="", "", Raw!U123)</f>
        <v/>
      </c>
      <c r="J123" t="str">
        <f>IF(Raw!AZ123="Failed", "No", "")</f>
        <v/>
      </c>
      <c r="K123" s="2" t="str">
        <f>IF(Raw!BK123="", "", IF(Raw!BK123="Missed", "Missed", DATEVALUE(RIGHT(Raw!BK123, LEN(Raw!BK123) - FIND(",", Raw!BK123) - 1))))</f>
        <v/>
      </c>
      <c r="L123" s="3" t="str">
        <f>IF(Raw!BL123="", "", IF(Raw!BL123="Missed", "Missed", TIMEVALUE(LEFT(Raw!BL123, FIND(" - ", Raw!BL123)))))</f>
        <v/>
      </c>
      <c r="M123" t="str">
        <f>IF(Raw!BM123="", "", Raw!BM123)</f>
        <v/>
      </c>
      <c r="N123" s="2" t="str">
        <f>IF(Raw!BN123="", "", IF(Raw!BN123="Missed", "Missed", DATEVALUE(RIGHT(Raw!BN123, LEN(Raw!BN123) - FIND(",", Raw!BN123) - 1))))</f>
        <v/>
      </c>
      <c r="O123" s="3" t="str">
        <f>IF(Raw!BO123="", "", IF(Raw!BO123="Missed", "Missed", TIMEVALUE(LEFT(Raw!BO123, FIND(" - ", Raw!BO123)))))</f>
        <v/>
      </c>
      <c r="P123" t="str">
        <f>IF(Raw!BP123="", "", Raw!BP123)</f>
        <v/>
      </c>
      <c r="Q123" s="2" t="str">
        <f>IF(Raw!BW123="", "", IF(Raw!BW123="Missed", "Missed", DATEVALUE(RIGHT(Raw!BW123, LEN(Raw!BW123) - FIND(",", Raw!BW123) - 1))))</f>
        <v/>
      </c>
      <c r="R123" s="3" t="str">
        <f>IF(Raw!BX123="", "", IF(Raw!BX123="Missed", "Missed", TIMEVALUE(LEFT(Raw!BX123, FIND(" - ", Raw!BX123)))))</f>
        <v/>
      </c>
      <c r="S123" t="str">
        <f>IF(Raw!BY123="", "", Raw!BY123)</f>
        <v/>
      </c>
      <c r="T123" s="2" t="str">
        <f>IF(Raw!BZ123="", "", IF(Raw!BZ123="Missed", "Missed", DATEVALUE(RIGHT(Raw!BZ123, LEN(Raw!BZ123) - FIND(",", Raw!BZ123) - 1))))</f>
        <v/>
      </c>
      <c r="U123" s="3" t="str">
        <f>IF(Raw!CA123="", "", IF(Raw!CA123="Missed", "Missed", TIMEVALUE(LEFT(Raw!CA123, FIND(" - ", Raw!CA123)))))</f>
        <v/>
      </c>
      <c r="V123" t="str">
        <f>IF(Raw!CB123="", "", Raw!CB123)</f>
        <v/>
      </c>
    </row>
    <row r="124" spans="1:22" x14ac:dyDescent="0.2">
      <c r="A124" s="4" t="str">
        <f>IF(B124="", "", 123)</f>
        <v/>
      </c>
      <c r="B124" s="4" t="str">
        <f>IF(Raw!R124="", "", Raw!R124)</f>
        <v/>
      </c>
      <c r="C124" s="4" t="str">
        <f>IF(Raw!S124="", "", Raw!S124)</f>
        <v/>
      </c>
      <c r="D124" t="str">
        <f>IF(Raw!AT124="", "", Raw!AT124)</f>
        <v/>
      </c>
      <c r="E124" t="str">
        <f>IF(Raw!V124="", "", Raw!V124)</f>
        <v/>
      </c>
      <c r="F124" t="str">
        <f>IF(Raw!BA124="", "", Raw!BA124)</f>
        <v/>
      </c>
      <c r="G124" t="str">
        <f>IF(Raw!AV124="", "", Raw!AV124)</f>
        <v/>
      </c>
      <c r="H124" t="str">
        <f>IF(Raw!T124="", "", Raw!T124)</f>
        <v/>
      </c>
      <c r="I124" t="str">
        <f>IF(Raw!U124="", "", Raw!U124)</f>
        <v/>
      </c>
      <c r="J124" t="str">
        <f>IF(Raw!AZ124="Failed", "No", "")</f>
        <v/>
      </c>
      <c r="K124" s="2" t="str">
        <f>IF(Raw!BK124="", "", IF(Raw!BK124="Missed", "Missed", DATEVALUE(RIGHT(Raw!BK124, LEN(Raw!BK124) - FIND(",", Raw!BK124) - 1))))</f>
        <v/>
      </c>
      <c r="L124" s="3" t="str">
        <f>IF(Raw!BL124="", "", IF(Raw!BL124="Missed", "Missed", TIMEVALUE(LEFT(Raw!BL124, FIND(" - ", Raw!BL124)))))</f>
        <v/>
      </c>
      <c r="M124" t="str">
        <f>IF(Raw!BM124="", "", Raw!BM124)</f>
        <v/>
      </c>
      <c r="N124" s="2" t="str">
        <f>IF(Raw!BN124="", "", IF(Raw!BN124="Missed", "Missed", DATEVALUE(RIGHT(Raw!BN124, LEN(Raw!BN124) - FIND(",", Raw!BN124) - 1))))</f>
        <v/>
      </c>
      <c r="O124" s="3" t="str">
        <f>IF(Raw!BO124="", "", IF(Raw!BO124="Missed", "Missed", TIMEVALUE(LEFT(Raw!BO124, FIND(" - ", Raw!BO124)))))</f>
        <v/>
      </c>
      <c r="P124" t="str">
        <f>IF(Raw!BP124="", "", Raw!BP124)</f>
        <v/>
      </c>
      <c r="Q124" s="2" t="str">
        <f>IF(Raw!BW124="", "", IF(Raw!BW124="Missed", "Missed", DATEVALUE(RIGHT(Raw!BW124, LEN(Raw!BW124) - FIND(",", Raw!BW124) - 1))))</f>
        <v/>
      </c>
      <c r="R124" s="3" t="str">
        <f>IF(Raw!BX124="", "", IF(Raw!BX124="Missed", "Missed", TIMEVALUE(LEFT(Raw!BX124, FIND(" - ", Raw!BX124)))))</f>
        <v/>
      </c>
      <c r="S124" t="str">
        <f>IF(Raw!BY124="", "", Raw!BY124)</f>
        <v/>
      </c>
      <c r="T124" s="2" t="str">
        <f>IF(Raw!BZ124="", "", IF(Raw!BZ124="Missed", "Missed", DATEVALUE(RIGHT(Raw!BZ124, LEN(Raw!BZ124) - FIND(",", Raw!BZ124) - 1))))</f>
        <v/>
      </c>
      <c r="U124" s="3" t="str">
        <f>IF(Raw!CA124="", "", IF(Raw!CA124="Missed", "Missed", TIMEVALUE(LEFT(Raw!CA124, FIND(" - ", Raw!CA124)))))</f>
        <v/>
      </c>
      <c r="V124" t="str">
        <f>IF(Raw!CB124="", "", Raw!CB124)</f>
        <v/>
      </c>
    </row>
    <row r="125" spans="1:22" x14ac:dyDescent="0.2">
      <c r="A125" s="4" t="str">
        <f>IF(B125="", "", 124)</f>
        <v/>
      </c>
      <c r="B125" s="4" t="str">
        <f>IF(Raw!R125="", "", Raw!R125)</f>
        <v/>
      </c>
      <c r="C125" s="4" t="str">
        <f>IF(Raw!S125="", "", Raw!S125)</f>
        <v/>
      </c>
      <c r="D125" t="str">
        <f>IF(Raw!AT125="", "", Raw!AT125)</f>
        <v/>
      </c>
      <c r="E125" t="str">
        <f>IF(Raw!V125="", "", Raw!V125)</f>
        <v/>
      </c>
      <c r="F125" t="str">
        <f>IF(Raw!BA125="", "", Raw!BA125)</f>
        <v/>
      </c>
      <c r="G125" t="str">
        <f>IF(Raw!AV125="", "", Raw!AV125)</f>
        <v/>
      </c>
      <c r="H125" t="str">
        <f>IF(Raw!T125="", "", Raw!T125)</f>
        <v/>
      </c>
      <c r="I125" t="str">
        <f>IF(Raw!U125="", "", Raw!U125)</f>
        <v/>
      </c>
      <c r="J125" t="str">
        <f>IF(Raw!AZ125="Failed", "No", "")</f>
        <v/>
      </c>
      <c r="K125" s="2" t="str">
        <f>IF(Raw!BK125="", "", IF(Raw!BK125="Missed", "Missed", DATEVALUE(RIGHT(Raw!BK125, LEN(Raw!BK125) - FIND(",", Raw!BK125) - 1))))</f>
        <v/>
      </c>
      <c r="L125" s="3" t="str">
        <f>IF(Raw!BL125="", "", IF(Raw!BL125="Missed", "Missed", TIMEVALUE(LEFT(Raw!BL125, FIND(" - ", Raw!BL125)))))</f>
        <v/>
      </c>
      <c r="M125" t="str">
        <f>IF(Raw!BM125="", "", Raw!BM125)</f>
        <v/>
      </c>
      <c r="N125" s="2" t="str">
        <f>IF(Raw!BN125="", "", IF(Raw!BN125="Missed", "Missed", DATEVALUE(RIGHT(Raw!BN125, LEN(Raw!BN125) - FIND(",", Raw!BN125) - 1))))</f>
        <v/>
      </c>
      <c r="O125" s="3" t="str">
        <f>IF(Raw!BO125="", "", IF(Raw!BO125="Missed", "Missed", TIMEVALUE(LEFT(Raw!BO125, FIND(" - ", Raw!BO125)))))</f>
        <v/>
      </c>
      <c r="P125" t="str">
        <f>IF(Raw!BP125="", "", Raw!BP125)</f>
        <v/>
      </c>
      <c r="Q125" s="2" t="str">
        <f>IF(Raw!BW125="", "", IF(Raw!BW125="Missed", "Missed", DATEVALUE(RIGHT(Raw!BW125, LEN(Raw!BW125) - FIND(",", Raw!BW125) - 1))))</f>
        <v/>
      </c>
      <c r="R125" s="3" t="str">
        <f>IF(Raw!BX125="", "", IF(Raw!BX125="Missed", "Missed", TIMEVALUE(LEFT(Raw!BX125, FIND(" - ", Raw!BX125)))))</f>
        <v/>
      </c>
      <c r="S125" t="str">
        <f>IF(Raw!BY125="", "", Raw!BY125)</f>
        <v/>
      </c>
      <c r="T125" s="2" t="str">
        <f>IF(Raw!BZ125="", "", IF(Raw!BZ125="Missed", "Missed", DATEVALUE(RIGHT(Raw!BZ125, LEN(Raw!BZ125) - FIND(",", Raw!BZ125) - 1))))</f>
        <v/>
      </c>
      <c r="U125" s="3" t="str">
        <f>IF(Raw!CA125="", "", IF(Raw!CA125="Missed", "Missed", TIMEVALUE(LEFT(Raw!CA125, FIND(" - ", Raw!CA125)))))</f>
        <v/>
      </c>
      <c r="V125" t="str">
        <f>IF(Raw!CB125="", "", Raw!CB125)</f>
        <v/>
      </c>
    </row>
    <row r="126" spans="1:22" x14ac:dyDescent="0.2">
      <c r="A126" s="4" t="str">
        <f>IF(B126="", "", 125)</f>
        <v/>
      </c>
      <c r="B126" s="4" t="str">
        <f>IF(Raw!R126="", "", Raw!R126)</f>
        <v/>
      </c>
      <c r="C126" s="4" t="str">
        <f>IF(Raw!S126="", "", Raw!S126)</f>
        <v/>
      </c>
      <c r="D126" t="str">
        <f>IF(Raw!AT126="", "", Raw!AT126)</f>
        <v/>
      </c>
      <c r="E126" t="str">
        <f>IF(Raw!V126="", "", Raw!V126)</f>
        <v/>
      </c>
      <c r="F126" t="str">
        <f>IF(Raw!BA126="", "", Raw!BA126)</f>
        <v/>
      </c>
      <c r="G126" t="str">
        <f>IF(Raw!AV126="", "", Raw!AV126)</f>
        <v/>
      </c>
      <c r="H126" t="str">
        <f>IF(Raw!T126="", "", Raw!T126)</f>
        <v/>
      </c>
      <c r="I126" t="str">
        <f>IF(Raw!U126="", "", Raw!U126)</f>
        <v/>
      </c>
      <c r="J126" t="str">
        <f>IF(Raw!AZ126="Failed", "No", "")</f>
        <v/>
      </c>
      <c r="K126" s="2" t="str">
        <f>IF(Raw!BK126="", "", IF(Raw!BK126="Missed", "Missed", DATEVALUE(RIGHT(Raw!BK126, LEN(Raw!BK126) - FIND(",", Raw!BK126) - 1))))</f>
        <v/>
      </c>
      <c r="L126" s="3" t="str">
        <f>IF(Raw!BL126="", "", IF(Raw!BL126="Missed", "Missed", TIMEVALUE(LEFT(Raw!BL126, FIND(" - ", Raw!BL126)))))</f>
        <v/>
      </c>
      <c r="M126" t="str">
        <f>IF(Raw!BM126="", "", Raw!BM126)</f>
        <v/>
      </c>
      <c r="N126" s="2" t="str">
        <f>IF(Raw!BN126="", "", IF(Raw!BN126="Missed", "Missed", DATEVALUE(RIGHT(Raw!BN126, LEN(Raw!BN126) - FIND(",", Raw!BN126) - 1))))</f>
        <v/>
      </c>
      <c r="O126" s="3" t="str">
        <f>IF(Raw!BO126="", "", IF(Raw!BO126="Missed", "Missed", TIMEVALUE(LEFT(Raw!BO126, FIND(" - ", Raw!BO126)))))</f>
        <v/>
      </c>
      <c r="P126" t="str">
        <f>IF(Raw!BP126="", "", Raw!BP126)</f>
        <v/>
      </c>
      <c r="Q126" s="2" t="str">
        <f>IF(Raw!BW126="", "", IF(Raw!BW126="Missed", "Missed", DATEVALUE(RIGHT(Raw!BW126, LEN(Raw!BW126) - FIND(",", Raw!BW126) - 1))))</f>
        <v/>
      </c>
      <c r="R126" s="3" t="str">
        <f>IF(Raw!BX126="", "", IF(Raw!BX126="Missed", "Missed", TIMEVALUE(LEFT(Raw!BX126, FIND(" - ", Raw!BX126)))))</f>
        <v/>
      </c>
      <c r="S126" t="str">
        <f>IF(Raw!BY126="", "", Raw!BY126)</f>
        <v/>
      </c>
      <c r="T126" s="2" t="str">
        <f>IF(Raw!BZ126="", "", IF(Raw!BZ126="Missed", "Missed", DATEVALUE(RIGHT(Raw!BZ126, LEN(Raw!BZ126) - FIND(",", Raw!BZ126) - 1))))</f>
        <v/>
      </c>
      <c r="U126" s="3" t="str">
        <f>IF(Raw!CA126="", "", IF(Raw!CA126="Missed", "Missed", TIMEVALUE(LEFT(Raw!CA126, FIND(" - ", Raw!CA126)))))</f>
        <v/>
      </c>
      <c r="V126" t="str">
        <f>IF(Raw!CB126="", "", Raw!CB126)</f>
        <v/>
      </c>
    </row>
    <row r="127" spans="1:22" x14ac:dyDescent="0.2">
      <c r="A127" s="4" t="str">
        <f>IF(B127="", "", 126)</f>
        <v/>
      </c>
      <c r="B127" s="4" t="str">
        <f>IF(Raw!R127="", "", Raw!R127)</f>
        <v/>
      </c>
      <c r="C127" s="4" t="str">
        <f>IF(Raw!S127="", "", Raw!S127)</f>
        <v/>
      </c>
      <c r="D127" t="str">
        <f>IF(Raw!AT127="", "", Raw!AT127)</f>
        <v/>
      </c>
      <c r="E127" t="str">
        <f>IF(Raw!V127="", "", Raw!V127)</f>
        <v/>
      </c>
      <c r="F127" t="str">
        <f>IF(Raw!BA127="", "", Raw!BA127)</f>
        <v/>
      </c>
      <c r="G127" t="str">
        <f>IF(Raw!AV127="", "", Raw!AV127)</f>
        <v/>
      </c>
      <c r="H127" t="str">
        <f>IF(Raw!T127="", "", Raw!T127)</f>
        <v/>
      </c>
      <c r="I127" t="str">
        <f>IF(Raw!U127="", "", Raw!U127)</f>
        <v/>
      </c>
      <c r="J127" t="str">
        <f>IF(Raw!AZ127="Failed", "No", "")</f>
        <v/>
      </c>
      <c r="K127" s="2" t="str">
        <f>IF(Raw!BK127="", "", IF(Raw!BK127="Missed", "Missed", DATEVALUE(RIGHT(Raw!BK127, LEN(Raw!BK127) - FIND(",", Raw!BK127) - 1))))</f>
        <v/>
      </c>
      <c r="L127" s="3" t="str">
        <f>IF(Raw!BL127="", "", IF(Raw!BL127="Missed", "Missed", TIMEVALUE(LEFT(Raw!BL127, FIND(" - ", Raw!BL127)))))</f>
        <v/>
      </c>
      <c r="M127" t="str">
        <f>IF(Raw!BM127="", "", Raw!BM127)</f>
        <v/>
      </c>
      <c r="N127" s="2" t="str">
        <f>IF(Raw!BN127="", "", IF(Raw!BN127="Missed", "Missed", DATEVALUE(RIGHT(Raw!BN127, LEN(Raw!BN127) - FIND(",", Raw!BN127) - 1))))</f>
        <v/>
      </c>
      <c r="O127" s="3" t="str">
        <f>IF(Raw!BO127="", "", IF(Raw!BO127="Missed", "Missed", TIMEVALUE(LEFT(Raw!BO127, FIND(" - ", Raw!BO127)))))</f>
        <v/>
      </c>
      <c r="P127" t="str">
        <f>IF(Raw!BP127="", "", Raw!BP127)</f>
        <v/>
      </c>
      <c r="Q127" s="2" t="str">
        <f>IF(Raw!BW127="", "", IF(Raw!BW127="Missed", "Missed", DATEVALUE(RIGHT(Raw!BW127, LEN(Raw!BW127) - FIND(",", Raw!BW127) - 1))))</f>
        <v/>
      </c>
      <c r="R127" s="3" t="str">
        <f>IF(Raw!BX127="", "", IF(Raw!BX127="Missed", "Missed", TIMEVALUE(LEFT(Raw!BX127, FIND(" - ", Raw!BX127)))))</f>
        <v/>
      </c>
      <c r="S127" t="str">
        <f>IF(Raw!BY127="", "", Raw!BY127)</f>
        <v/>
      </c>
      <c r="T127" s="2" t="str">
        <f>IF(Raw!BZ127="", "", IF(Raw!BZ127="Missed", "Missed", DATEVALUE(RIGHT(Raw!BZ127, LEN(Raw!BZ127) - FIND(",", Raw!BZ127) - 1))))</f>
        <v/>
      </c>
      <c r="U127" s="3" t="str">
        <f>IF(Raw!CA127="", "", IF(Raw!CA127="Missed", "Missed", TIMEVALUE(LEFT(Raw!CA127, FIND(" - ", Raw!CA127)))))</f>
        <v/>
      </c>
      <c r="V127" t="str">
        <f>IF(Raw!CB127="", "", Raw!CB127)</f>
        <v/>
      </c>
    </row>
    <row r="128" spans="1:22" x14ac:dyDescent="0.2">
      <c r="A128" s="4" t="str">
        <f>IF(B128="", "", 127)</f>
        <v/>
      </c>
      <c r="B128" s="4" t="str">
        <f>IF(Raw!R128="", "", Raw!R128)</f>
        <v/>
      </c>
      <c r="C128" s="4" t="str">
        <f>IF(Raw!S128="", "", Raw!S128)</f>
        <v/>
      </c>
      <c r="D128" t="str">
        <f>IF(Raw!AT128="", "", Raw!AT128)</f>
        <v/>
      </c>
      <c r="E128" t="str">
        <f>IF(Raw!V128="", "", Raw!V128)</f>
        <v/>
      </c>
      <c r="F128" t="str">
        <f>IF(Raw!BA128="", "", Raw!BA128)</f>
        <v/>
      </c>
      <c r="G128" t="str">
        <f>IF(Raw!AV128="", "", Raw!AV128)</f>
        <v/>
      </c>
      <c r="H128" t="str">
        <f>IF(Raw!T128="", "", Raw!T128)</f>
        <v/>
      </c>
      <c r="I128" t="str">
        <f>IF(Raw!U128="", "", Raw!U128)</f>
        <v/>
      </c>
      <c r="J128" t="str">
        <f>IF(Raw!AZ128="Failed", "No", "")</f>
        <v/>
      </c>
      <c r="K128" s="2" t="str">
        <f>IF(Raw!BK128="", "", IF(Raw!BK128="Missed", "Missed", DATEVALUE(RIGHT(Raw!BK128, LEN(Raw!BK128) - FIND(",", Raw!BK128) - 1))))</f>
        <v/>
      </c>
      <c r="L128" s="3" t="str">
        <f>IF(Raw!BL128="", "", IF(Raw!BL128="Missed", "Missed", TIMEVALUE(LEFT(Raw!BL128, FIND(" - ", Raw!BL128)))))</f>
        <v/>
      </c>
      <c r="M128" t="str">
        <f>IF(Raw!BM128="", "", Raw!BM128)</f>
        <v/>
      </c>
      <c r="N128" s="2" t="str">
        <f>IF(Raw!BN128="", "", IF(Raw!BN128="Missed", "Missed", DATEVALUE(RIGHT(Raw!BN128, LEN(Raw!BN128) - FIND(",", Raw!BN128) - 1))))</f>
        <v/>
      </c>
      <c r="O128" s="3" t="str">
        <f>IF(Raw!BO128="", "", IF(Raw!BO128="Missed", "Missed", TIMEVALUE(LEFT(Raw!BO128, FIND(" - ", Raw!BO128)))))</f>
        <v/>
      </c>
      <c r="P128" t="str">
        <f>IF(Raw!BP128="", "", Raw!BP128)</f>
        <v/>
      </c>
      <c r="Q128" s="2" t="str">
        <f>IF(Raw!BW128="", "", IF(Raw!BW128="Missed", "Missed", DATEVALUE(RIGHT(Raw!BW128, LEN(Raw!BW128) - FIND(",", Raw!BW128) - 1))))</f>
        <v/>
      </c>
      <c r="R128" s="3" t="str">
        <f>IF(Raw!BX128="", "", IF(Raw!BX128="Missed", "Missed", TIMEVALUE(LEFT(Raw!BX128, FIND(" - ", Raw!BX128)))))</f>
        <v/>
      </c>
      <c r="S128" t="str">
        <f>IF(Raw!BY128="", "", Raw!BY128)</f>
        <v/>
      </c>
      <c r="T128" s="2" t="str">
        <f>IF(Raw!BZ128="", "", IF(Raw!BZ128="Missed", "Missed", DATEVALUE(RIGHT(Raw!BZ128, LEN(Raw!BZ128) - FIND(",", Raw!BZ128) - 1))))</f>
        <v/>
      </c>
      <c r="U128" s="3" t="str">
        <f>IF(Raw!CA128="", "", IF(Raw!CA128="Missed", "Missed", TIMEVALUE(LEFT(Raw!CA128, FIND(" - ", Raw!CA128)))))</f>
        <v/>
      </c>
      <c r="V128" t="str">
        <f>IF(Raw!CB128="", "", Raw!CB128)</f>
        <v/>
      </c>
    </row>
    <row r="129" spans="1:22" x14ac:dyDescent="0.2">
      <c r="A129" s="4" t="str">
        <f>IF(B129="", "", 128)</f>
        <v/>
      </c>
      <c r="B129" s="4" t="str">
        <f>IF(Raw!R129="", "", Raw!R129)</f>
        <v/>
      </c>
      <c r="C129" s="4" t="str">
        <f>IF(Raw!S129="", "", Raw!S129)</f>
        <v/>
      </c>
      <c r="D129" t="str">
        <f>IF(Raw!AT129="", "", Raw!AT129)</f>
        <v/>
      </c>
      <c r="E129" t="str">
        <f>IF(Raw!V129="", "", Raw!V129)</f>
        <v/>
      </c>
      <c r="F129" t="str">
        <f>IF(Raw!BA129="", "", Raw!BA129)</f>
        <v/>
      </c>
      <c r="G129" t="str">
        <f>IF(Raw!AV129="", "", Raw!AV129)</f>
        <v/>
      </c>
      <c r="H129" t="str">
        <f>IF(Raw!T129="", "", Raw!T129)</f>
        <v/>
      </c>
      <c r="I129" t="str">
        <f>IF(Raw!U129="", "", Raw!U129)</f>
        <v/>
      </c>
      <c r="J129" t="str">
        <f>IF(Raw!AZ129="Failed", "No", "")</f>
        <v/>
      </c>
      <c r="K129" s="2" t="str">
        <f>IF(Raw!BK129="", "", IF(Raw!BK129="Missed", "Missed", DATEVALUE(RIGHT(Raw!BK129, LEN(Raw!BK129) - FIND(",", Raw!BK129) - 1))))</f>
        <v/>
      </c>
      <c r="L129" s="3" t="str">
        <f>IF(Raw!BL129="", "", IF(Raw!BL129="Missed", "Missed", TIMEVALUE(LEFT(Raw!BL129, FIND(" - ", Raw!BL129)))))</f>
        <v/>
      </c>
      <c r="M129" t="str">
        <f>IF(Raw!BM129="", "", Raw!BM129)</f>
        <v/>
      </c>
      <c r="N129" s="2" t="str">
        <f>IF(Raw!BN129="", "", IF(Raw!BN129="Missed", "Missed", DATEVALUE(RIGHT(Raw!BN129, LEN(Raw!BN129) - FIND(",", Raw!BN129) - 1))))</f>
        <v/>
      </c>
      <c r="O129" s="3" t="str">
        <f>IF(Raw!BO129="", "", IF(Raw!BO129="Missed", "Missed", TIMEVALUE(LEFT(Raw!BO129, FIND(" - ", Raw!BO129)))))</f>
        <v/>
      </c>
      <c r="P129" t="str">
        <f>IF(Raw!BP129="", "", Raw!BP129)</f>
        <v/>
      </c>
      <c r="Q129" s="2" t="str">
        <f>IF(Raw!BW129="", "", IF(Raw!BW129="Missed", "Missed", DATEVALUE(RIGHT(Raw!BW129, LEN(Raw!BW129) - FIND(",", Raw!BW129) - 1))))</f>
        <v/>
      </c>
      <c r="R129" s="3" t="str">
        <f>IF(Raw!BX129="", "", IF(Raw!BX129="Missed", "Missed", TIMEVALUE(LEFT(Raw!BX129, FIND(" - ", Raw!BX129)))))</f>
        <v/>
      </c>
      <c r="S129" t="str">
        <f>IF(Raw!BY129="", "", Raw!BY129)</f>
        <v/>
      </c>
      <c r="T129" s="2" t="str">
        <f>IF(Raw!BZ129="", "", IF(Raw!BZ129="Missed", "Missed", DATEVALUE(RIGHT(Raw!BZ129, LEN(Raw!BZ129) - FIND(",", Raw!BZ129) - 1))))</f>
        <v/>
      </c>
      <c r="U129" s="3" t="str">
        <f>IF(Raw!CA129="", "", IF(Raw!CA129="Missed", "Missed", TIMEVALUE(LEFT(Raw!CA129, FIND(" - ", Raw!CA129)))))</f>
        <v/>
      </c>
      <c r="V129" t="str">
        <f>IF(Raw!CB129="", "", Raw!CB129)</f>
        <v/>
      </c>
    </row>
    <row r="130" spans="1:22" x14ac:dyDescent="0.2">
      <c r="A130" s="4" t="str">
        <f>IF(B130="", "", 129)</f>
        <v/>
      </c>
      <c r="B130" s="4" t="str">
        <f>IF(Raw!R130="", "", Raw!R130)</f>
        <v/>
      </c>
      <c r="C130" s="4" t="str">
        <f>IF(Raw!S130="", "", Raw!S130)</f>
        <v/>
      </c>
      <c r="D130" t="str">
        <f>IF(Raw!AT130="", "", Raw!AT130)</f>
        <v/>
      </c>
      <c r="E130" t="str">
        <f>IF(Raw!V130="", "", Raw!V130)</f>
        <v/>
      </c>
      <c r="F130" t="str">
        <f>IF(Raw!BA130="", "", Raw!BA130)</f>
        <v/>
      </c>
      <c r="G130" t="str">
        <f>IF(Raw!AV130="", "", Raw!AV130)</f>
        <v/>
      </c>
      <c r="H130" t="str">
        <f>IF(Raw!T130="", "", Raw!T130)</f>
        <v/>
      </c>
      <c r="I130" t="str">
        <f>IF(Raw!U130="", "", Raw!U130)</f>
        <v/>
      </c>
      <c r="J130" t="str">
        <f>IF(Raw!AZ130="Failed", "No", "")</f>
        <v/>
      </c>
      <c r="K130" s="2" t="str">
        <f>IF(Raw!BK130="", "", IF(Raw!BK130="Missed", "Missed", DATEVALUE(RIGHT(Raw!BK130, LEN(Raw!BK130) - FIND(",", Raw!BK130) - 1))))</f>
        <v/>
      </c>
      <c r="L130" s="3" t="str">
        <f>IF(Raw!BL130="", "", IF(Raw!BL130="Missed", "Missed", TIMEVALUE(LEFT(Raw!BL130, FIND(" - ", Raw!BL130)))))</f>
        <v/>
      </c>
      <c r="M130" t="str">
        <f>IF(Raw!BM130="", "", Raw!BM130)</f>
        <v/>
      </c>
      <c r="N130" s="2" t="str">
        <f>IF(Raw!BN130="", "", IF(Raw!BN130="Missed", "Missed", DATEVALUE(RIGHT(Raw!BN130, LEN(Raw!BN130) - FIND(",", Raw!BN130) - 1))))</f>
        <v/>
      </c>
      <c r="O130" s="3" t="str">
        <f>IF(Raw!BO130="", "", IF(Raw!BO130="Missed", "Missed", TIMEVALUE(LEFT(Raw!BO130, FIND(" - ", Raw!BO130)))))</f>
        <v/>
      </c>
      <c r="P130" t="str">
        <f>IF(Raw!BP130="", "", Raw!BP130)</f>
        <v/>
      </c>
      <c r="Q130" s="2" t="str">
        <f>IF(Raw!BW130="", "", IF(Raw!BW130="Missed", "Missed", DATEVALUE(RIGHT(Raw!BW130, LEN(Raw!BW130) - FIND(",", Raw!BW130) - 1))))</f>
        <v/>
      </c>
      <c r="R130" s="3" t="str">
        <f>IF(Raw!BX130="", "", IF(Raw!BX130="Missed", "Missed", TIMEVALUE(LEFT(Raw!BX130, FIND(" - ", Raw!BX130)))))</f>
        <v/>
      </c>
      <c r="S130" t="str">
        <f>IF(Raw!BY130="", "", Raw!BY130)</f>
        <v/>
      </c>
      <c r="T130" s="2" t="str">
        <f>IF(Raw!BZ130="", "", IF(Raw!BZ130="Missed", "Missed", DATEVALUE(RIGHT(Raw!BZ130, LEN(Raw!BZ130) - FIND(",", Raw!BZ130) - 1))))</f>
        <v/>
      </c>
      <c r="U130" s="3" t="str">
        <f>IF(Raw!CA130="", "", IF(Raw!CA130="Missed", "Missed", TIMEVALUE(LEFT(Raw!CA130, FIND(" - ", Raw!CA130)))))</f>
        <v/>
      </c>
      <c r="V130" t="str">
        <f>IF(Raw!CB130="", "", Raw!CB130)</f>
        <v/>
      </c>
    </row>
    <row r="131" spans="1:22" x14ac:dyDescent="0.2">
      <c r="A131" s="4" t="str">
        <f>IF(B131="", "", 130)</f>
        <v/>
      </c>
      <c r="B131" s="4" t="str">
        <f>IF(Raw!R131="", "", Raw!R131)</f>
        <v/>
      </c>
      <c r="C131" s="4" t="str">
        <f>IF(Raw!S131="", "", Raw!S131)</f>
        <v/>
      </c>
      <c r="D131" t="str">
        <f>IF(Raw!AT131="", "", Raw!AT131)</f>
        <v/>
      </c>
      <c r="E131" t="str">
        <f>IF(Raw!V131="", "", Raw!V131)</f>
        <v/>
      </c>
      <c r="F131" t="str">
        <f>IF(Raw!BA131="", "", Raw!BA131)</f>
        <v/>
      </c>
      <c r="G131" t="str">
        <f>IF(Raw!AV131="", "", Raw!AV131)</f>
        <v/>
      </c>
      <c r="H131" t="str">
        <f>IF(Raw!T131="", "", Raw!T131)</f>
        <v/>
      </c>
      <c r="I131" t="str">
        <f>IF(Raw!U131="", "", Raw!U131)</f>
        <v/>
      </c>
      <c r="J131" t="str">
        <f>IF(Raw!AZ131="Failed", "No", "")</f>
        <v/>
      </c>
      <c r="K131" s="2" t="str">
        <f>IF(Raw!BK131="", "", IF(Raw!BK131="Missed", "Missed", DATEVALUE(RIGHT(Raw!BK131, LEN(Raw!BK131) - FIND(",", Raw!BK131) - 1))))</f>
        <v/>
      </c>
      <c r="L131" s="3" t="str">
        <f>IF(Raw!BL131="", "", IF(Raw!BL131="Missed", "Missed", TIMEVALUE(LEFT(Raw!BL131, FIND(" - ", Raw!BL131)))))</f>
        <v/>
      </c>
      <c r="M131" t="str">
        <f>IF(Raw!BM131="", "", Raw!BM131)</f>
        <v/>
      </c>
      <c r="N131" s="2" t="str">
        <f>IF(Raw!BN131="", "", IF(Raw!BN131="Missed", "Missed", DATEVALUE(RIGHT(Raw!BN131, LEN(Raw!BN131) - FIND(",", Raw!BN131) - 1))))</f>
        <v/>
      </c>
      <c r="O131" s="3" t="str">
        <f>IF(Raw!BO131="", "", IF(Raw!BO131="Missed", "Missed", TIMEVALUE(LEFT(Raw!BO131, FIND(" - ", Raw!BO131)))))</f>
        <v/>
      </c>
      <c r="P131" t="str">
        <f>IF(Raw!BP131="", "", Raw!BP131)</f>
        <v/>
      </c>
      <c r="Q131" s="2" t="str">
        <f>IF(Raw!BW131="", "", IF(Raw!BW131="Missed", "Missed", DATEVALUE(RIGHT(Raw!BW131, LEN(Raw!BW131) - FIND(",", Raw!BW131) - 1))))</f>
        <v/>
      </c>
      <c r="R131" s="3" t="str">
        <f>IF(Raw!BX131="", "", IF(Raw!BX131="Missed", "Missed", TIMEVALUE(LEFT(Raw!BX131, FIND(" - ", Raw!BX131)))))</f>
        <v/>
      </c>
      <c r="S131" t="str">
        <f>IF(Raw!BY131="", "", Raw!BY131)</f>
        <v/>
      </c>
      <c r="T131" s="2" t="str">
        <f>IF(Raw!BZ131="", "", IF(Raw!BZ131="Missed", "Missed", DATEVALUE(RIGHT(Raw!BZ131, LEN(Raw!BZ131) - FIND(",", Raw!BZ131) - 1))))</f>
        <v/>
      </c>
      <c r="U131" s="3" t="str">
        <f>IF(Raw!CA131="", "", IF(Raw!CA131="Missed", "Missed", TIMEVALUE(LEFT(Raw!CA131, FIND(" - ", Raw!CA131)))))</f>
        <v/>
      </c>
      <c r="V131" t="str">
        <f>IF(Raw!CB131="", "", Raw!CB131)</f>
        <v/>
      </c>
    </row>
    <row r="132" spans="1:22" x14ac:dyDescent="0.2">
      <c r="A132" s="4" t="str">
        <f>IF(B132="", "", 131)</f>
        <v/>
      </c>
      <c r="B132" s="4" t="str">
        <f>IF(Raw!R132="", "", Raw!R132)</f>
        <v/>
      </c>
      <c r="C132" s="4" t="str">
        <f>IF(Raw!S132="", "", Raw!S132)</f>
        <v/>
      </c>
      <c r="D132" t="str">
        <f>IF(Raw!AT132="", "", Raw!AT132)</f>
        <v/>
      </c>
      <c r="E132" t="str">
        <f>IF(Raw!V132="", "", Raw!V132)</f>
        <v/>
      </c>
      <c r="F132" t="str">
        <f>IF(Raw!BA132="", "", Raw!BA132)</f>
        <v/>
      </c>
      <c r="G132" t="str">
        <f>IF(Raw!AV132="", "", Raw!AV132)</f>
        <v/>
      </c>
      <c r="H132" t="str">
        <f>IF(Raw!T132="", "", Raw!T132)</f>
        <v/>
      </c>
      <c r="I132" t="str">
        <f>IF(Raw!U132="", "", Raw!U132)</f>
        <v/>
      </c>
      <c r="J132" t="str">
        <f>IF(Raw!AZ132="Failed", "No", "")</f>
        <v/>
      </c>
      <c r="K132" s="2" t="str">
        <f>IF(Raw!BK132="", "", IF(Raw!BK132="Missed", "Missed", DATEVALUE(RIGHT(Raw!BK132, LEN(Raw!BK132) - FIND(",", Raw!BK132) - 1))))</f>
        <v/>
      </c>
      <c r="L132" s="3" t="str">
        <f>IF(Raw!BL132="", "", IF(Raw!BL132="Missed", "Missed", TIMEVALUE(LEFT(Raw!BL132, FIND(" - ", Raw!BL132)))))</f>
        <v/>
      </c>
      <c r="M132" t="str">
        <f>IF(Raw!BM132="", "", Raw!BM132)</f>
        <v/>
      </c>
      <c r="N132" s="2" t="str">
        <f>IF(Raw!BN132="", "", IF(Raw!BN132="Missed", "Missed", DATEVALUE(RIGHT(Raw!BN132, LEN(Raw!BN132) - FIND(",", Raw!BN132) - 1))))</f>
        <v/>
      </c>
      <c r="O132" s="3" t="str">
        <f>IF(Raw!BO132="", "", IF(Raw!BO132="Missed", "Missed", TIMEVALUE(LEFT(Raw!BO132, FIND(" - ", Raw!BO132)))))</f>
        <v/>
      </c>
      <c r="P132" t="str">
        <f>IF(Raw!BP132="", "", Raw!BP132)</f>
        <v/>
      </c>
      <c r="Q132" s="2" t="str">
        <f>IF(Raw!BW132="", "", IF(Raw!BW132="Missed", "Missed", DATEVALUE(RIGHT(Raw!BW132, LEN(Raw!BW132) - FIND(",", Raw!BW132) - 1))))</f>
        <v/>
      </c>
      <c r="R132" s="3" t="str">
        <f>IF(Raw!BX132="", "", IF(Raw!BX132="Missed", "Missed", TIMEVALUE(LEFT(Raw!BX132, FIND(" - ", Raw!BX132)))))</f>
        <v/>
      </c>
      <c r="S132" t="str">
        <f>IF(Raw!BY132="", "", Raw!BY132)</f>
        <v/>
      </c>
      <c r="T132" s="2" t="str">
        <f>IF(Raw!BZ132="", "", IF(Raw!BZ132="Missed", "Missed", DATEVALUE(RIGHT(Raw!BZ132, LEN(Raw!BZ132) - FIND(",", Raw!BZ132) - 1))))</f>
        <v/>
      </c>
      <c r="U132" s="3" t="str">
        <f>IF(Raw!CA132="", "", IF(Raw!CA132="Missed", "Missed", TIMEVALUE(LEFT(Raw!CA132, FIND(" - ", Raw!CA132)))))</f>
        <v/>
      </c>
      <c r="V132" t="str">
        <f>IF(Raw!CB132="", "", Raw!CB132)</f>
        <v/>
      </c>
    </row>
    <row r="133" spans="1:22" x14ac:dyDescent="0.2">
      <c r="A133" s="4" t="str">
        <f>IF(B133="", "", 132)</f>
        <v/>
      </c>
      <c r="B133" s="4" t="str">
        <f>IF(Raw!R133="", "", Raw!R133)</f>
        <v/>
      </c>
      <c r="C133" s="4" t="str">
        <f>IF(Raw!S133="", "", Raw!S133)</f>
        <v/>
      </c>
      <c r="D133" t="str">
        <f>IF(Raw!AT133="", "", Raw!AT133)</f>
        <v/>
      </c>
      <c r="E133" t="str">
        <f>IF(Raw!V133="", "", Raw!V133)</f>
        <v/>
      </c>
      <c r="F133" t="str">
        <f>IF(Raw!BA133="", "", Raw!BA133)</f>
        <v/>
      </c>
      <c r="G133" t="str">
        <f>IF(Raw!AV133="", "", Raw!AV133)</f>
        <v/>
      </c>
      <c r="H133" t="str">
        <f>IF(Raw!T133="", "", Raw!T133)</f>
        <v/>
      </c>
      <c r="I133" t="str">
        <f>IF(Raw!U133="", "", Raw!U133)</f>
        <v/>
      </c>
      <c r="J133" t="str">
        <f>IF(Raw!AZ133="Failed", "No", "")</f>
        <v/>
      </c>
      <c r="K133" s="2" t="str">
        <f>IF(Raw!BK133="", "", IF(Raw!BK133="Missed", "Missed", DATEVALUE(RIGHT(Raw!BK133, LEN(Raw!BK133) - FIND(",", Raw!BK133) - 1))))</f>
        <v/>
      </c>
      <c r="L133" s="3" t="str">
        <f>IF(Raw!BL133="", "", IF(Raw!BL133="Missed", "Missed", TIMEVALUE(LEFT(Raw!BL133, FIND(" - ", Raw!BL133)))))</f>
        <v/>
      </c>
      <c r="M133" t="str">
        <f>IF(Raw!BM133="", "", Raw!BM133)</f>
        <v/>
      </c>
      <c r="N133" s="2" t="str">
        <f>IF(Raw!BN133="", "", IF(Raw!BN133="Missed", "Missed", DATEVALUE(RIGHT(Raw!BN133, LEN(Raw!BN133) - FIND(",", Raw!BN133) - 1))))</f>
        <v/>
      </c>
      <c r="O133" s="3" t="str">
        <f>IF(Raw!BO133="", "", IF(Raw!BO133="Missed", "Missed", TIMEVALUE(LEFT(Raw!BO133, FIND(" - ", Raw!BO133)))))</f>
        <v/>
      </c>
      <c r="P133" t="str">
        <f>IF(Raw!BP133="", "", Raw!BP133)</f>
        <v/>
      </c>
      <c r="Q133" s="2" t="str">
        <f>IF(Raw!BW133="", "", IF(Raw!BW133="Missed", "Missed", DATEVALUE(RIGHT(Raw!BW133, LEN(Raw!BW133) - FIND(",", Raw!BW133) - 1))))</f>
        <v/>
      </c>
      <c r="R133" s="3" t="str">
        <f>IF(Raw!BX133="", "", IF(Raw!BX133="Missed", "Missed", TIMEVALUE(LEFT(Raw!BX133, FIND(" - ", Raw!BX133)))))</f>
        <v/>
      </c>
      <c r="S133" t="str">
        <f>IF(Raw!BY133="", "", Raw!BY133)</f>
        <v/>
      </c>
      <c r="T133" s="2" t="str">
        <f>IF(Raw!BZ133="", "", IF(Raw!BZ133="Missed", "Missed", DATEVALUE(RIGHT(Raw!BZ133, LEN(Raw!BZ133) - FIND(",", Raw!BZ133) - 1))))</f>
        <v/>
      </c>
      <c r="U133" s="3" t="str">
        <f>IF(Raw!CA133="", "", IF(Raw!CA133="Missed", "Missed", TIMEVALUE(LEFT(Raw!CA133, FIND(" - ", Raw!CA133)))))</f>
        <v/>
      </c>
      <c r="V133" t="str">
        <f>IF(Raw!CB133="", "", Raw!CB133)</f>
        <v/>
      </c>
    </row>
    <row r="134" spans="1:22" x14ac:dyDescent="0.2">
      <c r="A134" s="4" t="str">
        <f>IF(B134="", "", 133)</f>
        <v/>
      </c>
      <c r="B134" s="4" t="str">
        <f>IF(Raw!R134="", "", Raw!R134)</f>
        <v/>
      </c>
      <c r="C134" s="4" t="str">
        <f>IF(Raw!S134="", "", Raw!S134)</f>
        <v/>
      </c>
      <c r="D134" t="str">
        <f>IF(Raw!AT134="", "", Raw!AT134)</f>
        <v/>
      </c>
      <c r="E134" t="str">
        <f>IF(Raw!V134="", "", Raw!V134)</f>
        <v/>
      </c>
      <c r="F134" t="str">
        <f>IF(Raw!BA134="", "", Raw!BA134)</f>
        <v/>
      </c>
      <c r="G134" t="str">
        <f>IF(Raw!AV134="", "", Raw!AV134)</f>
        <v/>
      </c>
      <c r="H134" t="str">
        <f>IF(Raw!T134="", "", Raw!T134)</f>
        <v/>
      </c>
      <c r="I134" t="str">
        <f>IF(Raw!U134="", "", Raw!U134)</f>
        <v/>
      </c>
      <c r="J134" t="str">
        <f>IF(Raw!AZ134="Failed", "No", "")</f>
        <v/>
      </c>
      <c r="K134" s="2" t="str">
        <f>IF(Raw!BK134="", "", IF(Raw!BK134="Missed", "Missed", DATEVALUE(RIGHT(Raw!BK134, LEN(Raw!BK134) - FIND(",", Raw!BK134) - 1))))</f>
        <v/>
      </c>
      <c r="L134" s="3" t="str">
        <f>IF(Raw!BL134="", "", IF(Raw!BL134="Missed", "Missed", TIMEVALUE(LEFT(Raw!BL134, FIND(" - ", Raw!BL134)))))</f>
        <v/>
      </c>
      <c r="M134" t="str">
        <f>IF(Raw!BM134="", "", Raw!BM134)</f>
        <v/>
      </c>
      <c r="N134" s="2" t="str">
        <f>IF(Raw!BN134="", "", IF(Raw!BN134="Missed", "Missed", DATEVALUE(RIGHT(Raw!BN134, LEN(Raw!BN134) - FIND(",", Raw!BN134) - 1))))</f>
        <v/>
      </c>
      <c r="O134" s="3" t="str">
        <f>IF(Raw!BO134="", "", IF(Raw!BO134="Missed", "Missed", TIMEVALUE(LEFT(Raw!BO134, FIND(" - ", Raw!BO134)))))</f>
        <v/>
      </c>
      <c r="P134" t="str">
        <f>IF(Raw!BP134="", "", Raw!BP134)</f>
        <v/>
      </c>
      <c r="Q134" s="2" t="str">
        <f>IF(Raw!BW134="", "", IF(Raw!BW134="Missed", "Missed", DATEVALUE(RIGHT(Raw!BW134, LEN(Raw!BW134) - FIND(",", Raw!BW134) - 1))))</f>
        <v/>
      </c>
      <c r="R134" s="3" t="str">
        <f>IF(Raw!BX134="", "", IF(Raw!BX134="Missed", "Missed", TIMEVALUE(LEFT(Raw!BX134, FIND(" - ", Raw!BX134)))))</f>
        <v/>
      </c>
      <c r="S134" t="str">
        <f>IF(Raw!BY134="", "", Raw!BY134)</f>
        <v/>
      </c>
      <c r="T134" s="2" t="str">
        <f>IF(Raw!BZ134="", "", IF(Raw!BZ134="Missed", "Missed", DATEVALUE(RIGHT(Raw!BZ134, LEN(Raw!BZ134) - FIND(",", Raw!BZ134) - 1))))</f>
        <v/>
      </c>
      <c r="U134" s="3" t="str">
        <f>IF(Raw!CA134="", "", IF(Raw!CA134="Missed", "Missed", TIMEVALUE(LEFT(Raw!CA134, FIND(" - ", Raw!CA134)))))</f>
        <v/>
      </c>
      <c r="V134" t="str">
        <f>IF(Raw!CB134="", "", Raw!CB134)</f>
        <v/>
      </c>
    </row>
    <row r="135" spans="1:22" x14ac:dyDescent="0.2">
      <c r="A135" s="4" t="str">
        <f>IF(B135="", "", 134)</f>
        <v/>
      </c>
      <c r="B135" s="4" t="str">
        <f>IF(Raw!R135="", "", Raw!R135)</f>
        <v/>
      </c>
      <c r="C135" s="4" t="str">
        <f>IF(Raw!S135="", "", Raw!S135)</f>
        <v/>
      </c>
      <c r="D135" t="str">
        <f>IF(Raw!AT135="", "", Raw!AT135)</f>
        <v/>
      </c>
      <c r="E135" t="str">
        <f>IF(Raw!V135="", "", Raw!V135)</f>
        <v/>
      </c>
      <c r="F135" t="str">
        <f>IF(Raw!BA135="", "", Raw!BA135)</f>
        <v/>
      </c>
      <c r="G135" t="str">
        <f>IF(Raw!AV135="", "", Raw!AV135)</f>
        <v/>
      </c>
      <c r="H135" t="str">
        <f>IF(Raw!T135="", "", Raw!T135)</f>
        <v/>
      </c>
      <c r="I135" t="str">
        <f>IF(Raw!U135="", "", Raw!U135)</f>
        <v/>
      </c>
      <c r="J135" t="str">
        <f>IF(Raw!AZ135="Failed", "No", "")</f>
        <v/>
      </c>
      <c r="K135" s="2" t="str">
        <f>IF(Raw!BK135="", "", IF(Raw!BK135="Missed", "Missed", DATEVALUE(RIGHT(Raw!BK135, LEN(Raw!BK135) - FIND(",", Raw!BK135) - 1))))</f>
        <v/>
      </c>
      <c r="L135" s="3" t="str">
        <f>IF(Raw!BL135="", "", IF(Raw!BL135="Missed", "Missed", TIMEVALUE(LEFT(Raw!BL135, FIND(" - ", Raw!BL135)))))</f>
        <v/>
      </c>
      <c r="M135" t="str">
        <f>IF(Raw!BM135="", "", Raw!BM135)</f>
        <v/>
      </c>
      <c r="N135" s="2" t="str">
        <f>IF(Raw!BN135="", "", IF(Raw!BN135="Missed", "Missed", DATEVALUE(RIGHT(Raw!BN135, LEN(Raw!BN135) - FIND(",", Raw!BN135) - 1))))</f>
        <v/>
      </c>
      <c r="O135" s="3" t="str">
        <f>IF(Raw!BO135="", "", IF(Raw!BO135="Missed", "Missed", TIMEVALUE(LEFT(Raw!BO135, FIND(" - ", Raw!BO135)))))</f>
        <v/>
      </c>
      <c r="P135" t="str">
        <f>IF(Raw!BP135="", "", Raw!BP135)</f>
        <v/>
      </c>
      <c r="Q135" s="2" t="str">
        <f>IF(Raw!BW135="", "", IF(Raw!BW135="Missed", "Missed", DATEVALUE(RIGHT(Raw!BW135, LEN(Raw!BW135) - FIND(",", Raw!BW135) - 1))))</f>
        <v/>
      </c>
      <c r="R135" s="3" t="str">
        <f>IF(Raw!BX135="", "", IF(Raw!BX135="Missed", "Missed", TIMEVALUE(LEFT(Raw!BX135, FIND(" - ", Raw!BX135)))))</f>
        <v/>
      </c>
      <c r="S135" t="str">
        <f>IF(Raw!BY135="", "", Raw!BY135)</f>
        <v/>
      </c>
      <c r="T135" s="2" t="str">
        <f>IF(Raw!BZ135="", "", IF(Raw!BZ135="Missed", "Missed", DATEVALUE(RIGHT(Raw!BZ135, LEN(Raw!BZ135) - FIND(",", Raw!BZ135) - 1))))</f>
        <v/>
      </c>
      <c r="U135" s="3" t="str">
        <f>IF(Raw!CA135="", "", IF(Raw!CA135="Missed", "Missed", TIMEVALUE(LEFT(Raw!CA135, FIND(" - ", Raw!CA135)))))</f>
        <v/>
      </c>
      <c r="V135" t="str">
        <f>IF(Raw!CB135="", "", Raw!CB135)</f>
        <v/>
      </c>
    </row>
    <row r="136" spans="1:22" x14ac:dyDescent="0.2">
      <c r="A136" s="4" t="str">
        <f>IF(B136="", "", 135)</f>
        <v/>
      </c>
      <c r="B136" s="4" t="str">
        <f>IF(Raw!R136="", "", Raw!R136)</f>
        <v/>
      </c>
      <c r="C136" s="4" t="str">
        <f>IF(Raw!S136="", "", Raw!S136)</f>
        <v/>
      </c>
      <c r="D136" t="str">
        <f>IF(Raw!AT136="", "", Raw!AT136)</f>
        <v/>
      </c>
      <c r="E136" t="str">
        <f>IF(Raw!V136="", "", Raw!V136)</f>
        <v/>
      </c>
      <c r="F136" t="str">
        <f>IF(Raw!BA136="", "", Raw!BA136)</f>
        <v/>
      </c>
      <c r="G136" t="str">
        <f>IF(Raw!AV136="", "", Raw!AV136)</f>
        <v/>
      </c>
      <c r="H136" t="str">
        <f>IF(Raw!T136="", "", Raw!T136)</f>
        <v/>
      </c>
      <c r="I136" t="str">
        <f>IF(Raw!U136="", "", Raw!U136)</f>
        <v/>
      </c>
      <c r="J136" t="str">
        <f>IF(Raw!AZ136="Failed", "No", "")</f>
        <v/>
      </c>
      <c r="K136" s="2" t="str">
        <f>IF(Raw!BK136="", "", IF(Raw!BK136="Missed", "Missed", DATEVALUE(RIGHT(Raw!BK136, LEN(Raw!BK136) - FIND(",", Raw!BK136) - 1))))</f>
        <v/>
      </c>
      <c r="L136" s="3" t="str">
        <f>IF(Raw!BL136="", "", IF(Raw!BL136="Missed", "Missed", TIMEVALUE(LEFT(Raw!BL136, FIND(" - ", Raw!BL136)))))</f>
        <v/>
      </c>
      <c r="M136" t="str">
        <f>IF(Raw!BM136="", "", Raw!BM136)</f>
        <v/>
      </c>
      <c r="N136" s="2" t="str">
        <f>IF(Raw!BN136="", "", IF(Raw!BN136="Missed", "Missed", DATEVALUE(RIGHT(Raw!BN136, LEN(Raw!BN136) - FIND(",", Raw!BN136) - 1))))</f>
        <v/>
      </c>
      <c r="O136" s="3" t="str">
        <f>IF(Raw!BO136="", "", IF(Raw!BO136="Missed", "Missed", TIMEVALUE(LEFT(Raw!BO136, FIND(" - ", Raw!BO136)))))</f>
        <v/>
      </c>
      <c r="P136" t="str">
        <f>IF(Raw!BP136="", "", Raw!BP136)</f>
        <v/>
      </c>
      <c r="Q136" s="2" t="str">
        <f>IF(Raw!BW136="", "", IF(Raw!BW136="Missed", "Missed", DATEVALUE(RIGHT(Raw!BW136, LEN(Raw!BW136) - FIND(",", Raw!BW136) - 1))))</f>
        <v/>
      </c>
      <c r="R136" s="3" t="str">
        <f>IF(Raw!BX136="", "", IF(Raw!BX136="Missed", "Missed", TIMEVALUE(LEFT(Raw!BX136, FIND(" - ", Raw!BX136)))))</f>
        <v/>
      </c>
      <c r="S136" t="str">
        <f>IF(Raw!BY136="", "", Raw!BY136)</f>
        <v/>
      </c>
      <c r="T136" s="2" t="str">
        <f>IF(Raw!BZ136="", "", IF(Raw!BZ136="Missed", "Missed", DATEVALUE(RIGHT(Raw!BZ136, LEN(Raw!BZ136) - FIND(",", Raw!BZ136) - 1))))</f>
        <v/>
      </c>
      <c r="U136" s="3" t="str">
        <f>IF(Raw!CA136="", "", IF(Raw!CA136="Missed", "Missed", TIMEVALUE(LEFT(Raw!CA136, FIND(" - ", Raw!CA136)))))</f>
        <v/>
      </c>
      <c r="V136" t="str">
        <f>IF(Raw!CB136="", "", Raw!CB136)</f>
        <v/>
      </c>
    </row>
    <row r="137" spans="1:22" x14ac:dyDescent="0.2">
      <c r="A137" s="4" t="str">
        <f>IF(B137="", "", 136)</f>
        <v/>
      </c>
      <c r="B137" s="4" t="str">
        <f>IF(Raw!R137="", "", Raw!R137)</f>
        <v/>
      </c>
      <c r="C137" s="4" t="str">
        <f>IF(Raw!S137="", "", Raw!S137)</f>
        <v/>
      </c>
      <c r="D137" t="str">
        <f>IF(Raw!AT137="", "", Raw!AT137)</f>
        <v/>
      </c>
      <c r="E137" t="str">
        <f>IF(Raw!V137="", "", Raw!V137)</f>
        <v/>
      </c>
      <c r="F137" t="str">
        <f>IF(Raw!BA137="", "", Raw!BA137)</f>
        <v/>
      </c>
      <c r="G137" t="str">
        <f>IF(Raw!AV137="", "", Raw!AV137)</f>
        <v/>
      </c>
      <c r="H137" t="str">
        <f>IF(Raw!T137="", "", Raw!T137)</f>
        <v/>
      </c>
      <c r="I137" t="str">
        <f>IF(Raw!U137="", "", Raw!U137)</f>
        <v/>
      </c>
      <c r="J137" t="str">
        <f>IF(Raw!AZ137="Failed", "No", "")</f>
        <v/>
      </c>
      <c r="K137" s="2" t="str">
        <f>IF(Raw!BK137="", "", IF(Raw!BK137="Missed", "Missed", DATEVALUE(RIGHT(Raw!BK137, LEN(Raw!BK137) - FIND(",", Raw!BK137) - 1))))</f>
        <v/>
      </c>
      <c r="L137" s="3" t="str">
        <f>IF(Raw!BL137="", "", IF(Raw!BL137="Missed", "Missed", TIMEVALUE(LEFT(Raw!BL137, FIND(" - ", Raw!BL137)))))</f>
        <v/>
      </c>
      <c r="M137" t="str">
        <f>IF(Raw!BM137="", "", Raw!BM137)</f>
        <v/>
      </c>
      <c r="N137" s="2" t="str">
        <f>IF(Raw!BN137="", "", IF(Raw!BN137="Missed", "Missed", DATEVALUE(RIGHT(Raw!BN137, LEN(Raw!BN137) - FIND(",", Raw!BN137) - 1))))</f>
        <v/>
      </c>
      <c r="O137" s="3" t="str">
        <f>IF(Raw!BO137="", "", IF(Raw!BO137="Missed", "Missed", TIMEVALUE(LEFT(Raw!BO137, FIND(" - ", Raw!BO137)))))</f>
        <v/>
      </c>
      <c r="P137" t="str">
        <f>IF(Raw!BP137="", "", Raw!BP137)</f>
        <v/>
      </c>
      <c r="Q137" s="2" t="str">
        <f>IF(Raw!BW137="", "", IF(Raw!BW137="Missed", "Missed", DATEVALUE(RIGHT(Raw!BW137, LEN(Raw!BW137) - FIND(",", Raw!BW137) - 1))))</f>
        <v/>
      </c>
      <c r="R137" s="3" t="str">
        <f>IF(Raw!BX137="", "", IF(Raw!BX137="Missed", "Missed", TIMEVALUE(LEFT(Raw!BX137, FIND(" - ", Raw!BX137)))))</f>
        <v/>
      </c>
      <c r="S137" t="str">
        <f>IF(Raw!BY137="", "", Raw!BY137)</f>
        <v/>
      </c>
      <c r="T137" s="2" t="str">
        <f>IF(Raw!BZ137="", "", IF(Raw!BZ137="Missed", "Missed", DATEVALUE(RIGHT(Raw!BZ137, LEN(Raw!BZ137) - FIND(",", Raw!BZ137) - 1))))</f>
        <v/>
      </c>
      <c r="U137" s="3" t="str">
        <f>IF(Raw!CA137="", "", IF(Raw!CA137="Missed", "Missed", TIMEVALUE(LEFT(Raw!CA137, FIND(" - ", Raw!CA137)))))</f>
        <v/>
      </c>
      <c r="V137" t="str">
        <f>IF(Raw!CB137="", "", Raw!CB137)</f>
        <v/>
      </c>
    </row>
    <row r="138" spans="1:22" x14ac:dyDescent="0.2">
      <c r="A138" s="4" t="str">
        <f>IF(B138="", "", 137)</f>
        <v/>
      </c>
      <c r="B138" s="4" t="str">
        <f>IF(Raw!R138="", "", Raw!R138)</f>
        <v/>
      </c>
      <c r="C138" s="4" t="str">
        <f>IF(Raw!S138="", "", Raw!S138)</f>
        <v/>
      </c>
      <c r="D138" t="str">
        <f>IF(Raw!AT138="", "", Raw!AT138)</f>
        <v/>
      </c>
      <c r="E138" t="str">
        <f>IF(Raw!V138="", "", Raw!V138)</f>
        <v/>
      </c>
      <c r="F138" t="str">
        <f>IF(Raw!BA138="", "", Raw!BA138)</f>
        <v/>
      </c>
      <c r="G138" t="str">
        <f>IF(Raw!AV138="", "", Raw!AV138)</f>
        <v/>
      </c>
      <c r="H138" t="str">
        <f>IF(Raw!T138="", "", Raw!T138)</f>
        <v/>
      </c>
      <c r="I138" t="str">
        <f>IF(Raw!U138="", "", Raw!U138)</f>
        <v/>
      </c>
      <c r="J138" t="str">
        <f>IF(Raw!AZ138="Failed", "No", "")</f>
        <v/>
      </c>
      <c r="K138" s="2" t="str">
        <f>IF(Raw!BK138="", "", IF(Raw!BK138="Missed", "Missed", DATEVALUE(RIGHT(Raw!BK138, LEN(Raw!BK138) - FIND(",", Raw!BK138) - 1))))</f>
        <v/>
      </c>
      <c r="L138" s="3" t="str">
        <f>IF(Raw!BL138="", "", IF(Raw!BL138="Missed", "Missed", TIMEVALUE(LEFT(Raw!BL138, FIND(" - ", Raw!BL138)))))</f>
        <v/>
      </c>
      <c r="M138" t="str">
        <f>IF(Raw!BM138="", "", Raw!BM138)</f>
        <v/>
      </c>
      <c r="N138" s="2" t="str">
        <f>IF(Raw!BN138="", "", IF(Raw!BN138="Missed", "Missed", DATEVALUE(RIGHT(Raw!BN138, LEN(Raw!BN138) - FIND(",", Raw!BN138) - 1))))</f>
        <v/>
      </c>
      <c r="O138" s="3" t="str">
        <f>IF(Raw!BO138="", "", IF(Raw!BO138="Missed", "Missed", TIMEVALUE(LEFT(Raw!BO138, FIND(" - ", Raw!BO138)))))</f>
        <v/>
      </c>
      <c r="P138" t="str">
        <f>IF(Raw!BP138="", "", Raw!BP138)</f>
        <v/>
      </c>
      <c r="Q138" s="2" t="str">
        <f>IF(Raw!BW138="", "", IF(Raw!BW138="Missed", "Missed", DATEVALUE(RIGHT(Raw!BW138, LEN(Raw!BW138) - FIND(",", Raw!BW138) - 1))))</f>
        <v/>
      </c>
      <c r="R138" s="3" t="str">
        <f>IF(Raw!BX138="", "", IF(Raw!BX138="Missed", "Missed", TIMEVALUE(LEFT(Raw!BX138, FIND(" - ", Raw!BX138)))))</f>
        <v/>
      </c>
      <c r="S138" t="str">
        <f>IF(Raw!BY138="", "", Raw!BY138)</f>
        <v/>
      </c>
      <c r="T138" s="2" t="str">
        <f>IF(Raw!BZ138="", "", IF(Raw!BZ138="Missed", "Missed", DATEVALUE(RIGHT(Raw!BZ138, LEN(Raw!BZ138) - FIND(",", Raw!BZ138) - 1))))</f>
        <v/>
      </c>
      <c r="U138" s="3" t="str">
        <f>IF(Raw!CA138="", "", IF(Raw!CA138="Missed", "Missed", TIMEVALUE(LEFT(Raw!CA138, FIND(" - ", Raw!CA138)))))</f>
        <v/>
      </c>
      <c r="V138" t="str">
        <f>IF(Raw!CB138="", "", Raw!CB138)</f>
        <v/>
      </c>
    </row>
    <row r="139" spans="1:22" x14ac:dyDescent="0.2">
      <c r="A139" s="4" t="str">
        <f>IF(B139="", "", 138)</f>
        <v/>
      </c>
      <c r="B139" s="4" t="str">
        <f>IF(Raw!R139="", "", Raw!R139)</f>
        <v/>
      </c>
      <c r="C139" s="4" t="str">
        <f>IF(Raw!S139="", "", Raw!S139)</f>
        <v/>
      </c>
      <c r="D139" t="str">
        <f>IF(Raw!AT139="", "", Raw!AT139)</f>
        <v/>
      </c>
      <c r="E139" t="str">
        <f>IF(Raw!V139="", "", Raw!V139)</f>
        <v/>
      </c>
      <c r="F139" t="str">
        <f>IF(Raw!BA139="", "", Raw!BA139)</f>
        <v/>
      </c>
      <c r="G139" t="str">
        <f>IF(Raw!AV139="", "", Raw!AV139)</f>
        <v/>
      </c>
      <c r="H139" t="str">
        <f>IF(Raw!T139="", "", Raw!T139)</f>
        <v/>
      </c>
      <c r="I139" t="str">
        <f>IF(Raw!U139="", "", Raw!U139)</f>
        <v/>
      </c>
      <c r="J139" t="str">
        <f>IF(Raw!AZ139="Failed", "No", "")</f>
        <v/>
      </c>
      <c r="K139" s="2" t="str">
        <f>IF(Raw!BK139="", "", IF(Raw!BK139="Missed", "Missed", DATEVALUE(RIGHT(Raw!BK139, LEN(Raw!BK139) - FIND(",", Raw!BK139) - 1))))</f>
        <v/>
      </c>
      <c r="L139" s="3" t="str">
        <f>IF(Raw!BL139="", "", IF(Raw!BL139="Missed", "Missed", TIMEVALUE(LEFT(Raw!BL139, FIND(" - ", Raw!BL139)))))</f>
        <v/>
      </c>
      <c r="M139" t="str">
        <f>IF(Raw!BM139="", "", Raw!BM139)</f>
        <v/>
      </c>
      <c r="N139" s="2" t="str">
        <f>IF(Raw!BN139="", "", IF(Raw!BN139="Missed", "Missed", DATEVALUE(RIGHT(Raw!BN139, LEN(Raw!BN139) - FIND(",", Raw!BN139) - 1))))</f>
        <v/>
      </c>
      <c r="O139" s="3" t="str">
        <f>IF(Raw!BO139="", "", IF(Raw!BO139="Missed", "Missed", TIMEVALUE(LEFT(Raw!BO139, FIND(" - ", Raw!BO139)))))</f>
        <v/>
      </c>
      <c r="P139" t="str">
        <f>IF(Raw!BP139="", "", Raw!BP139)</f>
        <v/>
      </c>
      <c r="Q139" s="2" t="str">
        <f>IF(Raw!BW139="", "", IF(Raw!BW139="Missed", "Missed", DATEVALUE(RIGHT(Raw!BW139, LEN(Raw!BW139) - FIND(",", Raw!BW139) - 1))))</f>
        <v/>
      </c>
      <c r="R139" s="3" t="str">
        <f>IF(Raw!BX139="", "", IF(Raw!BX139="Missed", "Missed", TIMEVALUE(LEFT(Raw!BX139, FIND(" - ", Raw!BX139)))))</f>
        <v/>
      </c>
      <c r="S139" t="str">
        <f>IF(Raw!BY139="", "", Raw!BY139)</f>
        <v/>
      </c>
      <c r="T139" s="2" t="str">
        <f>IF(Raw!BZ139="", "", IF(Raw!BZ139="Missed", "Missed", DATEVALUE(RIGHT(Raw!BZ139, LEN(Raw!BZ139) - FIND(",", Raw!BZ139) - 1))))</f>
        <v/>
      </c>
      <c r="U139" s="3" t="str">
        <f>IF(Raw!CA139="", "", IF(Raw!CA139="Missed", "Missed", TIMEVALUE(LEFT(Raw!CA139, FIND(" - ", Raw!CA139)))))</f>
        <v/>
      </c>
      <c r="V139" t="str">
        <f>IF(Raw!CB139="", "", Raw!CB139)</f>
        <v/>
      </c>
    </row>
    <row r="140" spans="1:22" x14ac:dyDescent="0.2">
      <c r="A140" s="4" t="str">
        <f>IF(B140="", "", 139)</f>
        <v/>
      </c>
      <c r="B140" s="4" t="str">
        <f>IF(Raw!R140="", "", Raw!R140)</f>
        <v/>
      </c>
      <c r="C140" s="4" t="str">
        <f>IF(Raw!S140="", "", Raw!S140)</f>
        <v/>
      </c>
      <c r="D140" t="str">
        <f>IF(Raw!AT140="", "", Raw!AT140)</f>
        <v/>
      </c>
      <c r="E140" t="str">
        <f>IF(Raw!V140="", "", Raw!V140)</f>
        <v/>
      </c>
      <c r="F140" t="str">
        <f>IF(Raw!BA140="", "", Raw!BA140)</f>
        <v/>
      </c>
      <c r="G140" t="str">
        <f>IF(Raw!AV140="", "", Raw!AV140)</f>
        <v/>
      </c>
      <c r="H140" t="str">
        <f>IF(Raw!T140="", "", Raw!T140)</f>
        <v/>
      </c>
      <c r="I140" t="str">
        <f>IF(Raw!U140="", "", Raw!U140)</f>
        <v/>
      </c>
      <c r="J140" t="str">
        <f>IF(Raw!AZ140="Failed", "No", "")</f>
        <v/>
      </c>
      <c r="K140" s="2" t="str">
        <f>IF(Raw!BK140="", "", IF(Raw!BK140="Missed", "Missed", DATEVALUE(RIGHT(Raw!BK140, LEN(Raw!BK140) - FIND(",", Raw!BK140) - 1))))</f>
        <v/>
      </c>
      <c r="L140" s="3" t="str">
        <f>IF(Raw!BL140="", "", IF(Raw!BL140="Missed", "Missed", TIMEVALUE(LEFT(Raw!BL140, FIND(" - ", Raw!BL140)))))</f>
        <v/>
      </c>
      <c r="M140" t="str">
        <f>IF(Raw!BM140="", "", Raw!BM140)</f>
        <v/>
      </c>
      <c r="N140" s="2" t="str">
        <f>IF(Raw!BN140="", "", IF(Raw!BN140="Missed", "Missed", DATEVALUE(RIGHT(Raw!BN140, LEN(Raw!BN140) - FIND(",", Raw!BN140) - 1))))</f>
        <v/>
      </c>
      <c r="O140" s="3" t="str">
        <f>IF(Raw!BO140="", "", IF(Raw!BO140="Missed", "Missed", TIMEVALUE(LEFT(Raw!BO140, FIND(" - ", Raw!BO140)))))</f>
        <v/>
      </c>
      <c r="P140" t="str">
        <f>IF(Raw!BP140="", "", Raw!BP140)</f>
        <v/>
      </c>
      <c r="Q140" s="2" t="str">
        <f>IF(Raw!BW140="", "", IF(Raw!BW140="Missed", "Missed", DATEVALUE(RIGHT(Raw!BW140, LEN(Raw!BW140) - FIND(",", Raw!BW140) - 1))))</f>
        <v/>
      </c>
      <c r="R140" s="3" t="str">
        <f>IF(Raw!BX140="", "", IF(Raw!BX140="Missed", "Missed", TIMEVALUE(LEFT(Raw!BX140, FIND(" - ", Raw!BX140)))))</f>
        <v/>
      </c>
      <c r="S140" t="str">
        <f>IF(Raw!BY140="", "", Raw!BY140)</f>
        <v/>
      </c>
      <c r="T140" s="2" t="str">
        <f>IF(Raw!BZ140="", "", IF(Raw!BZ140="Missed", "Missed", DATEVALUE(RIGHT(Raw!BZ140, LEN(Raw!BZ140) - FIND(",", Raw!BZ140) - 1))))</f>
        <v/>
      </c>
      <c r="U140" s="3" t="str">
        <f>IF(Raw!CA140="", "", IF(Raw!CA140="Missed", "Missed", TIMEVALUE(LEFT(Raw!CA140, FIND(" - ", Raw!CA140)))))</f>
        <v/>
      </c>
      <c r="V140" t="str">
        <f>IF(Raw!CB140="", "", Raw!CB140)</f>
        <v/>
      </c>
    </row>
    <row r="141" spans="1:22" x14ac:dyDescent="0.2">
      <c r="A141" s="4" t="str">
        <f>IF(B141="", "", 140)</f>
        <v/>
      </c>
      <c r="B141" s="4" t="str">
        <f>IF(Raw!R141="", "", Raw!R141)</f>
        <v/>
      </c>
      <c r="C141" s="4" t="str">
        <f>IF(Raw!S141="", "", Raw!S141)</f>
        <v/>
      </c>
      <c r="D141" t="str">
        <f>IF(Raw!AT141="", "", Raw!AT141)</f>
        <v/>
      </c>
      <c r="E141" t="str">
        <f>IF(Raw!V141="", "", Raw!V141)</f>
        <v/>
      </c>
      <c r="F141" t="str">
        <f>IF(Raw!BA141="", "", Raw!BA141)</f>
        <v/>
      </c>
      <c r="G141" t="str">
        <f>IF(Raw!AV141="", "", Raw!AV141)</f>
        <v/>
      </c>
      <c r="H141" t="str">
        <f>IF(Raw!T141="", "", Raw!T141)</f>
        <v/>
      </c>
      <c r="I141" t="str">
        <f>IF(Raw!U141="", "", Raw!U141)</f>
        <v/>
      </c>
      <c r="J141" t="str">
        <f>IF(Raw!AZ141="Failed", "No", "")</f>
        <v/>
      </c>
      <c r="K141" s="2" t="str">
        <f>IF(Raw!BK141="", "", IF(Raw!BK141="Missed", "Missed", DATEVALUE(RIGHT(Raw!BK141, LEN(Raw!BK141) - FIND(",", Raw!BK141) - 1))))</f>
        <v/>
      </c>
      <c r="L141" s="3" t="str">
        <f>IF(Raw!BL141="", "", IF(Raw!BL141="Missed", "Missed", TIMEVALUE(LEFT(Raw!BL141, FIND(" - ", Raw!BL141)))))</f>
        <v/>
      </c>
      <c r="M141" t="str">
        <f>IF(Raw!BM141="", "", Raw!BM141)</f>
        <v/>
      </c>
      <c r="N141" s="2" t="str">
        <f>IF(Raw!BN141="", "", IF(Raw!BN141="Missed", "Missed", DATEVALUE(RIGHT(Raw!BN141, LEN(Raw!BN141) - FIND(",", Raw!BN141) - 1))))</f>
        <v/>
      </c>
      <c r="O141" s="3" t="str">
        <f>IF(Raw!BO141="", "", IF(Raw!BO141="Missed", "Missed", TIMEVALUE(LEFT(Raw!BO141, FIND(" - ", Raw!BO141)))))</f>
        <v/>
      </c>
      <c r="P141" t="str">
        <f>IF(Raw!BP141="", "", Raw!BP141)</f>
        <v/>
      </c>
      <c r="Q141" s="2" t="str">
        <f>IF(Raw!BW141="", "", IF(Raw!BW141="Missed", "Missed", DATEVALUE(RIGHT(Raw!BW141, LEN(Raw!BW141) - FIND(",", Raw!BW141) - 1))))</f>
        <v/>
      </c>
      <c r="R141" s="3" t="str">
        <f>IF(Raw!BX141="", "", IF(Raw!BX141="Missed", "Missed", TIMEVALUE(LEFT(Raw!BX141, FIND(" - ", Raw!BX141)))))</f>
        <v/>
      </c>
      <c r="S141" t="str">
        <f>IF(Raw!BY141="", "", Raw!BY141)</f>
        <v/>
      </c>
      <c r="T141" s="2" t="str">
        <f>IF(Raw!BZ141="", "", IF(Raw!BZ141="Missed", "Missed", DATEVALUE(RIGHT(Raw!BZ141, LEN(Raw!BZ141) - FIND(",", Raw!BZ141) - 1))))</f>
        <v/>
      </c>
      <c r="U141" s="3" t="str">
        <f>IF(Raw!CA141="", "", IF(Raw!CA141="Missed", "Missed", TIMEVALUE(LEFT(Raw!CA141, FIND(" - ", Raw!CA141)))))</f>
        <v/>
      </c>
      <c r="V141" t="str">
        <f>IF(Raw!CB141="", "", Raw!CB141)</f>
        <v/>
      </c>
    </row>
    <row r="142" spans="1:22" x14ac:dyDescent="0.2">
      <c r="A142" s="4" t="str">
        <f>IF(B142="", "", 141)</f>
        <v/>
      </c>
      <c r="B142" s="4" t="str">
        <f>IF(Raw!R142="", "", Raw!R142)</f>
        <v/>
      </c>
      <c r="C142" s="4" t="str">
        <f>IF(Raw!S142="", "", Raw!S142)</f>
        <v/>
      </c>
      <c r="D142" t="str">
        <f>IF(Raw!AT142="", "", Raw!AT142)</f>
        <v/>
      </c>
      <c r="E142" t="str">
        <f>IF(Raw!V142="", "", Raw!V142)</f>
        <v/>
      </c>
      <c r="F142" t="str">
        <f>IF(Raw!BA142="", "", Raw!BA142)</f>
        <v/>
      </c>
      <c r="G142" t="str">
        <f>IF(Raw!AV142="", "", Raw!AV142)</f>
        <v/>
      </c>
      <c r="H142" t="str">
        <f>IF(Raw!T142="", "", Raw!T142)</f>
        <v/>
      </c>
      <c r="I142" t="str">
        <f>IF(Raw!U142="", "", Raw!U142)</f>
        <v/>
      </c>
      <c r="J142" t="str">
        <f>IF(Raw!AZ142="Failed", "No", "")</f>
        <v/>
      </c>
      <c r="K142" s="2" t="str">
        <f>IF(Raw!BK142="", "", IF(Raw!BK142="Missed", "Missed", DATEVALUE(RIGHT(Raw!BK142, LEN(Raw!BK142) - FIND(",", Raw!BK142) - 1))))</f>
        <v/>
      </c>
      <c r="L142" s="3" t="str">
        <f>IF(Raw!BL142="", "", IF(Raw!BL142="Missed", "Missed", TIMEVALUE(LEFT(Raw!BL142, FIND(" - ", Raw!BL142)))))</f>
        <v/>
      </c>
      <c r="M142" t="str">
        <f>IF(Raw!BM142="", "", Raw!BM142)</f>
        <v/>
      </c>
      <c r="N142" s="2" t="str">
        <f>IF(Raw!BN142="", "", IF(Raw!BN142="Missed", "Missed", DATEVALUE(RIGHT(Raw!BN142, LEN(Raw!BN142) - FIND(",", Raw!BN142) - 1))))</f>
        <v/>
      </c>
      <c r="O142" s="3" t="str">
        <f>IF(Raw!BO142="", "", IF(Raw!BO142="Missed", "Missed", TIMEVALUE(LEFT(Raw!BO142, FIND(" - ", Raw!BO142)))))</f>
        <v/>
      </c>
      <c r="P142" t="str">
        <f>IF(Raw!BP142="", "", Raw!BP142)</f>
        <v/>
      </c>
      <c r="Q142" s="2" t="str">
        <f>IF(Raw!BW142="", "", IF(Raw!BW142="Missed", "Missed", DATEVALUE(RIGHT(Raw!BW142, LEN(Raw!BW142) - FIND(",", Raw!BW142) - 1))))</f>
        <v/>
      </c>
      <c r="R142" s="3" t="str">
        <f>IF(Raw!BX142="", "", IF(Raw!BX142="Missed", "Missed", TIMEVALUE(LEFT(Raw!BX142, FIND(" - ", Raw!BX142)))))</f>
        <v/>
      </c>
      <c r="S142" t="str">
        <f>IF(Raw!BY142="", "", Raw!BY142)</f>
        <v/>
      </c>
      <c r="T142" s="2" t="str">
        <f>IF(Raw!BZ142="", "", IF(Raw!BZ142="Missed", "Missed", DATEVALUE(RIGHT(Raw!BZ142, LEN(Raw!BZ142) - FIND(",", Raw!BZ142) - 1))))</f>
        <v/>
      </c>
      <c r="U142" s="3" t="str">
        <f>IF(Raw!CA142="", "", IF(Raw!CA142="Missed", "Missed", TIMEVALUE(LEFT(Raw!CA142, FIND(" - ", Raw!CA142)))))</f>
        <v/>
      </c>
      <c r="V142" t="str">
        <f>IF(Raw!CB142="", "", Raw!CB142)</f>
        <v/>
      </c>
    </row>
    <row r="143" spans="1:22" x14ac:dyDescent="0.2">
      <c r="A143" s="4" t="str">
        <f>IF(B143="", "", 142)</f>
        <v/>
      </c>
      <c r="B143" s="4" t="str">
        <f>IF(Raw!R143="", "", Raw!R143)</f>
        <v/>
      </c>
      <c r="C143" s="4" t="str">
        <f>IF(Raw!S143="", "", Raw!S143)</f>
        <v/>
      </c>
      <c r="D143" t="str">
        <f>IF(Raw!AT143="", "", Raw!AT143)</f>
        <v/>
      </c>
      <c r="E143" t="str">
        <f>IF(Raw!V143="", "", Raw!V143)</f>
        <v/>
      </c>
      <c r="F143" t="str">
        <f>IF(Raw!BA143="", "", Raw!BA143)</f>
        <v/>
      </c>
      <c r="G143" t="str">
        <f>IF(Raw!AV143="", "", Raw!AV143)</f>
        <v/>
      </c>
      <c r="H143" t="str">
        <f>IF(Raw!T143="", "", Raw!T143)</f>
        <v/>
      </c>
      <c r="I143" t="str">
        <f>IF(Raw!U143="", "", Raw!U143)</f>
        <v/>
      </c>
      <c r="J143" t="str">
        <f>IF(Raw!AZ143="Failed", "No", "")</f>
        <v/>
      </c>
      <c r="K143" s="2" t="str">
        <f>IF(Raw!BK143="", "", IF(Raw!BK143="Missed", "Missed", DATEVALUE(RIGHT(Raw!BK143, LEN(Raw!BK143) - FIND(",", Raw!BK143) - 1))))</f>
        <v/>
      </c>
      <c r="L143" s="3" t="str">
        <f>IF(Raw!BL143="", "", IF(Raw!BL143="Missed", "Missed", TIMEVALUE(LEFT(Raw!BL143, FIND(" - ", Raw!BL143)))))</f>
        <v/>
      </c>
      <c r="M143" t="str">
        <f>IF(Raw!BM143="", "", Raw!BM143)</f>
        <v/>
      </c>
      <c r="N143" s="2" t="str">
        <f>IF(Raw!BN143="", "", IF(Raw!BN143="Missed", "Missed", DATEVALUE(RIGHT(Raw!BN143, LEN(Raw!BN143) - FIND(",", Raw!BN143) - 1))))</f>
        <v/>
      </c>
      <c r="O143" s="3" t="str">
        <f>IF(Raw!BO143="", "", IF(Raw!BO143="Missed", "Missed", TIMEVALUE(LEFT(Raw!BO143, FIND(" - ", Raw!BO143)))))</f>
        <v/>
      </c>
      <c r="P143" t="str">
        <f>IF(Raw!BP143="", "", Raw!BP143)</f>
        <v/>
      </c>
      <c r="Q143" s="2" t="str">
        <f>IF(Raw!BW143="", "", IF(Raw!BW143="Missed", "Missed", DATEVALUE(RIGHT(Raw!BW143, LEN(Raw!BW143) - FIND(",", Raw!BW143) - 1))))</f>
        <v/>
      </c>
      <c r="R143" s="3" t="str">
        <f>IF(Raw!BX143="", "", IF(Raw!BX143="Missed", "Missed", TIMEVALUE(LEFT(Raw!BX143, FIND(" - ", Raw!BX143)))))</f>
        <v/>
      </c>
      <c r="S143" t="str">
        <f>IF(Raw!BY143="", "", Raw!BY143)</f>
        <v/>
      </c>
      <c r="T143" s="2" t="str">
        <f>IF(Raw!BZ143="", "", IF(Raw!BZ143="Missed", "Missed", DATEVALUE(RIGHT(Raw!BZ143, LEN(Raw!BZ143) - FIND(",", Raw!BZ143) - 1))))</f>
        <v/>
      </c>
      <c r="U143" s="3" t="str">
        <f>IF(Raw!CA143="", "", IF(Raw!CA143="Missed", "Missed", TIMEVALUE(LEFT(Raw!CA143, FIND(" - ", Raw!CA143)))))</f>
        <v/>
      </c>
      <c r="V143" t="str">
        <f>IF(Raw!CB143="", "", Raw!CB143)</f>
        <v/>
      </c>
    </row>
    <row r="144" spans="1:22" x14ac:dyDescent="0.2">
      <c r="A144" s="4" t="str">
        <f>IF(B144="", "", 143)</f>
        <v/>
      </c>
      <c r="B144" s="4" t="str">
        <f>IF(Raw!R144="", "", Raw!R144)</f>
        <v/>
      </c>
      <c r="C144" s="4" t="str">
        <f>IF(Raw!S144="", "", Raw!S144)</f>
        <v/>
      </c>
      <c r="D144" t="str">
        <f>IF(Raw!AT144="", "", Raw!AT144)</f>
        <v/>
      </c>
      <c r="E144" t="str">
        <f>IF(Raw!V144="", "", Raw!V144)</f>
        <v/>
      </c>
      <c r="F144" t="str">
        <f>IF(Raw!BA144="", "", Raw!BA144)</f>
        <v/>
      </c>
      <c r="G144" t="str">
        <f>IF(Raw!AV144="", "", Raw!AV144)</f>
        <v/>
      </c>
      <c r="H144" t="str">
        <f>IF(Raw!T144="", "", Raw!T144)</f>
        <v/>
      </c>
      <c r="I144" t="str">
        <f>IF(Raw!U144="", "", Raw!U144)</f>
        <v/>
      </c>
      <c r="J144" t="str">
        <f>IF(Raw!AZ144="Failed", "No", "")</f>
        <v/>
      </c>
      <c r="K144" s="2" t="str">
        <f>IF(Raw!BK144="", "", IF(Raw!BK144="Missed", "Missed", DATEVALUE(RIGHT(Raw!BK144, LEN(Raw!BK144) - FIND(",", Raw!BK144) - 1))))</f>
        <v/>
      </c>
      <c r="L144" s="3" t="str">
        <f>IF(Raw!BL144="", "", IF(Raw!BL144="Missed", "Missed", TIMEVALUE(LEFT(Raw!BL144, FIND(" - ", Raw!BL144)))))</f>
        <v/>
      </c>
      <c r="M144" t="str">
        <f>IF(Raw!BM144="", "", Raw!BM144)</f>
        <v/>
      </c>
      <c r="N144" s="2" t="str">
        <f>IF(Raw!BN144="", "", IF(Raw!BN144="Missed", "Missed", DATEVALUE(RIGHT(Raw!BN144, LEN(Raw!BN144) - FIND(",", Raw!BN144) - 1))))</f>
        <v/>
      </c>
      <c r="O144" s="3" t="str">
        <f>IF(Raw!BO144="", "", IF(Raw!BO144="Missed", "Missed", TIMEVALUE(LEFT(Raw!BO144, FIND(" - ", Raw!BO144)))))</f>
        <v/>
      </c>
      <c r="P144" t="str">
        <f>IF(Raw!BP144="", "", Raw!BP144)</f>
        <v/>
      </c>
      <c r="Q144" s="2" t="str">
        <f>IF(Raw!BW144="", "", IF(Raw!BW144="Missed", "Missed", DATEVALUE(RIGHT(Raw!BW144, LEN(Raw!BW144) - FIND(",", Raw!BW144) - 1))))</f>
        <v/>
      </c>
      <c r="R144" s="3" t="str">
        <f>IF(Raw!BX144="", "", IF(Raw!BX144="Missed", "Missed", TIMEVALUE(LEFT(Raw!BX144, FIND(" - ", Raw!BX144)))))</f>
        <v/>
      </c>
      <c r="S144" t="str">
        <f>IF(Raw!BY144="", "", Raw!BY144)</f>
        <v/>
      </c>
      <c r="T144" s="2" t="str">
        <f>IF(Raw!BZ144="", "", IF(Raw!BZ144="Missed", "Missed", DATEVALUE(RIGHT(Raw!BZ144, LEN(Raw!BZ144) - FIND(",", Raw!BZ144) - 1))))</f>
        <v/>
      </c>
      <c r="U144" s="3" t="str">
        <f>IF(Raw!CA144="", "", IF(Raw!CA144="Missed", "Missed", TIMEVALUE(LEFT(Raw!CA144, FIND(" - ", Raw!CA144)))))</f>
        <v/>
      </c>
      <c r="V144" t="str">
        <f>IF(Raw!CB144="", "", Raw!CB144)</f>
        <v/>
      </c>
    </row>
    <row r="145" spans="1:22" x14ac:dyDescent="0.2">
      <c r="A145" s="4" t="str">
        <f>IF(B145="", "", 144)</f>
        <v/>
      </c>
      <c r="B145" s="4" t="str">
        <f>IF(Raw!R145="", "", Raw!R145)</f>
        <v/>
      </c>
      <c r="C145" s="4" t="str">
        <f>IF(Raw!S145="", "", Raw!S145)</f>
        <v/>
      </c>
      <c r="D145" t="str">
        <f>IF(Raw!AT145="", "", Raw!AT145)</f>
        <v/>
      </c>
      <c r="E145" t="str">
        <f>IF(Raw!V145="", "", Raw!V145)</f>
        <v/>
      </c>
      <c r="F145" t="str">
        <f>IF(Raw!BA145="", "", Raw!BA145)</f>
        <v/>
      </c>
      <c r="G145" t="str">
        <f>IF(Raw!AV145="", "", Raw!AV145)</f>
        <v/>
      </c>
      <c r="H145" t="str">
        <f>IF(Raw!T145="", "", Raw!T145)</f>
        <v/>
      </c>
      <c r="I145" t="str">
        <f>IF(Raw!U145="", "", Raw!U145)</f>
        <v/>
      </c>
      <c r="J145" t="str">
        <f>IF(Raw!AZ145="Failed", "No", "")</f>
        <v/>
      </c>
      <c r="K145" s="2" t="str">
        <f>IF(Raw!BK145="", "", IF(Raw!BK145="Missed", "Missed", DATEVALUE(RIGHT(Raw!BK145, LEN(Raw!BK145) - FIND(",", Raw!BK145) - 1))))</f>
        <v/>
      </c>
      <c r="L145" s="3" t="str">
        <f>IF(Raw!BL145="", "", IF(Raw!BL145="Missed", "Missed", TIMEVALUE(LEFT(Raw!BL145, FIND(" - ", Raw!BL145)))))</f>
        <v/>
      </c>
      <c r="M145" t="str">
        <f>IF(Raw!BM145="", "", Raw!BM145)</f>
        <v/>
      </c>
      <c r="N145" s="2" t="str">
        <f>IF(Raw!BN145="", "", IF(Raw!BN145="Missed", "Missed", DATEVALUE(RIGHT(Raw!BN145, LEN(Raw!BN145) - FIND(",", Raw!BN145) - 1))))</f>
        <v/>
      </c>
      <c r="O145" s="3" t="str">
        <f>IF(Raw!BO145="", "", IF(Raw!BO145="Missed", "Missed", TIMEVALUE(LEFT(Raw!BO145, FIND(" - ", Raw!BO145)))))</f>
        <v/>
      </c>
      <c r="P145" t="str">
        <f>IF(Raw!BP145="", "", Raw!BP145)</f>
        <v/>
      </c>
      <c r="Q145" s="2" t="str">
        <f>IF(Raw!BW145="", "", IF(Raw!BW145="Missed", "Missed", DATEVALUE(RIGHT(Raw!BW145, LEN(Raw!BW145) - FIND(",", Raw!BW145) - 1))))</f>
        <v/>
      </c>
      <c r="R145" s="3" t="str">
        <f>IF(Raw!BX145="", "", IF(Raw!BX145="Missed", "Missed", TIMEVALUE(LEFT(Raw!BX145, FIND(" - ", Raw!BX145)))))</f>
        <v/>
      </c>
      <c r="S145" t="str">
        <f>IF(Raw!BY145="", "", Raw!BY145)</f>
        <v/>
      </c>
      <c r="T145" s="2" t="str">
        <f>IF(Raw!BZ145="", "", IF(Raw!BZ145="Missed", "Missed", DATEVALUE(RIGHT(Raw!BZ145, LEN(Raw!BZ145) - FIND(",", Raw!BZ145) - 1))))</f>
        <v/>
      </c>
      <c r="U145" s="3" t="str">
        <f>IF(Raw!CA145="", "", IF(Raw!CA145="Missed", "Missed", TIMEVALUE(LEFT(Raw!CA145, FIND(" - ", Raw!CA145)))))</f>
        <v/>
      </c>
      <c r="V145" t="str">
        <f>IF(Raw!CB145="", "", Raw!CB145)</f>
        <v/>
      </c>
    </row>
    <row r="146" spans="1:22" x14ac:dyDescent="0.2">
      <c r="A146" s="4" t="str">
        <f>IF(B146="", "", 145)</f>
        <v/>
      </c>
      <c r="B146" s="4" t="str">
        <f>IF(Raw!R146="", "", Raw!R146)</f>
        <v/>
      </c>
      <c r="C146" s="4" t="str">
        <f>IF(Raw!S146="", "", Raw!S146)</f>
        <v/>
      </c>
      <c r="D146" t="str">
        <f>IF(Raw!AT146="", "", Raw!AT146)</f>
        <v/>
      </c>
      <c r="E146" t="str">
        <f>IF(Raw!V146="", "", Raw!V146)</f>
        <v/>
      </c>
      <c r="F146" t="str">
        <f>IF(Raw!BA146="", "", Raw!BA146)</f>
        <v/>
      </c>
      <c r="G146" t="str">
        <f>IF(Raw!AV146="", "", Raw!AV146)</f>
        <v/>
      </c>
      <c r="H146" t="str">
        <f>IF(Raw!T146="", "", Raw!T146)</f>
        <v/>
      </c>
      <c r="I146" t="str">
        <f>IF(Raw!U146="", "", Raw!U146)</f>
        <v/>
      </c>
      <c r="J146" t="str">
        <f>IF(Raw!AZ146="Failed", "No", "")</f>
        <v/>
      </c>
      <c r="K146" s="2" t="str">
        <f>IF(Raw!BK146="", "", IF(Raw!BK146="Missed", "Missed", DATEVALUE(RIGHT(Raw!BK146, LEN(Raw!BK146) - FIND(",", Raw!BK146) - 1))))</f>
        <v/>
      </c>
      <c r="L146" s="3" t="str">
        <f>IF(Raw!BL146="", "", IF(Raw!BL146="Missed", "Missed", TIMEVALUE(LEFT(Raw!BL146, FIND(" - ", Raw!BL146)))))</f>
        <v/>
      </c>
      <c r="M146" t="str">
        <f>IF(Raw!BM146="", "", Raw!BM146)</f>
        <v/>
      </c>
      <c r="N146" s="2" t="str">
        <f>IF(Raw!BN146="", "", IF(Raw!BN146="Missed", "Missed", DATEVALUE(RIGHT(Raw!BN146, LEN(Raw!BN146) - FIND(",", Raw!BN146) - 1))))</f>
        <v/>
      </c>
      <c r="O146" s="3" t="str">
        <f>IF(Raw!BO146="", "", IF(Raw!BO146="Missed", "Missed", TIMEVALUE(LEFT(Raw!BO146, FIND(" - ", Raw!BO146)))))</f>
        <v/>
      </c>
      <c r="P146" t="str">
        <f>IF(Raw!BP146="", "", Raw!BP146)</f>
        <v/>
      </c>
      <c r="Q146" s="2" t="str">
        <f>IF(Raw!BW146="", "", IF(Raw!BW146="Missed", "Missed", DATEVALUE(RIGHT(Raw!BW146, LEN(Raw!BW146) - FIND(",", Raw!BW146) - 1))))</f>
        <v/>
      </c>
      <c r="R146" s="3" t="str">
        <f>IF(Raw!BX146="", "", IF(Raw!BX146="Missed", "Missed", TIMEVALUE(LEFT(Raw!BX146, FIND(" - ", Raw!BX146)))))</f>
        <v/>
      </c>
      <c r="S146" t="str">
        <f>IF(Raw!BY146="", "", Raw!BY146)</f>
        <v/>
      </c>
      <c r="T146" s="2" t="str">
        <f>IF(Raw!BZ146="", "", IF(Raw!BZ146="Missed", "Missed", DATEVALUE(RIGHT(Raw!BZ146, LEN(Raw!BZ146) - FIND(",", Raw!BZ146) - 1))))</f>
        <v/>
      </c>
      <c r="U146" s="3" t="str">
        <f>IF(Raw!CA146="", "", IF(Raw!CA146="Missed", "Missed", TIMEVALUE(LEFT(Raw!CA146, FIND(" - ", Raw!CA146)))))</f>
        <v/>
      </c>
      <c r="V146" t="str">
        <f>IF(Raw!CB146="", "", Raw!CB146)</f>
        <v/>
      </c>
    </row>
    <row r="147" spans="1:22" x14ac:dyDescent="0.2">
      <c r="A147" s="4" t="str">
        <f>IF(B147="", "", 146)</f>
        <v/>
      </c>
      <c r="B147" s="4" t="str">
        <f>IF(Raw!R147="", "", Raw!R147)</f>
        <v/>
      </c>
      <c r="C147" s="4" t="str">
        <f>IF(Raw!S147="", "", Raw!S147)</f>
        <v/>
      </c>
      <c r="D147" t="str">
        <f>IF(Raw!AT147="", "", Raw!AT147)</f>
        <v/>
      </c>
      <c r="E147" t="str">
        <f>IF(Raw!V147="", "", Raw!V147)</f>
        <v/>
      </c>
      <c r="F147" t="str">
        <f>IF(Raw!BA147="", "", Raw!BA147)</f>
        <v/>
      </c>
      <c r="G147" t="str">
        <f>IF(Raw!AV147="", "", Raw!AV147)</f>
        <v/>
      </c>
      <c r="H147" t="str">
        <f>IF(Raw!T147="", "", Raw!T147)</f>
        <v/>
      </c>
      <c r="I147" t="str">
        <f>IF(Raw!U147="", "", Raw!U147)</f>
        <v/>
      </c>
      <c r="J147" t="str">
        <f>IF(Raw!AZ147="Failed", "No", "")</f>
        <v/>
      </c>
      <c r="K147" s="2" t="str">
        <f>IF(Raw!BK147="", "", IF(Raw!BK147="Missed", "Missed", DATEVALUE(RIGHT(Raw!BK147, LEN(Raw!BK147) - FIND(",", Raw!BK147) - 1))))</f>
        <v/>
      </c>
      <c r="L147" s="3" t="str">
        <f>IF(Raw!BL147="", "", IF(Raw!BL147="Missed", "Missed", TIMEVALUE(LEFT(Raw!BL147, FIND(" - ", Raw!BL147)))))</f>
        <v/>
      </c>
      <c r="M147" t="str">
        <f>IF(Raw!BM147="", "", Raw!BM147)</f>
        <v/>
      </c>
      <c r="N147" s="2" t="str">
        <f>IF(Raw!BN147="", "", IF(Raw!BN147="Missed", "Missed", DATEVALUE(RIGHT(Raw!BN147, LEN(Raw!BN147) - FIND(",", Raw!BN147) - 1))))</f>
        <v/>
      </c>
      <c r="O147" s="3" t="str">
        <f>IF(Raw!BO147="", "", IF(Raw!BO147="Missed", "Missed", TIMEVALUE(LEFT(Raw!BO147, FIND(" - ", Raw!BO147)))))</f>
        <v/>
      </c>
      <c r="P147" t="str">
        <f>IF(Raw!BP147="", "", Raw!BP147)</f>
        <v/>
      </c>
      <c r="Q147" s="2" t="str">
        <f>IF(Raw!BW147="", "", IF(Raw!BW147="Missed", "Missed", DATEVALUE(RIGHT(Raw!BW147, LEN(Raw!BW147) - FIND(",", Raw!BW147) - 1))))</f>
        <v/>
      </c>
      <c r="R147" s="3" t="str">
        <f>IF(Raw!BX147="", "", IF(Raw!BX147="Missed", "Missed", TIMEVALUE(LEFT(Raw!BX147, FIND(" - ", Raw!BX147)))))</f>
        <v/>
      </c>
      <c r="S147" t="str">
        <f>IF(Raw!BY147="", "", Raw!BY147)</f>
        <v/>
      </c>
      <c r="T147" s="2" t="str">
        <f>IF(Raw!BZ147="", "", IF(Raw!BZ147="Missed", "Missed", DATEVALUE(RIGHT(Raw!BZ147, LEN(Raw!BZ147) - FIND(",", Raw!BZ147) - 1))))</f>
        <v/>
      </c>
      <c r="U147" s="3" t="str">
        <f>IF(Raw!CA147="", "", IF(Raw!CA147="Missed", "Missed", TIMEVALUE(LEFT(Raw!CA147, FIND(" - ", Raw!CA147)))))</f>
        <v/>
      </c>
      <c r="V147" t="str">
        <f>IF(Raw!CB147="", "", Raw!CB147)</f>
        <v/>
      </c>
    </row>
    <row r="148" spans="1:22" x14ac:dyDescent="0.2">
      <c r="A148" s="4" t="str">
        <f>IF(B148="", "", 147)</f>
        <v/>
      </c>
      <c r="B148" s="4" t="str">
        <f>IF(Raw!R148="", "", Raw!R148)</f>
        <v/>
      </c>
      <c r="C148" s="4" t="str">
        <f>IF(Raw!S148="", "", Raw!S148)</f>
        <v/>
      </c>
      <c r="D148" t="str">
        <f>IF(Raw!AT148="", "", Raw!AT148)</f>
        <v/>
      </c>
      <c r="E148" t="str">
        <f>IF(Raw!V148="", "", Raw!V148)</f>
        <v/>
      </c>
      <c r="F148" t="str">
        <f>IF(Raw!BA148="", "", Raw!BA148)</f>
        <v/>
      </c>
      <c r="G148" t="str">
        <f>IF(Raw!AV148="", "", Raw!AV148)</f>
        <v/>
      </c>
      <c r="H148" t="str">
        <f>IF(Raw!T148="", "", Raw!T148)</f>
        <v/>
      </c>
      <c r="I148" t="str">
        <f>IF(Raw!U148="", "", Raw!U148)</f>
        <v/>
      </c>
      <c r="J148" t="str">
        <f>IF(Raw!AZ148="Failed", "No", "")</f>
        <v/>
      </c>
      <c r="K148" s="2" t="str">
        <f>IF(Raw!BK148="", "", IF(Raw!BK148="Missed", "Missed", DATEVALUE(RIGHT(Raw!BK148, LEN(Raw!BK148) - FIND(",", Raw!BK148) - 1))))</f>
        <v/>
      </c>
      <c r="L148" s="3" t="str">
        <f>IF(Raw!BL148="", "", IF(Raw!BL148="Missed", "Missed", TIMEVALUE(LEFT(Raw!BL148, FIND(" - ", Raw!BL148)))))</f>
        <v/>
      </c>
      <c r="M148" t="str">
        <f>IF(Raw!BM148="", "", Raw!BM148)</f>
        <v/>
      </c>
      <c r="N148" s="2" t="str">
        <f>IF(Raw!BN148="", "", IF(Raw!BN148="Missed", "Missed", DATEVALUE(RIGHT(Raw!BN148, LEN(Raw!BN148) - FIND(",", Raw!BN148) - 1))))</f>
        <v/>
      </c>
      <c r="O148" s="3" t="str">
        <f>IF(Raw!BO148="", "", IF(Raw!BO148="Missed", "Missed", TIMEVALUE(LEFT(Raw!BO148, FIND(" - ", Raw!BO148)))))</f>
        <v/>
      </c>
      <c r="P148" t="str">
        <f>IF(Raw!BP148="", "", Raw!BP148)</f>
        <v/>
      </c>
      <c r="Q148" s="2" t="str">
        <f>IF(Raw!BW148="", "", IF(Raw!BW148="Missed", "Missed", DATEVALUE(RIGHT(Raw!BW148, LEN(Raw!BW148) - FIND(",", Raw!BW148) - 1))))</f>
        <v/>
      </c>
      <c r="R148" s="3" t="str">
        <f>IF(Raw!BX148="", "", IF(Raw!BX148="Missed", "Missed", TIMEVALUE(LEFT(Raw!BX148, FIND(" - ", Raw!BX148)))))</f>
        <v/>
      </c>
      <c r="S148" t="str">
        <f>IF(Raw!BY148="", "", Raw!BY148)</f>
        <v/>
      </c>
      <c r="T148" s="2" t="str">
        <f>IF(Raw!BZ148="", "", IF(Raw!BZ148="Missed", "Missed", DATEVALUE(RIGHT(Raw!BZ148, LEN(Raw!BZ148) - FIND(",", Raw!BZ148) - 1))))</f>
        <v/>
      </c>
      <c r="U148" s="3" t="str">
        <f>IF(Raw!CA148="", "", IF(Raw!CA148="Missed", "Missed", TIMEVALUE(LEFT(Raw!CA148, FIND(" - ", Raw!CA148)))))</f>
        <v/>
      </c>
      <c r="V148" t="str">
        <f>IF(Raw!CB148="", "", Raw!CB148)</f>
        <v/>
      </c>
    </row>
    <row r="149" spans="1:22" x14ac:dyDescent="0.2">
      <c r="A149" s="4" t="str">
        <f>IF(B149="", "", 148)</f>
        <v/>
      </c>
      <c r="B149" s="4" t="str">
        <f>IF(Raw!R149="", "", Raw!R149)</f>
        <v/>
      </c>
      <c r="C149" s="4" t="str">
        <f>IF(Raw!S149="", "", Raw!S149)</f>
        <v/>
      </c>
      <c r="D149" t="str">
        <f>IF(Raw!AT149="", "", Raw!AT149)</f>
        <v/>
      </c>
      <c r="E149" t="str">
        <f>IF(Raw!V149="", "", Raw!V149)</f>
        <v/>
      </c>
      <c r="F149" t="str">
        <f>IF(Raw!BA149="", "", Raw!BA149)</f>
        <v/>
      </c>
      <c r="G149" t="str">
        <f>IF(Raw!AV149="", "", Raw!AV149)</f>
        <v/>
      </c>
      <c r="H149" t="str">
        <f>IF(Raw!T149="", "", Raw!T149)</f>
        <v/>
      </c>
      <c r="I149" t="str">
        <f>IF(Raw!U149="", "", Raw!U149)</f>
        <v/>
      </c>
      <c r="J149" t="str">
        <f>IF(Raw!AZ149="Failed", "No", "")</f>
        <v/>
      </c>
      <c r="K149" s="2" t="str">
        <f>IF(Raw!BK149="", "", IF(Raw!BK149="Missed", "Missed", DATEVALUE(RIGHT(Raw!BK149, LEN(Raw!BK149) - FIND(",", Raw!BK149) - 1))))</f>
        <v/>
      </c>
      <c r="L149" s="3" t="str">
        <f>IF(Raw!BL149="", "", IF(Raw!BL149="Missed", "Missed", TIMEVALUE(LEFT(Raw!BL149, FIND(" - ", Raw!BL149)))))</f>
        <v/>
      </c>
      <c r="M149" t="str">
        <f>IF(Raw!BM149="", "", Raw!BM149)</f>
        <v/>
      </c>
      <c r="N149" s="2" t="str">
        <f>IF(Raw!BN149="", "", IF(Raw!BN149="Missed", "Missed", DATEVALUE(RIGHT(Raw!BN149, LEN(Raw!BN149) - FIND(",", Raw!BN149) - 1))))</f>
        <v/>
      </c>
      <c r="O149" s="3" t="str">
        <f>IF(Raw!BO149="", "", IF(Raw!BO149="Missed", "Missed", TIMEVALUE(LEFT(Raw!BO149, FIND(" - ", Raw!BO149)))))</f>
        <v/>
      </c>
      <c r="P149" t="str">
        <f>IF(Raw!BP149="", "", Raw!BP149)</f>
        <v/>
      </c>
      <c r="Q149" s="2" t="str">
        <f>IF(Raw!BW149="", "", IF(Raw!BW149="Missed", "Missed", DATEVALUE(RIGHT(Raw!BW149, LEN(Raw!BW149) - FIND(",", Raw!BW149) - 1))))</f>
        <v/>
      </c>
      <c r="R149" s="3" t="str">
        <f>IF(Raw!BX149="", "", IF(Raw!BX149="Missed", "Missed", TIMEVALUE(LEFT(Raw!BX149, FIND(" - ", Raw!BX149)))))</f>
        <v/>
      </c>
      <c r="S149" t="str">
        <f>IF(Raw!BY149="", "", Raw!BY149)</f>
        <v/>
      </c>
      <c r="T149" s="2" t="str">
        <f>IF(Raw!BZ149="", "", IF(Raw!BZ149="Missed", "Missed", DATEVALUE(RIGHT(Raw!BZ149, LEN(Raw!BZ149) - FIND(",", Raw!BZ149) - 1))))</f>
        <v/>
      </c>
      <c r="U149" s="3" t="str">
        <f>IF(Raw!CA149="", "", IF(Raw!CA149="Missed", "Missed", TIMEVALUE(LEFT(Raw!CA149, FIND(" - ", Raw!CA149)))))</f>
        <v/>
      </c>
      <c r="V149" t="str">
        <f>IF(Raw!CB149="", "", Raw!CB149)</f>
        <v/>
      </c>
    </row>
    <row r="150" spans="1:22" x14ac:dyDescent="0.2">
      <c r="A150" s="4" t="str">
        <f>IF(B150="", "", 149)</f>
        <v/>
      </c>
      <c r="B150" s="4" t="str">
        <f>IF(Raw!R150="", "", Raw!R150)</f>
        <v/>
      </c>
      <c r="C150" s="4" t="str">
        <f>IF(Raw!S150="", "", Raw!S150)</f>
        <v/>
      </c>
      <c r="D150" t="str">
        <f>IF(Raw!AT150="", "", Raw!AT150)</f>
        <v/>
      </c>
      <c r="E150" t="str">
        <f>IF(Raw!V150="", "", Raw!V150)</f>
        <v/>
      </c>
      <c r="F150" t="str">
        <f>IF(Raw!BA150="", "", Raw!BA150)</f>
        <v/>
      </c>
      <c r="G150" t="str">
        <f>IF(Raw!AV150="", "", Raw!AV150)</f>
        <v/>
      </c>
      <c r="H150" t="str">
        <f>IF(Raw!T150="", "", Raw!T150)</f>
        <v/>
      </c>
      <c r="I150" t="str">
        <f>IF(Raw!U150="", "", Raw!U150)</f>
        <v/>
      </c>
      <c r="J150" t="str">
        <f>IF(Raw!AZ150="Failed", "No", "")</f>
        <v/>
      </c>
      <c r="K150" s="2" t="str">
        <f>IF(Raw!BK150="", "", IF(Raw!BK150="Missed", "Missed", DATEVALUE(RIGHT(Raw!BK150, LEN(Raw!BK150) - FIND(",", Raw!BK150) - 1))))</f>
        <v/>
      </c>
      <c r="L150" s="3" t="str">
        <f>IF(Raw!BL150="", "", IF(Raw!BL150="Missed", "Missed", TIMEVALUE(LEFT(Raw!BL150, FIND(" - ", Raw!BL150)))))</f>
        <v/>
      </c>
      <c r="M150" t="str">
        <f>IF(Raw!BM150="", "", Raw!BM150)</f>
        <v/>
      </c>
      <c r="N150" s="2" t="str">
        <f>IF(Raw!BN150="", "", IF(Raw!BN150="Missed", "Missed", DATEVALUE(RIGHT(Raw!BN150, LEN(Raw!BN150) - FIND(",", Raw!BN150) - 1))))</f>
        <v/>
      </c>
      <c r="O150" s="3" t="str">
        <f>IF(Raw!BO150="", "", IF(Raw!BO150="Missed", "Missed", TIMEVALUE(LEFT(Raw!BO150, FIND(" - ", Raw!BO150)))))</f>
        <v/>
      </c>
      <c r="P150" t="str">
        <f>IF(Raw!BP150="", "", Raw!BP150)</f>
        <v/>
      </c>
      <c r="Q150" s="2" t="str">
        <f>IF(Raw!BW150="", "", IF(Raw!BW150="Missed", "Missed", DATEVALUE(RIGHT(Raw!BW150, LEN(Raw!BW150) - FIND(",", Raw!BW150) - 1))))</f>
        <v/>
      </c>
      <c r="R150" s="3" t="str">
        <f>IF(Raw!BX150="", "", IF(Raw!BX150="Missed", "Missed", TIMEVALUE(LEFT(Raw!BX150, FIND(" - ", Raw!BX150)))))</f>
        <v/>
      </c>
      <c r="S150" t="str">
        <f>IF(Raw!BY150="", "", Raw!BY150)</f>
        <v/>
      </c>
      <c r="T150" s="2" t="str">
        <f>IF(Raw!BZ150="", "", IF(Raw!BZ150="Missed", "Missed", DATEVALUE(RIGHT(Raw!BZ150, LEN(Raw!BZ150) - FIND(",", Raw!BZ150) - 1))))</f>
        <v/>
      </c>
      <c r="U150" s="3" t="str">
        <f>IF(Raw!CA150="", "", IF(Raw!CA150="Missed", "Missed", TIMEVALUE(LEFT(Raw!CA150, FIND(" - ", Raw!CA150)))))</f>
        <v/>
      </c>
      <c r="V150" t="str">
        <f>IF(Raw!CB150="", "", Raw!CB150)</f>
        <v/>
      </c>
    </row>
    <row r="151" spans="1:22" x14ac:dyDescent="0.2">
      <c r="A151" s="4" t="str">
        <f>IF(B151="", "", 150)</f>
        <v/>
      </c>
      <c r="B151" s="4" t="str">
        <f>IF(Raw!R151="", "", Raw!R151)</f>
        <v/>
      </c>
      <c r="C151" s="4" t="str">
        <f>IF(Raw!S151="", "", Raw!S151)</f>
        <v/>
      </c>
      <c r="D151" t="str">
        <f>IF(Raw!AT151="", "", Raw!AT151)</f>
        <v/>
      </c>
      <c r="E151" t="str">
        <f>IF(Raw!V151="", "", Raw!V151)</f>
        <v/>
      </c>
      <c r="F151" t="str">
        <f>IF(Raw!BA151="", "", Raw!BA151)</f>
        <v/>
      </c>
      <c r="G151" t="str">
        <f>IF(Raw!AV151="", "", Raw!AV151)</f>
        <v/>
      </c>
      <c r="H151" t="str">
        <f>IF(Raw!T151="", "", Raw!T151)</f>
        <v/>
      </c>
      <c r="I151" t="str">
        <f>IF(Raw!U151="", "", Raw!U151)</f>
        <v/>
      </c>
      <c r="J151" t="str">
        <f>IF(Raw!AZ151="Failed", "No", "")</f>
        <v/>
      </c>
      <c r="K151" s="2" t="str">
        <f>IF(Raw!BK151="", "", IF(Raw!BK151="Missed", "Missed", DATEVALUE(RIGHT(Raw!BK151, LEN(Raw!BK151) - FIND(",", Raw!BK151) - 1))))</f>
        <v/>
      </c>
      <c r="L151" s="3" t="str">
        <f>IF(Raw!BL151="", "", IF(Raw!BL151="Missed", "Missed", TIMEVALUE(LEFT(Raw!BL151, FIND(" - ", Raw!BL151)))))</f>
        <v/>
      </c>
      <c r="M151" t="str">
        <f>IF(Raw!BM151="", "", Raw!BM151)</f>
        <v/>
      </c>
      <c r="N151" s="2" t="str">
        <f>IF(Raw!BN151="", "", IF(Raw!BN151="Missed", "Missed", DATEVALUE(RIGHT(Raw!BN151, LEN(Raw!BN151) - FIND(",", Raw!BN151) - 1))))</f>
        <v/>
      </c>
      <c r="O151" s="3" t="str">
        <f>IF(Raw!BO151="", "", IF(Raw!BO151="Missed", "Missed", TIMEVALUE(LEFT(Raw!BO151, FIND(" - ", Raw!BO151)))))</f>
        <v/>
      </c>
      <c r="P151" t="str">
        <f>IF(Raw!BP151="", "", Raw!BP151)</f>
        <v/>
      </c>
      <c r="Q151" s="2" t="str">
        <f>IF(Raw!BW151="", "", IF(Raw!BW151="Missed", "Missed", DATEVALUE(RIGHT(Raw!BW151, LEN(Raw!BW151) - FIND(",", Raw!BW151) - 1))))</f>
        <v/>
      </c>
      <c r="R151" s="3" t="str">
        <f>IF(Raw!BX151="", "", IF(Raw!BX151="Missed", "Missed", TIMEVALUE(LEFT(Raw!BX151, FIND(" - ", Raw!BX151)))))</f>
        <v/>
      </c>
      <c r="S151" t="str">
        <f>IF(Raw!BY151="", "", Raw!BY151)</f>
        <v/>
      </c>
      <c r="T151" s="2" t="str">
        <f>IF(Raw!BZ151="", "", IF(Raw!BZ151="Missed", "Missed", DATEVALUE(RIGHT(Raw!BZ151, LEN(Raw!BZ151) - FIND(",", Raw!BZ151) - 1))))</f>
        <v/>
      </c>
      <c r="U151" s="3" t="str">
        <f>IF(Raw!CA151="", "", IF(Raw!CA151="Missed", "Missed", TIMEVALUE(LEFT(Raw!CA151, FIND(" - ", Raw!CA151)))))</f>
        <v/>
      </c>
      <c r="V151" t="str">
        <f>IF(Raw!CB151="", "", Raw!CB151)</f>
        <v/>
      </c>
    </row>
    <row r="152" spans="1:22" x14ac:dyDescent="0.2">
      <c r="A152" s="4" t="str">
        <f>IF(B152="", "", 151)</f>
        <v/>
      </c>
      <c r="B152" s="4" t="str">
        <f>IF(Raw!R152="", "", Raw!R152)</f>
        <v/>
      </c>
      <c r="C152" s="4" t="str">
        <f>IF(Raw!S152="", "", Raw!S152)</f>
        <v/>
      </c>
      <c r="D152" t="str">
        <f>IF(Raw!AT152="", "", Raw!AT152)</f>
        <v/>
      </c>
      <c r="E152" t="str">
        <f>IF(Raw!V152="", "", Raw!V152)</f>
        <v/>
      </c>
      <c r="F152" t="str">
        <f>IF(Raw!BA152="", "", Raw!BA152)</f>
        <v/>
      </c>
      <c r="G152" t="str">
        <f>IF(Raw!AV152="", "", Raw!AV152)</f>
        <v/>
      </c>
      <c r="H152" t="str">
        <f>IF(Raw!T152="", "", Raw!T152)</f>
        <v/>
      </c>
      <c r="I152" t="str">
        <f>IF(Raw!U152="", "", Raw!U152)</f>
        <v/>
      </c>
      <c r="J152" t="str">
        <f>IF(Raw!AZ152="Failed", "No", "")</f>
        <v/>
      </c>
      <c r="K152" s="2" t="str">
        <f>IF(Raw!BK152="", "", IF(Raw!BK152="Missed", "Missed", DATEVALUE(RIGHT(Raw!BK152, LEN(Raw!BK152) - FIND(",", Raw!BK152) - 1))))</f>
        <v/>
      </c>
      <c r="L152" s="3" t="str">
        <f>IF(Raw!BL152="", "", IF(Raw!BL152="Missed", "Missed", TIMEVALUE(LEFT(Raw!BL152, FIND(" - ", Raw!BL152)))))</f>
        <v/>
      </c>
      <c r="M152" t="str">
        <f>IF(Raw!BM152="", "", Raw!BM152)</f>
        <v/>
      </c>
      <c r="N152" s="2" t="str">
        <f>IF(Raw!BN152="", "", IF(Raw!BN152="Missed", "Missed", DATEVALUE(RIGHT(Raw!BN152, LEN(Raw!BN152) - FIND(",", Raw!BN152) - 1))))</f>
        <v/>
      </c>
      <c r="O152" s="3" t="str">
        <f>IF(Raw!BO152="", "", IF(Raw!BO152="Missed", "Missed", TIMEVALUE(LEFT(Raw!BO152, FIND(" - ", Raw!BO152)))))</f>
        <v/>
      </c>
      <c r="P152" t="str">
        <f>IF(Raw!BP152="", "", Raw!BP152)</f>
        <v/>
      </c>
      <c r="Q152" s="2" t="str">
        <f>IF(Raw!BW152="", "", IF(Raw!BW152="Missed", "Missed", DATEVALUE(RIGHT(Raw!BW152, LEN(Raw!BW152) - FIND(",", Raw!BW152) - 1))))</f>
        <v/>
      </c>
      <c r="R152" s="3" t="str">
        <f>IF(Raw!BX152="", "", IF(Raw!BX152="Missed", "Missed", TIMEVALUE(LEFT(Raw!BX152, FIND(" - ", Raw!BX152)))))</f>
        <v/>
      </c>
      <c r="S152" t="str">
        <f>IF(Raw!BY152="", "", Raw!BY152)</f>
        <v/>
      </c>
      <c r="T152" s="2" t="str">
        <f>IF(Raw!BZ152="", "", IF(Raw!BZ152="Missed", "Missed", DATEVALUE(RIGHT(Raw!BZ152, LEN(Raw!BZ152) - FIND(",", Raw!BZ152) - 1))))</f>
        <v/>
      </c>
      <c r="U152" s="3" t="str">
        <f>IF(Raw!CA152="", "", IF(Raw!CA152="Missed", "Missed", TIMEVALUE(LEFT(Raw!CA152, FIND(" - ", Raw!CA152)))))</f>
        <v/>
      </c>
      <c r="V152" t="str">
        <f>IF(Raw!CB152="", "", Raw!CB152)</f>
        <v/>
      </c>
    </row>
    <row r="153" spans="1:22" x14ac:dyDescent="0.2">
      <c r="A153" s="4" t="str">
        <f>IF(B153="", "", 152)</f>
        <v/>
      </c>
      <c r="B153" s="4" t="str">
        <f>IF(Raw!R153="", "", Raw!R153)</f>
        <v/>
      </c>
      <c r="C153" s="4" t="str">
        <f>IF(Raw!S153="", "", Raw!S153)</f>
        <v/>
      </c>
      <c r="D153" t="str">
        <f>IF(Raw!AT153="", "", Raw!AT153)</f>
        <v/>
      </c>
      <c r="E153" t="str">
        <f>IF(Raw!V153="", "", Raw!V153)</f>
        <v/>
      </c>
      <c r="F153" t="str">
        <f>IF(Raw!BA153="", "", Raw!BA153)</f>
        <v/>
      </c>
      <c r="G153" t="str">
        <f>IF(Raw!AV153="", "", Raw!AV153)</f>
        <v/>
      </c>
      <c r="H153" t="str">
        <f>IF(Raw!T153="", "", Raw!T153)</f>
        <v/>
      </c>
      <c r="I153" t="str">
        <f>IF(Raw!U153="", "", Raw!U153)</f>
        <v/>
      </c>
      <c r="J153" t="str">
        <f>IF(Raw!AZ153="Failed", "No", "")</f>
        <v/>
      </c>
      <c r="K153" s="2" t="str">
        <f>IF(Raw!BK153="", "", IF(Raw!BK153="Missed", "Missed", DATEVALUE(RIGHT(Raw!BK153, LEN(Raw!BK153) - FIND(",", Raw!BK153) - 1))))</f>
        <v/>
      </c>
      <c r="L153" s="3" t="str">
        <f>IF(Raw!BL153="", "", IF(Raw!BL153="Missed", "Missed", TIMEVALUE(LEFT(Raw!BL153, FIND(" - ", Raw!BL153)))))</f>
        <v/>
      </c>
      <c r="M153" t="str">
        <f>IF(Raw!BM153="", "", Raw!BM153)</f>
        <v/>
      </c>
      <c r="N153" s="2" t="str">
        <f>IF(Raw!BN153="", "", IF(Raw!BN153="Missed", "Missed", DATEVALUE(RIGHT(Raw!BN153, LEN(Raw!BN153) - FIND(",", Raw!BN153) - 1))))</f>
        <v/>
      </c>
      <c r="O153" s="3" t="str">
        <f>IF(Raw!BO153="", "", IF(Raw!BO153="Missed", "Missed", TIMEVALUE(LEFT(Raw!BO153, FIND(" - ", Raw!BO153)))))</f>
        <v/>
      </c>
      <c r="P153" t="str">
        <f>IF(Raw!BP153="", "", Raw!BP153)</f>
        <v/>
      </c>
      <c r="Q153" s="2" t="str">
        <f>IF(Raw!BW153="", "", IF(Raw!BW153="Missed", "Missed", DATEVALUE(RIGHT(Raw!BW153, LEN(Raw!BW153) - FIND(",", Raw!BW153) - 1))))</f>
        <v/>
      </c>
      <c r="R153" s="3" t="str">
        <f>IF(Raw!BX153="", "", IF(Raw!BX153="Missed", "Missed", TIMEVALUE(LEFT(Raw!BX153, FIND(" - ", Raw!BX153)))))</f>
        <v/>
      </c>
      <c r="S153" t="str">
        <f>IF(Raw!BY153="", "", Raw!BY153)</f>
        <v/>
      </c>
      <c r="T153" s="2" t="str">
        <f>IF(Raw!BZ153="", "", IF(Raw!BZ153="Missed", "Missed", DATEVALUE(RIGHT(Raw!BZ153, LEN(Raw!BZ153) - FIND(",", Raw!BZ153) - 1))))</f>
        <v/>
      </c>
      <c r="U153" s="3" t="str">
        <f>IF(Raw!CA153="", "", IF(Raw!CA153="Missed", "Missed", TIMEVALUE(LEFT(Raw!CA153, FIND(" - ", Raw!CA153)))))</f>
        <v/>
      </c>
      <c r="V153" t="str">
        <f>IF(Raw!CB153="", "", Raw!CB153)</f>
        <v/>
      </c>
    </row>
    <row r="154" spans="1:22" x14ac:dyDescent="0.2">
      <c r="A154" s="4" t="str">
        <f>IF(B154="", "", 153)</f>
        <v/>
      </c>
      <c r="B154" s="4" t="str">
        <f>IF(Raw!R154="", "", Raw!R154)</f>
        <v/>
      </c>
      <c r="C154" s="4" t="str">
        <f>IF(Raw!S154="", "", Raw!S154)</f>
        <v/>
      </c>
      <c r="D154" t="str">
        <f>IF(Raw!AT154="", "", Raw!AT154)</f>
        <v/>
      </c>
      <c r="E154" t="str">
        <f>IF(Raw!V154="", "", Raw!V154)</f>
        <v/>
      </c>
      <c r="F154" t="str">
        <f>IF(Raw!BA154="", "", Raw!BA154)</f>
        <v/>
      </c>
      <c r="G154" t="str">
        <f>IF(Raw!AV154="", "", Raw!AV154)</f>
        <v/>
      </c>
      <c r="H154" t="str">
        <f>IF(Raw!T154="", "", Raw!T154)</f>
        <v/>
      </c>
      <c r="I154" t="str">
        <f>IF(Raw!U154="", "", Raw!U154)</f>
        <v/>
      </c>
      <c r="J154" t="str">
        <f>IF(Raw!AZ154="Failed", "No", "")</f>
        <v/>
      </c>
      <c r="K154" s="2" t="str">
        <f>IF(Raw!BK154="", "", IF(Raw!BK154="Missed", "Missed", DATEVALUE(RIGHT(Raw!BK154, LEN(Raw!BK154) - FIND(",", Raw!BK154) - 1))))</f>
        <v/>
      </c>
      <c r="L154" s="3" t="str">
        <f>IF(Raw!BL154="", "", IF(Raw!BL154="Missed", "Missed", TIMEVALUE(LEFT(Raw!BL154, FIND(" - ", Raw!BL154)))))</f>
        <v/>
      </c>
      <c r="M154" t="str">
        <f>IF(Raw!BM154="", "", Raw!BM154)</f>
        <v/>
      </c>
      <c r="N154" s="2" t="str">
        <f>IF(Raw!BN154="", "", IF(Raw!BN154="Missed", "Missed", DATEVALUE(RIGHT(Raw!BN154, LEN(Raw!BN154) - FIND(",", Raw!BN154) - 1))))</f>
        <v/>
      </c>
      <c r="O154" s="3" t="str">
        <f>IF(Raw!BO154="", "", IF(Raw!BO154="Missed", "Missed", TIMEVALUE(LEFT(Raw!BO154, FIND(" - ", Raw!BO154)))))</f>
        <v/>
      </c>
      <c r="P154" t="str">
        <f>IF(Raw!BP154="", "", Raw!BP154)</f>
        <v/>
      </c>
      <c r="Q154" s="2" t="str">
        <f>IF(Raw!BW154="", "", IF(Raw!BW154="Missed", "Missed", DATEVALUE(RIGHT(Raw!BW154, LEN(Raw!BW154) - FIND(",", Raw!BW154) - 1))))</f>
        <v/>
      </c>
      <c r="R154" s="3" t="str">
        <f>IF(Raw!BX154="", "", IF(Raw!BX154="Missed", "Missed", TIMEVALUE(LEFT(Raw!BX154, FIND(" - ", Raw!BX154)))))</f>
        <v/>
      </c>
      <c r="S154" t="str">
        <f>IF(Raw!BY154="", "", Raw!BY154)</f>
        <v/>
      </c>
      <c r="T154" s="2" t="str">
        <f>IF(Raw!BZ154="", "", IF(Raw!BZ154="Missed", "Missed", DATEVALUE(RIGHT(Raw!BZ154, LEN(Raw!BZ154) - FIND(",", Raw!BZ154) - 1))))</f>
        <v/>
      </c>
      <c r="U154" s="3" t="str">
        <f>IF(Raw!CA154="", "", IF(Raw!CA154="Missed", "Missed", TIMEVALUE(LEFT(Raw!CA154, FIND(" - ", Raw!CA154)))))</f>
        <v/>
      </c>
      <c r="V154" t="str">
        <f>IF(Raw!CB154="", "", Raw!CB154)</f>
        <v/>
      </c>
    </row>
    <row r="155" spans="1:22" x14ac:dyDescent="0.2">
      <c r="A155" s="4" t="str">
        <f>IF(B155="", "", 154)</f>
        <v/>
      </c>
      <c r="B155" s="4" t="str">
        <f>IF(Raw!R155="", "", Raw!R155)</f>
        <v/>
      </c>
      <c r="C155" s="4" t="str">
        <f>IF(Raw!S155="", "", Raw!S155)</f>
        <v/>
      </c>
      <c r="D155" t="str">
        <f>IF(Raw!AT155="", "", Raw!AT155)</f>
        <v/>
      </c>
      <c r="E155" t="str">
        <f>IF(Raw!V155="", "", Raw!V155)</f>
        <v/>
      </c>
      <c r="F155" t="str">
        <f>IF(Raw!BA155="", "", Raw!BA155)</f>
        <v/>
      </c>
      <c r="G155" t="str">
        <f>IF(Raw!AV155="", "", Raw!AV155)</f>
        <v/>
      </c>
      <c r="H155" t="str">
        <f>IF(Raw!T155="", "", Raw!T155)</f>
        <v/>
      </c>
      <c r="I155" t="str">
        <f>IF(Raw!U155="", "", Raw!U155)</f>
        <v/>
      </c>
      <c r="J155" t="str">
        <f>IF(Raw!AZ155="Failed", "No", "")</f>
        <v/>
      </c>
      <c r="K155" s="2" t="str">
        <f>IF(Raw!BK155="", "", IF(Raw!BK155="Missed", "Missed", DATEVALUE(RIGHT(Raw!BK155, LEN(Raw!BK155) - FIND(",", Raw!BK155) - 1))))</f>
        <v/>
      </c>
      <c r="L155" s="3" t="str">
        <f>IF(Raw!BL155="", "", IF(Raw!BL155="Missed", "Missed", TIMEVALUE(LEFT(Raw!BL155, FIND(" - ", Raw!BL155)))))</f>
        <v/>
      </c>
      <c r="M155" t="str">
        <f>IF(Raw!BM155="", "", Raw!BM155)</f>
        <v/>
      </c>
      <c r="N155" s="2" t="str">
        <f>IF(Raw!BN155="", "", IF(Raw!BN155="Missed", "Missed", DATEVALUE(RIGHT(Raw!BN155, LEN(Raw!BN155) - FIND(",", Raw!BN155) - 1))))</f>
        <v/>
      </c>
      <c r="O155" s="3" t="str">
        <f>IF(Raw!BO155="", "", IF(Raw!BO155="Missed", "Missed", TIMEVALUE(LEFT(Raw!BO155, FIND(" - ", Raw!BO155)))))</f>
        <v/>
      </c>
      <c r="P155" t="str">
        <f>IF(Raw!BP155="", "", Raw!BP155)</f>
        <v/>
      </c>
      <c r="Q155" s="2" t="str">
        <f>IF(Raw!BW155="", "", IF(Raw!BW155="Missed", "Missed", DATEVALUE(RIGHT(Raw!BW155, LEN(Raw!BW155) - FIND(",", Raw!BW155) - 1))))</f>
        <v/>
      </c>
      <c r="R155" s="3" t="str">
        <f>IF(Raw!BX155="", "", IF(Raw!BX155="Missed", "Missed", TIMEVALUE(LEFT(Raw!BX155, FIND(" - ", Raw!BX155)))))</f>
        <v/>
      </c>
      <c r="S155" t="str">
        <f>IF(Raw!BY155="", "", Raw!BY155)</f>
        <v/>
      </c>
      <c r="T155" s="2" t="str">
        <f>IF(Raw!BZ155="", "", IF(Raw!BZ155="Missed", "Missed", DATEVALUE(RIGHT(Raw!BZ155, LEN(Raw!BZ155) - FIND(",", Raw!BZ155) - 1))))</f>
        <v/>
      </c>
      <c r="U155" s="3" t="str">
        <f>IF(Raw!CA155="", "", IF(Raw!CA155="Missed", "Missed", TIMEVALUE(LEFT(Raw!CA155, FIND(" - ", Raw!CA155)))))</f>
        <v/>
      </c>
      <c r="V155" t="str">
        <f>IF(Raw!CB155="", "", Raw!CB155)</f>
        <v/>
      </c>
    </row>
    <row r="156" spans="1:22" x14ac:dyDescent="0.2">
      <c r="A156" s="4" t="str">
        <f>IF(B156="", "", 155)</f>
        <v/>
      </c>
      <c r="B156" s="4" t="str">
        <f>IF(Raw!R156="", "", Raw!R156)</f>
        <v/>
      </c>
      <c r="C156" s="4" t="str">
        <f>IF(Raw!S156="", "", Raw!S156)</f>
        <v/>
      </c>
      <c r="D156" t="str">
        <f>IF(Raw!AT156="", "", Raw!AT156)</f>
        <v/>
      </c>
      <c r="E156" t="str">
        <f>IF(Raw!V156="", "", Raw!V156)</f>
        <v/>
      </c>
      <c r="F156" t="str">
        <f>IF(Raw!BA156="", "", Raw!BA156)</f>
        <v/>
      </c>
      <c r="G156" t="str">
        <f>IF(Raw!AV156="", "", Raw!AV156)</f>
        <v/>
      </c>
      <c r="H156" t="str">
        <f>IF(Raw!T156="", "", Raw!T156)</f>
        <v/>
      </c>
      <c r="I156" t="str">
        <f>IF(Raw!U156="", "", Raw!U156)</f>
        <v/>
      </c>
      <c r="J156" t="str">
        <f>IF(Raw!AZ156="Failed", "No", "")</f>
        <v/>
      </c>
      <c r="K156" s="2" t="str">
        <f>IF(Raw!BK156="", "", IF(Raw!BK156="Missed", "Missed", DATEVALUE(RIGHT(Raw!BK156, LEN(Raw!BK156) - FIND(",", Raw!BK156) - 1))))</f>
        <v/>
      </c>
      <c r="L156" s="3" t="str">
        <f>IF(Raw!BL156="", "", IF(Raw!BL156="Missed", "Missed", TIMEVALUE(LEFT(Raw!BL156, FIND(" - ", Raw!BL156)))))</f>
        <v/>
      </c>
      <c r="M156" t="str">
        <f>IF(Raw!BM156="", "", Raw!BM156)</f>
        <v/>
      </c>
      <c r="N156" s="2" t="str">
        <f>IF(Raw!BN156="", "", IF(Raw!BN156="Missed", "Missed", DATEVALUE(RIGHT(Raw!BN156, LEN(Raw!BN156) - FIND(",", Raw!BN156) - 1))))</f>
        <v/>
      </c>
      <c r="O156" s="3" t="str">
        <f>IF(Raw!BO156="", "", IF(Raw!BO156="Missed", "Missed", TIMEVALUE(LEFT(Raw!BO156, FIND(" - ", Raw!BO156)))))</f>
        <v/>
      </c>
      <c r="P156" t="str">
        <f>IF(Raw!BP156="", "", Raw!BP156)</f>
        <v/>
      </c>
      <c r="Q156" s="2" t="str">
        <f>IF(Raw!BW156="", "", IF(Raw!BW156="Missed", "Missed", DATEVALUE(RIGHT(Raw!BW156, LEN(Raw!BW156) - FIND(",", Raw!BW156) - 1))))</f>
        <v/>
      </c>
      <c r="R156" s="3" t="str">
        <f>IF(Raw!BX156="", "", IF(Raw!BX156="Missed", "Missed", TIMEVALUE(LEFT(Raw!BX156, FIND(" - ", Raw!BX156)))))</f>
        <v/>
      </c>
      <c r="S156" t="str">
        <f>IF(Raw!BY156="", "", Raw!BY156)</f>
        <v/>
      </c>
      <c r="T156" s="2" t="str">
        <f>IF(Raw!BZ156="", "", IF(Raw!BZ156="Missed", "Missed", DATEVALUE(RIGHT(Raw!BZ156, LEN(Raw!BZ156) - FIND(",", Raw!BZ156) - 1))))</f>
        <v/>
      </c>
      <c r="U156" s="3" t="str">
        <f>IF(Raw!CA156="", "", IF(Raw!CA156="Missed", "Missed", TIMEVALUE(LEFT(Raw!CA156, FIND(" - ", Raw!CA156)))))</f>
        <v/>
      </c>
      <c r="V156" t="str">
        <f>IF(Raw!CB156="", "", Raw!CB156)</f>
        <v/>
      </c>
    </row>
    <row r="157" spans="1:22" x14ac:dyDescent="0.2">
      <c r="A157" s="4" t="str">
        <f>IF(B157="", "", 156)</f>
        <v/>
      </c>
      <c r="B157" s="4" t="str">
        <f>IF(Raw!R157="", "", Raw!R157)</f>
        <v/>
      </c>
      <c r="C157" s="4" t="str">
        <f>IF(Raw!S157="", "", Raw!S157)</f>
        <v/>
      </c>
      <c r="D157" t="str">
        <f>IF(Raw!AT157="", "", Raw!AT157)</f>
        <v/>
      </c>
      <c r="E157" t="str">
        <f>IF(Raw!V157="", "", Raw!V157)</f>
        <v/>
      </c>
      <c r="F157" t="str">
        <f>IF(Raw!BA157="", "", Raw!BA157)</f>
        <v/>
      </c>
      <c r="G157" t="str">
        <f>IF(Raw!AV157="", "", Raw!AV157)</f>
        <v/>
      </c>
      <c r="H157" t="str">
        <f>IF(Raw!T157="", "", Raw!T157)</f>
        <v/>
      </c>
      <c r="I157" t="str">
        <f>IF(Raw!U157="", "", Raw!U157)</f>
        <v/>
      </c>
      <c r="J157" t="str">
        <f>IF(Raw!AZ157="Failed", "No", "")</f>
        <v/>
      </c>
      <c r="K157" s="2" t="str">
        <f>IF(Raw!BK157="", "", IF(Raw!BK157="Missed", "Missed", DATEVALUE(RIGHT(Raw!BK157, LEN(Raw!BK157) - FIND(",", Raw!BK157) - 1))))</f>
        <v/>
      </c>
      <c r="L157" s="3" t="str">
        <f>IF(Raw!BL157="", "", IF(Raw!BL157="Missed", "Missed", TIMEVALUE(LEFT(Raw!BL157, FIND(" - ", Raw!BL157)))))</f>
        <v/>
      </c>
      <c r="M157" t="str">
        <f>IF(Raw!BM157="", "", Raw!BM157)</f>
        <v/>
      </c>
      <c r="N157" s="2" t="str">
        <f>IF(Raw!BN157="", "", IF(Raw!BN157="Missed", "Missed", DATEVALUE(RIGHT(Raw!BN157, LEN(Raw!BN157) - FIND(",", Raw!BN157) - 1))))</f>
        <v/>
      </c>
      <c r="O157" s="3" t="str">
        <f>IF(Raw!BO157="", "", IF(Raw!BO157="Missed", "Missed", TIMEVALUE(LEFT(Raw!BO157, FIND(" - ", Raw!BO157)))))</f>
        <v/>
      </c>
      <c r="P157" t="str">
        <f>IF(Raw!BP157="", "", Raw!BP157)</f>
        <v/>
      </c>
      <c r="Q157" s="2" t="str">
        <f>IF(Raw!BW157="", "", IF(Raw!BW157="Missed", "Missed", DATEVALUE(RIGHT(Raw!BW157, LEN(Raw!BW157) - FIND(",", Raw!BW157) - 1))))</f>
        <v/>
      </c>
      <c r="R157" s="3" t="str">
        <f>IF(Raw!BX157="", "", IF(Raw!BX157="Missed", "Missed", TIMEVALUE(LEFT(Raw!BX157, FIND(" - ", Raw!BX157)))))</f>
        <v/>
      </c>
      <c r="S157" t="str">
        <f>IF(Raw!BY157="", "", Raw!BY157)</f>
        <v/>
      </c>
      <c r="T157" s="2" t="str">
        <f>IF(Raw!BZ157="", "", IF(Raw!BZ157="Missed", "Missed", DATEVALUE(RIGHT(Raw!BZ157, LEN(Raw!BZ157) - FIND(",", Raw!BZ157) - 1))))</f>
        <v/>
      </c>
      <c r="U157" s="3" t="str">
        <f>IF(Raw!CA157="", "", IF(Raw!CA157="Missed", "Missed", TIMEVALUE(LEFT(Raw!CA157, FIND(" - ", Raw!CA157)))))</f>
        <v/>
      </c>
      <c r="V157" t="str">
        <f>IF(Raw!CB157="", "", Raw!CB157)</f>
        <v/>
      </c>
    </row>
    <row r="158" spans="1:22" x14ac:dyDescent="0.2">
      <c r="A158" s="4" t="str">
        <f>IF(B158="", "", 157)</f>
        <v/>
      </c>
      <c r="B158" s="4" t="str">
        <f>IF(Raw!R158="", "", Raw!R158)</f>
        <v/>
      </c>
      <c r="C158" s="4" t="str">
        <f>IF(Raw!S158="", "", Raw!S158)</f>
        <v/>
      </c>
      <c r="D158" t="str">
        <f>IF(Raw!AT158="", "", Raw!AT158)</f>
        <v/>
      </c>
      <c r="E158" t="str">
        <f>IF(Raw!V158="", "", Raw!V158)</f>
        <v/>
      </c>
      <c r="F158" t="str">
        <f>IF(Raw!BA158="", "", Raw!BA158)</f>
        <v/>
      </c>
      <c r="G158" t="str">
        <f>IF(Raw!AV158="", "", Raw!AV158)</f>
        <v/>
      </c>
      <c r="H158" t="str">
        <f>IF(Raw!T158="", "", Raw!T158)</f>
        <v/>
      </c>
      <c r="I158" t="str">
        <f>IF(Raw!U158="", "", Raw!U158)</f>
        <v/>
      </c>
      <c r="J158" t="str">
        <f>IF(Raw!AZ158="Failed", "No", "")</f>
        <v/>
      </c>
      <c r="K158" s="2" t="str">
        <f>IF(Raw!BK158="", "", IF(Raw!BK158="Missed", "Missed", DATEVALUE(RIGHT(Raw!BK158, LEN(Raw!BK158) - FIND(",", Raw!BK158) - 1))))</f>
        <v/>
      </c>
      <c r="L158" s="3" t="str">
        <f>IF(Raw!BL158="", "", IF(Raw!BL158="Missed", "Missed", TIMEVALUE(LEFT(Raw!BL158, FIND(" - ", Raw!BL158)))))</f>
        <v/>
      </c>
      <c r="M158" t="str">
        <f>IF(Raw!BM158="", "", Raw!BM158)</f>
        <v/>
      </c>
      <c r="N158" s="2" t="str">
        <f>IF(Raw!BN158="", "", IF(Raw!BN158="Missed", "Missed", DATEVALUE(RIGHT(Raw!BN158, LEN(Raw!BN158) - FIND(",", Raw!BN158) - 1))))</f>
        <v/>
      </c>
      <c r="O158" s="3" t="str">
        <f>IF(Raw!BO158="", "", IF(Raw!BO158="Missed", "Missed", TIMEVALUE(LEFT(Raw!BO158, FIND(" - ", Raw!BO158)))))</f>
        <v/>
      </c>
      <c r="P158" t="str">
        <f>IF(Raw!BP158="", "", Raw!BP158)</f>
        <v/>
      </c>
      <c r="Q158" s="2" t="str">
        <f>IF(Raw!BW158="", "", IF(Raw!BW158="Missed", "Missed", DATEVALUE(RIGHT(Raw!BW158, LEN(Raw!BW158) - FIND(",", Raw!BW158) - 1))))</f>
        <v/>
      </c>
      <c r="R158" s="3" t="str">
        <f>IF(Raw!BX158="", "", IF(Raw!BX158="Missed", "Missed", TIMEVALUE(LEFT(Raw!BX158, FIND(" - ", Raw!BX158)))))</f>
        <v/>
      </c>
      <c r="S158" t="str">
        <f>IF(Raw!BY158="", "", Raw!BY158)</f>
        <v/>
      </c>
      <c r="T158" s="2" t="str">
        <f>IF(Raw!BZ158="", "", IF(Raw!BZ158="Missed", "Missed", DATEVALUE(RIGHT(Raw!BZ158, LEN(Raw!BZ158) - FIND(",", Raw!BZ158) - 1))))</f>
        <v/>
      </c>
      <c r="U158" s="3" t="str">
        <f>IF(Raw!CA158="", "", IF(Raw!CA158="Missed", "Missed", TIMEVALUE(LEFT(Raw!CA158, FIND(" - ", Raw!CA158)))))</f>
        <v/>
      </c>
      <c r="V158" t="str">
        <f>IF(Raw!CB158="", "", Raw!CB158)</f>
        <v/>
      </c>
    </row>
    <row r="159" spans="1:22" x14ac:dyDescent="0.2">
      <c r="A159" s="4" t="str">
        <f>IF(B159="", "", 158)</f>
        <v/>
      </c>
      <c r="B159" s="4" t="str">
        <f>IF(Raw!R159="", "", Raw!R159)</f>
        <v/>
      </c>
      <c r="C159" s="4" t="str">
        <f>IF(Raw!S159="", "", Raw!S159)</f>
        <v/>
      </c>
      <c r="D159" t="str">
        <f>IF(Raw!AT159="", "", Raw!AT159)</f>
        <v/>
      </c>
      <c r="E159" t="str">
        <f>IF(Raw!V159="", "", Raw!V159)</f>
        <v/>
      </c>
      <c r="F159" t="str">
        <f>IF(Raw!BA159="", "", Raw!BA159)</f>
        <v/>
      </c>
      <c r="G159" t="str">
        <f>IF(Raw!AV159="", "", Raw!AV159)</f>
        <v/>
      </c>
      <c r="H159" t="str">
        <f>IF(Raw!T159="", "", Raw!T159)</f>
        <v/>
      </c>
      <c r="I159" t="str">
        <f>IF(Raw!U159="", "", Raw!U159)</f>
        <v/>
      </c>
      <c r="J159" t="str">
        <f>IF(Raw!AZ159="Failed", "No", "")</f>
        <v/>
      </c>
      <c r="K159" s="2" t="str">
        <f>IF(Raw!BK159="", "", IF(Raw!BK159="Missed", "Missed", DATEVALUE(RIGHT(Raw!BK159, LEN(Raw!BK159) - FIND(",", Raw!BK159) - 1))))</f>
        <v/>
      </c>
      <c r="L159" s="3" t="str">
        <f>IF(Raw!BL159="", "", IF(Raw!BL159="Missed", "Missed", TIMEVALUE(LEFT(Raw!BL159, FIND(" - ", Raw!BL159)))))</f>
        <v/>
      </c>
      <c r="M159" t="str">
        <f>IF(Raw!BM159="", "", Raw!BM159)</f>
        <v/>
      </c>
      <c r="N159" s="2" t="str">
        <f>IF(Raw!BN159="", "", IF(Raw!BN159="Missed", "Missed", DATEVALUE(RIGHT(Raw!BN159, LEN(Raw!BN159) - FIND(",", Raw!BN159) - 1))))</f>
        <v/>
      </c>
      <c r="O159" s="3" t="str">
        <f>IF(Raw!BO159="", "", IF(Raw!BO159="Missed", "Missed", TIMEVALUE(LEFT(Raw!BO159, FIND(" - ", Raw!BO159)))))</f>
        <v/>
      </c>
      <c r="P159" t="str">
        <f>IF(Raw!BP159="", "", Raw!BP159)</f>
        <v/>
      </c>
      <c r="Q159" s="2" t="str">
        <f>IF(Raw!BW159="", "", IF(Raw!BW159="Missed", "Missed", DATEVALUE(RIGHT(Raw!BW159, LEN(Raw!BW159) - FIND(",", Raw!BW159) - 1))))</f>
        <v/>
      </c>
      <c r="R159" s="3" t="str">
        <f>IF(Raw!BX159="", "", IF(Raw!BX159="Missed", "Missed", TIMEVALUE(LEFT(Raw!BX159, FIND(" - ", Raw!BX159)))))</f>
        <v/>
      </c>
      <c r="S159" t="str">
        <f>IF(Raw!BY159="", "", Raw!BY159)</f>
        <v/>
      </c>
      <c r="T159" s="2" t="str">
        <f>IF(Raw!BZ159="", "", IF(Raw!BZ159="Missed", "Missed", DATEVALUE(RIGHT(Raw!BZ159, LEN(Raw!BZ159) - FIND(",", Raw!BZ159) - 1))))</f>
        <v/>
      </c>
      <c r="U159" s="3" t="str">
        <f>IF(Raw!CA159="", "", IF(Raw!CA159="Missed", "Missed", TIMEVALUE(LEFT(Raw!CA159, FIND(" - ", Raw!CA159)))))</f>
        <v/>
      </c>
      <c r="V159" t="str">
        <f>IF(Raw!CB159="", "", Raw!CB159)</f>
        <v/>
      </c>
    </row>
    <row r="160" spans="1:22" x14ac:dyDescent="0.2">
      <c r="A160" s="4" t="str">
        <f>IF(B160="", "", 159)</f>
        <v/>
      </c>
      <c r="B160" s="4" t="str">
        <f>IF(Raw!R160="", "", Raw!R160)</f>
        <v/>
      </c>
      <c r="C160" s="4" t="str">
        <f>IF(Raw!S160="", "", Raw!S160)</f>
        <v/>
      </c>
      <c r="D160" t="str">
        <f>IF(Raw!AT160="", "", Raw!AT160)</f>
        <v/>
      </c>
      <c r="E160" t="str">
        <f>IF(Raw!V160="", "", Raw!V160)</f>
        <v/>
      </c>
      <c r="F160" t="str">
        <f>IF(Raw!BA160="", "", Raw!BA160)</f>
        <v/>
      </c>
      <c r="G160" t="str">
        <f>IF(Raw!AV160="", "", Raw!AV160)</f>
        <v/>
      </c>
      <c r="H160" t="str">
        <f>IF(Raw!T160="", "", Raw!T160)</f>
        <v/>
      </c>
      <c r="I160" t="str">
        <f>IF(Raw!U160="", "", Raw!U160)</f>
        <v/>
      </c>
      <c r="J160" t="str">
        <f>IF(Raw!AZ160="Failed", "No", "")</f>
        <v/>
      </c>
      <c r="K160" s="2" t="str">
        <f>IF(Raw!BK160="", "", IF(Raw!BK160="Missed", "Missed", DATEVALUE(RIGHT(Raw!BK160, LEN(Raw!BK160) - FIND(",", Raw!BK160) - 1))))</f>
        <v/>
      </c>
      <c r="L160" s="3" t="str">
        <f>IF(Raw!BL160="", "", IF(Raw!BL160="Missed", "Missed", TIMEVALUE(LEFT(Raw!BL160, FIND(" - ", Raw!BL160)))))</f>
        <v/>
      </c>
      <c r="M160" t="str">
        <f>IF(Raw!BM160="", "", Raw!BM160)</f>
        <v/>
      </c>
      <c r="N160" s="2" t="str">
        <f>IF(Raw!BN160="", "", IF(Raw!BN160="Missed", "Missed", DATEVALUE(RIGHT(Raw!BN160, LEN(Raw!BN160) - FIND(",", Raw!BN160) - 1))))</f>
        <v/>
      </c>
      <c r="O160" s="3" t="str">
        <f>IF(Raw!BO160="", "", IF(Raw!BO160="Missed", "Missed", TIMEVALUE(LEFT(Raw!BO160, FIND(" - ", Raw!BO160)))))</f>
        <v/>
      </c>
      <c r="P160" t="str">
        <f>IF(Raw!BP160="", "", Raw!BP160)</f>
        <v/>
      </c>
      <c r="Q160" s="2" t="str">
        <f>IF(Raw!BW160="", "", IF(Raw!BW160="Missed", "Missed", DATEVALUE(RIGHT(Raw!BW160, LEN(Raw!BW160) - FIND(",", Raw!BW160) - 1))))</f>
        <v/>
      </c>
      <c r="R160" s="3" t="str">
        <f>IF(Raw!BX160="", "", IF(Raw!BX160="Missed", "Missed", TIMEVALUE(LEFT(Raw!BX160, FIND(" - ", Raw!BX160)))))</f>
        <v/>
      </c>
      <c r="S160" t="str">
        <f>IF(Raw!BY160="", "", Raw!BY160)</f>
        <v/>
      </c>
      <c r="T160" s="2" t="str">
        <f>IF(Raw!BZ160="", "", IF(Raw!BZ160="Missed", "Missed", DATEVALUE(RIGHT(Raw!BZ160, LEN(Raw!BZ160) - FIND(",", Raw!BZ160) - 1))))</f>
        <v/>
      </c>
      <c r="U160" s="3" t="str">
        <f>IF(Raw!CA160="", "", IF(Raw!CA160="Missed", "Missed", TIMEVALUE(LEFT(Raw!CA160, FIND(" - ", Raw!CA160)))))</f>
        <v/>
      </c>
      <c r="V160" t="str">
        <f>IF(Raw!CB160="", "", Raw!CB160)</f>
        <v/>
      </c>
    </row>
    <row r="161" spans="1:22" x14ac:dyDescent="0.2">
      <c r="A161" s="4" t="str">
        <f>IF(B161="", "", 160)</f>
        <v/>
      </c>
      <c r="B161" s="4" t="str">
        <f>IF(Raw!R161="", "", Raw!R161)</f>
        <v/>
      </c>
      <c r="C161" s="4" t="str">
        <f>IF(Raw!S161="", "", Raw!S161)</f>
        <v/>
      </c>
      <c r="D161" t="str">
        <f>IF(Raw!AT161="", "", Raw!AT161)</f>
        <v/>
      </c>
      <c r="E161" t="str">
        <f>IF(Raw!V161="", "", Raw!V161)</f>
        <v/>
      </c>
      <c r="F161" t="str">
        <f>IF(Raw!BA161="", "", Raw!BA161)</f>
        <v/>
      </c>
      <c r="G161" t="str">
        <f>IF(Raw!AV161="", "", Raw!AV161)</f>
        <v/>
      </c>
      <c r="H161" t="str">
        <f>IF(Raw!T161="", "", Raw!T161)</f>
        <v/>
      </c>
      <c r="I161" t="str">
        <f>IF(Raw!U161="", "", Raw!U161)</f>
        <v/>
      </c>
      <c r="J161" t="str">
        <f>IF(Raw!AZ161="Failed", "No", "")</f>
        <v/>
      </c>
      <c r="K161" s="2" t="str">
        <f>IF(Raw!BK161="", "", IF(Raw!BK161="Missed", "Missed", DATEVALUE(RIGHT(Raw!BK161, LEN(Raw!BK161) - FIND(",", Raw!BK161) - 1))))</f>
        <v/>
      </c>
      <c r="L161" s="3" t="str">
        <f>IF(Raw!BL161="", "", IF(Raw!BL161="Missed", "Missed", TIMEVALUE(LEFT(Raw!BL161, FIND(" - ", Raw!BL161)))))</f>
        <v/>
      </c>
      <c r="M161" t="str">
        <f>IF(Raw!BM161="", "", Raw!BM161)</f>
        <v/>
      </c>
      <c r="N161" s="2" t="str">
        <f>IF(Raw!BN161="", "", IF(Raw!BN161="Missed", "Missed", DATEVALUE(RIGHT(Raw!BN161, LEN(Raw!BN161) - FIND(",", Raw!BN161) - 1))))</f>
        <v/>
      </c>
      <c r="O161" s="3" t="str">
        <f>IF(Raw!BO161="", "", IF(Raw!BO161="Missed", "Missed", TIMEVALUE(LEFT(Raw!BO161, FIND(" - ", Raw!BO161)))))</f>
        <v/>
      </c>
      <c r="P161" t="str">
        <f>IF(Raw!BP161="", "", Raw!BP161)</f>
        <v/>
      </c>
      <c r="Q161" s="2" t="str">
        <f>IF(Raw!BW161="", "", IF(Raw!BW161="Missed", "Missed", DATEVALUE(RIGHT(Raw!BW161, LEN(Raw!BW161) - FIND(",", Raw!BW161) - 1))))</f>
        <v/>
      </c>
      <c r="R161" s="3" t="str">
        <f>IF(Raw!BX161="", "", IF(Raw!BX161="Missed", "Missed", TIMEVALUE(LEFT(Raw!BX161, FIND(" - ", Raw!BX161)))))</f>
        <v/>
      </c>
      <c r="S161" t="str">
        <f>IF(Raw!BY161="", "", Raw!BY161)</f>
        <v/>
      </c>
      <c r="T161" s="2" t="str">
        <f>IF(Raw!BZ161="", "", IF(Raw!BZ161="Missed", "Missed", DATEVALUE(RIGHT(Raw!BZ161, LEN(Raw!BZ161) - FIND(",", Raw!BZ161) - 1))))</f>
        <v/>
      </c>
      <c r="U161" s="3" t="str">
        <f>IF(Raw!CA161="", "", IF(Raw!CA161="Missed", "Missed", TIMEVALUE(LEFT(Raw!CA161, FIND(" - ", Raw!CA161)))))</f>
        <v/>
      </c>
      <c r="V161" t="str">
        <f>IF(Raw!CB161="", "", Raw!CB161)</f>
        <v/>
      </c>
    </row>
    <row r="162" spans="1:22" x14ac:dyDescent="0.2">
      <c r="A162" s="4" t="str">
        <f>IF(B162="", "", 161)</f>
        <v/>
      </c>
      <c r="B162" s="4" t="str">
        <f>IF(Raw!R162="", "", Raw!R162)</f>
        <v/>
      </c>
      <c r="C162" s="4" t="str">
        <f>IF(Raw!S162="", "", Raw!S162)</f>
        <v/>
      </c>
      <c r="D162" t="str">
        <f>IF(Raw!AT162="", "", Raw!AT162)</f>
        <v/>
      </c>
      <c r="E162" t="str">
        <f>IF(Raw!V162="", "", Raw!V162)</f>
        <v/>
      </c>
      <c r="F162" t="str">
        <f>IF(Raw!BA162="", "", Raw!BA162)</f>
        <v/>
      </c>
      <c r="G162" t="str">
        <f>IF(Raw!AV162="", "", Raw!AV162)</f>
        <v/>
      </c>
      <c r="H162" t="str">
        <f>IF(Raw!T162="", "", Raw!T162)</f>
        <v/>
      </c>
      <c r="I162" t="str">
        <f>IF(Raw!U162="", "", Raw!U162)</f>
        <v/>
      </c>
      <c r="J162" t="str">
        <f>IF(Raw!AZ162="Failed", "No", "")</f>
        <v/>
      </c>
      <c r="K162" s="2" t="str">
        <f>IF(Raw!BK162="", "", IF(Raw!BK162="Missed", "Missed", DATEVALUE(RIGHT(Raw!BK162, LEN(Raw!BK162) - FIND(",", Raw!BK162) - 1))))</f>
        <v/>
      </c>
      <c r="L162" s="3" t="str">
        <f>IF(Raw!BL162="", "", IF(Raw!BL162="Missed", "Missed", TIMEVALUE(LEFT(Raw!BL162, FIND(" - ", Raw!BL162)))))</f>
        <v/>
      </c>
      <c r="M162" t="str">
        <f>IF(Raw!BM162="", "", Raw!BM162)</f>
        <v/>
      </c>
      <c r="N162" s="2" t="str">
        <f>IF(Raw!BN162="", "", IF(Raw!BN162="Missed", "Missed", DATEVALUE(RIGHT(Raw!BN162, LEN(Raw!BN162) - FIND(",", Raw!BN162) - 1))))</f>
        <v/>
      </c>
      <c r="O162" s="3" t="str">
        <f>IF(Raw!BO162="", "", IF(Raw!BO162="Missed", "Missed", TIMEVALUE(LEFT(Raw!BO162, FIND(" - ", Raw!BO162)))))</f>
        <v/>
      </c>
      <c r="P162" t="str">
        <f>IF(Raw!BP162="", "", Raw!BP162)</f>
        <v/>
      </c>
      <c r="Q162" s="2" t="str">
        <f>IF(Raw!BW162="", "", IF(Raw!BW162="Missed", "Missed", DATEVALUE(RIGHT(Raw!BW162, LEN(Raw!BW162) - FIND(",", Raw!BW162) - 1))))</f>
        <v/>
      </c>
      <c r="R162" s="3" t="str">
        <f>IF(Raw!BX162="", "", IF(Raw!BX162="Missed", "Missed", TIMEVALUE(LEFT(Raw!BX162, FIND(" - ", Raw!BX162)))))</f>
        <v/>
      </c>
      <c r="S162" t="str">
        <f>IF(Raw!BY162="", "", Raw!BY162)</f>
        <v/>
      </c>
      <c r="T162" s="2" t="str">
        <f>IF(Raw!BZ162="", "", IF(Raw!BZ162="Missed", "Missed", DATEVALUE(RIGHT(Raw!BZ162, LEN(Raw!BZ162) - FIND(",", Raw!BZ162) - 1))))</f>
        <v/>
      </c>
      <c r="U162" s="3" t="str">
        <f>IF(Raw!CA162="", "", IF(Raw!CA162="Missed", "Missed", TIMEVALUE(LEFT(Raw!CA162, FIND(" - ", Raw!CA162)))))</f>
        <v/>
      </c>
      <c r="V162" t="str">
        <f>IF(Raw!CB162="", "", Raw!CB162)</f>
        <v/>
      </c>
    </row>
    <row r="163" spans="1:22" x14ac:dyDescent="0.2">
      <c r="A163" s="4" t="str">
        <f>IF(B163="", "", 162)</f>
        <v/>
      </c>
      <c r="B163" s="4" t="str">
        <f>IF(Raw!R163="", "", Raw!R163)</f>
        <v/>
      </c>
      <c r="C163" s="4" t="str">
        <f>IF(Raw!S163="", "", Raw!S163)</f>
        <v/>
      </c>
      <c r="D163" t="str">
        <f>IF(Raw!AT163="", "", Raw!AT163)</f>
        <v/>
      </c>
      <c r="E163" t="str">
        <f>IF(Raw!V163="", "", Raw!V163)</f>
        <v/>
      </c>
      <c r="F163" t="str">
        <f>IF(Raw!BA163="", "", Raw!BA163)</f>
        <v/>
      </c>
      <c r="G163" t="str">
        <f>IF(Raw!AV163="", "", Raw!AV163)</f>
        <v/>
      </c>
      <c r="H163" t="str">
        <f>IF(Raw!T163="", "", Raw!T163)</f>
        <v/>
      </c>
      <c r="I163" t="str">
        <f>IF(Raw!U163="", "", Raw!U163)</f>
        <v/>
      </c>
      <c r="J163" t="str">
        <f>IF(Raw!AZ163="Failed", "No", "")</f>
        <v/>
      </c>
      <c r="K163" s="2" t="str">
        <f>IF(Raw!BK163="", "", IF(Raw!BK163="Missed", "Missed", DATEVALUE(RIGHT(Raw!BK163, LEN(Raw!BK163) - FIND(",", Raw!BK163) - 1))))</f>
        <v/>
      </c>
      <c r="L163" s="3" t="str">
        <f>IF(Raw!BL163="", "", IF(Raw!BL163="Missed", "Missed", TIMEVALUE(LEFT(Raw!BL163, FIND(" - ", Raw!BL163)))))</f>
        <v/>
      </c>
      <c r="M163" t="str">
        <f>IF(Raw!BM163="", "", Raw!BM163)</f>
        <v/>
      </c>
      <c r="N163" s="2" t="str">
        <f>IF(Raw!BN163="", "", IF(Raw!BN163="Missed", "Missed", DATEVALUE(RIGHT(Raw!BN163, LEN(Raw!BN163) - FIND(",", Raw!BN163) - 1))))</f>
        <v/>
      </c>
      <c r="O163" s="3" t="str">
        <f>IF(Raw!BO163="", "", IF(Raw!BO163="Missed", "Missed", TIMEVALUE(LEFT(Raw!BO163, FIND(" - ", Raw!BO163)))))</f>
        <v/>
      </c>
      <c r="P163" t="str">
        <f>IF(Raw!BP163="", "", Raw!BP163)</f>
        <v/>
      </c>
      <c r="Q163" s="2" t="str">
        <f>IF(Raw!BW163="", "", IF(Raw!BW163="Missed", "Missed", DATEVALUE(RIGHT(Raw!BW163, LEN(Raw!BW163) - FIND(",", Raw!BW163) - 1))))</f>
        <v/>
      </c>
      <c r="R163" s="3" t="str">
        <f>IF(Raw!BX163="", "", IF(Raw!BX163="Missed", "Missed", TIMEVALUE(LEFT(Raw!BX163, FIND(" - ", Raw!BX163)))))</f>
        <v/>
      </c>
      <c r="S163" t="str">
        <f>IF(Raw!BY163="", "", Raw!BY163)</f>
        <v/>
      </c>
      <c r="T163" s="2" t="str">
        <f>IF(Raw!BZ163="", "", IF(Raw!BZ163="Missed", "Missed", DATEVALUE(RIGHT(Raw!BZ163, LEN(Raw!BZ163) - FIND(",", Raw!BZ163) - 1))))</f>
        <v/>
      </c>
      <c r="U163" s="3" t="str">
        <f>IF(Raw!CA163="", "", IF(Raw!CA163="Missed", "Missed", TIMEVALUE(LEFT(Raw!CA163, FIND(" - ", Raw!CA163)))))</f>
        <v/>
      </c>
      <c r="V163" t="str">
        <f>IF(Raw!CB163="", "", Raw!CB163)</f>
        <v/>
      </c>
    </row>
    <row r="164" spans="1:22" x14ac:dyDescent="0.2">
      <c r="A164" s="4" t="str">
        <f>IF(B164="", "", 163)</f>
        <v/>
      </c>
      <c r="B164" s="4" t="str">
        <f>IF(Raw!R164="", "", Raw!R164)</f>
        <v/>
      </c>
      <c r="C164" s="4" t="str">
        <f>IF(Raw!S164="", "", Raw!S164)</f>
        <v/>
      </c>
      <c r="D164" t="str">
        <f>IF(Raw!AT164="", "", Raw!AT164)</f>
        <v/>
      </c>
      <c r="E164" t="str">
        <f>IF(Raw!V164="", "", Raw!V164)</f>
        <v/>
      </c>
      <c r="F164" t="str">
        <f>IF(Raw!BA164="", "", Raw!BA164)</f>
        <v/>
      </c>
      <c r="G164" t="str">
        <f>IF(Raw!AV164="", "", Raw!AV164)</f>
        <v/>
      </c>
      <c r="H164" t="str">
        <f>IF(Raw!T164="", "", Raw!T164)</f>
        <v/>
      </c>
      <c r="I164" t="str">
        <f>IF(Raw!U164="", "", Raw!U164)</f>
        <v/>
      </c>
      <c r="J164" t="str">
        <f>IF(Raw!AZ164="Failed", "No", "")</f>
        <v/>
      </c>
      <c r="K164" s="2" t="str">
        <f>IF(Raw!BK164="", "", IF(Raw!BK164="Missed", "Missed", DATEVALUE(RIGHT(Raw!BK164, LEN(Raw!BK164) - FIND(",", Raw!BK164) - 1))))</f>
        <v/>
      </c>
      <c r="L164" s="3" t="str">
        <f>IF(Raw!BL164="", "", IF(Raw!BL164="Missed", "Missed", TIMEVALUE(LEFT(Raw!BL164, FIND(" - ", Raw!BL164)))))</f>
        <v/>
      </c>
      <c r="M164" t="str">
        <f>IF(Raw!BM164="", "", Raw!BM164)</f>
        <v/>
      </c>
      <c r="N164" s="2" t="str">
        <f>IF(Raw!BN164="", "", IF(Raw!BN164="Missed", "Missed", DATEVALUE(RIGHT(Raw!BN164, LEN(Raw!BN164) - FIND(",", Raw!BN164) - 1))))</f>
        <v/>
      </c>
      <c r="O164" s="3" t="str">
        <f>IF(Raw!BO164="", "", IF(Raw!BO164="Missed", "Missed", TIMEVALUE(LEFT(Raw!BO164, FIND(" - ", Raw!BO164)))))</f>
        <v/>
      </c>
      <c r="P164" t="str">
        <f>IF(Raw!BP164="", "", Raw!BP164)</f>
        <v/>
      </c>
      <c r="Q164" s="2" t="str">
        <f>IF(Raw!BW164="", "", IF(Raw!BW164="Missed", "Missed", DATEVALUE(RIGHT(Raw!BW164, LEN(Raw!BW164) - FIND(",", Raw!BW164) - 1))))</f>
        <v/>
      </c>
      <c r="R164" s="3" t="str">
        <f>IF(Raw!BX164="", "", IF(Raw!BX164="Missed", "Missed", TIMEVALUE(LEFT(Raw!BX164, FIND(" - ", Raw!BX164)))))</f>
        <v/>
      </c>
      <c r="S164" t="str">
        <f>IF(Raw!BY164="", "", Raw!BY164)</f>
        <v/>
      </c>
      <c r="T164" s="2" t="str">
        <f>IF(Raw!BZ164="", "", IF(Raw!BZ164="Missed", "Missed", DATEVALUE(RIGHT(Raw!BZ164, LEN(Raw!BZ164) - FIND(",", Raw!BZ164) - 1))))</f>
        <v/>
      </c>
      <c r="U164" s="3" t="str">
        <f>IF(Raw!CA164="", "", IF(Raw!CA164="Missed", "Missed", TIMEVALUE(LEFT(Raw!CA164, FIND(" - ", Raw!CA164)))))</f>
        <v/>
      </c>
      <c r="V164" t="str">
        <f>IF(Raw!CB164="", "", Raw!CB164)</f>
        <v/>
      </c>
    </row>
    <row r="165" spans="1:22" x14ac:dyDescent="0.2">
      <c r="A165" s="4" t="str">
        <f>IF(B165="", "", 164)</f>
        <v/>
      </c>
      <c r="B165" s="4" t="str">
        <f>IF(Raw!R165="", "", Raw!R165)</f>
        <v/>
      </c>
      <c r="C165" s="4" t="str">
        <f>IF(Raw!S165="", "", Raw!S165)</f>
        <v/>
      </c>
      <c r="D165" t="str">
        <f>IF(Raw!AT165="", "", Raw!AT165)</f>
        <v/>
      </c>
      <c r="E165" t="str">
        <f>IF(Raw!V165="", "", Raw!V165)</f>
        <v/>
      </c>
      <c r="F165" t="str">
        <f>IF(Raw!BA165="", "", Raw!BA165)</f>
        <v/>
      </c>
      <c r="G165" t="str">
        <f>IF(Raw!AV165="", "", Raw!AV165)</f>
        <v/>
      </c>
      <c r="H165" t="str">
        <f>IF(Raw!T165="", "", Raw!T165)</f>
        <v/>
      </c>
      <c r="I165" t="str">
        <f>IF(Raw!U165="", "", Raw!U165)</f>
        <v/>
      </c>
      <c r="J165" t="str">
        <f>IF(Raw!AZ165="Failed", "No", "")</f>
        <v/>
      </c>
      <c r="K165" s="2" t="str">
        <f>IF(Raw!BK165="", "", IF(Raw!BK165="Missed", "Missed", DATEVALUE(RIGHT(Raw!BK165, LEN(Raw!BK165) - FIND(",", Raw!BK165) - 1))))</f>
        <v/>
      </c>
      <c r="L165" s="3" t="str">
        <f>IF(Raw!BL165="", "", IF(Raw!BL165="Missed", "Missed", TIMEVALUE(LEFT(Raw!BL165, FIND(" - ", Raw!BL165)))))</f>
        <v/>
      </c>
      <c r="M165" t="str">
        <f>IF(Raw!BM165="", "", Raw!BM165)</f>
        <v/>
      </c>
      <c r="N165" s="2" t="str">
        <f>IF(Raw!BN165="", "", IF(Raw!BN165="Missed", "Missed", DATEVALUE(RIGHT(Raw!BN165, LEN(Raw!BN165) - FIND(",", Raw!BN165) - 1))))</f>
        <v/>
      </c>
      <c r="O165" s="3" t="str">
        <f>IF(Raw!BO165="", "", IF(Raw!BO165="Missed", "Missed", TIMEVALUE(LEFT(Raw!BO165, FIND(" - ", Raw!BO165)))))</f>
        <v/>
      </c>
      <c r="P165" t="str">
        <f>IF(Raw!BP165="", "", Raw!BP165)</f>
        <v/>
      </c>
      <c r="Q165" s="2" t="str">
        <f>IF(Raw!BW165="", "", IF(Raw!BW165="Missed", "Missed", DATEVALUE(RIGHT(Raw!BW165, LEN(Raw!BW165) - FIND(",", Raw!BW165) - 1))))</f>
        <v/>
      </c>
      <c r="R165" s="3" t="str">
        <f>IF(Raw!BX165="", "", IF(Raw!BX165="Missed", "Missed", TIMEVALUE(LEFT(Raw!BX165, FIND(" - ", Raw!BX165)))))</f>
        <v/>
      </c>
      <c r="S165" t="str">
        <f>IF(Raw!BY165="", "", Raw!BY165)</f>
        <v/>
      </c>
      <c r="T165" s="2" t="str">
        <f>IF(Raw!BZ165="", "", IF(Raw!BZ165="Missed", "Missed", DATEVALUE(RIGHT(Raw!BZ165, LEN(Raw!BZ165) - FIND(",", Raw!BZ165) - 1))))</f>
        <v/>
      </c>
      <c r="U165" s="3" t="str">
        <f>IF(Raw!CA165="", "", IF(Raw!CA165="Missed", "Missed", TIMEVALUE(LEFT(Raw!CA165, FIND(" - ", Raw!CA165)))))</f>
        <v/>
      </c>
      <c r="V165" t="str">
        <f>IF(Raw!CB165="", "", Raw!CB165)</f>
        <v/>
      </c>
    </row>
    <row r="166" spans="1:22" x14ac:dyDescent="0.2">
      <c r="A166" s="4" t="str">
        <f>IF(B166="", "", 165)</f>
        <v/>
      </c>
      <c r="B166" s="4" t="str">
        <f>IF(Raw!R166="", "", Raw!R166)</f>
        <v/>
      </c>
      <c r="C166" s="4" t="str">
        <f>IF(Raw!S166="", "", Raw!S166)</f>
        <v/>
      </c>
      <c r="D166" t="str">
        <f>IF(Raw!AT166="", "", Raw!AT166)</f>
        <v/>
      </c>
      <c r="E166" t="str">
        <f>IF(Raw!V166="", "", Raw!V166)</f>
        <v/>
      </c>
      <c r="F166" t="str">
        <f>IF(Raw!BA166="", "", Raw!BA166)</f>
        <v/>
      </c>
      <c r="G166" t="str">
        <f>IF(Raw!AV166="", "", Raw!AV166)</f>
        <v/>
      </c>
      <c r="H166" t="str">
        <f>IF(Raw!T166="", "", Raw!T166)</f>
        <v/>
      </c>
      <c r="I166" t="str">
        <f>IF(Raw!U166="", "", Raw!U166)</f>
        <v/>
      </c>
      <c r="J166" t="str">
        <f>IF(Raw!AZ166="Failed", "No", "")</f>
        <v/>
      </c>
      <c r="K166" s="2" t="str">
        <f>IF(Raw!BK166="", "", IF(Raw!BK166="Missed", "Missed", DATEVALUE(RIGHT(Raw!BK166, LEN(Raw!BK166) - FIND(",", Raw!BK166) - 1))))</f>
        <v/>
      </c>
      <c r="L166" s="3" t="str">
        <f>IF(Raw!BL166="", "", IF(Raw!BL166="Missed", "Missed", TIMEVALUE(LEFT(Raw!BL166, FIND(" - ", Raw!BL166)))))</f>
        <v/>
      </c>
      <c r="M166" t="str">
        <f>IF(Raw!BM166="", "", Raw!BM166)</f>
        <v/>
      </c>
      <c r="N166" s="2" t="str">
        <f>IF(Raw!BN166="", "", IF(Raw!BN166="Missed", "Missed", DATEVALUE(RIGHT(Raw!BN166, LEN(Raw!BN166) - FIND(",", Raw!BN166) - 1))))</f>
        <v/>
      </c>
      <c r="O166" s="3" t="str">
        <f>IF(Raw!BO166="", "", IF(Raw!BO166="Missed", "Missed", TIMEVALUE(LEFT(Raw!BO166, FIND(" - ", Raw!BO166)))))</f>
        <v/>
      </c>
      <c r="P166" t="str">
        <f>IF(Raw!BP166="", "", Raw!BP166)</f>
        <v/>
      </c>
      <c r="Q166" s="2" t="str">
        <f>IF(Raw!BW166="", "", IF(Raw!BW166="Missed", "Missed", DATEVALUE(RIGHT(Raw!BW166, LEN(Raw!BW166) - FIND(",", Raw!BW166) - 1))))</f>
        <v/>
      </c>
      <c r="R166" s="3" t="str">
        <f>IF(Raw!BX166="", "", IF(Raw!BX166="Missed", "Missed", TIMEVALUE(LEFT(Raw!BX166, FIND(" - ", Raw!BX166)))))</f>
        <v/>
      </c>
      <c r="S166" t="str">
        <f>IF(Raw!BY166="", "", Raw!BY166)</f>
        <v/>
      </c>
      <c r="T166" s="2" t="str">
        <f>IF(Raw!BZ166="", "", IF(Raw!BZ166="Missed", "Missed", DATEVALUE(RIGHT(Raw!BZ166, LEN(Raw!BZ166) - FIND(",", Raw!BZ166) - 1))))</f>
        <v/>
      </c>
      <c r="U166" s="3" t="str">
        <f>IF(Raw!CA166="", "", IF(Raw!CA166="Missed", "Missed", TIMEVALUE(LEFT(Raw!CA166, FIND(" - ", Raw!CA166)))))</f>
        <v/>
      </c>
      <c r="V166" t="str">
        <f>IF(Raw!CB166="", "", Raw!CB166)</f>
        <v/>
      </c>
    </row>
    <row r="167" spans="1:22" x14ac:dyDescent="0.2">
      <c r="A167" s="4" t="str">
        <f>IF(B167="", "", 166)</f>
        <v/>
      </c>
      <c r="B167" s="4" t="str">
        <f>IF(Raw!R167="", "", Raw!R167)</f>
        <v/>
      </c>
      <c r="C167" s="4" t="str">
        <f>IF(Raw!S167="", "", Raw!S167)</f>
        <v/>
      </c>
      <c r="D167" t="str">
        <f>IF(Raw!AT167="", "", Raw!AT167)</f>
        <v/>
      </c>
      <c r="E167" t="str">
        <f>IF(Raw!V167="", "", Raw!V167)</f>
        <v/>
      </c>
      <c r="F167" t="str">
        <f>IF(Raw!BA167="", "", Raw!BA167)</f>
        <v/>
      </c>
      <c r="G167" t="str">
        <f>IF(Raw!AV167="", "", Raw!AV167)</f>
        <v/>
      </c>
      <c r="H167" t="str">
        <f>IF(Raw!T167="", "", Raw!T167)</f>
        <v/>
      </c>
      <c r="I167" t="str">
        <f>IF(Raw!U167="", "", Raw!U167)</f>
        <v/>
      </c>
      <c r="J167" t="str">
        <f>IF(Raw!AZ167="Failed", "No", "")</f>
        <v/>
      </c>
      <c r="K167" s="2" t="str">
        <f>IF(Raw!BK167="", "", IF(Raw!BK167="Missed", "Missed", DATEVALUE(RIGHT(Raw!BK167, LEN(Raw!BK167) - FIND(",", Raw!BK167) - 1))))</f>
        <v/>
      </c>
      <c r="L167" s="3" t="str">
        <f>IF(Raw!BL167="", "", IF(Raw!BL167="Missed", "Missed", TIMEVALUE(LEFT(Raw!BL167, FIND(" - ", Raw!BL167)))))</f>
        <v/>
      </c>
      <c r="M167" t="str">
        <f>IF(Raw!BM167="", "", Raw!BM167)</f>
        <v/>
      </c>
      <c r="N167" s="2" t="str">
        <f>IF(Raw!BN167="", "", IF(Raw!BN167="Missed", "Missed", DATEVALUE(RIGHT(Raw!BN167, LEN(Raw!BN167) - FIND(",", Raw!BN167) - 1))))</f>
        <v/>
      </c>
      <c r="O167" s="3" t="str">
        <f>IF(Raw!BO167="", "", IF(Raw!BO167="Missed", "Missed", TIMEVALUE(LEFT(Raw!BO167, FIND(" - ", Raw!BO167)))))</f>
        <v/>
      </c>
      <c r="P167" t="str">
        <f>IF(Raw!BP167="", "", Raw!BP167)</f>
        <v/>
      </c>
      <c r="Q167" s="2" t="str">
        <f>IF(Raw!BW167="", "", IF(Raw!BW167="Missed", "Missed", DATEVALUE(RIGHT(Raw!BW167, LEN(Raw!BW167) - FIND(",", Raw!BW167) - 1))))</f>
        <v/>
      </c>
      <c r="R167" s="3" t="str">
        <f>IF(Raw!BX167="", "", IF(Raw!BX167="Missed", "Missed", TIMEVALUE(LEFT(Raw!BX167, FIND(" - ", Raw!BX167)))))</f>
        <v/>
      </c>
      <c r="S167" t="str">
        <f>IF(Raw!BY167="", "", Raw!BY167)</f>
        <v/>
      </c>
      <c r="T167" s="2" t="str">
        <f>IF(Raw!BZ167="", "", IF(Raw!BZ167="Missed", "Missed", DATEVALUE(RIGHT(Raw!BZ167, LEN(Raw!BZ167) - FIND(",", Raw!BZ167) - 1))))</f>
        <v/>
      </c>
      <c r="U167" s="3" t="str">
        <f>IF(Raw!CA167="", "", IF(Raw!CA167="Missed", "Missed", TIMEVALUE(LEFT(Raw!CA167, FIND(" - ", Raw!CA167)))))</f>
        <v/>
      </c>
      <c r="V167" t="str">
        <f>IF(Raw!CB167="", "", Raw!CB167)</f>
        <v/>
      </c>
    </row>
    <row r="168" spans="1:22" x14ac:dyDescent="0.2">
      <c r="A168" s="4" t="str">
        <f>IF(B168="", "", 167)</f>
        <v/>
      </c>
      <c r="B168" s="4" t="str">
        <f>IF(Raw!R168="", "", Raw!R168)</f>
        <v/>
      </c>
      <c r="C168" s="4" t="str">
        <f>IF(Raw!S168="", "", Raw!S168)</f>
        <v/>
      </c>
      <c r="D168" t="str">
        <f>IF(Raw!AT168="", "", Raw!AT168)</f>
        <v/>
      </c>
      <c r="E168" t="str">
        <f>IF(Raw!V168="", "", Raw!V168)</f>
        <v/>
      </c>
      <c r="F168" t="str">
        <f>IF(Raw!BA168="", "", Raw!BA168)</f>
        <v/>
      </c>
      <c r="G168" t="str">
        <f>IF(Raw!AV168="", "", Raw!AV168)</f>
        <v/>
      </c>
      <c r="H168" t="str">
        <f>IF(Raw!T168="", "", Raw!T168)</f>
        <v/>
      </c>
      <c r="I168" t="str">
        <f>IF(Raw!U168="", "", Raw!U168)</f>
        <v/>
      </c>
      <c r="J168" t="str">
        <f>IF(Raw!AZ168="Failed", "No", "")</f>
        <v/>
      </c>
      <c r="K168" s="2" t="str">
        <f>IF(Raw!BK168="", "", IF(Raw!BK168="Missed", "Missed", DATEVALUE(RIGHT(Raw!BK168, LEN(Raw!BK168) - FIND(",", Raw!BK168) - 1))))</f>
        <v/>
      </c>
      <c r="L168" s="3" t="str">
        <f>IF(Raw!BL168="", "", IF(Raw!BL168="Missed", "Missed", TIMEVALUE(LEFT(Raw!BL168, FIND(" - ", Raw!BL168)))))</f>
        <v/>
      </c>
      <c r="M168" t="str">
        <f>IF(Raw!BM168="", "", Raw!BM168)</f>
        <v/>
      </c>
      <c r="N168" s="2" t="str">
        <f>IF(Raw!BN168="", "", IF(Raw!BN168="Missed", "Missed", DATEVALUE(RIGHT(Raw!BN168, LEN(Raw!BN168) - FIND(",", Raw!BN168) - 1))))</f>
        <v/>
      </c>
      <c r="O168" s="3" t="str">
        <f>IF(Raw!BO168="", "", IF(Raw!BO168="Missed", "Missed", TIMEVALUE(LEFT(Raw!BO168, FIND(" - ", Raw!BO168)))))</f>
        <v/>
      </c>
      <c r="P168" t="str">
        <f>IF(Raw!BP168="", "", Raw!BP168)</f>
        <v/>
      </c>
      <c r="Q168" s="2" t="str">
        <f>IF(Raw!BW168="", "", IF(Raw!BW168="Missed", "Missed", DATEVALUE(RIGHT(Raw!BW168, LEN(Raw!BW168) - FIND(",", Raw!BW168) - 1))))</f>
        <v/>
      </c>
      <c r="R168" s="3" t="str">
        <f>IF(Raw!BX168="", "", IF(Raw!BX168="Missed", "Missed", TIMEVALUE(LEFT(Raw!BX168, FIND(" - ", Raw!BX168)))))</f>
        <v/>
      </c>
      <c r="S168" t="str">
        <f>IF(Raw!BY168="", "", Raw!BY168)</f>
        <v/>
      </c>
      <c r="T168" s="2" t="str">
        <f>IF(Raw!BZ168="", "", IF(Raw!BZ168="Missed", "Missed", DATEVALUE(RIGHT(Raw!BZ168, LEN(Raw!BZ168) - FIND(",", Raw!BZ168) - 1))))</f>
        <v/>
      </c>
      <c r="U168" s="3" t="str">
        <f>IF(Raw!CA168="", "", IF(Raw!CA168="Missed", "Missed", TIMEVALUE(LEFT(Raw!CA168, FIND(" - ", Raw!CA168)))))</f>
        <v/>
      </c>
      <c r="V168" t="str">
        <f>IF(Raw!CB168="", "", Raw!CB168)</f>
        <v/>
      </c>
    </row>
    <row r="169" spans="1:22" x14ac:dyDescent="0.2">
      <c r="A169" s="4" t="str">
        <f>IF(B169="", "", 168)</f>
        <v/>
      </c>
      <c r="B169" s="4" t="str">
        <f>IF(Raw!R169="", "", Raw!R169)</f>
        <v/>
      </c>
      <c r="C169" s="4" t="str">
        <f>IF(Raw!S169="", "", Raw!S169)</f>
        <v/>
      </c>
      <c r="D169" t="str">
        <f>IF(Raw!AT169="", "", Raw!AT169)</f>
        <v/>
      </c>
      <c r="E169" t="str">
        <f>IF(Raw!V169="", "", Raw!V169)</f>
        <v/>
      </c>
      <c r="F169" t="str">
        <f>IF(Raw!BA169="", "", Raw!BA169)</f>
        <v/>
      </c>
      <c r="G169" t="str">
        <f>IF(Raw!AV169="", "", Raw!AV169)</f>
        <v/>
      </c>
      <c r="H169" t="str">
        <f>IF(Raw!T169="", "", Raw!T169)</f>
        <v/>
      </c>
      <c r="I169" t="str">
        <f>IF(Raw!U169="", "", Raw!U169)</f>
        <v/>
      </c>
      <c r="J169" t="str">
        <f>IF(Raw!AZ169="Failed", "No", "")</f>
        <v/>
      </c>
      <c r="K169" s="2" t="str">
        <f>IF(Raw!BK169="", "", IF(Raw!BK169="Missed", "Missed", DATEVALUE(RIGHT(Raw!BK169, LEN(Raw!BK169) - FIND(",", Raw!BK169) - 1))))</f>
        <v/>
      </c>
      <c r="L169" s="3" t="str">
        <f>IF(Raw!BL169="", "", IF(Raw!BL169="Missed", "Missed", TIMEVALUE(LEFT(Raw!BL169, FIND(" - ", Raw!BL169)))))</f>
        <v/>
      </c>
      <c r="M169" t="str">
        <f>IF(Raw!BM169="", "", Raw!BM169)</f>
        <v/>
      </c>
      <c r="N169" s="2" t="str">
        <f>IF(Raw!BN169="", "", IF(Raw!BN169="Missed", "Missed", DATEVALUE(RIGHT(Raw!BN169, LEN(Raw!BN169) - FIND(",", Raw!BN169) - 1))))</f>
        <v/>
      </c>
      <c r="O169" s="3" t="str">
        <f>IF(Raw!BO169="", "", IF(Raw!BO169="Missed", "Missed", TIMEVALUE(LEFT(Raw!BO169, FIND(" - ", Raw!BO169)))))</f>
        <v/>
      </c>
      <c r="P169" t="str">
        <f>IF(Raw!BP169="", "", Raw!BP169)</f>
        <v/>
      </c>
      <c r="Q169" s="2" t="str">
        <f>IF(Raw!BW169="", "", IF(Raw!BW169="Missed", "Missed", DATEVALUE(RIGHT(Raw!BW169, LEN(Raw!BW169) - FIND(",", Raw!BW169) - 1))))</f>
        <v/>
      </c>
      <c r="R169" s="3" t="str">
        <f>IF(Raw!BX169="", "", IF(Raw!BX169="Missed", "Missed", TIMEVALUE(LEFT(Raw!BX169, FIND(" - ", Raw!BX169)))))</f>
        <v/>
      </c>
      <c r="S169" t="str">
        <f>IF(Raw!BY169="", "", Raw!BY169)</f>
        <v/>
      </c>
      <c r="T169" s="2" t="str">
        <f>IF(Raw!BZ169="", "", IF(Raw!BZ169="Missed", "Missed", DATEVALUE(RIGHT(Raw!BZ169, LEN(Raw!BZ169) - FIND(",", Raw!BZ169) - 1))))</f>
        <v/>
      </c>
      <c r="U169" s="3" t="str">
        <f>IF(Raw!CA169="", "", IF(Raw!CA169="Missed", "Missed", TIMEVALUE(LEFT(Raw!CA169, FIND(" - ", Raw!CA169)))))</f>
        <v/>
      </c>
      <c r="V169" t="str">
        <f>IF(Raw!CB169="", "", Raw!CB169)</f>
        <v/>
      </c>
    </row>
    <row r="170" spans="1:22" x14ac:dyDescent="0.2">
      <c r="A170" s="4" t="str">
        <f>IF(B170="", "", 169)</f>
        <v/>
      </c>
      <c r="B170" s="4" t="str">
        <f>IF(Raw!R170="", "", Raw!R170)</f>
        <v/>
      </c>
      <c r="C170" s="4" t="str">
        <f>IF(Raw!S170="", "", Raw!S170)</f>
        <v/>
      </c>
      <c r="D170" t="str">
        <f>IF(Raw!AT170="", "", Raw!AT170)</f>
        <v/>
      </c>
      <c r="E170" t="str">
        <f>IF(Raw!V170="", "", Raw!V170)</f>
        <v/>
      </c>
      <c r="F170" t="str">
        <f>IF(Raw!BA170="", "", Raw!BA170)</f>
        <v/>
      </c>
      <c r="G170" t="str">
        <f>IF(Raw!AV170="", "", Raw!AV170)</f>
        <v/>
      </c>
      <c r="H170" t="str">
        <f>IF(Raw!T170="", "", Raw!T170)</f>
        <v/>
      </c>
      <c r="I170" t="str">
        <f>IF(Raw!U170="", "", Raw!U170)</f>
        <v/>
      </c>
      <c r="J170" t="str">
        <f>IF(Raw!AZ170="Failed", "No", "")</f>
        <v/>
      </c>
      <c r="K170" s="2" t="str">
        <f>IF(Raw!BK170="", "", IF(Raw!BK170="Missed", "Missed", DATEVALUE(RIGHT(Raw!BK170, LEN(Raw!BK170) - FIND(",", Raw!BK170) - 1))))</f>
        <v/>
      </c>
      <c r="L170" s="3" t="str">
        <f>IF(Raw!BL170="", "", IF(Raw!BL170="Missed", "Missed", TIMEVALUE(LEFT(Raw!BL170, FIND(" - ", Raw!BL170)))))</f>
        <v/>
      </c>
      <c r="M170" t="str">
        <f>IF(Raw!BM170="", "", Raw!BM170)</f>
        <v/>
      </c>
      <c r="N170" s="2" t="str">
        <f>IF(Raw!BN170="", "", IF(Raw!BN170="Missed", "Missed", DATEVALUE(RIGHT(Raw!BN170, LEN(Raw!BN170) - FIND(",", Raw!BN170) - 1))))</f>
        <v/>
      </c>
      <c r="O170" s="3" t="str">
        <f>IF(Raw!BO170="", "", IF(Raw!BO170="Missed", "Missed", TIMEVALUE(LEFT(Raw!BO170, FIND(" - ", Raw!BO170)))))</f>
        <v/>
      </c>
      <c r="P170" t="str">
        <f>IF(Raw!BP170="", "", Raw!BP170)</f>
        <v/>
      </c>
      <c r="Q170" s="2" t="str">
        <f>IF(Raw!BW170="", "", IF(Raw!BW170="Missed", "Missed", DATEVALUE(RIGHT(Raw!BW170, LEN(Raw!BW170) - FIND(",", Raw!BW170) - 1))))</f>
        <v/>
      </c>
      <c r="R170" s="3" t="str">
        <f>IF(Raw!BX170="", "", IF(Raw!BX170="Missed", "Missed", TIMEVALUE(LEFT(Raw!BX170, FIND(" - ", Raw!BX170)))))</f>
        <v/>
      </c>
      <c r="S170" t="str">
        <f>IF(Raw!BY170="", "", Raw!BY170)</f>
        <v/>
      </c>
      <c r="T170" s="2" t="str">
        <f>IF(Raw!BZ170="", "", IF(Raw!BZ170="Missed", "Missed", DATEVALUE(RIGHT(Raw!BZ170, LEN(Raw!BZ170) - FIND(",", Raw!BZ170) - 1))))</f>
        <v/>
      </c>
      <c r="U170" s="3" t="str">
        <f>IF(Raw!CA170="", "", IF(Raw!CA170="Missed", "Missed", TIMEVALUE(LEFT(Raw!CA170, FIND(" - ", Raw!CA170)))))</f>
        <v/>
      </c>
      <c r="V170" t="str">
        <f>IF(Raw!CB170="", "", Raw!CB170)</f>
        <v/>
      </c>
    </row>
    <row r="171" spans="1:22" x14ac:dyDescent="0.2">
      <c r="A171" s="4" t="str">
        <f>IF(B171="", "", 170)</f>
        <v/>
      </c>
      <c r="B171" s="4" t="str">
        <f>IF(Raw!R171="", "", Raw!R171)</f>
        <v/>
      </c>
      <c r="C171" s="4" t="str">
        <f>IF(Raw!S171="", "", Raw!S171)</f>
        <v/>
      </c>
      <c r="D171" t="str">
        <f>IF(Raw!AT171="", "", Raw!AT171)</f>
        <v/>
      </c>
      <c r="E171" t="str">
        <f>IF(Raw!V171="", "", Raw!V171)</f>
        <v/>
      </c>
      <c r="F171" t="str">
        <f>IF(Raw!BA171="", "", Raw!BA171)</f>
        <v/>
      </c>
      <c r="G171" t="str">
        <f>IF(Raw!AV171="", "", Raw!AV171)</f>
        <v/>
      </c>
      <c r="H171" t="str">
        <f>IF(Raw!T171="", "", Raw!T171)</f>
        <v/>
      </c>
      <c r="I171" t="str">
        <f>IF(Raw!U171="", "", Raw!U171)</f>
        <v/>
      </c>
      <c r="J171" t="str">
        <f>IF(Raw!AZ171="Failed", "No", "")</f>
        <v/>
      </c>
      <c r="K171" s="2" t="str">
        <f>IF(Raw!BK171="", "", IF(Raw!BK171="Missed", "Missed", DATEVALUE(RIGHT(Raw!BK171, LEN(Raw!BK171) - FIND(",", Raw!BK171) - 1))))</f>
        <v/>
      </c>
      <c r="L171" s="3" t="str">
        <f>IF(Raw!BL171="", "", IF(Raw!BL171="Missed", "Missed", TIMEVALUE(LEFT(Raw!BL171, FIND(" - ", Raw!BL171)))))</f>
        <v/>
      </c>
      <c r="M171" t="str">
        <f>IF(Raw!BM171="", "", Raw!BM171)</f>
        <v/>
      </c>
      <c r="N171" s="2" t="str">
        <f>IF(Raw!BN171="", "", IF(Raw!BN171="Missed", "Missed", DATEVALUE(RIGHT(Raw!BN171, LEN(Raw!BN171) - FIND(",", Raw!BN171) - 1))))</f>
        <v/>
      </c>
      <c r="O171" s="3" t="str">
        <f>IF(Raw!BO171="", "", IF(Raw!BO171="Missed", "Missed", TIMEVALUE(LEFT(Raw!BO171, FIND(" - ", Raw!BO171)))))</f>
        <v/>
      </c>
      <c r="P171" t="str">
        <f>IF(Raw!BP171="", "", Raw!BP171)</f>
        <v/>
      </c>
      <c r="Q171" s="2" t="str">
        <f>IF(Raw!BW171="", "", IF(Raw!BW171="Missed", "Missed", DATEVALUE(RIGHT(Raw!BW171, LEN(Raw!BW171) - FIND(",", Raw!BW171) - 1))))</f>
        <v/>
      </c>
      <c r="R171" s="3" t="str">
        <f>IF(Raw!BX171="", "", IF(Raw!BX171="Missed", "Missed", TIMEVALUE(LEFT(Raw!BX171, FIND(" - ", Raw!BX171)))))</f>
        <v/>
      </c>
      <c r="S171" t="str">
        <f>IF(Raw!BY171="", "", Raw!BY171)</f>
        <v/>
      </c>
      <c r="T171" s="2" t="str">
        <f>IF(Raw!BZ171="", "", IF(Raw!BZ171="Missed", "Missed", DATEVALUE(RIGHT(Raw!BZ171, LEN(Raw!BZ171) - FIND(",", Raw!BZ171) - 1))))</f>
        <v/>
      </c>
      <c r="U171" s="3" t="str">
        <f>IF(Raw!CA171="", "", IF(Raw!CA171="Missed", "Missed", TIMEVALUE(LEFT(Raw!CA171, FIND(" - ", Raw!CA171)))))</f>
        <v/>
      </c>
      <c r="V171" t="str">
        <f>IF(Raw!CB171="", "", Raw!CB171)</f>
        <v/>
      </c>
    </row>
    <row r="172" spans="1:22" x14ac:dyDescent="0.2">
      <c r="A172" s="4" t="str">
        <f>IF(B172="", "", 171)</f>
        <v/>
      </c>
      <c r="B172" s="4" t="str">
        <f>IF(Raw!R172="", "", Raw!R172)</f>
        <v/>
      </c>
      <c r="C172" s="4" t="str">
        <f>IF(Raw!S172="", "", Raw!S172)</f>
        <v/>
      </c>
      <c r="D172" t="str">
        <f>IF(Raw!AT172="", "", Raw!AT172)</f>
        <v/>
      </c>
      <c r="E172" t="str">
        <f>IF(Raw!V172="", "", Raw!V172)</f>
        <v/>
      </c>
      <c r="F172" t="str">
        <f>IF(Raw!BA172="", "", Raw!BA172)</f>
        <v/>
      </c>
      <c r="G172" t="str">
        <f>IF(Raw!AV172="", "", Raw!AV172)</f>
        <v/>
      </c>
      <c r="H172" t="str">
        <f>IF(Raw!T172="", "", Raw!T172)</f>
        <v/>
      </c>
      <c r="I172" t="str">
        <f>IF(Raw!U172="", "", Raw!U172)</f>
        <v/>
      </c>
      <c r="J172" t="str">
        <f>IF(Raw!AZ172="Failed", "No", "")</f>
        <v/>
      </c>
      <c r="K172" s="2" t="str">
        <f>IF(Raw!BK172="", "", IF(Raw!BK172="Missed", "Missed", DATEVALUE(RIGHT(Raw!BK172, LEN(Raw!BK172) - FIND(",", Raw!BK172) - 1))))</f>
        <v/>
      </c>
      <c r="L172" s="3" t="str">
        <f>IF(Raw!BL172="", "", IF(Raw!BL172="Missed", "Missed", TIMEVALUE(LEFT(Raw!BL172, FIND(" - ", Raw!BL172)))))</f>
        <v/>
      </c>
      <c r="M172" t="str">
        <f>IF(Raw!BM172="", "", Raw!BM172)</f>
        <v/>
      </c>
      <c r="N172" s="2" t="str">
        <f>IF(Raw!BN172="", "", IF(Raw!BN172="Missed", "Missed", DATEVALUE(RIGHT(Raw!BN172, LEN(Raw!BN172) - FIND(",", Raw!BN172) - 1))))</f>
        <v/>
      </c>
      <c r="O172" s="3" t="str">
        <f>IF(Raw!BO172="", "", IF(Raw!BO172="Missed", "Missed", TIMEVALUE(LEFT(Raw!BO172, FIND(" - ", Raw!BO172)))))</f>
        <v/>
      </c>
      <c r="P172" t="str">
        <f>IF(Raw!BP172="", "", Raw!BP172)</f>
        <v/>
      </c>
      <c r="Q172" s="2" t="str">
        <f>IF(Raw!BW172="", "", IF(Raw!BW172="Missed", "Missed", DATEVALUE(RIGHT(Raw!BW172, LEN(Raw!BW172) - FIND(",", Raw!BW172) - 1))))</f>
        <v/>
      </c>
      <c r="R172" s="3" t="str">
        <f>IF(Raw!BX172="", "", IF(Raw!BX172="Missed", "Missed", TIMEVALUE(LEFT(Raw!BX172, FIND(" - ", Raw!BX172)))))</f>
        <v/>
      </c>
      <c r="S172" t="str">
        <f>IF(Raw!BY172="", "", Raw!BY172)</f>
        <v/>
      </c>
      <c r="T172" s="2" t="str">
        <f>IF(Raw!BZ172="", "", IF(Raw!BZ172="Missed", "Missed", DATEVALUE(RIGHT(Raw!BZ172, LEN(Raw!BZ172) - FIND(",", Raw!BZ172) - 1))))</f>
        <v/>
      </c>
      <c r="U172" s="3" t="str">
        <f>IF(Raw!CA172="", "", IF(Raw!CA172="Missed", "Missed", TIMEVALUE(LEFT(Raw!CA172, FIND(" - ", Raw!CA172)))))</f>
        <v/>
      </c>
      <c r="V172" t="str">
        <f>IF(Raw!CB172="", "", Raw!CB172)</f>
        <v/>
      </c>
    </row>
    <row r="173" spans="1:22" x14ac:dyDescent="0.2">
      <c r="A173" s="4" t="str">
        <f>IF(B173="", "", 172)</f>
        <v/>
      </c>
      <c r="B173" s="4" t="str">
        <f>IF(Raw!R173="", "", Raw!R173)</f>
        <v/>
      </c>
      <c r="C173" s="4" t="str">
        <f>IF(Raw!S173="", "", Raw!S173)</f>
        <v/>
      </c>
      <c r="D173" t="str">
        <f>IF(Raw!AT173="", "", Raw!AT173)</f>
        <v/>
      </c>
      <c r="E173" t="str">
        <f>IF(Raw!V173="", "", Raw!V173)</f>
        <v/>
      </c>
      <c r="F173" t="str">
        <f>IF(Raw!BA173="", "", Raw!BA173)</f>
        <v/>
      </c>
      <c r="G173" t="str">
        <f>IF(Raw!AV173="", "", Raw!AV173)</f>
        <v/>
      </c>
      <c r="H173" t="str">
        <f>IF(Raw!T173="", "", Raw!T173)</f>
        <v/>
      </c>
      <c r="I173" t="str">
        <f>IF(Raw!U173="", "", Raw!U173)</f>
        <v/>
      </c>
      <c r="J173" t="str">
        <f>IF(Raw!AZ173="Failed", "No", "")</f>
        <v/>
      </c>
      <c r="K173" s="2" t="str">
        <f>IF(Raw!BK173="", "", IF(Raw!BK173="Missed", "Missed", DATEVALUE(RIGHT(Raw!BK173, LEN(Raw!BK173) - FIND(",", Raw!BK173) - 1))))</f>
        <v/>
      </c>
      <c r="L173" s="3" t="str">
        <f>IF(Raw!BL173="", "", IF(Raw!BL173="Missed", "Missed", TIMEVALUE(LEFT(Raw!BL173, FIND(" - ", Raw!BL173)))))</f>
        <v/>
      </c>
      <c r="M173" t="str">
        <f>IF(Raw!BM173="", "", Raw!BM173)</f>
        <v/>
      </c>
      <c r="N173" s="2" t="str">
        <f>IF(Raw!BN173="", "", IF(Raw!BN173="Missed", "Missed", DATEVALUE(RIGHT(Raw!BN173, LEN(Raw!BN173) - FIND(",", Raw!BN173) - 1))))</f>
        <v/>
      </c>
      <c r="O173" s="3" t="str">
        <f>IF(Raw!BO173="", "", IF(Raw!BO173="Missed", "Missed", TIMEVALUE(LEFT(Raw!BO173, FIND(" - ", Raw!BO173)))))</f>
        <v/>
      </c>
      <c r="P173" t="str">
        <f>IF(Raw!BP173="", "", Raw!BP173)</f>
        <v/>
      </c>
      <c r="Q173" s="2" t="str">
        <f>IF(Raw!BW173="", "", IF(Raw!BW173="Missed", "Missed", DATEVALUE(RIGHT(Raw!BW173, LEN(Raw!BW173) - FIND(",", Raw!BW173) - 1))))</f>
        <v/>
      </c>
      <c r="R173" s="3" t="str">
        <f>IF(Raw!BX173="", "", IF(Raw!BX173="Missed", "Missed", TIMEVALUE(LEFT(Raw!BX173, FIND(" - ", Raw!BX173)))))</f>
        <v/>
      </c>
      <c r="S173" t="str">
        <f>IF(Raw!BY173="", "", Raw!BY173)</f>
        <v/>
      </c>
      <c r="T173" s="2" t="str">
        <f>IF(Raw!BZ173="", "", IF(Raw!BZ173="Missed", "Missed", DATEVALUE(RIGHT(Raw!BZ173, LEN(Raw!BZ173) - FIND(",", Raw!BZ173) - 1))))</f>
        <v/>
      </c>
      <c r="U173" s="3" t="str">
        <f>IF(Raw!CA173="", "", IF(Raw!CA173="Missed", "Missed", TIMEVALUE(LEFT(Raw!CA173, FIND(" - ", Raw!CA173)))))</f>
        <v/>
      </c>
      <c r="V173" t="str">
        <f>IF(Raw!CB173="", "", Raw!CB173)</f>
        <v/>
      </c>
    </row>
    <row r="174" spans="1:22" x14ac:dyDescent="0.2">
      <c r="A174" s="4" t="str">
        <f>IF(B174="", "", 173)</f>
        <v/>
      </c>
      <c r="B174" s="4" t="str">
        <f>IF(Raw!R174="", "", Raw!R174)</f>
        <v/>
      </c>
      <c r="C174" s="4" t="str">
        <f>IF(Raw!S174="", "", Raw!S174)</f>
        <v/>
      </c>
      <c r="D174" t="str">
        <f>IF(Raw!AT174="", "", Raw!AT174)</f>
        <v/>
      </c>
      <c r="E174" t="str">
        <f>IF(Raw!V174="", "", Raw!V174)</f>
        <v/>
      </c>
      <c r="F174" t="str">
        <f>IF(Raw!BA174="", "", Raw!BA174)</f>
        <v/>
      </c>
      <c r="G174" t="str">
        <f>IF(Raw!AV174="", "", Raw!AV174)</f>
        <v/>
      </c>
      <c r="H174" t="str">
        <f>IF(Raw!T174="", "", Raw!T174)</f>
        <v/>
      </c>
      <c r="I174" t="str">
        <f>IF(Raw!U174="", "", Raw!U174)</f>
        <v/>
      </c>
      <c r="J174" t="str">
        <f>IF(Raw!AZ174="Failed", "No", "")</f>
        <v/>
      </c>
      <c r="K174" s="2" t="str">
        <f>IF(Raw!BK174="", "", IF(Raw!BK174="Missed", "Missed", DATEVALUE(RIGHT(Raw!BK174, LEN(Raw!BK174) - FIND(",", Raw!BK174) - 1))))</f>
        <v/>
      </c>
      <c r="L174" s="3" t="str">
        <f>IF(Raw!BL174="", "", IF(Raw!BL174="Missed", "Missed", TIMEVALUE(LEFT(Raw!BL174, FIND(" - ", Raw!BL174)))))</f>
        <v/>
      </c>
      <c r="M174" t="str">
        <f>IF(Raw!BM174="", "", Raw!BM174)</f>
        <v/>
      </c>
      <c r="N174" s="2" t="str">
        <f>IF(Raw!BN174="", "", IF(Raw!BN174="Missed", "Missed", DATEVALUE(RIGHT(Raw!BN174, LEN(Raw!BN174) - FIND(",", Raw!BN174) - 1))))</f>
        <v/>
      </c>
      <c r="O174" s="3" t="str">
        <f>IF(Raw!BO174="", "", IF(Raw!BO174="Missed", "Missed", TIMEVALUE(LEFT(Raw!BO174, FIND(" - ", Raw!BO174)))))</f>
        <v/>
      </c>
      <c r="P174" t="str">
        <f>IF(Raw!BP174="", "", Raw!BP174)</f>
        <v/>
      </c>
      <c r="Q174" s="2" t="str">
        <f>IF(Raw!BW174="", "", IF(Raw!BW174="Missed", "Missed", DATEVALUE(RIGHT(Raw!BW174, LEN(Raw!BW174) - FIND(",", Raw!BW174) - 1))))</f>
        <v/>
      </c>
      <c r="R174" s="3" t="str">
        <f>IF(Raw!BX174="", "", IF(Raw!BX174="Missed", "Missed", TIMEVALUE(LEFT(Raw!BX174, FIND(" - ", Raw!BX174)))))</f>
        <v/>
      </c>
      <c r="S174" t="str">
        <f>IF(Raw!BY174="", "", Raw!BY174)</f>
        <v/>
      </c>
      <c r="T174" s="2" t="str">
        <f>IF(Raw!BZ174="", "", IF(Raw!BZ174="Missed", "Missed", DATEVALUE(RIGHT(Raw!BZ174, LEN(Raw!BZ174) - FIND(",", Raw!BZ174) - 1))))</f>
        <v/>
      </c>
      <c r="U174" s="3" t="str">
        <f>IF(Raw!CA174="", "", IF(Raw!CA174="Missed", "Missed", TIMEVALUE(LEFT(Raw!CA174, FIND(" - ", Raw!CA174)))))</f>
        <v/>
      </c>
      <c r="V174" t="str">
        <f>IF(Raw!CB174="", "", Raw!CB174)</f>
        <v/>
      </c>
    </row>
    <row r="175" spans="1:22" x14ac:dyDescent="0.2">
      <c r="A175" s="4" t="str">
        <f>IF(B175="", "", 174)</f>
        <v/>
      </c>
      <c r="B175" s="4" t="str">
        <f>IF(Raw!R175="", "", Raw!R175)</f>
        <v/>
      </c>
      <c r="C175" s="4" t="str">
        <f>IF(Raw!S175="", "", Raw!S175)</f>
        <v/>
      </c>
      <c r="D175" t="str">
        <f>IF(Raw!AT175="", "", Raw!AT175)</f>
        <v/>
      </c>
      <c r="E175" t="str">
        <f>IF(Raw!V175="", "", Raw!V175)</f>
        <v/>
      </c>
      <c r="F175" t="str">
        <f>IF(Raw!BA175="", "", Raw!BA175)</f>
        <v/>
      </c>
      <c r="G175" t="str">
        <f>IF(Raw!AV175="", "", Raw!AV175)</f>
        <v/>
      </c>
      <c r="H175" t="str">
        <f>IF(Raw!T175="", "", Raw!T175)</f>
        <v/>
      </c>
      <c r="I175" t="str">
        <f>IF(Raw!U175="", "", Raw!U175)</f>
        <v/>
      </c>
      <c r="J175" t="str">
        <f>IF(Raw!AZ175="Failed", "No", "")</f>
        <v/>
      </c>
      <c r="K175" s="2" t="str">
        <f>IF(Raw!BK175="", "", IF(Raw!BK175="Missed", "Missed", DATEVALUE(RIGHT(Raw!BK175, LEN(Raw!BK175) - FIND(",", Raw!BK175) - 1))))</f>
        <v/>
      </c>
      <c r="L175" s="3" t="str">
        <f>IF(Raw!BL175="", "", IF(Raw!BL175="Missed", "Missed", TIMEVALUE(LEFT(Raw!BL175, FIND(" - ", Raw!BL175)))))</f>
        <v/>
      </c>
      <c r="M175" t="str">
        <f>IF(Raw!BM175="", "", Raw!BM175)</f>
        <v/>
      </c>
      <c r="N175" s="2" t="str">
        <f>IF(Raw!BN175="", "", IF(Raw!BN175="Missed", "Missed", DATEVALUE(RIGHT(Raw!BN175, LEN(Raw!BN175) - FIND(",", Raw!BN175) - 1))))</f>
        <v/>
      </c>
      <c r="O175" s="3" t="str">
        <f>IF(Raw!BO175="", "", IF(Raw!BO175="Missed", "Missed", TIMEVALUE(LEFT(Raw!BO175, FIND(" - ", Raw!BO175)))))</f>
        <v/>
      </c>
      <c r="P175" t="str">
        <f>IF(Raw!BP175="", "", Raw!BP175)</f>
        <v/>
      </c>
      <c r="Q175" s="2" t="str">
        <f>IF(Raw!BW175="", "", IF(Raw!BW175="Missed", "Missed", DATEVALUE(RIGHT(Raw!BW175, LEN(Raw!BW175) - FIND(",", Raw!BW175) - 1))))</f>
        <v/>
      </c>
      <c r="R175" s="3" t="str">
        <f>IF(Raw!BX175="", "", IF(Raw!BX175="Missed", "Missed", TIMEVALUE(LEFT(Raw!BX175, FIND(" - ", Raw!BX175)))))</f>
        <v/>
      </c>
      <c r="S175" t="str">
        <f>IF(Raw!BY175="", "", Raw!BY175)</f>
        <v/>
      </c>
      <c r="T175" s="2" t="str">
        <f>IF(Raw!BZ175="", "", IF(Raw!BZ175="Missed", "Missed", DATEVALUE(RIGHT(Raw!BZ175, LEN(Raw!BZ175) - FIND(",", Raw!BZ175) - 1))))</f>
        <v/>
      </c>
      <c r="U175" s="3" t="str">
        <f>IF(Raw!CA175="", "", IF(Raw!CA175="Missed", "Missed", TIMEVALUE(LEFT(Raw!CA175, FIND(" - ", Raw!CA175)))))</f>
        <v/>
      </c>
      <c r="V175" t="str">
        <f>IF(Raw!CB175="", "", Raw!CB175)</f>
        <v/>
      </c>
    </row>
    <row r="176" spans="1:22" x14ac:dyDescent="0.2">
      <c r="A176" s="4" t="str">
        <f>IF(B176="", "", 175)</f>
        <v/>
      </c>
      <c r="B176" s="4" t="str">
        <f>IF(Raw!R176="", "", Raw!R176)</f>
        <v/>
      </c>
      <c r="C176" s="4" t="str">
        <f>IF(Raw!S176="", "", Raw!S176)</f>
        <v/>
      </c>
      <c r="D176" t="str">
        <f>IF(Raw!AT176="", "", Raw!AT176)</f>
        <v/>
      </c>
      <c r="E176" t="str">
        <f>IF(Raw!V176="", "", Raw!V176)</f>
        <v/>
      </c>
      <c r="F176" t="str">
        <f>IF(Raw!BA176="", "", Raw!BA176)</f>
        <v/>
      </c>
      <c r="G176" t="str">
        <f>IF(Raw!AV176="", "", Raw!AV176)</f>
        <v/>
      </c>
      <c r="H176" t="str">
        <f>IF(Raw!T176="", "", Raw!T176)</f>
        <v/>
      </c>
      <c r="I176" t="str">
        <f>IF(Raw!U176="", "", Raw!U176)</f>
        <v/>
      </c>
      <c r="J176" t="str">
        <f>IF(Raw!AZ176="Failed", "No", "")</f>
        <v/>
      </c>
      <c r="K176" s="2" t="str">
        <f>IF(Raw!BK176="", "", IF(Raw!BK176="Missed", "Missed", DATEVALUE(RIGHT(Raw!BK176, LEN(Raw!BK176) - FIND(",", Raw!BK176) - 1))))</f>
        <v/>
      </c>
      <c r="L176" s="3" t="str">
        <f>IF(Raw!BL176="", "", IF(Raw!BL176="Missed", "Missed", TIMEVALUE(LEFT(Raw!BL176, FIND(" - ", Raw!BL176)))))</f>
        <v/>
      </c>
      <c r="M176" t="str">
        <f>IF(Raw!BM176="", "", Raw!BM176)</f>
        <v/>
      </c>
      <c r="N176" s="2" t="str">
        <f>IF(Raw!BN176="", "", IF(Raw!BN176="Missed", "Missed", DATEVALUE(RIGHT(Raw!BN176, LEN(Raw!BN176) - FIND(",", Raw!BN176) - 1))))</f>
        <v/>
      </c>
      <c r="O176" s="3" t="str">
        <f>IF(Raw!BO176="", "", IF(Raw!BO176="Missed", "Missed", TIMEVALUE(LEFT(Raw!BO176, FIND(" - ", Raw!BO176)))))</f>
        <v/>
      </c>
      <c r="P176" t="str">
        <f>IF(Raw!BP176="", "", Raw!BP176)</f>
        <v/>
      </c>
      <c r="Q176" s="2" t="str">
        <f>IF(Raw!BW176="", "", IF(Raw!BW176="Missed", "Missed", DATEVALUE(RIGHT(Raw!BW176, LEN(Raw!BW176) - FIND(",", Raw!BW176) - 1))))</f>
        <v/>
      </c>
      <c r="R176" s="3" t="str">
        <f>IF(Raw!BX176="", "", IF(Raw!BX176="Missed", "Missed", TIMEVALUE(LEFT(Raw!BX176, FIND(" - ", Raw!BX176)))))</f>
        <v/>
      </c>
      <c r="S176" t="str">
        <f>IF(Raw!BY176="", "", Raw!BY176)</f>
        <v/>
      </c>
      <c r="T176" s="2" t="str">
        <f>IF(Raw!BZ176="", "", IF(Raw!BZ176="Missed", "Missed", DATEVALUE(RIGHT(Raw!BZ176, LEN(Raw!BZ176) - FIND(",", Raw!BZ176) - 1))))</f>
        <v/>
      </c>
      <c r="U176" s="3" t="str">
        <f>IF(Raw!CA176="", "", IF(Raw!CA176="Missed", "Missed", TIMEVALUE(LEFT(Raw!CA176, FIND(" - ", Raw!CA176)))))</f>
        <v/>
      </c>
      <c r="V176" t="str">
        <f>IF(Raw!CB176="", "", Raw!CB176)</f>
        <v/>
      </c>
    </row>
    <row r="177" spans="1:22" x14ac:dyDescent="0.2">
      <c r="A177" s="4" t="str">
        <f>IF(B177="", "", 176)</f>
        <v/>
      </c>
      <c r="B177" s="4" t="str">
        <f>IF(Raw!R177="", "", Raw!R177)</f>
        <v/>
      </c>
      <c r="C177" s="4" t="str">
        <f>IF(Raw!S177="", "", Raw!S177)</f>
        <v/>
      </c>
      <c r="D177" t="str">
        <f>IF(Raw!AT177="", "", Raw!AT177)</f>
        <v/>
      </c>
      <c r="E177" t="str">
        <f>IF(Raw!V177="", "", Raw!V177)</f>
        <v/>
      </c>
      <c r="F177" t="str">
        <f>IF(Raw!BA177="", "", Raw!BA177)</f>
        <v/>
      </c>
      <c r="G177" t="str">
        <f>IF(Raw!AV177="", "", Raw!AV177)</f>
        <v/>
      </c>
      <c r="H177" t="str">
        <f>IF(Raw!T177="", "", Raw!T177)</f>
        <v/>
      </c>
      <c r="I177" t="str">
        <f>IF(Raw!U177="", "", Raw!U177)</f>
        <v/>
      </c>
      <c r="J177" t="str">
        <f>IF(Raw!AZ177="Failed", "No", "")</f>
        <v/>
      </c>
      <c r="K177" s="2" t="str">
        <f>IF(Raw!BK177="", "", IF(Raw!BK177="Missed", "Missed", DATEVALUE(RIGHT(Raw!BK177, LEN(Raw!BK177) - FIND(",", Raw!BK177) - 1))))</f>
        <v/>
      </c>
      <c r="L177" s="3" t="str">
        <f>IF(Raw!BL177="", "", IF(Raw!BL177="Missed", "Missed", TIMEVALUE(LEFT(Raw!BL177, FIND(" - ", Raw!BL177)))))</f>
        <v/>
      </c>
      <c r="M177" t="str">
        <f>IF(Raw!BM177="", "", Raw!BM177)</f>
        <v/>
      </c>
      <c r="N177" s="2" t="str">
        <f>IF(Raw!BN177="", "", IF(Raw!BN177="Missed", "Missed", DATEVALUE(RIGHT(Raw!BN177, LEN(Raw!BN177) - FIND(",", Raw!BN177) - 1))))</f>
        <v/>
      </c>
      <c r="O177" s="3" t="str">
        <f>IF(Raw!BO177="", "", IF(Raw!BO177="Missed", "Missed", TIMEVALUE(LEFT(Raw!BO177, FIND(" - ", Raw!BO177)))))</f>
        <v/>
      </c>
      <c r="P177" t="str">
        <f>IF(Raw!BP177="", "", Raw!BP177)</f>
        <v/>
      </c>
      <c r="Q177" s="2" t="str">
        <f>IF(Raw!BW177="", "", IF(Raw!BW177="Missed", "Missed", DATEVALUE(RIGHT(Raw!BW177, LEN(Raw!BW177) - FIND(",", Raw!BW177) - 1))))</f>
        <v/>
      </c>
      <c r="R177" s="3" t="str">
        <f>IF(Raw!BX177="", "", IF(Raw!BX177="Missed", "Missed", TIMEVALUE(LEFT(Raw!BX177, FIND(" - ", Raw!BX177)))))</f>
        <v/>
      </c>
      <c r="S177" t="str">
        <f>IF(Raw!BY177="", "", Raw!BY177)</f>
        <v/>
      </c>
      <c r="T177" s="2" t="str">
        <f>IF(Raw!BZ177="", "", IF(Raw!BZ177="Missed", "Missed", DATEVALUE(RIGHT(Raw!BZ177, LEN(Raw!BZ177) - FIND(",", Raw!BZ177) - 1))))</f>
        <v/>
      </c>
      <c r="U177" s="3" t="str">
        <f>IF(Raw!CA177="", "", IF(Raw!CA177="Missed", "Missed", TIMEVALUE(LEFT(Raw!CA177, FIND(" - ", Raw!CA177)))))</f>
        <v/>
      </c>
      <c r="V177" t="str">
        <f>IF(Raw!CB177="", "", Raw!CB177)</f>
        <v/>
      </c>
    </row>
    <row r="178" spans="1:22" x14ac:dyDescent="0.2">
      <c r="A178" s="4" t="str">
        <f>IF(B178="", "", 177)</f>
        <v/>
      </c>
      <c r="B178" s="4" t="str">
        <f>IF(Raw!R178="", "", Raw!R178)</f>
        <v/>
      </c>
      <c r="C178" s="4" t="str">
        <f>IF(Raw!S178="", "", Raw!S178)</f>
        <v/>
      </c>
      <c r="D178" t="str">
        <f>IF(Raw!AT178="", "", Raw!AT178)</f>
        <v/>
      </c>
      <c r="E178" t="str">
        <f>IF(Raw!V178="", "", Raw!V178)</f>
        <v/>
      </c>
      <c r="F178" t="str">
        <f>IF(Raw!BA178="", "", Raw!BA178)</f>
        <v/>
      </c>
      <c r="G178" t="str">
        <f>IF(Raw!AV178="", "", Raw!AV178)</f>
        <v/>
      </c>
      <c r="H178" t="str">
        <f>IF(Raw!T178="", "", Raw!T178)</f>
        <v/>
      </c>
      <c r="I178" t="str">
        <f>IF(Raw!U178="", "", Raw!U178)</f>
        <v/>
      </c>
      <c r="J178" t="str">
        <f>IF(Raw!AZ178="Failed", "No", "")</f>
        <v/>
      </c>
      <c r="K178" s="2" t="str">
        <f>IF(Raw!BK178="", "", IF(Raw!BK178="Missed", "Missed", DATEVALUE(RIGHT(Raw!BK178, LEN(Raw!BK178) - FIND(",", Raw!BK178) - 1))))</f>
        <v/>
      </c>
      <c r="L178" s="3" t="str">
        <f>IF(Raw!BL178="", "", IF(Raw!BL178="Missed", "Missed", TIMEVALUE(LEFT(Raw!BL178, FIND(" - ", Raw!BL178)))))</f>
        <v/>
      </c>
      <c r="M178" t="str">
        <f>IF(Raw!BM178="", "", Raw!BM178)</f>
        <v/>
      </c>
      <c r="N178" s="2" t="str">
        <f>IF(Raw!BN178="", "", IF(Raw!BN178="Missed", "Missed", DATEVALUE(RIGHT(Raw!BN178, LEN(Raw!BN178) - FIND(",", Raw!BN178) - 1))))</f>
        <v/>
      </c>
      <c r="O178" s="3" t="str">
        <f>IF(Raw!BO178="", "", IF(Raw!BO178="Missed", "Missed", TIMEVALUE(LEFT(Raw!BO178, FIND(" - ", Raw!BO178)))))</f>
        <v/>
      </c>
      <c r="P178" t="str">
        <f>IF(Raw!BP178="", "", Raw!BP178)</f>
        <v/>
      </c>
      <c r="Q178" s="2" t="str">
        <f>IF(Raw!BW178="", "", IF(Raw!BW178="Missed", "Missed", DATEVALUE(RIGHT(Raw!BW178, LEN(Raw!BW178) - FIND(",", Raw!BW178) - 1))))</f>
        <v/>
      </c>
      <c r="R178" s="3" t="str">
        <f>IF(Raw!BX178="", "", IF(Raw!BX178="Missed", "Missed", TIMEVALUE(LEFT(Raw!BX178, FIND(" - ", Raw!BX178)))))</f>
        <v/>
      </c>
      <c r="S178" t="str">
        <f>IF(Raw!BY178="", "", Raw!BY178)</f>
        <v/>
      </c>
      <c r="T178" s="2" t="str">
        <f>IF(Raw!BZ178="", "", IF(Raw!BZ178="Missed", "Missed", DATEVALUE(RIGHT(Raw!BZ178, LEN(Raw!BZ178) - FIND(",", Raw!BZ178) - 1))))</f>
        <v/>
      </c>
      <c r="U178" s="3" t="str">
        <f>IF(Raw!CA178="", "", IF(Raw!CA178="Missed", "Missed", TIMEVALUE(LEFT(Raw!CA178, FIND(" - ", Raw!CA178)))))</f>
        <v/>
      </c>
      <c r="V178" t="str">
        <f>IF(Raw!CB178="", "", Raw!CB178)</f>
        <v/>
      </c>
    </row>
    <row r="179" spans="1:22" x14ac:dyDescent="0.2">
      <c r="A179" s="4" t="str">
        <f>IF(B179="", "", 178)</f>
        <v/>
      </c>
      <c r="B179" s="4" t="str">
        <f>IF(Raw!R179="", "", Raw!R179)</f>
        <v/>
      </c>
      <c r="C179" s="4" t="str">
        <f>IF(Raw!S179="", "", Raw!S179)</f>
        <v/>
      </c>
      <c r="D179" t="str">
        <f>IF(Raw!AT179="", "", Raw!AT179)</f>
        <v/>
      </c>
      <c r="E179" t="str">
        <f>IF(Raw!V179="", "", Raw!V179)</f>
        <v/>
      </c>
      <c r="F179" t="str">
        <f>IF(Raw!BA179="", "", Raw!BA179)</f>
        <v/>
      </c>
      <c r="G179" t="str">
        <f>IF(Raw!AV179="", "", Raw!AV179)</f>
        <v/>
      </c>
      <c r="H179" t="str">
        <f>IF(Raw!T179="", "", Raw!T179)</f>
        <v/>
      </c>
      <c r="I179" t="str">
        <f>IF(Raw!U179="", "", Raw!U179)</f>
        <v/>
      </c>
      <c r="J179" t="str">
        <f>IF(Raw!AZ179="Failed", "No", "")</f>
        <v/>
      </c>
      <c r="K179" s="2" t="str">
        <f>IF(Raw!BK179="", "", IF(Raw!BK179="Missed", "Missed", DATEVALUE(RIGHT(Raw!BK179, LEN(Raw!BK179) - FIND(",", Raw!BK179) - 1))))</f>
        <v/>
      </c>
      <c r="L179" s="3" t="str">
        <f>IF(Raw!BL179="", "", IF(Raw!BL179="Missed", "Missed", TIMEVALUE(LEFT(Raw!BL179, FIND(" - ", Raw!BL179)))))</f>
        <v/>
      </c>
      <c r="M179" t="str">
        <f>IF(Raw!BM179="", "", Raw!BM179)</f>
        <v/>
      </c>
      <c r="N179" s="2" t="str">
        <f>IF(Raw!BN179="", "", IF(Raw!BN179="Missed", "Missed", DATEVALUE(RIGHT(Raw!BN179, LEN(Raw!BN179) - FIND(",", Raw!BN179) - 1))))</f>
        <v/>
      </c>
      <c r="O179" s="3" t="str">
        <f>IF(Raw!BO179="", "", IF(Raw!BO179="Missed", "Missed", TIMEVALUE(LEFT(Raw!BO179, FIND(" - ", Raw!BO179)))))</f>
        <v/>
      </c>
      <c r="P179" t="str">
        <f>IF(Raw!BP179="", "", Raw!BP179)</f>
        <v/>
      </c>
      <c r="Q179" s="2" t="str">
        <f>IF(Raw!BW179="", "", IF(Raw!BW179="Missed", "Missed", DATEVALUE(RIGHT(Raw!BW179, LEN(Raw!BW179) - FIND(",", Raw!BW179) - 1))))</f>
        <v/>
      </c>
      <c r="R179" s="3" t="str">
        <f>IF(Raw!BX179="", "", IF(Raw!BX179="Missed", "Missed", TIMEVALUE(LEFT(Raw!BX179, FIND(" - ", Raw!BX179)))))</f>
        <v/>
      </c>
      <c r="S179" t="str">
        <f>IF(Raw!BY179="", "", Raw!BY179)</f>
        <v/>
      </c>
      <c r="T179" s="2" t="str">
        <f>IF(Raw!BZ179="", "", IF(Raw!BZ179="Missed", "Missed", DATEVALUE(RIGHT(Raw!BZ179, LEN(Raw!BZ179) - FIND(",", Raw!BZ179) - 1))))</f>
        <v/>
      </c>
      <c r="U179" s="3" t="str">
        <f>IF(Raw!CA179="", "", IF(Raw!CA179="Missed", "Missed", TIMEVALUE(LEFT(Raw!CA179, FIND(" - ", Raw!CA179)))))</f>
        <v/>
      </c>
      <c r="V179" t="str">
        <f>IF(Raw!CB179="", "", Raw!CB179)</f>
        <v/>
      </c>
    </row>
    <row r="180" spans="1:22" x14ac:dyDescent="0.2">
      <c r="A180" s="4" t="str">
        <f>IF(B180="", "", 179)</f>
        <v/>
      </c>
      <c r="B180" s="4" t="str">
        <f>IF(Raw!R180="", "", Raw!R180)</f>
        <v/>
      </c>
      <c r="C180" s="4" t="str">
        <f>IF(Raw!S180="", "", Raw!S180)</f>
        <v/>
      </c>
      <c r="D180" t="str">
        <f>IF(Raw!AT180="", "", Raw!AT180)</f>
        <v/>
      </c>
      <c r="E180" t="str">
        <f>IF(Raw!V180="", "", Raw!V180)</f>
        <v/>
      </c>
      <c r="F180" t="str">
        <f>IF(Raw!BA180="", "", Raw!BA180)</f>
        <v/>
      </c>
      <c r="G180" t="str">
        <f>IF(Raw!AV180="", "", Raw!AV180)</f>
        <v/>
      </c>
      <c r="H180" t="str">
        <f>IF(Raw!T180="", "", Raw!T180)</f>
        <v/>
      </c>
      <c r="I180" t="str">
        <f>IF(Raw!U180="", "", Raw!U180)</f>
        <v/>
      </c>
      <c r="J180" t="str">
        <f>IF(Raw!AZ180="Failed", "No", "")</f>
        <v/>
      </c>
      <c r="K180" s="2" t="str">
        <f>IF(Raw!BK180="", "", IF(Raw!BK180="Missed", "Missed", DATEVALUE(RIGHT(Raw!BK180, LEN(Raw!BK180) - FIND(",", Raw!BK180) - 1))))</f>
        <v/>
      </c>
      <c r="L180" s="3" t="str">
        <f>IF(Raw!BL180="", "", IF(Raw!BL180="Missed", "Missed", TIMEVALUE(LEFT(Raw!BL180, FIND(" - ", Raw!BL180)))))</f>
        <v/>
      </c>
      <c r="M180" t="str">
        <f>IF(Raw!BM180="", "", Raw!BM180)</f>
        <v/>
      </c>
      <c r="N180" s="2" t="str">
        <f>IF(Raw!BN180="", "", IF(Raw!BN180="Missed", "Missed", DATEVALUE(RIGHT(Raw!BN180, LEN(Raw!BN180) - FIND(",", Raw!BN180) - 1))))</f>
        <v/>
      </c>
      <c r="O180" s="3" t="str">
        <f>IF(Raw!BO180="", "", IF(Raw!BO180="Missed", "Missed", TIMEVALUE(LEFT(Raw!BO180, FIND(" - ", Raw!BO180)))))</f>
        <v/>
      </c>
      <c r="P180" t="str">
        <f>IF(Raw!BP180="", "", Raw!BP180)</f>
        <v/>
      </c>
      <c r="Q180" s="2" t="str">
        <f>IF(Raw!BW180="", "", IF(Raw!BW180="Missed", "Missed", DATEVALUE(RIGHT(Raw!BW180, LEN(Raw!BW180) - FIND(",", Raw!BW180) - 1))))</f>
        <v/>
      </c>
      <c r="R180" s="3" t="str">
        <f>IF(Raw!BX180="", "", IF(Raw!BX180="Missed", "Missed", TIMEVALUE(LEFT(Raw!BX180, FIND(" - ", Raw!BX180)))))</f>
        <v/>
      </c>
      <c r="S180" t="str">
        <f>IF(Raw!BY180="", "", Raw!BY180)</f>
        <v/>
      </c>
      <c r="T180" s="2" t="str">
        <f>IF(Raw!BZ180="", "", IF(Raw!BZ180="Missed", "Missed", DATEVALUE(RIGHT(Raw!BZ180, LEN(Raw!BZ180) - FIND(",", Raw!BZ180) - 1))))</f>
        <v/>
      </c>
      <c r="U180" s="3" t="str">
        <f>IF(Raw!CA180="", "", IF(Raw!CA180="Missed", "Missed", TIMEVALUE(LEFT(Raw!CA180, FIND(" - ", Raw!CA180)))))</f>
        <v/>
      </c>
      <c r="V180" t="str">
        <f>IF(Raw!CB180="", "", Raw!CB180)</f>
        <v/>
      </c>
    </row>
    <row r="181" spans="1:22" x14ac:dyDescent="0.2">
      <c r="A181" s="4" t="str">
        <f>IF(B181="", "", 180)</f>
        <v/>
      </c>
      <c r="B181" s="4" t="str">
        <f>IF(Raw!R181="", "", Raw!R181)</f>
        <v/>
      </c>
      <c r="C181" s="4" t="str">
        <f>IF(Raw!S181="", "", Raw!S181)</f>
        <v/>
      </c>
      <c r="D181" t="str">
        <f>IF(Raw!AT181="", "", Raw!AT181)</f>
        <v/>
      </c>
      <c r="E181" t="str">
        <f>IF(Raw!V181="", "", Raw!V181)</f>
        <v/>
      </c>
      <c r="F181" t="str">
        <f>IF(Raw!BA181="", "", Raw!BA181)</f>
        <v/>
      </c>
      <c r="G181" t="str">
        <f>IF(Raw!AV181="", "", Raw!AV181)</f>
        <v/>
      </c>
      <c r="H181" t="str">
        <f>IF(Raw!T181="", "", Raw!T181)</f>
        <v/>
      </c>
      <c r="I181" t="str">
        <f>IF(Raw!U181="", "", Raw!U181)</f>
        <v/>
      </c>
      <c r="J181" t="str">
        <f>IF(Raw!AZ181="Failed", "No", "")</f>
        <v/>
      </c>
      <c r="K181" s="2" t="str">
        <f>IF(Raw!BK181="", "", IF(Raw!BK181="Missed", "Missed", DATEVALUE(RIGHT(Raw!BK181, LEN(Raw!BK181) - FIND(",", Raw!BK181) - 1))))</f>
        <v/>
      </c>
      <c r="L181" s="3" t="str">
        <f>IF(Raw!BL181="", "", IF(Raw!BL181="Missed", "Missed", TIMEVALUE(LEFT(Raw!BL181, FIND(" - ", Raw!BL181)))))</f>
        <v/>
      </c>
      <c r="M181" t="str">
        <f>IF(Raw!BM181="", "", Raw!BM181)</f>
        <v/>
      </c>
      <c r="N181" s="2" t="str">
        <f>IF(Raw!BN181="", "", IF(Raw!BN181="Missed", "Missed", DATEVALUE(RIGHT(Raw!BN181, LEN(Raw!BN181) - FIND(",", Raw!BN181) - 1))))</f>
        <v/>
      </c>
      <c r="O181" s="3" t="str">
        <f>IF(Raw!BO181="", "", IF(Raw!BO181="Missed", "Missed", TIMEVALUE(LEFT(Raw!BO181, FIND(" - ", Raw!BO181)))))</f>
        <v/>
      </c>
      <c r="P181" t="str">
        <f>IF(Raw!BP181="", "", Raw!BP181)</f>
        <v/>
      </c>
      <c r="Q181" s="2" t="str">
        <f>IF(Raw!BW181="", "", IF(Raw!BW181="Missed", "Missed", DATEVALUE(RIGHT(Raw!BW181, LEN(Raw!BW181) - FIND(",", Raw!BW181) - 1))))</f>
        <v/>
      </c>
      <c r="R181" s="3" t="str">
        <f>IF(Raw!BX181="", "", IF(Raw!BX181="Missed", "Missed", TIMEVALUE(LEFT(Raw!BX181, FIND(" - ", Raw!BX181)))))</f>
        <v/>
      </c>
      <c r="S181" t="str">
        <f>IF(Raw!BY181="", "", Raw!BY181)</f>
        <v/>
      </c>
      <c r="T181" s="2" t="str">
        <f>IF(Raw!BZ181="", "", IF(Raw!BZ181="Missed", "Missed", DATEVALUE(RIGHT(Raw!BZ181, LEN(Raw!BZ181) - FIND(",", Raw!BZ181) - 1))))</f>
        <v/>
      </c>
      <c r="U181" s="3" t="str">
        <f>IF(Raw!CA181="", "", IF(Raw!CA181="Missed", "Missed", TIMEVALUE(LEFT(Raw!CA181, FIND(" - ", Raw!CA181)))))</f>
        <v/>
      </c>
      <c r="V181" t="str">
        <f>IF(Raw!CB181="", "", Raw!CB181)</f>
        <v/>
      </c>
    </row>
    <row r="182" spans="1:22" x14ac:dyDescent="0.2">
      <c r="A182" s="4" t="str">
        <f>IF(B182="", "", 181)</f>
        <v/>
      </c>
      <c r="B182" s="4" t="str">
        <f>IF(Raw!R182="", "", Raw!R182)</f>
        <v/>
      </c>
      <c r="C182" s="4" t="str">
        <f>IF(Raw!S182="", "", Raw!S182)</f>
        <v/>
      </c>
      <c r="D182" t="str">
        <f>IF(Raw!AT182="", "", Raw!AT182)</f>
        <v/>
      </c>
      <c r="E182" t="str">
        <f>IF(Raw!V182="", "", Raw!V182)</f>
        <v/>
      </c>
      <c r="F182" t="str">
        <f>IF(Raw!BA182="", "", Raw!BA182)</f>
        <v/>
      </c>
      <c r="G182" t="str">
        <f>IF(Raw!AV182="", "", Raw!AV182)</f>
        <v/>
      </c>
      <c r="H182" t="str">
        <f>IF(Raw!T182="", "", Raw!T182)</f>
        <v/>
      </c>
      <c r="I182" t="str">
        <f>IF(Raw!U182="", "", Raw!U182)</f>
        <v/>
      </c>
      <c r="J182" t="str">
        <f>IF(Raw!AZ182="Failed", "No", "")</f>
        <v/>
      </c>
      <c r="K182" s="2" t="str">
        <f>IF(Raw!BK182="", "", IF(Raw!BK182="Missed", "Missed", DATEVALUE(RIGHT(Raw!BK182, LEN(Raw!BK182) - FIND(",", Raw!BK182) - 1))))</f>
        <v/>
      </c>
      <c r="L182" s="3" t="str">
        <f>IF(Raw!BL182="", "", IF(Raw!BL182="Missed", "Missed", TIMEVALUE(LEFT(Raw!BL182, FIND(" - ", Raw!BL182)))))</f>
        <v/>
      </c>
      <c r="M182" t="str">
        <f>IF(Raw!BM182="", "", Raw!BM182)</f>
        <v/>
      </c>
      <c r="N182" s="2" t="str">
        <f>IF(Raw!BN182="", "", IF(Raw!BN182="Missed", "Missed", DATEVALUE(RIGHT(Raw!BN182, LEN(Raw!BN182) - FIND(",", Raw!BN182) - 1))))</f>
        <v/>
      </c>
      <c r="O182" s="3" t="str">
        <f>IF(Raw!BO182="", "", IF(Raw!BO182="Missed", "Missed", TIMEVALUE(LEFT(Raw!BO182, FIND(" - ", Raw!BO182)))))</f>
        <v/>
      </c>
      <c r="P182" t="str">
        <f>IF(Raw!BP182="", "", Raw!BP182)</f>
        <v/>
      </c>
      <c r="Q182" s="2" t="str">
        <f>IF(Raw!BW182="", "", IF(Raw!BW182="Missed", "Missed", DATEVALUE(RIGHT(Raw!BW182, LEN(Raw!BW182) - FIND(",", Raw!BW182) - 1))))</f>
        <v/>
      </c>
      <c r="R182" s="3" t="str">
        <f>IF(Raw!BX182="", "", IF(Raw!BX182="Missed", "Missed", TIMEVALUE(LEFT(Raw!BX182, FIND(" - ", Raw!BX182)))))</f>
        <v/>
      </c>
      <c r="S182" t="str">
        <f>IF(Raw!BY182="", "", Raw!BY182)</f>
        <v/>
      </c>
      <c r="T182" s="2" t="str">
        <f>IF(Raw!BZ182="", "", IF(Raw!BZ182="Missed", "Missed", DATEVALUE(RIGHT(Raw!BZ182, LEN(Raw!BZ182) - FIND(",", Raw!BZ182) - 1))))</f>
        <v/>
      </c>
      <c r="U182" s="3" t="str">
        <f>IF(Raw!CA182="", "", IF(Raw!CA182="Missed", "Missed", TIMEVALUE(LEFT(Raw!CA182, FIND(" - ", Raw!CA182)))))</f>
        <v/>
      </c>
      <c r="V182" t="str">
        <f>IF(Raw!CB182="", "", Raw!CB182)</f>
        <v/>
      </c>
    </row>
    <row r="183" spans="1:22" x14ac:dyDescent="0.2">
      <c r="A183" s="4" t="str">
        <f>IF(B183="", "", 182)</f>
        <v/>
      </c>
      <c r="B183" s="4" t="str">
        <f>IF(Raw!R183="", "", Raw!R183)</f>
        <v/>
      </c>
      <c r="C183" s="4" t="str">
        <f>IF(Raw!S183="", "", Raw!S183)</f>
        <v/>
      </c>
      <c r="D183" t="str">
        <f>IF(Raw!AT183="", "", Raw!AT183)</f>
        <v/>
      </c>
      <c r="E183" t="str">
        <f>IF(Raw!V183="", "", Raw!V183)</f>
        <v/>
      </c>
      <c r="F183" t="str">
        <f>IF(Raw!BA183="", "", Raw!BA183)</f>
        <v/>
      </c>
      <c r="G183" t="str">
        <f>IF(Raw!AV183="", "", Raw!AV183)</f>
        <v/>
      </c>
      <c r="H183" t="str">
        <f>IF(Raw!T183="", "", Raw!T183)</f>
        <v/>
      </c>
      <c r="I183" t="str">
        <f>IF(Raw!U183="", "", Raw!U183)</f>
        <v/>
      </c>
      <c r="J183" t="str">
        <f>IF(Raw!AZ183="Failed", "No", "")</f>
        <v/>
      </c>
      <c r="K183" s="2" t="str">
        <f>IF(Raw!BK183="", "", IF(Raw!BK183="Missed", "Missed", DATEVALUE(RIGHT(Raw!BK183, LEN(Raw!BK183) - FIND(",", Raw!BK183) - 1))))</f>
        <v/>
      </c>
      <c r="L183" s="3" t="str">
        <f>IF(Raw!BL183="", "", IF(Raw!BL183="Missed", "Missed", TIMEVALUE(LEFT(Raw!BL183, FIND(" - ", Raw!BL183)))))</f>
        <v/>
      </c>
      <c r="M183" t="str">
        <f>IF(Raw!BM183="", "", Raw!BM183)</f>
        <v/>
      </c>
      <c r="N183" s="2" t="str">
        <f>IF(Raw!BN183="", "", IF(Raw!BN183="Missed", "Missed", DATEVALUE(RIGHT(Raw!BN183, LEN(Raw!BN183) - FIND(",", Raw!BN183) - 1))))</f>
        <v/>
      </c>
      <c r="O183" s="3" t="str">
        <f>IF(Raw!BO183="", "", IF(Raw!BO183="Missed", "Missed", TIMEVALUE(LEFT(Raw!BO183, FIND(" - ", Raw!BO183)))))</f>
        <v/>
      </c>
      <c r="P183" t="str">
        <f>IF(Raw!BP183="", "", Raw!BP183)</f>
        <v/>
      </c>
      <c r="Q183" s="2" t="str">
        <f>IF(Raw!BW183="", "", IF(Raw!BW183="Missed", "Missed", DATEVALUE(RIGHT(Raw!BW183, LEN(Raw!BW183) - FIND(",", Raw!BW183) - 1))))</f>
        <v/>
      </c>
      <c r="R183" s="3" t="str">
        <f>IF(Raw!BX183="", "", IF(Raw!BX183="Missed", "Missed", TIMEVALUE(LEFT(Raw!BX183, FIND(" - ", Raw!BX183)))))</f>
        <v/>
      </c>
      <c r="S183" t="str">
        <f>IF(Raw!BY183="", "", Raw!BY183)</f>
        <v/>
      </c>
      <c r="T183" s="2" t="str">
        <f>IF(Raw!BZ183="", "", IF(Raw!BZ183="Missed", "Missed", DATEVALUE(RIGHT(Raw!BZ183, LEN(Raw!BZ183) - FIND(",", Raw!BZ183) - 1))))</f>
        <v/>
      </c>
      <c r="U183" s="3" t="str">
        <f>IF(Raw!CA183="", "", IF(Raw!CA183="Missed", "Missed", TIMEVALUE(LEFT(Raw!CA183, FIND(" - ", Raw!CA183)))))</f>
        <v/>
      </c>
      <c r="V183" t="str">
        <f>IF(Raw!CB183="", "", Raw!CB183)</f>
        <v/>
      </c>
    </row>
    <row r="184" spans="1:22" x14ac:dyDescent="0.2">
      <c r="A184" s="4" t="str">
        <f>IF(B184="", "", 183)</f>
        <v/>
      </c>
      <c r="B184" s="4" t="str">
        <f>IF(Raw!R184="", "", Raw!R184)</f>
        <v/>
      </c>
      <c r="C184" s="4" t="str">
        <f>IF(Raw!S184="", "", Raw!S184)</f>
        <v/>
      </c>
      <c r="D184" t="str">
        <f>IF(Raw!AT184="", "", Raw!AT184)</f>
        <v/>
      </c>
      <c r="E184" t="str">
        <f>IF(Raw!V184="", "", Raw!V184)</f>
        <v/>
      </c>
      <c r="F184" t="str">
        <f>IF(Raw!BA184="", "", Raw!BA184)</f>
        <v/>
      </c>
      <c r="G184" t="str">
        <f>IF(Raw!AV184="", "", Raw!AV184)</f>
        <v/>
      </c>
      <c r="H184" t="str">
        <f>IF(Raw!T184="", "", Raw!T184)</f>
        <v/>
      </c>
      <c r="I184" t="str">
        <f>IF(Raw!U184="", "", Raw!U184)</f>
        <v/>
      </c>
      <c r="J184" t="str">
        <f>IF(Raw!AZ184="Failed", "No", "")</f>
        <v/>
      </c>
      <c r="K184" s="2" t="str">
        <f>IF(Raw!BK184="", "", IF(Raw!BK184="Missed", "Missed", DATEVALUE(RIGHT(Raw!BK184, LEN(Raw!BK184) - FIND(",", Raw!BK184) - 1))))</f>
        <v/>
      </c>
      <c r="L184" s="3" t="str">
        <f>IF(Raw!BL184="", "", IF(Raw!BL184="Missed", "Missed", TIMEVALUE(LEFT(Raw!BL184, FIND(" - ", Raw!BL184)))))</f>
        <v/>
      </c>
      <c r="M184" t="str">
        <f>IF(Raw!BM184="", "", Raw!BM184)</f>
        <v/>
      </c>
      <c r="N184" s="2" t="str">
        <f>IF(Raw!BN184="", "", IF(Raw!BN184="Missed", "Missed", DATEVALUE(RIGHT(Raw!BN184, LEN(Raw!BN184) - FIND(",", Raw!BN184) - 1))))</f>
        <v/>
      </c>
      <c r="O184" s="3" t="str">
        <f>IF(Raw!BO184="", "", IF(Raw!BO184="Missed", "Missed", TIMEVALUE(LEFT(Raw!BO184, FIND(" - ", Raw!BO184)))))</f>
        <v/>
      </c>
      <c r="P184" t="str">
        <f>IF(Raw!BP184="", "", Raw!BP184)</f>
        <v/>
      </c>
      <c r="Q184" s="2" t="str">
        <f>IF(Raw!BW184="", "", IF(Raw!BW184="Missed", "Missed", DATEVALUE(RIGHT(Raw!BW184, LEN(Raw!BW184) - FIND(",", Raw!BW184) - 1))))</f>
        <v/>
      </c>
      <c r="R184" s="3" t="str">
        <f>IF(Raw!BX184="", "", IF(Raw!BX184="Missed", "Missed", TIMEVALUE(LEFT(Raw!BX184, FIND(" - ", Raw!BX184)))))</f>
        <v/>
      </c>
      <c r="S184" t="str">
        <f>IF(Raw!BY184="", "", Raw!BY184)</f>
        <v/>
      </c>
      <c r="T184" s="2" t="str">
        <f>IF(Raw!BZ184="", "", IF(Raw!BZ184="Missed", "Missed", DATEVALUE(RIGHT(Raw!BZ184, LEN(Raw!BZ184) - FIND(",", Raw!BZ184) - 1))))</f>
        <v/>
      </c>
      <c r="U184" s="3" t="str">
        <f>IF(Raw!CA184="", "", IF(Raw!CA184="Missed", "Missed", TIMEVALUE(LEFT(Raw!CA184, FIND(" - ", Raw!CA184)))))</f>
        <v/>
      </c>
      <c r="V184" t="str">
        <f>IF(Raw!CB184="", "", Raw!CB184)</f>
        <v/>
      </c>
    </row>
    <row r="185" spans="1:22" x14ac:dyDescent="0.2">
      <c r="A185" s="4" t="str">
        <f>IF(B185="", "", 184)</f>
        <v/>
      </c>
      <c r="B185" s="4" t="str">
        <f>IF(Raw!R185="", "", Raw!R185)</f>
        <v/>
      </c>
      <c r="C185" s="4" t="str">
        <f>IF(Raw!S185="", "", Raw!S185)</f>
        <v/>
      </c>
      <c r="D185" t="str">
        <f>IF(Raw!AT185="", "", Raw!AT185)</f>
        <v/>
      </c>
      <c r="E185" t="str">
        <f>IF(Raw!V185="", "", Raw!V185)</f>
        <v/>
      </c>
      <c r="F185" t="str">
        <f>IF(Raw!BA185="", "", Raw!BA185)</f>
        <v/>
      </c>
      <c r="G185" t="str">
        <f>IF(Raw!AV185="", "", Raw!AV185)</f>
        <v/>
      </c>
      <c r="H185" t="str">
        <f>IF(Raw!T185="", "", Raw!T185)</f>
        <v/>
      </c>
      <c r="I185" t="str">
        <f>IF(Raw!U185="", "", Raw!U185)</f>
        <v/>
      </c>
      <c r="J185" t="str">
        <f>IF(Raw!AZ185="Failed", "No", "")</f>
        <v/>
      </c>
      <c r="K185" s="2" t="str">
        <f>IF(Raw!BK185="", "", IF(Raw!BK185="Missed", "Missed", DATEVALUE(RIGHT(Raw!BK185, LEN(Raw!BK185) - FIND(",", Raw!BK185) - 1))))</f>
        <v/>
      </c>
      <c r="L185" s="3" t="str">
        <f>IF(Raw!BL185="", "", IF(Raw!BL185="Missed", "Missed", TIMEVALUE(LEFT(Raw!BL185, FIND(" - ", Raw!BL185)))))</f>
        <v/>
      </c>
      <c r="M185" t="str">
        <f>IF(Raw!BM185="", "", Raw!BM185)</f>
        <v/>
      </c>
      <c r="N185" s="2" t="str">
        <f>IF(Raw!BN185="", "", IF(Raw!BN185="Missed", "Missed", DATEVALUE(RIGHT(Raw!BN185, LEN(Raw!BN185) - FIND(",", Raw!BN185) - 1))))</f>
        <v/>
      </c>
      <c r="O185" s="3" t="str">
        <f>IF(Raw!BO185="", "", IF(Raw!BO185="Missed", "Missed", TIMEVALUE(LEFT(Raw!BO185, FIND(" - ", Raw!BO185)))))</f>
        <v/>
      </c>
      <c r="P185" t="str">
        <f>IF(Raw!BP185="", "", Raw!BP185)</f>
        <v/>
      </c>
      <c r="Q185" s="2" t="str">
        <f>IF(Raw!BW185="", "", IF(Raw!BW185="Missed", "Missed", DATEVALUE(RIGHT(Raw!BW185, LEN(Raw!BW185) - FIND(",", Raw!BW185) - 1))))</f>
        <v/>
      </c>
      <c r="R185" s="3" t="str">
        <f>IF(Raw!BX185="", "", IF(Raw!BX185="Missed", "Missed", TIMEVALUE(LEFT(Raw!BX185, FIND(" - ", Raw!BX185)))))</f>
        <v/>
      </c>
      <c r="S185" t="str">
        <f>IF(Raw!BY185="", "", Raw!BY185)</f>
        <v/>
      </c>
      <c r="T185" s="2" t="str">
        <f>IF(Raw!BZ185="", "", IF(Raw!BZ185="Missed", "Missed", DATEVALUE(RIGHT(Raw!BZ185, LEN(Raw!BZ185) - FIND(",", Raw!BZ185) - 1))))</f>
        <v/>
      </c>
      <c r="U185" s="3" t="str">
        <f>IF(Raw!CA185="", "", IF(Raw!CA185="Missed", "Missed", TIMEVALUE(LEFT(Raw!CA185, FIND(" - ", Raw!CA185)))))</f>
        <v/>
      </c>
      <c r="V185" t="str">
        <f>IF(Raw!CB185="", "", Raw!CB185)</f>
        <v/>
      </c>
    </row>
    <row r="186" spans="1:22" x14ac:dyDescent="0.2">
      <c r="A186" s="4" t="str">
        <f>IF(B186="", "", 185)</f>
        <v/>
      </c>
      <c r="B186" s="4" t="str">
        <f>IF(Raw!R186="", "", Raw!R186)</f>
        <v/>
      </c>
      <c r="C186" s="4" t="str">
        <f>IF(Raw!S186="", "", Raw!S186)</f>
        <v/>
      </c>
      <c r="D186" t="str">
        <f>IF(Raw!AT186="", "", Raw!AT186)</f>
        <v/>
      </c>
      <c r="E186" t="str">
        <f>IF(Raw!V186="", "", Raw!V186)</f>
        <v/>
      </c>
      <c r="F186" t="str">
        <f>IF(Raw!BA186="", "", Raw!BA186)</f>
        <v/>
      </c>
      <c r="G186" t="str">
        <f>IF(Raw!AV186="", "", Raw!AV186)</f>
        <v/>
      </c>
      <c r="H186" t="str">
        <f>IF(Raw!T186="", "", Raw!T186)</f>
        <v/>
      </c>
      <c r="I186" t="str">
        <f>IF(Raw!U186="", "", Raw!U186)</f>
        <v/>
      </c>
      <c r="J186" t="str">
        <f>IF(Raw!AZ186="Failed", "No", "")</f>
        <v/>
      </c>
      <c r="K186" s="2" t="str">
        <f>IF(Raw!BK186="", "", IF(Raw!BK186="Missed", "Missed", DATEVALUE(RIGHT(Raw!BK186, LEN(Raw!BK186) - FIND(",", Raw!BK186) - 1))))</f>
        <v/>
      </c>
      <c r="L186" s="3" t="str">
        <f>IF(Raw!BL186="", "", IF(Raw!BL186="Missed", "Missed", TIMEVALUE(LEFT(Raw!BL186, FIND(" - ", Raw!BL186)))))</f>
        <v/>
      </c>
      <c r="M186" t="str">
        <f>IF(Raw!BM186="", "", Raw!BM186)</f>
        <v/>
      </c>
      <c r="N186" s="2" t="str">
        <f>IF(Raw!BN186="", "", IF(Raw!BN186="Missed", "Missed", DATEVALUE(RIGHT(Raw!BN186, LEN(Raw!BN186) - FIND(",", Raw!BN186) - 1))))</f>
        <v/>
      </c>
      <c r="O186" s="3" t="str">
        <f>IF(Raw!BO186="", "", IF(Raw!BO186="Missed", "Missed", TIMEVALUE(LEFT(Raw!BO186, FIND(" - ", Raw!BO186)))))</f>
        <v/>
      </c>
      <c r="P186" t="str">
        <f>IF(Raw!BP186="", "", Raw!BP186)</f>
        <v/>
      </c>
      <c r="Q186" s="2" t="str">
        <f>IF(Raw!BW186="", "", IF(Raw!BW186="Missed", "Missed", DATEVALUE(RIGHT(Raw!BW186, LEN(Raw!BW186) - FIND(",", Raw!BW186) - 1))))</f>
        <v/>
      </c>
      <c r="R186" s="3" t="str">
        <f>IF(Raw!BX186="", "", IF(Raw!BX186="Missed", "Missed", TIMEVALUE(LEFT(Raw!BX186, FIND(" - ", Raw!BX186)))))</f>
        <v/>
      </c>
      <c r="S186" t="str">
        <f>IF(Raw!BY186="", "", Raw!BY186)</f>
        <v/>
      </c>
      <c r="T186" s="2" t="str">
        <f>IF(Raw!BZ186="", "", IF(Raw!BZ186="Missed", "Missed", DATEVALUE(RIGHT(Raw!BZ186, LEN(Raw!BZ186) - FIND(",", Raw!BZ186) - 1))))</f>
        <v/>
      </c>
      <c r="U186" s="3" t="str">
        <f>IF(Raw!CA186="", "", IF(Raw!CA186="Missed", "Missed", TIMEVALUE(LEFT(Raw!CA186, FIND(" - ", Raw!CA186)))))</f>
        <v/>
      </c>
      <c r="V186" t="str">
        <f>IF(Raw!CB186="", "", Raw!CB186)</f>
        <v/>
      </c>
    </row>
    <row r="187" spans="1:22" x14ac:dyDescent="0.2">
      <c r="A187" s="4" t="str">
        <f>IF(B187="", "", 186)</f>
        <v/>
      </c>
      <c r="B187" s="4" t="str">
        <f>IF(Raw!R187="", "", Raw!R187)</f>
        <v/>
      </c>
      <c r="C187" s="4" t="str">
        <f>IF(Raw!S187="", "", Raw!S187)</f>
        <v/>
      </c>
      <c r="D187" t="str">
        <f>IF(Raw!AT187="", "", Raw!AT187)</f>
        <v/>
      </c>
      <c r="E187" t="str">
        <f>IF(Raw!V187="", "", Raw!V187)</f>
        <v/>
      </c>
      <c r="F187" t="str">
        <f>IF(Raw!BA187="", "", Raw!BA187)</f>
        <v/>
      </c>
      <c r="G187" t="str">
        <f>IF(Raw!AV187="", "", Raw!AV187)</f>
        <v/>
      </c>
      <c r="H187" t="str">
        <f>IF(Raw!T187="", "", Raw!T187)</f>
        <v/>
      </c>
      <c r="I187" t="str">
        <f>IF(Raw!U187="", "", Raw!U187)</f>
        <v/>
      </c>
      <c r="J187" t="str">
        <f>IF(Raw!AZ187="Failed", "No", "")</f>
        <v/>
      </c>
      <c r="K187" s="2" t="str">
        <f>IF(Raw!BK187="", "", IF(Raw!BK187="Missed", "Missed", DATEVALUE(RIGHT(Raw!BK187, LEN(Raw!BK187) - FIND(",", Raw!BK187) - 1))))</f>
        <v/>
      </c>
      <c r="L187" s="3" t="str">
        <f>IF(Raw!BL187="", "", IF(Raw!BL187="Missed", "Missed", TIMEVALUE(LEFT(Raw!BL187, FIND(" - ", Raw!BL187)))))</f>
        <v/>
      </c>
      <c r="M187" t="str">
        <f>IF(Raw!BM187="", "", Raw!BM187)</f>
        <v/>
      </c>
      <c r="N187" s="2" t="str">
        <f>IF(Raw!BN187="", "", IF(Raw!BN187="Missed", "Missed", DATEVALUE(RIGHT(Raw!BN187, LEN(Raw!BN187) - FIND(",", Raw!BN187) - 1))))</f>
        <v/>
      </c>
      <c r="O187" s="3" t="str">
        <f>IF(Raw!BO187="", "", IF(Raw!BO187="Missed", "Missed", TIMEVALUE(LEFT(Raw!BO187, FIND(" - ", Raw!BO187)))))</f>
        <v/>
      </c>
      <c r="P187" t="str">
        <f>IF(Raw!BP187="", "", Raw!BP187)</f>
        <v/>
      </c>
      <c r="Q187" s="2" t="str">
        <f>IF(Raw!BW187="", "", IF(Raw!BW187="Missed", "Missed", DATEVALUE(RIGHT(Raw!BW187, LEN(Raw!BW187) - FIND(",", Raw!BW187) - 1))))</f>
        <v/>
      </c>
      <c r="R187" s="3" t="str">
        <f>IF(Raw!BX187="", "", IF(Raw!BX187="Missed", "Missed", TIMEVALUE(LEFT(Raw!BX187, FIND(" - ", Raw!BX187)))))</f>
        <v/>
      </c>
      <c r="S187" t="str">
        <f>IF(Raw!BY187="", "", Raw!BY187)</f>
        <v/>
      </c>
      <c r="T187" s="2" t="str">
        <f>IF(Raw!BZ187="", "", IF(Raw!BZ187="Missed", "Missed", DATEVALUE(RIGHT(Raw!BZ187, LEN(Raw!BZ187) - FIND(",", Raw!BZ187) - 1))))</f>
        <v/>
      </c>
      <c r="U187" s="3" t="str">
        <f>IF(Raw!CA187="", "", IF(Raw!CA187="Missed", "Missed", TIMEVALUE(LEFT(Raw!CA187, FIND(" - ", Raw!CA187)))))</f>
        <v/>
      </c>
      <c r="V187" t="str">
        <f>IF(Raw!CB187="", "", Raw!CB187)</f>
        <v/>
      </c>
    </row>
    <row r="188" spans="1:22" x14ac:dyDescent="0.2">
      <c r="A188" s="4" t="str">
        <f>IF(B188="", "", 187)</f>
        <v/>
      </c>
      <c r="B188" s="4" t="str">
        <f>IF(Raw!R188="", "", Raw!R188)</f>
        <v/>
      </c>
      <c r="C188" s="4" t="str">
        <f>IF(Raw!S188="", "", Raw!S188)</f>
        <v/>
      </c>
      <c r="D188" t="str">
        <f>IF(Raw!AT188="", "", Raw!AT188)</f>
        <v/>
      </c>
      <c r="E188" t="str">
        <f>IF(Raw!V188="", "", Raw!V188)</f>
        <v/>
      </c>
      <c r="F188" t="str">
        <f>IF(Raw!BA188="", "", Raw!BA188)</f>
        <v/>
      </c>
      <c r="G188" t="str">
        <f>IF(Raw!AV188="", "", Raw!AV188)</f>
        <v/>
      </c>
      <c r="H188" t="str">
        <f>IF(Raw!T188="", "", Raw!T188)</f>
        <v/>
      </c>
      <c r="I188" t="str">
        <f>IF(Raw!U188="", "", Raw!U188)</f>
        <v/>
      </c>
      <c r="J188" t="str">
        <f>IF(Raw!AZ188="Failed", "No", "")</f>
        <v/>
      </c>
      <c r="K188" s="2" t="str">
        <f>IF(Raw!BK188="", "", IF(Raw!BK188="Missed", "Missed", DATEVALUE(RIGHT(Raw!BK188, LEN(Raw!BK188) - FIND(",", Raw!BK188) - 1))))</f>
        <v/>
      </c>
      <c r="L188" s="3" t="str">
        <f>IF(Raw!BL188="", "", IF(Raw!BL188="Missed", "Missed", TIMEVALUE(LEFT(Raw!BL188, FIND(" - ", Raw!BL188)))))</f>
        <v/>
      </c>
      <c r="M188" t="str">
        <f>IF(Raw!BM188="", "", Raw!BM188)</f>
        <v/>
      </c>
      <c r="N188" s="2" t="str">
        <f>IF(Raw!BN188="", "", IF(Raw!BN188="Missed", "Missed", DATEVALUE(RIGHT(Raw!BN188, LEN(Raw!BN188) - FIND(",", Raw!BN188) - 1))))</f>
        <v/>
      </c>
      <c r="O188" s="3" t="str">
        <f>IF(Raw!BO188="", "", IF(Raw!BO188="Missed", "Missed", TIMEVALUE(LEFT(Raw!BO188, FIND(" - ", Raw!BO188)))))</f>
        <v/>
      </c>
      <c r="P188" t="str">
        <f>IF(Raw!BP188="", "", Raw!BP188)</f>
        <v/>
      </c>
      <c r="Q188" s="2" t="str">
        <f>IF(Raw!BW188="", "", IF(Raw!BW188="Missed", "Missed", DATEVALUE(RIGHT(Raw!BW188, LEN(Raw!BW188) - FIND(",", Raw!BW188) - 1))))</f>
        <v/>
      </c>
      <c r="R188" s="3" t="str">
        <f>IF(Raw!BX188="", "", IF(Raw!BX188="Missed", "Missed", TIMEVALUE(LEFT(Raw!BX188, FIND(" - ", Raw!BX188)))))</f>
        <v/>
      </c>
      <c r="S188" t="str">
        <f>IF(Raw!BY188="", "", Raw!BY188)</f>
        <v/>
      </c>
      <c r="T188" s="2" t="str">
        <f>IF(Raw!BZ188="", "", IF(Raw!BZ188="Missed", "Missed", DATEVALUE(RIGHT(Raw!BZ188, LEN(Raw!BZ188) - FIND(",", Raw!BZ188) - 1))))</f>
        <v/>
      </c>
      <c r="U188" s="3" t="str">
        <f>IF(Raw!CA188="", "", IF(Raw!CA188="Missed", "Missed", TIMEVALUE(LEFT(Raw!CA188, FIND(" - ", Raw!CA188)))))</f>
        <v/>
      </c>
      <c r="V188" t="str">
        <f>IF(Raw!CB188="", "", Raw!CB188)</f>
        <v/>
      </c>
    </row>
    <row r="189" spans="1:22" x14ac:dyDescent="0.2">
      <c r="A189" s="4" t="str">
        <f>IF(B189="", "", 188)</f>
        <v/>
      </c>
      <c r="B189" s="4" t="str">
        <f>IF(Raw!R189="", "", Raw!R189)</f>
        <v/>
      </c>
      <c r="C189" s="4" t="str">
        <f>IF(Raw!S189="", "", Raw!S189)</f>
        <v/>
      </c>
      <c r="D189" t="str">
        <f>IF(Raw!AT189="", "", Raw!AT189)</f>
        <v/>
      </c>
      <c r="E189" t="str">
        <f>IF(Raw!V189="", "", Raw!V189)</f>
        <v/>
      </c>
      <c r="F189" t="str">
        <f>IF(Raw!BA189="", "", Raw!BA189)</f>
        <v/>
      </c>
      <c r="G189" t="str">
        <f>IF(Raw!AV189="", "", Raw!AV189)</f>
        <v/>
      </c>
      <c r="H189" t="str">
        <f>IF(Raw!T189="", "", Raw!T189)</f>
        <v/>
      </c>
      <c r="I189" t="str">
        <f>IF(Raw!U189="", "", Raw!U189)</f>
        <v/>
      </c>
      <c r="J189" t="str">
        <f>IF(Raw!AZ189="Failed", "No", "")</f>
        <v/>
      </c>
      <c r="K189" s="2" t="str">
        <f>IF(Raw!BK189="", "", IF(Raw!BK189="Missed", "Missed", DATEVALUE(RIGHT(Raw!BK189, LEN(Raw!BK189) - FIND(",", Raw!BK189) - 1))))</f>
        <v/>
      </c>
      <c r="L189" s="3" t="str">
        <f>IF(Raw!BL189="", "", IF(Raw!BL189="Missed", "Missed", TIMEVALUE(LEFT(Raw!BL189, FIND(" - ", Raw!BL189)))))</f>
        <v/>
      </c>
      <c r="M189" t="str">
        <f>IF(Raw!BM189="", "", Raw!BM189)</f>
        <v/>
      </c>
      <c r="N189" s="2" t="str">
        <f>IF(Raw!BN189="", "", IF(Raw!BN189="Missed", "Missed", DATEVALUE(RIGHT(Raw!BN189, LEN(Raw!BN189) - FIND(",", Raw!BN189) - 1))))</f>
        <v/>
      </c>
      <c r="O189" s="3" t="str">
        <f>IF(Raw!BO189="", "", IF(Raw!BO189="Missed", "Missed", TIMEVALUE(LEFT(Raw!BO189, FIND(" - ", Raw!BO189)))))</f>
        <v/>
      </c>
      <c r="P189" t="str">
        <f>IF(Raw!BP189="", "", Raw!BP189)</f>
        <v/>
      </c>
      <c r="Q189" s="2" t="str">
        <f>IF(Raw!BW189="", "", IF(Raw!BW189="Missed", "Missed", DATEVALUE(RIGHT(Raw!BW189, LEN(Raw!BW189) - FIND(",", Raw!BW189) - 1))))</f>
        <v/>
      </c>
      <c r="R189" s="3" t="str">
        <f>IF(Raw!BX189="", "", IF(Raw!BX189="Missed", "Missed", TIMEVALUE(LEFT(Raw!BX189, FIND(" - ", Raw!BX189)))))</f>
        <v/>
      </c>
      <c r="S189" t="str">
        <f>IF(Raw!BY189="", "", Raw!BY189)</f>
        <v/>
      </c>
      <c r="T189" s="2" t="str">
        <f>IF(Raw!BZ189="", "", IF(Raw!BZ189="Missed", "Missed", DATEVALUE(RIGHT(Raw!BZ189, LEN(Raw!BZ189) - FIND(",", Raw!BZ189) - 1))))</f>
        <v/>
      </c>
      <c r="U189" s="3" t="str">
        <f>IF(Raw!CA189="", "", IF(Raw!CA189="Missed", "Missed", TIMEVALUE(LEFT(Raw!CA189, FIND(" - ", Raw!CA189)))))</f>
        <v/>
      </c>
      <c r="V189" t="str">
        <f>IF(Raw!CB189="", "", Raw!CB189)</f>
        <v/>
      </c>
    </row>
    <row r="190" spans="1:22" x14ac:dyDescent="0.2">
      <c r="A190" s="4" t="str">
        <f>IF(B190="", "", 189)</f>
        <v/>
      </c>
      <c r="B190" s="4" t="str">
        <f>IF(Raw!R190="", "", Raw!R190)</f>
        <v/>
      </c>
      <c r="C190" s="4" t="str">
        <f>IF(Raw!S190="", "", Raw!S190)</f>
        <v/>
      </c>
      <c r="D190" t="str">
        <f>IF(Raw!AT190="", "", Raw!AT190)</f>
        <v/>
      </c>
      <c r="E190" t="str">
        <f>IF(Raw!V190="", "", Raw!V190)</f>
        <v/>
      </c>
      <c r="F190" t="str">
        <f>IF(Raw!BA190="", "", Raw!BA190)</f>
        <v/>
      </c>
      <c r="G190" t="str">
        <f>IF(Raw!AV190="", "", Raw!AV190)</f>
        <v/>
      </c>
      <c r="H190" t="str">
        <f>IF(Raw!T190="", "", Raw!T190)</f>
        <v/>
      </c>
      <c r="I190" t="str">
        <f>IF(Raw!U190="", "", Raw!U190)</f>
        <v/>
      </c>
      <c r="J190" t="str">
        <f>IF(Raw!AZ190="Failed", "No", "")</f>
        <v/>
      </c>
      <c r="K190" s="2" t="str">
        <f>IF(Raw!BK190="", "", IF(Raw!BK190="Missed", "Missed", DATEVALUE(RIGHT(Raw!BK190, LEN(Raw!BK190) - FIND(",", Raw!BK190) - 1))))</f>
        <v/>
      </c>
      <c r="L190" s="3" t="str">
        <f>IF(Raw!BL190="", "", IF(Raw!BL190="Missed", "Missed", TIMEVALUE(LEFT(Raw!BL190, FIND(" - ", Raw!BL190)))))</f>
        <v/>
      </c>
      <c r="M190" t="str">
        <f>IF(Raw!BM190="", "", Raw!BM190)</f>
        <v/>
      </c>
      <c r="N190" s="2" t="str">
        <f>IF(Raw!BN190="", "", IF(Raw!BN190="Missed", "Missed", DATEVALUE(RIGHT(Raw!BN190, LEN(Raw!BN190) - FIND(",", Raw!BN190) - 1))))</f>
        <v/>
      </c>
      <c r="O190" s="3" t="str">
        <f>IF(Raw!BO190="", "", IF(Raw!BO190="Missed", "Missed", TIMEVALUE(LEFT(Raw!BO190, FIND(" - ", Raw!BO190)))))</f>
        <v/>
      </c>
      <c r="P190" t="str">
        <f>IF(Raw!BP190="", "", Raw!BP190)</f>
        <v/>
      </c>
      <c r="Q190" s="2" t="str">
        <f>IF(Raw!BW190="", "", IF(Raw!BW190="Missed", "Missed", DATEVALUE(RIGHT(Raw!BW190, LEN(Raw!BW190) - FIND(",", Raw!BW190) - 1))))</f>
        <v/>
      </c>
      <c r="R190" s="3" t="str">
        <f>IF(Raw!BX190="", "", IF(Raw!BX190="Missed", "Missed", TIMEVALUE(LEFT(Raw!BX190, FIND(" - ", Raw!BX190)))))</f>
        <v/>
      </c>
      <c r="S190" t="str">
        <f>IF(Raw!BY190="", "", Raw!BY190)</f>
        <v/>
      </c>
      <c r="T190" s="2" t="str">
        <f>IF(Raw!BZ190="", "", IF(Raw!BZ190="Missed", "Missed", DATEVALUE(RIGHT(Raw!BZ190, LEN(Raw!BZ190) - FIND(",", Raw!BZ190) - 1))))</f>
        <v/>
      </c>
      <c r="U190" s="3" t="str">
        <f>IF(Raw!CA190="", "", IF(Raw!CA190="Missed", "Missed", TIMEVALUE(LEFT(Raw!CA190, FIND(" - ", Raw!CA190)))))</f>
        <v/>
      </c>
      <c r="V190" t="str">
        <f>IF(Raw!CB190="", "", Raw!CB190)</f>
        <v/>
      </c>
    </row>
    <row r="191" spans="1:22" x14ac:dyDescent="0.2">
      <c r="A191" s="4" t="str">
        <f>IF(B191="", "", 190)</f>
        <v/>
      </c>
      <c r="B191" s="4" t="str">
        <f>IF(Raw!R191="", "", Raw!R191)</f>
        <v/>
      </c>
      <c r="C191" s="4" t="str">
        <f>IF(Raw!S191="", "", Raw!S191)</f>
        <v/>
      </c>
      <c r="D191" t="str">
        <f>IF(Raw!AT191="", "", Raw!AT191)</f>
        <v/>
      </c>
      <c r="E191" t="str">
        <f>IF(Raw!V191="", "", Raw!V191)</f>
        <v/>
      </c>
      <c r="F191" t="str">
        <f>IF(Raw!BA191="", "", Raw!BA191)</f>
        <v/>
      </c>
      <c r="G191" t="str">
        <f>IF(Raw!AV191="", "", Raw!AV191)</f>
        <v/>
      </c>
      <c r="H191" t="str">
        <f>IF(Raw!T191="", "", Raw!T191)</f>
        <v/>
      </c>
      <c r="I191" t="str">
        <f>IF(Raw!U191="", "", Raw!U191)</f>
        <v/>
      </c>
      <c r="J191" t="str">
        <f>IF(Raw!AZ191="Failed", "No", "")</f>
        <v/>
      </c>
      <c r="K191" s="2" t="str">
        <f>IF(Raw!BK191="", "", IF(Raw!BK191="Missed", "Missed", DATEVALUE(RIGHT(Raw!BK191, LEN(Raw!BK191) - FIND(",", Raw!BK191) - 1))))</f>
        <v/>
      </c>
      <c r="L191" s="3" t="str">
        <f>IF(Raw!BL191="", "", IF(Raw!BL191="Missed", "Missed", TIMEVALUE(LEFT(Raw!BL191, FIND(" - ", Raw!BL191)))))</f>
        <v/>
      </c>
      <c r="M191" t="str">
        <f>IF(Raw!BM191="", "", Raw!BM191)</f>
        <v/>
      </c>
      <c r="N191" s="2" t="str">
        <f>IF(Raw!BN191="", "", IF(Raw!BN191="Missed", "Missed", DATEVALUE(RIGHT(Raw!BN191, LEN(Raw!BN191) - FIND(",", Raw!BN191) - 1))))</f>
        <v/>
      </c>
      <c r="O191" s="3" t="str">
        <f>IF(Raw!BO191="", "", IF(Raw!BO191="Missed", "Missed", TIMEVALUE(LEFT(Raw!BO191, FIND(" - ", Raw!BO191)))))</f>
        <v/>
      </c>
      <c r="P191" t="str">
        <f>IF(Raw!BP191="", "", Raw!BP191)</f>
        <v/>
      </c>
      <c r="Q191" s="2" t="str">
        <f>IF(Raw!BW191="", "", IF(Raw!BW191="Missed", "Missed", DATEVALUE(RIGHT(Raw!BW191, LEN(Raw!BW191) - FIND(",", Raw!BW191) - 1))))</f>
        <v/>
      </c>
      <c r="R191" s="3" t="str">
        <f>IF(Raw!BX191="", "", IF(Raw!BX191="Missed", "Missed", TIMEVALUE(LEFT(Raw!BX191, FIND(" - ", Raw!BX191)))))</f>
        <v/>
      </c>
      <c r="S191" t="str">
        <f>IF(Raw!BY191="", "", Raw!BY191)</f>
        <v/>
      </c>
      <c r="T191" s="2" t="str">
        <f>IF(Raw!BZ191="", "", IF(Raw!BZ191="Missed", "Missed", DATEVALUE(RIGHT(Raw!BZ191, LEN(Raw!BZ191) - FIND(",", Raw!BZ191) - 1))))</f>
        <v/>
      </c>
      <c r="U191" s="3" t="str">
        <f>IF(Raw!CA191="", "", IF(Raw!CA191="Missed", "Missed", TIMEVALUE(LEFT(Raw!CA191, FIND(" - ", Raw!CA191)))))</f>
        <v/>
      </c>
      <c r="V191" t="str">
        <f>IF(Raw!CB191="", "", Raw!CB191)</f>
        <v/>
      </c>
    </row>
    <row r="192" spans="1:22" x14ac:dyDescent="0.2">
      <c r="A192" s="4" t="str">
        <f>IF(B192="", "", 191)</f>
        <v/>
      </c>
      <c r="B192" s="4" t="str">
        <f>IF(Raw!R192="", "", Raw!R192)</f>
        <v/>
      </c>
      <c r="C192" s="4" t="str">
        <f>IF(Raw!S192="", "", Raw!S192)</f>
        <v/>
      </c>
      <c r="D192" t="str">
        <f>IF(Raw!AT192="", "", Raw!AT192)</f>
        <v/>
      </c>
      <c r="E192" t="str">
        <f>IF(Raw!V192="", "", Raw!V192)</f>
        <v/>
      </c>
      <c r="F192" t="str">
        <f>IF(Raw!BA192="", "", Raw!BA192)</f>
        <v/>
      </c>
      <c r="G192" t="str">
        <f>IF(Raw!AV192="", "", Raw!AV192)</f>
        <v/>
      </c>
      <c r="H192" t="str">
        <f>IF(Raw!T192="", "", Raw!T192)</f>
        <v/>
      </c>
      <c r="I192" t="str">
        <f>IF(Raw!U192="", "", Raw!U192)</f>
        <v/>
      </c>
      <c r="J192" t="str">
        <f>IF(Raw!AZ192="Failed", "No", "")</f>
        <v/>
      </c>
      <c r="K192" s="2" t="str">
        <f>IF(Raw!BK192="", "", IF(Raw!BK192="Missed", "Missed", DATEVALUE(RIGHT(Raw!BK192, LEN(Raw!BK192) - FIND(",", Raw!BK192) - 1))))</f>
        <v/>
      </c>
      <c r="L192" s="3" t="str">
        <f>IF(Raw!BL192="", "", IF(Raw!BL192="Missed", "Missed", TIMEVALUE(LEFT(Raw!BL192, FIND(" - ", Raw!BL192)))))</f>
        <v/>
      </c>
      <c r="M192" t="str">
        <f>IF(Raw!BM192="", "", Raw!BM192)</f>
        <v/>
      </c>
      <c r="N192" s="2" t="str">
        <f>IF(Raw!BN192="", "", IF(Raw!BN192="Missed", "Missed", DATEVALUE(RIGHT(Raw!BN192, LEN(Raw!BN192) - FIND(",", Raw!BN192) - 1))))</f>
        <v/>
      </c>
      <c r="O192" s="3" t="str">
        <f>IF(Raw!BO192="", "", IF(Raw!BO192="Missed", "Missed", TIMEVALUE(LEFT(Raw!BO192, FIND(" - ", Raw!BO192)))))</f>
        <v/>
      </c>
      <c r="P192" t="str">
        <f>IF(Raw!BP192="", "", Raw!BP192)</f>
        <v/>
      </c>
      <c r="Q192" s="2" t="str">
        <f>IF(Raw!BW192="", "", IF(Raw!BW192="Missed", "Missed", DATEVALUE(RIGHT(Raw!BW192, LEN(Raw!BW192) - FIND(",", Raw!BW192) - 1))))</f>
        <v/>
      </c>
      <c r="R192" s="3" t="str">
        <f>IF(Raw!BX192="", "", IF(Raw!BX192="Missed", "Missed", TIMEVALUE(LEFT(Raw!BX192, FIND(" - ", Raw!BX192)))))</f>
        <v/>
      </c>
      <c r="S192" t="str">
        <f>IF(Raw!BY192="", "", Raw!BY192)</f>
        <v/>
      </c>
      <c r="T192" s="2" t="str">
        <f>IF(Raw!BZ192="", "", IF(Raw!BZ192="Missed", "Missed", DATEVALUE(RIGHT(Raw!BZ192, LEN(Raw!BZ192) - FIND(",", Raw!BZ192) - 1))))</f>
        <v/>
      </c>
      <c r="U192" s="3" t="str">
        <f>IF(Raw!CA192="", "", IF(Raw!CA192="Missed", "Missed", TIMEVALUE(LEFT(Raw!CA192, FIND(" - ", Raw!CA192)))))</f>
        <v/>
      </c>
      <c r="V192" t="str">
        <f>IF(Raw!CB192="", "", Raw!CB192)</f>
        <v/>
      </c>
    </row>
    <row r="193" spans="1:22" x14ac:dyDescent="0.2">
      <c r="A193" s="4" t="str">
        <f>IF(B193="", "", 192)</f>
        <v/>
      </c>
      <c r="B193" s="4" t="str">
        <f>IF(Raw!R193="", "", Raw!R193)</f>
        <v/>
      </c>
      <c r="C193" s="4" t="str">
        <f>IF(Raw!S193="", "", Raw!S193)</f>
        <v/>
      </c>
      <c r="D193" t="str">
        <f>IF(Raw!AT193="", "", Raw!AT193)</f>
        <v/>
      </c>
      <c r="E193" t="str">
        <f>IF(Raw!V193="", "", Raw!V193)</f>
        <v/>
      </c>
      <c r="F193" t="str">
        <f>IF(Raw!BA193="", "", Raw!BA193)</f>
        <v/>
      </c>
      <c r="G193" t="str">
        <f>IF(Raw!AV193="", "", Raw!AV193)</f>
        <v/>
      </c>
      <c r="H193" t="str">
        <f>IF(Raw!T193="", "", Raw!T193)</f>
        <v/>
      </c>
      <c r="I193" t="str">
        <f>IF(Raw!U193="", "", Raw!U193)</f>
        <v/>
      </c>
      <c r="J193" t="str">
        <f>IF(Raw!AZ193="Failed", "No", "")</f>
        <v/>
      </c>
      <c r="K193" s="2" t="str">
        <f>IF(Raw!BK193="", "", IF(Raw!BK193="Missed", "Missed", DATEVALUE(RIGHT(Raw!BK193, LEN(Raw!BK193) - FIND(",", Raw!BK193) - 1))))</f>
        <v/>
      </c>
      <c r="L193" s="3" t="str">
        <f>IF(Raw!BL193="", "", IF(Raw!BL193="Missed", "Missed", TIMEVALUE(LEFT(Raw!BL193, FIND(" - ", Raw!BL193)))))</f>
        <v/>
      </c>
      <c r="M193" t="str">
        <f>IF(Raw!BM193="", "", Raw!BM193)</f>
        <v/>
      </c>
      <c r="N193" s="2" t="str">
        <f>IF(Raw!BN193="", "", IF(Raw!BN193="Missed", "Missed", DATEVALUE(RIGHT(Raw!BN193, LEN(Raw!BN193) - FIND(",", Raw!BN193) - 1))))</f>
        <v/>
      </c>
      <c r="O193" s="3" t="str">
        <f>IF(Raw!BO193="", "", IF(Raw!BO193="Missed", "Missed", TIMEVALUE(LEFT(Raw!BO193, FIND(" - ", Raw!BO193)))))</f>
        <v/>
      </c>
      <c r="P193" t="str">
        <f>IF(Raw!BP193="", "", Raw!BP193)</f>
        <v/>
      </c>
      <c r="Q193" s="2" t="str">
        <f>IF(Raw!BW193="", "", IF(Raw!BW193="Missed", "Missed", DATEVALUE(RIGHT(Raw!BW193, LEN(Raw!BW193) - FIND(",", Raw!BW193) - 1))))</f>
        <v/>
      </c>
      <c r="R193" s="3" t="str">
        <f>IF(Raw!BX193="", "", IF(Raw!BX193="Missed", "Missed", TIMEVALUE(LEFT(Raw!BX193, FIND(" - ", Raw!BX193)))))</f>
        <v/>
      </c>
      <c r="S193" t="str">
        <f>IF(Raw!BY193="", "", Raw!BY193)</f>
        <v/>
      </c>
      <c r="T193" s="2" t="str">
        <f>IF(Raw!BZ193="", "", IF(Raw!BZ193="Missed", "Missed", DATEVALUE(RIGHT(Raw!BZ193, LEN(Raw!BZ193) - FIND(",", Raw!BZ193) - 1))))</f>
        <v/>
      </c>
      <c r="U193" s="3" t="str">
        <f>IF(Raw!CA193="", "", IF(Raw!CA193="Missed", "Missed", TIMEVALUE(LEFT(Raw!CA193, FIND(" - ", Raw!CA193)))))</f>
        <v/>
      </c>
      <c r="V193" t="str">
        <f>IF(Raw!CB193="", "", Raw!CB193)</f>
        <v/>
      </c>
    </row>
    <row r="194" spans="1:22" x14ac:dyDescent="0.2">
      <c r="A194" s="4" t="str">
        <f>IF(B194="", "", 193)</f>
        <v/>
      </c>
      <c r="B194" s="4" t="str">
        <f>IF(Raw!R194="", "", Raw!R194)</f>
        <v/>
      </c>
      <c r="C194" s="4" t="str">
        <f>IF(Raw!S194="", "", Raw!S194)</f>
        <v/>
      </c>
      <c r="D194" t="str">
        <f>IF(Raw!AT194="", "", Raw!AT194)</f>
        <v/>
      </c>
      <c r="E194" t="str">
        <f>IF(Raw!V194="", "", Raw!V194)</f>
        <v/>
      </c>
      <c r="F194" t="str">
        <f>IF(Raw!BA194="", "", Raw!BA194)</f>
        <v/>
      </c>
      <c r="G194" t="str">
        <f>IF(Raw!AV194="", "", Raw!AV194)</f>
        <v/>
      </c>
      <c r="H194" t="str">
        <f>IF(Raw!T194="", "", Raw!T194)</f>
        <v/>
      </c>
      <c r="I194" t="str">
        <f>IF(Raw!U194="", "", Raw!U194)</f>
        <v/>
      </c>
      <c r="J194" t="str">
        <f>IF(Raw!AZ194="Failed", "No", "")</f>
        <v/>
      </c>
      <c r="K194" s="2" t="str">
        <f>IF(Raw!BK194="", "", IF(Raw!BK194="Missed", "Missed", DATEVALUE(RIGHT(Raw!BK194, LEN(Raw!BK194) - FIND(",", Raw!BK194) - 1))))</f>
        <v/>
      </c>
      <c r="L194" s="3" t="str">
        <f>IF(Raw!BL194="", "", IF(Raw!BL194="Missed", "Missed", TIMEVALUE(LEFT(Raw!BL194, FIND(" - ", Raw!BL194)))))</f>
        <v/>
      </c>
      <c r="M194" t="str">
        <f>IF(Raw!BM194="", "", Raw!BM194)</f>
        <v/>
      </c>
      <c r="N194" s="2" t="str">
        <f>IF(Raw!BN194="", "", IF(Raw!BN194="Missed", "Missed", DATEVALUE(RIGHT(Raw!BN194, LEN(Raw!BN194) - FIND(",", Raw!BN194) - 1))))</f>
        <v/>
      </c>
      <c r="O194" s="3" t="str">
        <f>IF(Raw!BO194="", "", IF(Raw!BO194="Missed", "Missed", TIMEVALUE(LEFT(Raw!BO194, FIND(" - ", Raw!BO194)))))</f>
        <v/>
      </c>
      <c r="P194" t="str">
        <f>IF(Raw!BP194="", "", Raw!BP194)</f>
        <v/>
      </c>
      <c r="Q194" s="2" t="str">
        <f>IF(Raw!BW194="", "", IF(Raw!BW194="Missed", "Missed", DATEVALUE(RIGHT(Raw!BW194, LEN(Raw!BW194) - FIND(",", Raw!BW194) - 1))))</f>
        <v/>
      </c>
      <c r="R194" s="3" t="str">
        <f>IF(Raw!BX194="", "", IF(Raw!BX194="Missed", "Missed", TIMEVALUE(LEFT(Raw!BX194, FIND(" - ", Raw!BX194)))))</f>
        <v/>
      </c>
      <c r="S194" t="str">
        <f>IF(Raw!BY194="", "", Raw!BY194)</f>
        <v/>
      </c>
      <c r="T194" s="2" t="str">
        <f>IF(Raw!BZ194="", "", IF(Raw!BZ194="Missed", "Missed", DATEVALUE(RIGHT(Raw!BZ194, LEN(Raw!BZ194) - FIND(",", Raw!BZ194) - 1))))</f>
        <v/>
      </c>
      <c r="U194" s="3" t="str">
        <f>IF(Raw!CA194="", "", IF(Raw!CA194="Missed", "Missed", TIMEVALUE(LEFT(Raw!CA194, FIND(" - ", Raw!CA194)))))</f>
        <v/>
      </c>
      <c r="V194" t="str">
        <f>IF(Raw!CB194="", "", Raw!CB194)</f>
        <v/>
      </c>
    </row>
    <row r="195" spans="1:22" x14ac:dyDescent="0.2">
      <c r="A195" s="4" t="str">
        <f>IF(B195="", "", 194)</f>
        <v/>
      </c>
      <c r="B195" s="4" t="str">
        <f>IF(Raw!R195="", "", Raw!R195)</f>
        <v/>
      </c>
      <c r="C195" s="4" t="str">
        <f>IF(Raw!S195="", "", Raw!S195)</f>
        <v/>
      </c>
      <c r="D195" t="str">
        <f>IF(Raw!AT195="", "", Raw!AT195)</f>
        <v/>
      </c>
      <c r="E195" t="str">
        <f>IF(Raw!V195="", "", Raw!V195)</f>
        <v/>
      </c>
      <c r="F195" t="str">
        <f>IF(Raw!BA195="", "", Raw!BA195)</f>
        <v/>
      </c>
      <c r="G195" t="str">
        <f>IF(Raw!AV195="", "", Raw!AV195)</f>
        <v/>
      </c>
      <c r="H195" t="str">
        <f>IF(Raw!T195="", "", Raw!T195)</f>
        <v/>
      </c>
      <c r="I195" t="str">
        <f>IF(Raw!U195="", "", Raw!U195)</f>
        <v/>
      </c>
      <c r="J195" t="str">
        <f>IF(Raw!AZ195="Failed", "No", "")</f>
        <v/>
      </c>
      <c r="K195" s="2" t="str">
        <f>IF(Raw!BK195="", "", IF(Raw!BK195="Missed", "Missed", DATEVALUE(RIGHT(Raw!BK195, LEN(Raw!BK195) - FIND(",", Raw!BK195) - 1))))</f>
        <v/>
      </c>
      <c r="L195" s="3" t="str">
        <f>IF(Raw!BL195="", "", IF(Raw!BL195="Missed", "Missed", TIMEVALUE(LEFT(Raw!BL195, FIND(" - ", Raw!BL195)))))</f>
        <v/>
      </c>
      <c r="M195" t="str">
        <f>IF(Raw!BM195="", "", Raw!BM195)</f>
        <v/>
      </c>
      <c r="N195" s="2" t="str">
        <f>IF(Raw!BN195="", "", IF(Raw!BN195="Missed", "Missed", DATEVALUE(RIGHT(Raw!BN195, LEN(Raw!BN195) - FIND(",", Raw!BN195) - 1))))</f>
        <v/>
      </c>
      <c r="O195" s="3" t="str">
        <f>IF(Raw!BO195="", "", IF(Raw!BO195="Missed", "Missed", TIMEVALUE(LEFT(Raw!BO195, FIND(" - ", Raw!BO195)))))</f>
        <v/>
      </c>
      <c r="P195" t="str">
        <f>IF(Raw!BP195="", "", Raw!BP195)</f>
        <v/>
      </c>
      <c r="Q195" s="2" t="str">
        <f>IF(Raw!BW195="", "", IF(Raw!BW195="Missed", "Missed", DATEVALUE(RIGHT(Raw!BW195, LEN(Raw!BW195) - FIND(",", Raw!BW195) - 1))))</f>
        <v/>
      </c>
      <c r="R195" s="3" t="str">
        <f>IF(Raw!BX195="", "", IF(Raw!BX195="Missed", "Missed", TIMEVALUE(LEFT(Raw!BX195, FIND(" - ", Raw!BX195)))))</f>
        <v/>
      </c>
      <c r="S195" t="str">
        <f>IF(Raw!BY195="", "", Raw!BY195)</f>
        <v/>
      </c>
      <c r="T195" s="2" t="str">
        <f>IF(Raw!BZ195="", "", IF(Raw!BZ195="Missed", "Missed", DATEVALUE(RIGHT(Raw!BZ195, LEN(Raw!BZ195) - FIND(",", Raw!BZ195) - 1))))</f>
        <v/>
      </c>
      <c r="U195" s="3" t="str">
        <f>IF(Raw!CA195="", "", IF(Raw!CA195="Missed", "Missed", TIMEVALUE(LEFT(Raw!CA195, FIND(" - ", Raw!CA195)))))</f>
        <v/>
      </c>
      <c r="V195" t="str">
        <f>IF(Raw!CB195="", "", Raw!CB195)</f>
        <v/>
      </c>
    </row>
    <row r="196" spans="1:22" x14ac:dyDescent="0.2">
      <c r="A196" s="4" t="str">
        <f>IF(B196="", "", 195)</f>
        <v/>
      </c>
      <c r="B196" s="4" t="str">
        <f>IF(Raw!R196="", "", Raw!R196)</f>
        <v/>
      </c>
      <c r="C196" s="4" t="str">
        <f>IF(Raw!S196="", "", Raw!S196)</f>
        <v/>
      </c>
      <c r="D196" t="str">
        <f>IF(Raw!AT196="", "", Raw!AT196)</f>
        <v/>
      </c>
      <c r="E196" t="str">
        <f>IF(Raw!V196="", "", Raw!V196)</f>
        <v/>
      </c>
      <c r="F196" t="str">
        <f>IF(Raw!BA196="", "", Raw!BA196)</f>
        <v/>
      </c>
      <c r="G196" t="str">
        <f>IF(Raw!AV196="", "", Raw!AV196)</f>
        <v/>
      </c>
      <c r="H196" t="str">
        <f>IF(Raw!T196="", "", Raw!T196)</f>
        <v/>
      </c>
      <c r="I196" t="str">
        <f>IF(Raw!U196="", "", Raw!U196)</f>
        <v/>
      </c>
      <c r="J196" t="str">
        <f>IF(Raw!AZ196="Failed", "No", "")</f>
        <v/>
      </c>
      <c r="K196" s="2" t="str">
        <f>IF(Raw!BK196="", "", IF(Raw!BK196="Missed", "Missed", DATEVALUE(RIGHT(Raw!BK196, LEN(Raw!BK196) - FIND(",", Raw!BK196) - 1))))</f>
        <v/>
      </c>
      <c r="L196" s="3" t="str">
        <f>IF(Raw!BL196="", "", IF(Raw!BL196="Missed", "Missed", TIMEVALUE(LEFT(Raw!BL196, FIND(" - ", Raw!BL196)))))</f>
        <v/>
      </c>
      <c r="M196" t="str">
        <f>IF(Raw!BM196="", "", Raw!BM196)</f>
        <v/>
      </c>
      <c r="N196" s="2" t="str">
        <f>IF(Raw!BN196="", "", IF(Raw!BN196="Missed", "Missed", DATEVALUE(RIGHT(Raw!BN196, LEN(Raw!BN196) - FIND(",", Raw!BN196) - 1))))</f>
        <v/>
      </c>
      <c r="O196" s="3" t="str">
        <f>IF(Raw!BO196="", "", IF(Raw!BO196="Missed", "Missed", TIMEVALUE(LEFT(Raw!BO196, FIND(" - ", Raw!BO196)))))</f>
        <v/>
      </c>
      <c r="P196" t="str">
        <f>IF(Raw!BP196="", "", Raw!BP196)</f>
        <v/>
      </c>
      <c r="Q196" s="2" t="str">
        <f>IF(Raw!BW196="", "", IF(Raw!BW196="Missed", "Missed", DATEVALUE(RIGHT(Raw!BW196, LEN(Raw!BW196) - FIND(",", Raw!BW196) - 1))))</f>
        <v/>
      </c>
      <c r="R196" s="3" t="str">
        <f>IF(Raw!BX196="", "", IF(Raw!BX196="Missed", "Missed", TIMEVALUE(LEFT(Raw!BX196, FIND(" - ", Raw!BX196)))))</f>
        <v/>
      </c>
      <c r="S196" t="str">
        <f>IF(Raw!BY196="", "", Raw!BY196)</f>
        <v/>
      </c>
      <c r="T196" s="2" t="str">
        <f>IF(Raw!BZ196="", "", IF(Raw!BZ196="Missed", "Missed", DATEVALUE(RIGHT(Raw!BZ196, LEN(Raw!BZ196) - FIND(",", Raw!BZ196) - 1))))</f>
        <v/>
      </c>
      <c r="U196" s="3" t="str">
        <f>IF(Raw!CA196="", "", IF(Raw!CA196="Missed", "Missed", TIMEVALUE(LEFT(Raw!CA196, FIND(" - ", Raw!CA196)))))</f>
        <v/>
      </c>
      <c r="V196" t="str">
        <f>IF(Raw!CB196="", "", Raw!CB196)</f>
        <v/>
      </c>
    </row>
    <row r="197" spans="1:22" x14ac:dyDescent="0.2">
      <c r="A197" s="4" t="str">
        <f>IF(B197="", "", 196)</f>
        <v/>
      </c>
      <c r="B197" s="4" t="str">
        <f>IF(Raw!R197="", "", Raw!R197)</f>
        <v/>
      </c>
      <c r="C197" s="4" t="str">
        <f>IF(Raw!S197="", "", Raw!S197)</f>
        <v/>
      </c>
      <c r="D197" t="str">
        <f>IF(Raw!AT197="", "", Raw!AT197)</f>
        <v/>
      </c>
      <c r="E197" t="str">
        <f>IF(Raw!V197="", "", Raw!V197)</f>
        <v/>
      </c>
      <c r="F197" t="str">
        <f>IF(Raw!BA197="", "", Raw!BA197)</f>
        <v/>
      </c>
      <c r="G197" t="str">
        <f>IF(Raw!AV197="", "", Raw!AV197)</f>
        <v/>
      </c>
      <c r="H197" t="str">
        <f>IF(Raw!T197="", "", Raw!T197)</f>
        <v/>
      </c>
      <c r="I197" t="str">
        <f>IF(Raw!U197="", "", Raw!U197)</f>
        <v/>
      </c>
      <c r="J197" t="str">
        <f>IF(Raw!AZ197="Failed", "No", "")</f>
        <v/>
      </c>
      <c r="K197" s="2" t="str">
        <f>IF(Raw!BK197="", "", IF(Raw!BK197="Missed", "Missed", DATEVALUE(RIGHT(Raw!BK197, LEN(Raw!BK197) - FIND(",", Raw!BK197) - 1))))</f>
        <v/>
      </c>
      <c r="L197" s="3" t="str">
        <f>IF(Raw!BL197="", "", IF(Raw!BL197="Missed", "Missed", TIMEVALUE(LEFT(Raw!BL197, FIND(" - ", Raw!BL197)))))</f>
        <v/>
      </c>
      <c r="M197" t="str">
        <f>IF(Raw!BM197="", "", Raw!BM197)</f>
        <v/>
      </c>
      <c r="N197" s="2" t="str">
        <f>IF(Raw!BN197="", "", IF(Raw!BN197="Missed", "Missed", DATEVALUE(RIGHT(Raw!BN197, LEN(Raw!BN197) - FIND(",", Raw!BN197) - 1))))</f>
        <v/>
      </c>
      <c r="O197" s="3" t="str">
        <f>IF(Raw!BO197="", "", IF(Raw!BO197="Missed", "Missed", TIMEVALUE(LEFT(Raw!BO197, FIND(" - ", Raw!BO197)))))</f>
        <v/>
      </c>
      <c r="P197" t="str">
        <f>IF(Raw!BP197="", "", Raw!BP197)</f>
        <v/>
      </c>
      <c r="Q197" s="2" t="str">
        <f>IF(Raw!BW197="", "", IF(Raw!BW197="Missed", "Missed", DATEVALUE(RIGHT(Raw!BW197, LEN(Raw!BW197) - FIND(",", Raw!BW197) - 1))))</f>
        <v/>
      </c>
      <c r="R197" s="3" t="str">
        <f>IF(Raw!BX197="", "", IF(Raw!BX197="Missed", "Missed", TIMEVALUE(LEFT(Raw!BX197, FIND(" - ", Raw!BX197)))))</f>
        <v/>
      </c>
      <c r="S197" t="str">
        <f>IF(Raw!BY197="", "", Raw!BY197)</f>
        <v/>
      </c>
      <c r="T197" s="2" t="str">
        <f>IF(Raw!BZ197="", "", IF(Raw!BZ197="Missed", "Missed", DATEVALUE(RIGHT(Raw!BZ197, LEN(Raw!BZ197) - FIND(",", Raw!BZ197) - 1))))</f>
        <v/>
      </c>
      <c r="U197" s="3" t="str">
        <f>IF(Raw!CA197="", "", IF(Raw!CA197="Missed", "Missed", TIMEVALUE(LEFT(Raw!CA197, FIND(" - ", Raw!CA197)))))</f>
        <v/>
      </c>
      <c r="V197" t="str">
        <f>IF(Raw!CB197="", "", Raw!CB197)</f>
        <v/>
      </c>
    </row>
    <row r="198" spans="1:22" x14ac:dyDescent="0.2">
      <c r="A198" s="4" t="str">
        <f>IF(B198="", "", 197)</f>
        <v/>
      </c>
      <c r="B198" s="4" t="str">
        <f>IF(Raw!R198="", "", Raw!R198)</f>
        <v/>
      </c>
      <c r="C198" s="4" t="str">
        <f>IF(Raw!S198="", "", Raw!S198)</f>
        <v/>
      </c>
      <c r="D198" t="str">
        <f>IF(Raw!AT198="", "", Raw!AT198)</f>
        <v/>
      </c>
      <c r="E198" t="str">
        <f>IF(Raw!V198="", "", Raw!V198)</f>
        <v/>
      </c>
      <c r="F198" t="str">
        <f>IF(Raw!BA198="", "", Raw!BA198)</f>
        <v/>
      </c>
      <c r="G198" t="str">
        <f>IF(Raw!AV198="", "", Raw!AV198)</f>
        <v/>
      </c>
      <c r="H198" t="str">
        <f>IF(Raw!T198="", "", Raw!T198)</f>
        <v/>
      </c>
      <c r="I198" t="str">
        <f>IF(Raw!U198="", "", Raw!U198)</f>
        <v/>
      </c>
      <c r="J198" t="str">
        <f>IF(Raw!AZ198="Failed", "No", "")</f>
        <v/>
      </c>
      <c r="K198" s="2" t="str">
        <f>IF(Raw!BK198="", "", IF(Raw!BK198="Missed", "Missed", DATEVALUE(RIGHT(Raw!BK198, LEN(Raw!BK198) - FIND(",", Raw!BK198) - 1))))</f>
        <v/>
      </c>
      <c r="L198" s="3" t="str">
        <f>IF(Raw!BL198="", "", IF(Raw!BL198="Missed", "Missed", TIMEVALUE(LEFT(Raw!BL198, FIND(" - ", Raw!BL198)))))</f>
        <v/>
      </c>
      <c r="M198" t="str">
        <f>IF(Raw!BM198="", "", Raw!BM198)</f>
        <v/>
      </c>
      <c r="N198" s="2" t="str">
        <f>IF(Raw!BN198="", "", IF(Raw!BN198="Missed", "Missed", DATEVALUE(RIGHT(Raw!BN198, LEN(Raw!BN198) - FIND(",", Raw!BN198) - 1))))</f>
        <v/>
      </c>
      <c r="O198" s="3" t="str">
        <f>IF(Raw!BO198="", "", IF(Raw!BO198="Missed", "Missed", TIMEVALUE(LEFT(Raw!BO198, FIND(" - ", Raw!BO198)))))</f>
        <v/>
      </c>
      <c r="P198" t="str">
        <f>IF(Raw!BP198="", "", Raw!BP198)</f>
        <v/>
      </c>
      <c r="Q198" s="2" t="str">
        <f>IF(Raw!BW198="", "", IF(Raw!BW198="Missed", "Missed", DATEVALUE(RIGHT(Raw!BW198, LEN(Raw!BW198) - FIND(",", Raw!BW198) - 1))))</f>
        <v/>
      </c>
      <c r="R198" s="3" t="str">
        <f>IF(Raw!BX198="", "", IF(Raw!BX198="Missed", "Missed", TIMEVALUE(LEFT(Raw!BX198, FIND(" - ", Raw!BX198)))))</f>
        <v/>
      </c>
      <c r="S198" t="str">
        <f>IF(Raw!BY198="", "", Raw!BY198)</f>
        <v/>
      </c>
      <c r="T198" s="2" t="str">
        <f>IF(Raw!BZ198="", "", IF(Raw!BZ198="Missed", "Missed", DATEVALUE(RIGHT(Raw!BZ198, LEN(Raw!BZ198) - FIND(",", Raw!BZ198) - 1))))</f>
        <v/>
      </c>
      <c r="U198" s="3" t="str">
        <f>IF(Raw!CA198="", "", IF(Raw!CA198="Missed", "Missed", TIMEVALUE(LEFT(Raw!CA198, FIND(" - ", Raw!CA198)))))</f>
        <v/>
      </c>
      <c r="V198" t="str">
        <f>IF(Raw!CB198="", "", Raw!CB198)</f>
        <v/>
      </c>
    </row>
    <row r="199" spans="1:22" x14ac:dyDescent="0.2">
      <c r="A199" s="4" t="str">
        <f>IF(B199="", "", 198)</f>
        <v/>
      </c>
      <c r="B199" s="4" t="str">
        <f>IF(Raw!R199="", "", Raw!R199)</f>
        <v/>
      </c>
      <c r="C199" s="4" t="str">
        <f>IF(Raw!S199="", "", Raw!S199)</f>
        <v/>
      </c>
      <c r="D199" t="str">
        <f>IF(Raw!AT199="", "", Raw!AT199)</f>
        <v/>
      </c>
      <c r="E199" t="str">
        <f>IF(Raw!V199="", "", Raw!V199)</f>
        <v/>
      </c>
      <c r="F199" t="str">
        <f>IF(Raw!BA199="", "", Raw!BA199)</f>
        <v/>
      </c>
      <c r="G199" t="str">
        <f>IF(Raw!AV199="", "", Raw!AV199)</f>
        <v/>
      </c>
      <c r="H199" t="str">
        <f>IF(Raw!T199="", "", Raw!T199)</f>
        <v/>
      </c>
      <c r="I199" t="str">
        <f>IF(Raw!U199="", "", Raw!U199)</f>
        <v/>
      </c>
      <c r="J199" t="str">
        <f>IF(Raw!AZ199="Failed", "No", "")</f>
        <v/>
      </c>
      <c r="K199" s="2" t="str">
        <f>IF(Raw!BK199="", "", IF(Raw!BK199="Missed", "Missed", DATEVALUE(RIGHT(Raw!BK199, LEN(Raw!BK199) - FIND(",", Raw!BK199) - 1))))</f>
        <v/>
      </c>
      <c r="L199" s="3" t="str">
        <f>IF(Raw!BL199="", "", IF(Raw!BL199="Missed", "Missed", TIMEVALUE(LEFT(Raw!BL199, FIND(" - ", Raw!BL199)))))</f>
        <v/>
      </c>
      <c r="M199" t="str">
        <f>IF(Raw!BM199="", "", Raw!BM199)</f>
        <v/>
      </c>
      <c r="N199" s="2" t="str">
        <f>IF(Raw!BN199="", "", IF(Raw!BN199="Missed", "Missed", DATEVALUE(RIGHT(Raw!BN199, LEN(Raw!BN199) - FIND(",", Raw!BN199) - 1))))</f>
        <v/>
      </c>
      <c r="O199" s="3" t="str">
        <f>IF(Raw!BO199="", "", IF(Raw!BO199="Missed", "Missed", TIMEVALUE(LEFT(Raw!BO199, FIND(" - ", Raw!BO199)))))</f>
        <v/>
      </c>
      <c r="P199" t="str">
        <f>IF(Raw!BP199="", "", Raw!BP199)</f>
        <v/>
      </c>
      <c r="Q199" s="2" t="str">
        <f>IF(Raw!BW199="", "", IF(Raw!BW199="Missed", "Missed", DATEVALUE(RIGHT(Raw!BW199, LEN(Raw!BW199) - FIND(",", Raw!BW199) - 1))))</f>
        <v/>
      </c>
      <c r="R199" s="3" t="str">
        <f>IF(Raw!BX199="", "", IF(Raw!BX199="Missed", "Missed", TIMEVALUE(LEFT(Raw!BX199, FIND(" - ", Raw!BX199)))))</f>
        <v/>
      </c>
      <c r="S199" t="str">
        <f>IF(Raw!BY199="", "", Raw!BY199)</f>
        <v/>
      </c>
      <c r="T199" s="2" t="str">
        <f>IF(Raw!BZ199="", "", IF(Raw!BZ199="Missed", "Missed", DATEVALUE(RIGHT(Raw!BZ199, LEN(Raw!BZ199) - FIND(",", Raw!BZ199) - 1))))</f>
        <v/>
      </c>
      <c r="U199" s="3" t="str">
        <f>IF(Raw!CA199="", "", IF(Raw!CA199="Missed", "Missed", TIMEVALUE(LEFT(Raw!CA199, FIND(" - ", Raw!CA199)))))</f>
        <v/>
      </c>
      <c r="V199" t="str">
        <f>IF(Raw!CB199="", "", Raw!CB199)</f>
        <v/>
      </c>
    </row>
    <row r="200" spans="1:22" x14ac:dyDescent="0.2">
      <c r="A200" s="4" t="str">
        <f>IF(B200="", "", 199)</f>
        <v/>
      </c>
      <c r="B200" s="4" t="str">
        <f>IF(Raw!R200="", "", Raw!R200)</f>
        <v/>
      </c>
      <c r="C200" s="4" t="str">
        <f>IF(Raw!S200="", "", Raw!S200)</f>
        <v/>
      </c>
      <c r="D200" t="str">
        <f>IF(Raw!AT200="", "", Raw!AT200)</f>
        <v/>
      </c>
      <c r="E200" t="str">
        <f>IF(Raw!V200="", "", Raw!V200)</f>
        <v/>
      </c>
      <c r="F200" t="str">
        <f>IF(Raw!BA200="", "", Raw!BA200)</f>
        <v/>
      </c>
      <c r="G200" t="str">
        <f>IF(Raw!AV200="", "", Raw!AV200)</f>
        <v/>
      </c>
      <c r="H200" t="str">
        <f>IF(Raw!T200="", "", Raw!T200)</f>
        <v/>
      </c>
      <c r="I200" t="str">
        <f>IF(Raw!U200="", "", Raw!U200)</f>
        <v/>
      </c>
      <c r="J200" t="str">
        <f>IF(Raw!AZ200="Failed", "No", "")</f>
        <v/>
      </c>
      <c r="K200" s="2" t="str">
        <f>IF(Raw!BK200="", "", IF(Raw!BK200="Missed", "Missed", DATEVALUE(RIGHT(Raw!BK200, LEN(Raw!BK200) - FIND(",", Raw!BK200) - 1))))</f>
        <v/>
      </c>
      <c r="L200" s="3" t="str">
        <f>IF(Raw!BL200="", "", IF(Raw!BL200="Missed", "Missed", TIMEVALUE(LEFT(Raw!BL200, FIND(" - ", Raw!BL200)))))</f>
        <v/>
      </c>
      <c r="M200" t="str">
        <f>IF(Raw!BM200="", "", Raw!BM200)</f>
        <v/>
      </c>
      <c r="N200" s="2" t="str">
        <f>IF(Raw!BN200="", "", IF(Raw!BN200="Missed", "Missed", DATEVALUE(RIGHT(Raw!BN200, LEN(Raw!BN200) - FIND(",", Raw!BN200) - 1))))</f>
        <v/>
      </c>
      <c r="O200" s="3" t="str">
        <f>IF(Raw!BO200="", "", IF(Raw!BO200="Missed", "Missed", TIMEVALUE(LEFT(Raw!BO200, FIND(" - ", Raw!BO200)))))</f>
        <v/>
      </c>
      <c r="P200" t="str">
        <f>IF(Raw!BP200="", "", Raw!BP200)</f>
        <v/>
      </c>
      <c r="Q200" s="2" t="str">
        <f>IF(Raw!BW200="", "", IF(Raw!BW200="Missed", "Missed", DATEVALUE(RIGHT(Raw!BW200, LEN(Raw!BW200) - FIND(",", Raw!BW200) - 1))))</f>
        <v/>
      </c>
      <c r="R200" s="3" t="str">
        <f>IF(Raw!BX200="", "", IF(Raw!BX200="Missed", "Missed", TIMEVALUE(LEFT(Raw!BX200, FIND(" - ", Raw!BX200)))))</f>
        <v/>
      </c>
      <c r="S200" t="str">
        <f>IF(Raw!BY200="", "", Raw!BY200)</f>
        <v/>
      </c>
      <c r="T200" s="2" t="str">
        <f>IF(Raw!BZ200="", "", IF(Raw!BZ200="Missed", "Missed", DATEVALUE(RIGHT(Raw!BZ200, LEN(Raw!BZ200) - FIND(",", Raw!BZ200) - 1))))</f>
        <v/>
      </c>
      <c r="U200" s="3" t="str">
        <f>IF(Raw!CA200="", "", IF(Raw!CA200="Missed", "Missed", TIMEVALUE(LEFT(Raw!CA200, FIND(" - ", Raw!CA200)))))</f>
        <v/>
      </c>
      <c r="V200" t="str">
        <f>IF(Raw!CB200="", "", Raw!CB200)</f>
        <v/>
      </c>
    </row>
    <row r="201" spans="1:22" x14ac:dyDescent="0.2">
      <c r="A201" s="4" t="str">
        <f>IF(B201="", "", 200)</f>
        <v/>
      </c>
      <c r="B201" s="4" t="str">
        <f>IF(Raw!R201="", "", Raw!R201)</f>
        <v/>
      </c>
      <c r="C201" s="4" t="str">
        <f>IF(Raw!S201="", "", Raw!S201)</f>
        <v/>
      </c>
      <c r="D201" t="str">
        <f>IF(Raw!AT201="", "", Raw!AT201)</f>
        <v/>
      </c>
      <c r="E201" t="str">
        <f>IF(Raw!V201="", "", Raw!V201)</f>
        <v/>
      </c>
      <c r="F201" t="str">
        <f>IF(Raw!BA201="", "", Raw!BA201)</f>
        <v/>
      </c>
      <c r="G201" t="str">
        <f>IF(Raw!AV201="", "", Raw!AV201)</f>
        <v/>
      </c>
      <c r="H201" t="str">
        <f>IF(Raw!T201="", "", Raw!T201)</f>
        <v/>
      </c>
      <c r="I201" t="str">
        <f>IF(Raw!U201="", "", Raw!U201)</f>
        <v/>
      </c>
      <c r="J201" t="str">
        <f>IF(Raw!AZ201="Failed", "No", "")</f>
        <v/>
      </c>
      <c r="K201" s="2" t="str">
        <f>IF(Raw!BK201="", "", IF(Raw!BK201="Missed", "Missed", DATEVALUE(RIGHT(Raw!BK201, LEN(Raw!BK201) - FIND(",", Raw!BK201) - 1))))</f>
        <v/>
      </c>
      <c r="L201" s="3" t="str">
        <f>IF(Raw!BL201="", "", IF(Raw!BL201="Missed", "Missed", TIMEVALUE(LEFT(Raw!BL201, FIND(" - ", Raw!BL201)))))</f>
        <v/>
      </c>
      <c r="M201" t="str">
        <f>IF(Raw!BM201="", "", Raw!BM201)</f>
        <v/>
      </c>
      <c r="N201" s="2" t="str">
        <f>IF(Raw!BN201="", "", IF(Raw!BN201="Missed", "Missed", DATEVALUE(RIGHT(Raw!BN201, LEN(Raw!BN201) - FIND(",", Raw!BN201) - 1))))</f>
        <v/>
      </c>
      <c r="O201" s="3" t="str">
        <f>IF(Raw!BO201="", "", IF(Raw!BO201="Missed", "Missed", TIMEVALUE(LEFT(Raw!BO201, FIND(" - ", Raw!BO201)))))</f>
        <v/>
      </c>
      <c r="P201" t="str">
        <f>IF(Raw!BP201="", "", Raw!BP201)</f>
        <v/>
      </c>
      <c r="Q201" s="2" t="str">
        <f>IF(Raw!BW201="", "", IF(Raw!BW201="Missed", "Missed", DATEVALUE(RIGHT(Raw!BW201, LEN(Raw!BW201) - FIND(",", Raw!BW201) - 1))))</f>
        <v/>
      </c>
      <c r="R201" s="3" t="str">
        <f>IF(Raw!BX201="", "", IF(Raw!BX201="Missed", "Missed", TIMEVALUE(LEFT(Raw!BX201, FIND(" - ", Raw!BX201)))))</f>
        <v/>
      </c>
      <c r="S201" t="str">
        <f>IF(Raw!BY201="", "", Raw!BY201)</f>
        <v/>
      </c>
      <c r="T201" s="2" t="str">
        <f>IF(Raw!BZ201="", "", IF(Raw!BZ201="Missed", "Missed", DATEVALUE(RIGHT(Raw!BZ201, LEN(Raw!BZ201) - FIND(",", Raw!BZ201) - 1))))</f>
        <v/>
      </c>
      <c r="U201" s="3" t="str">
        <f>IF(Raw!CA201="", "", IF(Raw!CA201="Missed", "Missed", TIMEVALUE(LEFT(Raw!CA201, FIND(" - ", Raw!CA201)))))</f>
        <v/>
      </c>
      <c r="V201" t="str">
        <f>IF(Raw!CB201="", "", Raw!CB201)</f>
        <v/>
      </c>
    </row>
    <row r="202" spans="1:22" x14ac:dyDescent="0.2">
      <c r="A202" s="4" t="str">
        <f>IF(B202="", "", 201)</f>
        <v/>
      </c>
      <c r="B202" s="4" t="str">
        <f>IF(Raw!R202="", "", Raw!R202)</f>
        <v/>
      </c>
      <c r="C202" s="4" t="str">
        <f>IF(Raw!S202="", "", Raw!S202)</f>
        <v/>
      </c>
      <c r="D202" t="str">
        <f>IF(Raw!AT202="", "", Raw!AT202)</f>
        <v/>
      </c>
      <c r="E202" t="str">
        <f>IF(Raw!V202="", "", Raw!V202)</f>
        <v/>
      </c>
      <c r="F202" t="str">
        <f>IF(Raw!BA202="", "", Raw!BA202)</f>
        <v/>
      </c>
      <c r="G202" t="str">
        <f>IF(Raw!AV202="", "", Raw!AV202)</f>
        <v/>
      </c>
      <c r="H202" t="str">
        <f>IF(Raw!T202="", "", Raw!T202)</f>
        <v/>
      </c>
      <c r="I202" t="str">
        <f>IF(Raw!U202="", "", Raw!U202)</f>
        <v/>
      </c>
      <c r="J202" t="str">
        <f>IF(Raw!AZ202="Failed", "No", "")</f>
        <v/>
      </c>
      <c r="K202" s="2" t="str">
        <f>IF(Raw!BK202="", "", IF(Raw!BK202="Missed", "Missed", DATEVALUE(RIGHT(Raw!BK202, LEN(Raw!BK202) - FIND(",", Raw!BK202) - 1))))</f>
        <v/>
      </c>
      <c r="L202" s="3" t="str">
        <f>IF(Raw!BL202="", "", IF(Raw!BL202="Missed", "Missed", TIMEVALUE(LEFT(Raw!BL202, FIND(" - ", Raw!BL202)))))</f>
        <v/>
      </c>
      <c r="M202" t="str">
        <f>IF(Raw!BM202="", "", Raw!BM202)</f>
        <v/>
      </c>
      <c r="N202" s="2" t="str">
        <f>IF(Raw!BN202="", "", IF(Raw!BN202="Missed", "Missed", DATEVALUE(RIGHT(Raw!BN202, LEN(Raw!BN202) - FIND(",", Raw!BN202) - 1))))</f>
        <v/>
      </c>
      <c r="O202" s="3" t="str">
        <f>IF(Raw!BO202="", "", IF(Raw!BO202="Missed", "Missed", TIMEVALUE(LEFT(Raw!BO202, FIND(" - ", Raw!BO202)))))</f>
        <v/>
      </c>
      <c r="P202" t="str">
        <f>IF(Raw!BP202="", "", Raw!BP202)</f>
        <v/>
      </c>
      <c r="Q202" s="2" t="str">
        <f>IF(Raw!BW202="", "", IF(Raw!BW202="Missed", "Missed", DATEVALUE(RIGHT(Raw!BW202, LEN(Raw!BW202) - FIND(",", Raw!BW202) - 1))))</f>
        <v/>
      </c>
      <c r="R202" s="3" t="str">
        <f>IF(Raw!BX202="", "", IF(Raw!BX202="Missed", "Missed", TIMEVALUE(LEFT(Raw!BX202, FIND(" - ", Raw!BX202)))))</f>
        <v/>
      </c>
      <c r="S202" t="str">
        <f>IF(Raw!BY202="", "", Raw!BY202)</f>
        <v/>
      </c>
      <c r="T202" s="2" t="str">
        <f>IF(Raw!BZ202="", "", IF(Raw!BZ202="Missed", "Missed", DATEVALUE(RIGHT(Raw!BZ202, LEN(Raw!BZ202) - FIND(",", Raw!BZ202) - 1))))</f>
        <v/>
      </c>
      <c r="U202" s="3" t="str">
        <f>IF(Raw!CA202="", "", IF(Raw!CA202="Missed", "Missed", TIMEVALUE(LEFT(Raw!CA202, FIND(" - ", Raw!CA202)))))</f>
        <v/>
      </c>
      <c r="V202" t="str">
        <f>IF(Raw!CB202="", "", Raw!CB202)</f>
        <v/>
      </c>
    </row>
    <row r="203" spans="1:22" x14ac:dyDescent="0.2">
      <c r="A203" s="4" t="str">
        <f>IF(B203="", "", 202)</f>
        <v/>
      </c>
      <c r="B203" s="4" t="str">
        <f>IF(Raw!R203="", "", Raw!R203)</f>
        <v/>
      </c>
      <c r="C203" s="4" t="str">
        <f>IF(Raw!S203="", "", Raw!S203)</f>
        <v/>
      </c>
      <c r="D203" t="str">
        <f>IF(Raw!AT203="", "", Raw!AT203)</f>
        <v/>
      </c>
      <c r="E203" t="str">
        <f>IF(Raw!V203="", "", Raw!V203)</f>
        <v/>
      </c>
      <c r="F203" t="str">
        <f>IF(Raw!BA203="", "", Raw!BA203)</f>
        <v/>
      </c>
      <c r="G203" t="str">
        <f>IF(Raw!AV203="", "", Raw!AV203)</f>
        <v/>
      </c>
      <c r="H203" t="str">
        <f>IF(Raw!T203="", "", Raw!T203)</f>
        <v/>
      </c>
      <c r="I203" t="str">
        <f>IF(Raw!U203="", "", Raw!U203)</f>
        <v/>
      </c>
      <c r="J203" t="str">
        <f>IF(Raw!AZ203="Failed", "No", "")</f>
        <v/>
      </c>
      <c r="K203" s="2" t="str">
        <f>IF(Raw!BK203="", "", IF(Raw!BK203="Missed", "Missed", DATEVALUE(RIGHT(Raw!BK203, LEN(Raw!BK203) - FIND(",", Raw!BK203) - 1))))</f>
        <v/>
      </c>
      <c r="L203" s="3" t="str">
        <f>IF(Raw!BL203="", "", IF(Raw!BL203="Missed", "Missed", TIMEVALUE(LEFT(Raw!BL203, FIND(" - ", Raw!BL203)))))</f>
        <v/>
      </c>
      <c r="M203" t="str">
        <f>IF(Raw!BM203="", "", Raw!BM203)</f>
        <v/>
      </c>
      <c r="N203" s="2" t="str">
        <f>IF(Raw!BN203="", "", IF(Raw!BN203="Missed", "Missed", DATEVALUE(RIGHT(Raw!BN203, LEN(Raw!BN203) - FIND(",", Raw!BN203) - 1))))</f>
        <v/>
      </c>
      <c r="O203" s="3" t="str">
        <f>IF(Raw!BO203="", "", IF(Raw!BO203="Missed", "Missed", TIMEVALUE(LEFT(Raw!BO203, FIND(" - ", Raw!BO203)))))</f>
        <v/>
      </c>
      <c r="P203" t="str">
        <f>IF(Raw!BP203="", "", Raw!BP203)</f>
        <v/>
      </c>
      <c r="Q203" s="2" t="str">
        <f>IF(Raw!BW203="", "", IF(Raw!BW203="Missed", "Missed", DATEVALUE(RIGHT(Raw!BW203, LEN(Raw!BW203) - FIND(",", Raw!BW203) - 1))))</f>
        <v/>
      </c>
      <c r="R203" s="3" t="str">
        <f>IF(Raw!BX203="", "", IF(Raw!BX203="Missed", "Missed", TIMEVALUE(LEFT(Raw!BX203, FIND(" - ", Raw!BX203)))))</f>
        <v/>
      </c>
      <c r="S203" t="str">
        <f>IF(Raw!BY203="", "", Raw!BY203)</f>
        <v/>
      </c>
      <c r="T203" s="2" t="str">
        <f>IF(Raw!BZ203="", "", IF(Raw!BZ203="Missed", "Missed", DATEVALUE(RIGHT(Raw!BZ203, LEN(Raw!BZ203) - FIND(",", Raw!BZ203) - 1))))</f>
        <v/>
      </c>
      <c r="U203" s="3" t="str">
        <f>IF(Raw!CA203="", "", IF(Raw!CA203="Missed", "Missed", TIMEVALUE(LEFT(Raw!CA203, FIND(" - ", Raw!CA203)))))</f>
        <v/>
      </c>
      <c r="V203" t="str">
        <f>IF(Raw!CB203="", "", Raw!CB203)</f>
        <v/>
      </c>
    </row>
    <row r="204" spans="1:22" x14ac:dyDescent="0.2">
      <c r="A204" s="4" t="str">
        <f>IF(B204="", "", 203)</f>
        <v/>
      </c>
      <c r="B204" s="4" t="str">
        <f>IF(Raw!R204="", "", Raw!R204)</f>
        <v/>
      </c>
      <c r="C204" s="4" t="str">
        <f>IF(Raw!S204="", "", Raw!S204)</f>
        <v/>
      </c>
      <c r="D204" t="str">
        <f>IF(Raw!AT204="", "", Raw!AT204)</f>
        <v/>
      </c>
      <c r="E204" t="str">
        <f>IF(Raw!V204="", "", Raw!V204)</f>
        <v/>
      </c>
      <c r="F204" t="str">
        <f>IF(Raw!BA204="", "", Raw!BA204)</f>
        <v/>
      </c>
      <c r="G204" t="str">
        <f>IF(Raw!AV204="", "", Raw!AV204)</f>
        <v/>
      </c>
      <c r="H204" t="str">
        <f>IF(Raw!T204="", "", Raw!T204)</f>
        <v/>
      </c>
      <c r="I204" t="str">
        <f>IF(Raw!U204="", "", Raw!U204)</f>
        <v/>
      </c>
      <c r="J204" t="str">
        <f>IF(Raw!AZ204="Failed", "No", "")</f>
        <v/>
      </c>
      <c r="K204" s="2" t="str">
        <f>IF(Raw!BK204="", "", IF(Raw!BK204="Missed", "Missed", DATEVALUE(RIGHT(Raw!BK204, LEN(Raw!BK204) - FIND(",", Raw!BK204) - 1))))</f>
        <v/>
      </c>
      <c r="L204" s="3" t="str">
        <f>IF(Raw!BL204="", "", IF(Raw!BL204="Missed", "Missed", TIMEVALUE(LEFT(Raw!BL204, FIND(" - ", Raw!BL204)))))</f>
        <v/>
      </c>
      <c r="M204" t="str">
        <f>IF(Raw!BM204="", "", Raw!BM204)</f>
        <v/>
      </c>
      <c r="N204" s="2" t="str">
        <f>IF(Raw!BN204="", "", IF(Raw!BN204="Missed", "Missed", DATEVALUE(RIGHT(Raw!BN204, LEN(Raw!BN204) - FIND(",", Raw!BN204) - 1))))</f>
        <v/>
      </c>
      <c r="O204" s="3" t="str">
        <f>IF(Raw!BO204="", "", IF(Raw!BO204="Missed", "Missed", TIMEVALUE(LEFT(Raw!BO204, FIND(" - ", Raw!BO204)))))</f>
        <v/>
      </c>
      <c r="P204" t="str">
        <f>IF(Raw!BP204="", "", Raw!BP204)</f>
        <v/>
      </c>
      <c r="Q204" s="2" t="str">
        <f>IF(Raw!BW204="", "", IF(Raw!BW204="Missed", "Missed", DATEVALUE(RIGHT(Raw!BW204, LEN(Raw!BW204) - FIND(",", Raw!BW204) - 1))))</f>
        <v/>
      </c>
      <c r="R204" s="3" t="str">
        <f>IF(Raw!BX204="", "", IF(Raw!BX204="Missed", "Missed", TIMEVALUE(LEFT(Raw!BX204, FIND(" - ", Raw!BX204)))))</f>
        <v/>
      </c>
      <c r="S204" t="str">
        <f>IF(Raw!BY204="", "", Raw!BY204)</f>
        <v/>
      </c>
      <c r="T204" s="2" t="str">
        <f>IF(Raw!BZ204="", "", IF(Raw!BZ204="Missed", "Missed", DATEVALUE(RIGHT(Raw!BZ204, LEN(Raw!BZ204) - FIND(",", Raw!BZ204) - 1))))</f>
        <v/>
      </c>
      <c r="U204" s="3" t="str">
        <f>IF(Raw!CA204="", "", IF(Raw!CA204="Missed", "Missed", TIMEVALUE(LEFT(Raw!CA204, FIND(" - ", Raw!CA204)))))</f>
        <v/>
      </c>
      <c r="V204" t="str">
        <f>IF(Raw!CB204="", "", Raw!CB204)</f>
        <v/>
      </c>
    </row>
    <row r="205" spans="1:22" x14ac:dyDescent="0.2">
      <c r="A205" s="4" t="str">
        <f>IF(B205="", "", 204)</f>
        <v/>
      </c>
      <c r="B205" s="4" t="str">
        <f>IF(Raw!R205="", "", Raw!R205)</f>
        <v/>
      </c>
      <c r="C205" s="4" t="str">
        <f>IF(Raw!S205="", "", Raw!S205)</f>
        <v/>
      </c>
      <c r="D205" t="str">
        <f>IF(Raw!AT205="", "", Raw!AT205)</f>
        <v/>
      </c>
      <c r="E205" t="str">
        <f>IF(Raw!V205="", "", Raw!V205)</f>
        <v/>
      </c>
      <c r="F205" t="str">
        <f>IF(Raw!BA205="", "", Raw!BA205)</f>
        <v/>
      </c>
      <c r="G205" t="str">
        <f>IF(Raw!AV205="", "", Raw!AV205)</f>
        <v/>
      </c>
      <c r="H205" t="str">
        <f>IF(Raw!T205="", "", Raw!T205)</f>
        <v/>
      </c>
      <c r="I205" t="str">
        <f>IF(Raw!U205="", "", Raw!U205)</f>
        <v/>
      </c>
      <c r="J205" t="str">
        <f>IF(Raw!AZ205="Failed", "No", "")</f>
        <v/>
      </c>
      <c r="K205" s="2" t="str">
        <f>IF(Raw!BK205="", "", IF(Raw!BK205="Missed", "Missed", DATEVALUE(RIGHT(Raw!BK205, LEN(Raw!BK205) - FIND(",", Raw!BK205) - 1))))</f>
        <v/>
      </c>
      <c r="L205" s="3" t="str">
        <f>IF(Raw!BL205="", "", IF(Raw!BL205="Missed", "Missed", TIMEVALUE(LEFT(Raw!BL205, FIND(" - ", Raw!BL205)))))</f>
        <v/>
      </c>
      <c r="M205" t="str">
        <f>IF(Raw!BM205="", "", Raw!BM205)</f>
        <v/>
      </c>
      <c r="N205" s="2" t="str">
        <f>IF(Raw!BN205="", "", IF(Raw!BN205="Missed", "Missed", DATEVALUE(RIGHT(Raw!BN205, LEN(Raw!BN205) - FIND(",", Raw!BN205) - 1))))</f>
        <v/>
      </c>
      <c r="O205" s="3" t="str">
        <f>IF(Raw!BO205="", "", IF(Raw!BO205="Missed", "Missed", TIMEVALUE(LEFT(Raw!BO205, FIND(" - ", Raw!BO205)))))</f>
        <v/>
      </c>
      <c r="P205" t="str">
        <f>IF(Raw!BP205="", "", Raw!BP205)</f>
        <v/>
      </c>
      <c r="Q205" s="2" t="str">
        <f>IF(Raw!BW205="", "", IF(Raw!BW205="Missed", "Missed", DATEVALUE(RIGHT(Raw!BW205, LEN(Raw!BW205) - FIND(",", Raw!BW205) - 1))))</f>
        <v/>
      </c>
      <c r="R205" s="3" t="str">
        <f>IF(Raw!BX205="", "", IF(Raw!BX205="Missed", "Missed", TIMEVALUE(LEFT(Raw!BX205, FIND(" - ", Raw!BX205)))))</f>
        <v/>
      </c>
      <c r="S205" t="str">
        <f>IF(Raw!BY205="", "", Raw!BY205)</f>
        <v/>
      </c>
      <c r="T205" s="2" t="str">
        <f>IF(Raw!BZ205="", "", IF(Raw!BZ205="Missed", "Missed", DATEVALUE(RIGHT(Raw!BZ205, LEN(Raw!BZ205) - FIND(",", Raw!BZ205) - 1))))</f>
        <v/>
      </c>
      <c r="U205" s="3" t="str">
        <f>IF(Raw!CA205="", "", IF(Raw!CA205="Missed", "Missed", TIMEVALUE(LEFT(Raw!CA205, FIND(" - ", Raw!CA205)))))</f>
        <v/>
      </c>
      <c r="V205" t="str">
        <f>IF(Raw!CB205="", "", Raw!CB205)</f>
        <v/>
      </c>
    </row>
    <row r="206" spans="1:22" x14ac:dyDescent="0.2">
      <c r="A206" s="4" t="str">
        <f>IF(B206="", "", 205)</f>
        <v/>
      </c>
      <c r="B206" s="4" t="str">
        <f>IF(Raw!R206="", "", Raw!R206)</f>
        <v/>
      </c>
      <c r="C206" s="4" t="str">
        <f>IF(Raw!S206="", "", Raw!S206)</f>
        <v/>
      </c>
      <c r="D206" t="str">
        <f>IF(Raw!AT206="", "", Raw!AT206)</f>
        <v/>
      </c>
      <c r="E206" t="str">
        <f>IF(Raw!V206="", "", Raw!V206)</f>
        <v/>
      </c>
      <c r="F206" t="str">
        <f>IF(Raw!BA206="", "", Raw!BA206)</f>
        <v/>
      </c>
      <c r="G206" t="str">
        <f>IF(Raw!AV206="", "", Raw!AV206)</f>
        <v/>
      </c>
      <c r="H206" t="str">
        <f>IF(Raw!T206="", "", Raw!T206)</f>
        <v/>
      </c>
      <c r="I206" t="str">
        <f>IF(Raw!U206="", "", Raw!U206)</f>
        <v/>
      </c>
      <c r="J206" t="str">
        <f>IF(Raw!AZ206="Failed", "No", "")</f>
        <v/>
      </c>
      <c r="K206" s="2" t="str">
        <f>IF(Raw!BK206="", "", IF(Raw!BK206="Missed", "Missed", DATEVALUE(RIGHT(Raw!BK206, LEN(Raw!BK206) - FIND(",", Raw!BK206) - 1))))</f>
        <v/>
      </c>
      <c r="L206" s="3" t="str">
        <f>IF(Raw!BL206="", "", IF(Raw!BL206="Missed", "Missed", TIMEVALUE(LEFT(Raw!BL206, FIND(" - ", Raw!BL206)))))</f>
        <v/>
      </c>
      <c r="M206" t="str">
        <f>IF(Raw!BM206="", "", Raw!BM206)</f>
        <v/>
      </c>
      <c r="N206" s="2" t="str">
        <f>IF(Raw!BN206="", "", IF(Raw!BN206="Missed", "Missed", DATEVALUE(RIGHT(Raw!BN206, LEN(Raw!BN206) - FIND(",", Raw!BN206) - 1))))</f>
        <v/>
      </c>
      <c r="O206" s="3" t="str">
        <f>IF(Raw!BO206="", "", IF(Raw!BO206="Missed", "Missed", TIMEVALUE(LEFT(Raw!BO206, FIND(" - ", Raw!BO206)))))</f>
        <v/>
      </c>
      <c r="P206" t="str">
        <f>IF(Raw!BP206="", "", Raw!BP206)</f>
        <v/>
      </c>
      <c r="Q206" s="2" t="str">
        <f>IF(Raw!BW206="", "", IF(Raw!BW206="Missed", "Missed", DATEVALUE(RIGHT(Raw!BW206, LEN(Raw!BW206) - FIND(",", Raw!BW206) - 1))))</f>
        <v/>
      </c>
      <c r="R206" s="3" t="str">
        <f>IF(Raw!BX206="", "", IF(Raw!BX206="Missed", "Missed", TIMEVALUE(LEFT(Raw!BX206, FIND(" - ", Raw!BX206)))))</f>
        <v/>
      </c>
      <c r="S206" t="str">
        <f>IF(Raw!BY206="", "", Raw!BY206)</f>
        <v/>
      </c>
      <c r="T206" s="2" t="str">
        <f>IF(Raw!BZ206="", "", IF(Raw!BZ206="Missed", "Missed", DATEVALUE(RIGHT(Raw!BZ206, LEN(Raw!BZ206) - FIND(",", Raw!BZ206) - 1))))</f>
        <v/>
      </c>
      <c r="U206" s="3" t="str">
        <f>IF(Raw!CA206="", "", IF(Raw!CA206="Missed", "Missed", TIMEVALUE(LEFT(Raw!CA206, FIND(" - ", Raw!CA206)))))</f>
        <v/>
      </c>
      <c r="V206" t="str">
        <f>IF(Raw!CB206="", "", Raw!CB206)</f>
        <v/>
      </c>
    </row>
    <row r="207" spans="1:22" x14ac:dyDescent="0.2">
      <c r="A207" s="4" t="str">
        <f>IF(B207="", "", 206)</f>
        <v/>
      </c>
      <c r="B207" s="4" t="str">
        <f>IF(Raw!R207="", "", Raw!R207)</f>
        <v/>
      </c>
      <c r="C207" s="4" t="str">
        <f>IF(Raw!S207="", "", Raw!S207)</f>
        <v/>
      </c>
      <c r="D207" t="str">
        <f>IF(Raw!AT207="", "", Raw!AT207)</f>
        <v/>
      </c>
      <c r="E207" t="str">
        <f>IF(Raw!V207="", "", Raw!V207)</f>
        <v/>
      </c>
      <c r="F207" t="str">
        <f>IF(Raw!BA207="", "", Raw!BA207)</f>
        <v/>
      </c>
      <c r="G207" t="str">
        <f>IF(Raw!AV207="", "", Raw!AV207)</f>
        <v/>
      </c>
      <c r="H207" t="str">
        <f>IF(Raw!T207="", "", Raw!T207)</f>
        <v/>
      </c>
      <c r="I207" t="str">
        <f>IF(Raw!U207="", "", Raw!U207)</f>
        <v/>
      </c>
      <c r="J207" t="str">
        <f>IF(Raw!AZ207="Failed", "No", "")</f>
        <v/>
      </c>
      <c r="K207" s="2" t="str">
        <f>IF(Raw!BK207="", "", IF(Raw!BK207="Missed", "Missed", DATEVALUE(RIGHT(Raw!BK207, LEN(Raw!BK207) - FIND(",", Raw!BK207) - 1))))</f>
        <v/>
      </c>
      <c r="L207" s="3" t="str">
        <f>IF(Raw!BL207="", "", IF(Raw!BL207="Missed", "Missed", TIMEVALUE(LEFT(Raw!BL207, FIND(" - ", Raw!BL207)))))</f>
        <v/>
      </c>
      <c r="M207" t="str">
        <f>IF(Raw!BM207="", "", Raw!BM207)</f>
        <v/>
      </c>
      <c r="N207" s="2" t="str">
        <f>IF(Raw!BN207="", "", IF(Raw!BN207="Missed", "Missed", DATEVALUE(RIGHT(Raw!BN207, LEN(Raw!BN207) - FIND(",", Raw!BN207) - 1))))</f>
        <v/>
      </c>
      <c r="O207" s="3" t="str">
        <f>IF(Raw!BO207="", "", IF(Raw!BO207="Missed", "Missed", TIMEVALUE(LEFT(Raw!BO207, FIND(" - ", Raw!BO207)))))</f>
        <v/>
      </c>
      <c r="P207" t="str">
        <f>IF(Raw!BP207="", "", Raw!BP207)</f>
        <v/>
      </c>
      <c r="Q207" s="2" t="str">
        <f>IF(Raw!BW207="", "", IF(Raw!BW207="Missed", "Missed", DATEVALUE(RIGHT(Raw!BW207, LEN(Raw!BW207) - FIND(",", Raw!BW207) - 1))))</f>
        <v/>
      </c>
      <c r="R207" s="3" t="str">
        <f>IF(Raw!BX207="", "", IF(Raw!BX207="Missed", "Missed", TIMEVALUE(LEFT(Raw!BX207, FIND(" - ", Raw!BX207)))))</f>
        <v/>
      </c>
      <c r="S207" t="str">
        <f>IF(Raw!BY207="", "", Raw!BY207)</f>
        <v/>
      </c>
      <c r="T207" s="2" t="str">
        <f>IF(Raw!BZ207="", "", IF(Raw!BZ207="Missed", "Missed", DATEVALUE(RIGHT(Raw!BZ207, LEN(Raw!BZ207) - FIND(",", Raw!BZ207) - 1))))</f>
        <v/>
      </c>
      <c r="U207" s="3" t="str">
        <f>IF(Raw!CA207="", "", IF(Raw!CA207="Missed", "Missed", TIMEVALUE(LEFT(Raw!CA207, FIND(" - ", Raw!CA207)))))</f>
        <v/>
      </c>
      <c r="V207" t="str">
        <f>IF(Raw!CB207="", "", Raw!CB207)</f>
        <v/>
      </c>
    </row>
    <row r="208" spans="1:22" x14ac:dyDescent="0.2">
      <c r="A208" s="4" t="str">
        <f>IF(B208="", "", 207)</f>
        <v/>
      </c>
      <c r="B208" s="4" t="str">
        <f>IF(Raw!R208="", "", Raw!R208)</f>
        <v/>
      </c>
      <c r="C208" s="4" t="str">
        <f>IF(Raw!S208="", "", Raw!S208)</f>
        <v/>
      </c>
      <c r="D208" t="str">
        <f>IF(Raw!AT208="", "", Raw!AT208)</f>
        <v/>
      </c>
      <c r="E208" t="str">
        <f>IF(Raw!V208="", "", Raw!V208)</f>
        <v/>
      </c>
      <c r="F208" t="str">
        <f>IF(Raw!BA208="", "", Raw!BA208)</f>
        <v/>
      </c>
      <c r="G208" t="str">
        <f>IF(Raw!AV208="", "", Raw!AV208)</f>
        <v/>
      </c>
      <c r="H208" t="str">
        <f>IF(Raw!T208="", "", Raw!T208)</f>
        <v/>
      </c>
      <c r="I208" t="str">
        <f>IF(Raw!U208="", "", Raw!U208)</f>
        <v/>
      </c>
      <c r="J208" t="str">
        <f>IF(Raw!AZ208="Failed", "No", "")</f>
        <v/>
      </c>
      <c r="K208" s="2" t="str">
        <f>IF(Raw!BK208="", "", IF(Raw!BK208="Missed", "Missed", DATEVALUE(RIGHT(Raw!BK208, LEN(Raw!BK208) - FIND(",", Raw!BK208) - 1))))</f>
        <v/>
      </c>
      <c r="L208" s="3" t="str">
        <f>IF(Raw!BL208="", "", IF(Raw!BL208="Missed", "Missed", TIMEVALUE(LEFT(Raw!BL208, FIND(" - ", Raw!BL208)))))</f>
        <v/>
      </c>
      <c r="M208" t="str">
        <f>IF(Raw!BM208="", "", Raw!BM208)</f>
        <v/>
      </c>
      <c r="N208" s="2" t="str">
        <f>IF(Raw!BN208="", "", IF(Raw!BN208="Missed", "Missed", DATEVALUE(RIGHT(Raw!BN208, LEN(Raw!BN208) - FIND(",", Raw!BN208) - 1))))</f>
        <v/>
      </c>
      <c r="O208" s="3" t="str">
        <f>IF(Raw!BO208="", "", IF(Raw!BO208="Missed", "Missed", TIMEVALUE(LEFT(Raw!BO208, FIND(" - ", Raw!BO208)))))</f>
        <v/>
      </c>
      <c r="P208" t="str">
        <f>IF(Raw!BP208="", "", Raw!BP208)</f>
        <v/>
      </c>
      <c r="Q208" s="2" t="str">
        <f>IF(Raw!BW208="", "", IF(Raw!BW208="Missed", "Missed", DATEVALUE(RIGHT(Raw!BW208, LEN(Raw!BW208) - FIND(",", Raw!BW208) - 1))))</f>
        <v/>
      </c>
      <c r="R208" s="3" t="str">
        <f>IF(Raw!BX208="", "", IF(Raw!BX208="Missed", "Missed", TIMEVALUE(LEFT(Raw!BX208, FIND(" - ", Raw!BX208)))))</f>
        <v/>
      </c>
      <c r="S208" t="str">
        <f>IF(Raw!BY208="", "", Raw!BY208)</f>
        <v/>
      </c>
      <c r="T208" s="2" t="str">
        <f>IF(Raw!BZ208="", "", IF(Raw!BZ208="Missed", "Missed", DATEVALUE(RIGHT(Raw!BZ208, LEN(Raw!BZ208) - FIND(",", Raw!BZ208) - 1))))</f>
        <v/>
      </c>
      <c r="U208" s="3" t="str">
        <f>IF(Raw!CA208="", "", IF(Raw!CA208="Missed", "Missed", TIMEVALUE(LEFT(Raw!CA208, FIND(" - ", Raw!CA208)))))</f>
        <v/>
      </c>
      <c r="V208" t="str">
        <f>IF(Raw!CB208="", "", Raw!CB208)</f>
        <v/>
      </c>
    </row>
    <row r="209" spans="1:22" x14ac:dyDescent="0.2">
      <c r="A209" s="4" t="str">
        <f>IF(B209="", "", 208)</f>
        <v/>
      </c>
      <c r="B209" s="4" t="str">
        <f>IF(Raw!R209="", "", Raw!R209)</f>
        <v/>
      </c>
      <c r="C209" s="4" t="str">
        <f>IF(Raw!S209="", "", Raw!S209)</f>
        <v/>
      </c>
      <c r="D209" t="str">
        <f>IF(Raw!AT209="", "", Raw!AT209)</f>
        <v/>
      </c>
      <c r="E209" t="str">
        <f>IF(Raw!V209="", "", Raw!V209)</f>
        <v/>
      </c>
      <c r="F209" t="str">
        <f>IF(Raw!BA209="", "", Raw!BA209)</f>
        <v/>
      </c>
      <c r="G209" t="str">
        <f>IF(Raw!AV209="", "", Raw!AV209)</f>
        <v/>
      </c>
      <c r="H209" t="str">
        <f>IF(Raw!T209="", "", Raw!T209)</f>
        <v/>
      </c>
      <c r="I209" t="str">
        <f>IF(Raw!U209="", "", Raw!U209)</f>
        <v/>
      </c>
      <c r="J209" t="str">
        <f>IF(Raw!AZ209="Failed", "No", "")</f>
        <v/>
      </c>
      <c r="K209" s="2" t="str">
        <f>IF(Raw!BK209="", "", IF(Raw!BK209="Missed", "Missed", DATEVALUE(RIGHT(Raw!BK209, LEN(Raw!BK209) - FIND(",", Raw!BK209) - 1))))</f>
        <v/>
      </c>
      <c r="L209" s="3" t="str">
        <f>IF(Raw!BL209="", "", IF(Raw!BL209="Missed", "Missed", TIMEVALUE(LEFT(Raw!BL209, FIND(" - ", Raw!BL209)))))</f>
        <v/>
      </c>
      <c r="M209" t="str">
        <f>IF(Raw!BM209="", "", Raw!BM209)</f>
        <v/>
      </c>
      <c r="N209" s="2" t="str">
        <f>IF(Raw!BN209="", "", IF(Raw!BN209="Missed", "Missed", DATEVALUE(RIGHT(Raw!BN209, LEN(Raw!BN209) - FIND(",", Raw!BN209) - 1))))</f>
        <v/>
      </c>
      <c r="O209" s="3" t="str">
        <f>IF(Raw!BO209="", "", IF(Raw!BO209="Missed", "Missed", TIMEVALUE(LEFT(Raw!BO209, FIND(" - ", Raw!BO209)))))</f>
        <v/>
      </c>
      <c r="P209" t="str">
        <f>IF(Raw!BP209="", "", Raw!BP209)</f>
        <v/>
      </c>
      <c r="Q209" s="2" t="str">
        <f>IF(Raw!BW209="", "", IF(Raw!BW209="Missed", "Missed", DATEVALUE(RIGHT(Raw!BW209, LEN(Raw!BW209) - FIND(",", Raw!BW209) - 1))))</f>
        <v/>
      </c>
      <c r="R209" s="3" t="str">
        <f>IF(Raw!BX209="", "", IF(Raw!BX209="Missed", "Missed", TIMEVALUE(LEFT(Raw!BX209, FIND(" - ", Raw!BX209)))))</f>
        <v/>
      </c>
      <c r="S209" t="str">
        <f>IF(Raw!BY209="", "", Raw!BY209)</f>
        <v/>
      </c>
      <c r="T209" s="2" t="str">
        <f>IF(Raw!BZ209="", "", IF(Raw!BZ209="Missed", "Missed", DATEVALUE(RIGHT(Raw!BZ209, LEN(Raw!BZ209) - FIND(",", Raw!BZ209) - 1))))</f>
        <v/>
      </c>
      <c r="U209" s="3" t="str">
        <f>IF(Raw!CA209="", "", IF(Raw!CA209="Missed", "Missed", TIMEVALUE(LEFT(Raw!CA209, FIND(" - ", Raw!CA209)))))</f>
        <v/>
      </c>
      <c r="V209" t="str">
        <f>IF(Raw!CB209="", "", Raw!CB209)</f>
        <v/>
      </c>
    </row>
    <row r="210" spans="1:22" x14ac:dyDescent="0.2">
      <c r="A210" s="4" t="str">
        <f>IF(B210="", "", 209)</f>
        <v/>
      </c>
      <c r="B210" s="4" t="str">
        <f>IF(Raw!R210="", "", Raw!R210)</f>
        <v/>
      </c>
      <c r="C210" s="4" t="str">
        <f>IF(Raw!S210="", "", Raw!S210)</f>
        <v/>
      </c>
      <c r="D210" t="str">
        <f>IF(Raw!AT210="", "", Raw!AT210)</f>
        <v/>
      </c>
      <c r="E210" t="str">
        <f>IF(Raw!V210="", "", Raw!V210)</f>
        <v/>
      </c>
      <c r="F210" t="str">
        <f>IF(Raw!BA210="", "", Raw!BA210)</f>
        <v/>
      </c>
      <c r="G210" t="str">
        <f>IF(Raw!AV210="", "", Raw!AV210)</f>
        <v/>
      </c>
      <c r="H210" t="str">
        <f>IF(Raw!T210="", "", Raw!T210)</f>
        <v/>
      </c>
      <c r="I210" t="str">
        <f>IF(Raw!U210="", "", Raw!U210)</f>
        <v/>
      </c>
      <c r="J210" t="str">
        <f>IF(Raw!AZ210="Failed", "No", "")</f>
        <v/>
      </c>
      <c r="K210" s="2" t="str">
        <f>IF(Raw!BK210="", "", IF(Raw!BK210="Missed", "Missed", DATEVALUE(RIGHT(Raw!BK210, LEN(Raw!BK210) - FIND(",", Raw!BK210) - 1))))</f>
        <v/>
      </c>
      <c r="L210" s="3" t="str">
        <f>IF(Raw!BL210="", "", IF(Raw!BL210="Missed", "Missed", TIMEVALUE(LEFT(Raw!BL210, FIND(" - ", Raw!BL210)))))</f>
        <v/>
      </c>
      <c r="M210" t="str">
        <f>IF(Raw!BM210="", "", Raw!BM210)</f>
        <v/>
      </c>
      <c r="N210" s="2" t="str">
        <f>IF(Raw!BN210="", "", IF(Raw!BN210="Missed", "Missed", DATEVALUE(RIGHT(Raw!BN210, LEN(Raw!BN210) - FIND(",", Raw!BN210) - 1))))</f>
        <v/>
      </c>
      <c r="O210" s="3" t="str">
        <f>IF(Raw!BO210="", "", IF(Raw!BO210="Missed", "Missed", TIMEVALUE(LEFT(Raw!BO210, FIND(" - ", Raw!BO210)))))</f>
        <v/>
      </c>
      <c r="P210" t="str">
        <f>IF(Raw!BP210="", "", Raw!BP210)</f>
        <v/>
      </c>
      <c r="Q210" s="2" t="str">
        <f>IF(Raw!BW210="", "", IF(Raw!BW210="Missed", "Missed", DATEVALUE(RIGHT(Raw!BW210, LEN(Raw!BW210) - FIND(",", Raw!BW210) - 1))))</f>
        <v/>
      </c>
      <c r="R210" s="3" t="str">
        <f>IF(Raw!BX210="", "", IF(Raw!BX210="Missed", "Missed", TIMEVALUE(LEFT(Raw!BX210, FIND(" - ", Raw!BX210)))))</f>
        <v/>
      </c>
      <c r="S210" t="str">
        <f>IF(Raw!BY210="", "", Raw!BY210)</f>
        <v/>
      </c>
      <c r="T210" s="2" t="str">
        <f>IF(Raw!BZ210="", "", IF(Raw!BZ210="Missed", "Missed", DATEVALUE(RIGHT(Raw!BZ210, LEN(Raw!BZ210) - FIND(",", Raw!BZ210) - 1))))</f>
        <v/>
      </c>
      <c r="U210" s="3" t="str">
        <f>IF(Raw!CA210="", "", IF(Raw!CA210="Missed", "Missed", TIMEVALUE(LEFT(Raw!CA210, FIND(" - ", Raw!CA210)))))</f>
        <v/>
      </c>
      <c r="V210" t="str">
        <f>IF(Raw!CB210="", "", Raw!CB210)</f>
        <v/>
      </c>
    </row>
    <row r="211" spans="1:22" x14ac:dyDescent="0.2">
      <c r="A211" s="4" t="str">
        <f>IF(B211="", "", 210)</f>
        <v/>
      </c>
      <c r="B211" s="4" t="str">
        <f>IF(Raw!R211="", "", Raw!R211)</f>
        <v/>
      </c>
      <c r="C211" s="4" t="str">
        <f>IF(Raw!S211="", "", Raw!S211)</f>
        <v/>
      </c>
      <c r="D211" t="str">
        <f>IF(Raw!AT211="", "", Raw!AT211)</f>
        <v/>
      </c>
      <c r="E211" t="str">
        <f>IF(Raw!V211="", "", Raw!V211)</f>
        <v/>
      </c>
      <c r="F211" t="str">
        <f>IF(Raw!BA211="", "", Raw!BA211)</f>
        <v/>
      </c>
      <c r="G211" t="str">
        <f>IF(Raw!AV211="", "", Raw!AV211)</f>
        <v/>
      </c>
      <c r="H211" t="str">
        <f>IF(Raw!T211="", "", Raw!T211)</f>
        <v/>
      </c>
      <c r="I211" t="str">
        <f>IF(Raw!U211="", "", Raw!U211)</f>
        <v/>
      </c>
      <c r="J211" t="str">
        <f>IF(Raw!AZ211="Failed", "No", "")</f>
        <v/>
      </c>
      <c r="K211" s="2" t="str">
        <f>IF(Raw!BK211="", "", IF(Raw!BK211="Missed", "Missed", DATEVALUE(RIGHT(Raw!BK211, LEN(Raw!BK211) - FIND(",", Raw!BK211) - 1))))</f>
        <v/>
      </c>
      <c r="L211" s="3" t="str">
        <f>IF(Raw!BL211="", "", IF(Raw!BL211="Missed", "Missed", TIMEVALUE(LEFT(Raw!BL211, FIND(" - ", Raw!BL211)))))</f>
        <v/>
      </c>
      <c r="M211" t="str">
        <f>IF(Raw!BM211="", "", Raw!BM211)</f>
        <v/>
      </c>
      <c r="N211" s="2" t="str">
        <f>IF(Raw!BN211="", "", IF(Raw!BN211="Missed", "Missed", DATEVALUE(RIGHT(Raw!BN211, LEN(Raw!BN211) - FIND(",", Raw!BN211) - 1))))</f>
        <v/>
      </c>
      <c r="O211" s="3" t="str">
        <f>IF(Raw!BO211="", "", IF(Raw!BO211="Missed", "Missed", TIMEVALUE(LEFT(Raw!BO211, FIND(" - ", Raw!BO211)))))</f>
        <v/>
      </c>
      <c r="P211" t="str">
        <f>IF(Raw!BP211="", "", Raw!BP211)</f>
        <v/>
      </c>
      <c r="Q211" s="2" t="str">
        <f>IF(Raw!BW211="", "", IF(Raw!BW211="Missed", "Missed", DATEVALUE(RIGHT(Raw!BW211, LEN(Raw!BW211) - FIND(",", Raw!BW211) - 1))))</f>
        <v/>
      </c>
      <c r="R211" s="3" t="str">
        <f>IF(Raw!BX211="", "", IF(Raw!BX211="Missed", "Missed", TIMEVALUE(LEFT(Raw!BX211, FIND(" - ", Raw!BX211)))))</f>
        <v/>
      </c>
      <c r="S211" t="str">
        <f>IF(Raw!BY211="", "", Raw!BY211)</f>
        <v/>
      </c>
      <c r="T211" s="2" t="str">
        <f>IF(Raw!BZ211="", "", IF(Raw!BZ211="Missed", "Missed", DATEVALUE(RIGHT(Raw!BZ211, LEN(Raw!BZ211) - FIND(",", Raw!BZ211) - 1))))</f>
        <v/>
      </c>
      <c r="U211" s="3" t="str">
        <f>IF(Raw!CA211="", "", IF(Raw!CA211="Missed", "Missed", TIMEVALUE(LEFT(Raw!CA211, FIND(" - ", Raw!CA211)))))</f>
        <v/>
      </c>
      <c r="V211" t="str">
        <f>IF(Raw!CB211="", "", Raw!CB211)</f>
        <v/>
      </c>
    </row>
    <row r="212" spans="1:22" x14ac:dyDescent="0.2">
      <c r="A212" s="4" t="str">
        <f>IF(B212="", "", 211)</f>
        <v/>
      </c>
      <c r="B212" s="4" t="str">
        <f>IF(Raw!R212="", "", Raw!R212)</f>
        <v/>
      </c>
      <c r="C212" s="4" t="str">
        <f>IF(Raw!S212="", "", Raw!S212)</f>
        <v/>
      </c>
      <c r="D212" t="str">
        <f>IF(Raw!AT212="", "", Raw!AT212)</f>
        <v/>
      </c>
      <c r="E212" t="str">
        <f>IF(Raw!V212="", "", Raw!V212)</f>
        <v/>
      </c>
      <c r="F212" t="str">
        <f>IF(Raw!BA212="", "", Raw!BA212)</f>
        <v/>
      </c>
      <c r="G212" t="str">
        <f>IF(Raw!AV212="", "", Raw!AV212)</f>
        <v/>
      </c>
      <c r="H212" t="str">
        <f>IF(Raw!T212="", "", Raw!T212)</f>
        <v/>
      </c>
      <c r="I212" t="str">
        <f>IF(Raw!U212="", "", Raw!U212)</f>
        <v/>
      </c>
      <c r="J212" t="str">
        <f>IF(Raw!AZ212="Failed", "No", "")</f>
        <v/>
      </c>
      <c r="K212" s="2" t="str">
        <f>IF(Raw!BK212="", "", IF(Raw!BK212="Missed", "Missed", DATEVALUE(RIGHT(Raw!BK212, LEN(Raw!BK212) - FIND(",", Raw!BK212) - 1))))</f>
        <v/>
      </c>
      <c r="L212" s="3" t="str">
        <f>IF(Raw!BL212="", "", IF(Raw!BL212="Missed", "Missed", TIMEVALUE(LEFT(Raw!BL212, FIND(" - ", Raw!BL212)))))</f>
        <v/>
      </c>
      <c r="M212" t="str">
        <f>IF(Raw!BM212="", "", Raw!BM212)</f>
        <v/>
      </c>
      <c r="N212" s="2" t="str">
        <f>IF(Raw!BN212="", "", IF(Raw!BN212="Missed", "Missed", DATEVALUE(RIGHT(Raw!BN212, LEN(Raw!BN212) - FIND(",", Raw!BN212) - 1))))</f>
        <v/>
      </c>
      <c r="O212" s="3" t="str">
        <f>IF(Raw!BO212="", "", IF(Raw!BO212="Missed", "Missed", TIMEVALUE(LEFT(Raw!BO212, FIND(" - ", Raw!BO212)))))</f>
        <v/>
      </c>
      <c r="P212" t="str">
        <f>IF(Raw!BP212="", "", Raw!BP212)</f>
        <v/>
      </c>
      <c r="Q212" s="2" t="str">
        <f>IF(Raw!BW212="", "", IF(Raw!BW212="Missed", "Missed", DATEVALUE(RIGHT(Raw!BW212, LEN(Raw!BW212) - FIND(",", Raw!BW212) - 1))))</f>
        <v/>
      </c>
      <c r="R212" s="3" t="str">
        <f>IF(Raw!BX212="", "", IF(Raw!BX212="Missed", "Missed", TIMEVALUE(LEFT(Raw!BX212, FIND(" - ", Raw!BX212)))))</f>
        <v/>
      </c>
      <c r="S212" t="str">
        <f>IF(Raw!BY212="", "", Raw!BY212)</f>
        <v/>
      </c>
      <c r="T212" s="2" t="str">
        <f>IF(Raw!BZ212="", "", IF(Raw!BZ212="Missed", "Missed", DATEVALUE(RIGHT(Raw!BZ212, LEN(Raw!BZ212) - FIND(",", Raw!BZ212) - 1))))</f>
        <v/>
      </c>
      <c r="U212" s="3" t="str">
        <f>IF(Raw!CA212="", "", IF(Raw!CA212="Missed", "Missed", TIMEVALUE(LEFT(Raw!CA212, FIND(" - ", Raw!CA212)))))</f>
        <v/>
      </c>
      <c r="V212" t="str">
        <f>IF(Raw!CB212="", "", Raw!CB212)</f>
        <v/>
      </c>
    </row>
    <row r="213" spans="1:22" x14ac:dyDescent="0.2">
      <c r="A213" s="4" t="str">
        <f>IF(B213="", "", 212)</f>
        <v/>
      </c>
      <c r="B213" s="4" t="str">
        <f>IF(Raw!R213="", "", Raw!R213)</f>
        <v/>
      </c>
      <c r="C213" s="4" t="str">
        <f>IF(Raw!S213="", "", Raw!S213)</f>
        <v/>
      </c>
      <c r="D213" t="str">
        <f>IF(Raw!AT213="", "", Raw!AT213)</f>
        <v/>
      </c>
      <c r="E213" t="str">
        <f>IF(Raw!V213="", "", Raw!V213)</f>
        <v/>
      </c>
      <c r="F213" t="str">
        <f>IF(Raw!BA213="", "", Raw!BA213)</f>
        <v/>
      </c>
      <c r="G213" t="str">
        <f>IF(Raw!AV213="", "", Raw!AV213)</f>
        <v/>
      </c>
      <c r="H213" t="str">
        <f>IF(Raw!T213="", "", Raw!T213)</f>
        <v/>
      </c>
      <c r="I213" t="str">
        <f>IF(Raw!U213="", "", Raw!U213)</f>
        <v/>
      </c>
      <c r="J213" t="str">
        <f>IF(Raw!AZ213="Failed", "No", "")</f>
        <v/>
      </c>
      <c r="K213" s="2" t="str">
        <f>IF(Raw!BK213="", "", IF(Raw!BK213="Missed", "Missed", DATEVALUE(RIGHT(Raw!BK213, LEN(Raw!BK213) - FIND(",", Raw!BK213) - 1))))</f>
        <v/>
      </c>
      <c r="L213" s="3" t="str">
        <f>IF(Raw!BL213="", "", IF(Raw!BL213="Missed", "Missed", TIMEVALUE(LEFT(Raw!BL213, FIND(" - ", Raw!BL213)))))</f>
        <v/>
      </c>
      <c r="M213" t="str">
        <f>IF(Raw!BM213="", "", Raw!BM213)</f>
        <v/>
      </c>
      <c r="N213" s="2" t="str">
        <f>IF(Raw!BN213="", "", IF(Raw!BN213="Missed", "Missed", DATEVALUE(RIGHT(Raw!BN213, LEN(Raw!BN213) - FIND(",", Raw!BN213) - 1))))</f>
        <v/>
      </c>
      <c r="O213" s="3" t="str">
        <f>IF(Raw!BO213="", "", IF(Raw!BO213="Missed", "Missed", TIMEVALUE(LEFT(Raw!BO213, FIND(" - ", Raw!BO213)))))</f>
        <v/>
      </c>
      <c r="P213" t="str">
        <f>IF(Raw!BP213="", "", Raw!BP213)</f>
        <v/>
      </c>
      <c r="Q213" s="2" t="str">
        <f>IF(Raw!BW213="", "", IF(Raw!BW213="Missed", "Missed", DATEVALUE(RIGHT(Raw!BW213, LEN(Raw!BW213) - FIND(",", Raw!BW213) - 1))))</f>
        <v/>
      </c>
      <c r="R213" s="3" t="str">
        <f>IF(Raw!BX213="", "", IF(Raw!BX213="Missed", "Missed", TIMEVALUE(LEFT(Raw!BX213, FIND(" - ", Raw!BX213)))))</f>
        <v/>
      </c>
      <c r="S213" t="str">
        <f>IF(Raw!BY213="", "", Raw!BY213)</f>
        <v/>
      </c>
      <c r="T213" s="2" t="str">
        <f>IF(Raw!BZ213="", "", IF(Raw!BZ213="Missed", "Missed", DATEVALUE(RIGHT(Raw!BZ213, LEN(Raw!BZ213) - FIND(",", Raw!BZ213) - 1))))</f>
        <v/>
      </c>
      <c r="U213" s="3" t="str">
        <f>IF(Raw!CA213="", "", IF(Raw!CA213="Missed", "Missed", TIMEVALUE(LEFT(Raw!CA213, FIND(" - ", Raw!CA213)))))</f>
        <v/>
      </c>
      <c r="V213" t="str">
        <f>IF(Raw!CB213="", "", Raw!CB213)</f>
        <v/>
      </c>
    </row>
    <row r="214" spans="1:22" x14ac:dyDescent="0.2">
      <c r="A214" s="4" t="str">
        <f>IF(B214="", "", 213)</f>
        <v/>
      </c>
      <c r="B214" s="4" t="str">
        <f>IF(Raw!R214="", "", Raw!R214)</f>
        <v/>
      </c>
      <c r="C214" s="4" t="str">
        <f>IF(Raw!S214="", "", Raw!S214)</f>
        <v/>
      </c>
      <c r="D214" t="str">
        <f>IF(Raw!AT214="", "", Raw!AT214)</f>
        <v/>
      </c>
      <c r="E214" t="str">
        <f>IF(Raw!V214="", "", Raw!V214)</f>
        <v/>
      </c>
      <c r="F214" t="str">
        <f>IF(Raw!BA214="", "", Raw!BA214)</f>
        <v/>
      </c>
      <c r="G214" t="str">
        <f>IF(Raw!AV214="", "", Raw!AV214)</f>
        <v/>
      </c>
      <c r="H214" t="str">
        <f>IF(Raw!T214="", "", Raw!T214)</f>
        <v/>
      </c>
      <c r="I214" t="str">
        <f>IF(Raw!U214="", "", Raw!U214)</f>
        <v/>
      </c>
      <c r="J214" t="str">
        <f>IF(Raw!AZ214="Failed", "No", "")</f>
        <v/>
      </c>
      <c r="K214" s="2" t="str">
        <f>IF(Raw!BK214="", "", IF(Raw!BK214="Missed", "Missed", DATEVALUE(RIGHT(Raw!BK214, LEN(Raw!BK214) - FIND(",", Raw!BK214) - 1))))</f>
        <v/>
      </c>
      <c r="L214" s="3" t="str">
        <f>IF(Raw!BL214="", "", IF(Raw!BL214="Missed", "Missed", TIMEVALUE(LEFT(Raw!BL214, FIND(" - ", Raw!BL214)))))</f>
        <v/>
      </c>
      <c r="M214" t="str">
        <f>IF(Raw!BM214="", "", Raw!BM214)</f>
        <v/>
      </c>
      <c r="N214" s="2" t="str">
        <f>IF(Raw!BN214="", "", IF(Raw!BN214="Missed", "Missed", DATEVALUE(RIGHT(Raw!BN214, LEN(Raw!BN214) - FIND(",", Raw!BN214) - 1))))</f>
        <v/>
      </c>
      <c r="O214" s="3" t="str">
        <f>IF(Raw!BO214="", "", IF(Raw!BO214="Missed", "Missed", TIMEVALUE(LEFT(Raw!BO214, FIND(" - ", Raw!BO214)))))</f>
        <v/>
      </c>
      <c r="P214" t="str">
        <f>IF(Raw!BP214="", "", Raw!BP214)</f>
        <v/>
      </c>
      <c r="Q214" s="2" t="str">
        <f>IF(Raw!BW214="", "", IF(Raw!BW214="Missed", "Missed", DATEVALUE(RIGHT(Raw!BW214, LEN(Raw!BW214) - FIND(",", Raw!BW214) - 1))))</f>
        <v/>
      </c>
      <c r="R214" s="3" t="str">
        <f>IF(Raw!BX214="", "", IF(Raw!BX214="Missed", "Missed", TIMEVALUE(LEFT(Raw!BX214, FIND(" - ", Raw!BX214)))))</f>
        <v/>
      </c>
      <c r="S214" t="str">
        <f>IF(Raw!BY214="", "", Raw!BY214)</f>
        <v/>
      </c>
      <c r="T214" s="2" t="str">
        <f>IF(Raw!BZ214="", "", IF(Raw!BZ214="Missed", "Missed", DATEVALUE(RIGHT(Raw!BZ214, LEN(Raw!BZ214) - FIND(",", Raw!BZ214) - 1))))</f>
        <v/>
      </c>
      <c r="U214" s="3" t="str">
        <f>IF(Raw!CA214="", "", IF(Raw!CA214="Missed", "Missed", TIMEVALUE(LEFT(Raw!CA214, FIND(" - ", Raw!CA214)))))</f>
        <v/>
      </c>
      <c r="V214" t="str">
        <f>IF(Raw!CB214="", "", Raw!CB214)</f>
        <v/>
      </c>
    </row>
    <row r="215" spans="1:22" x14ac:dyDescent="0.2">
      <c r="A215" s="4" t="str">
        <f>IF(B215="", "", 214)</f>
        <v/>
      </c>
      <c r="B215" s="4" t="str">
        <f>IF(Raw!R215="", "", Raw!R215)</f>
        <v/>
      </c>
      <c r="C215" s="4" t="str">
        <f>IF(Raw!S215="", "", Raw!S215)</f>
        <v/>
      </c>
      <c r="D215" t="str">
        <f>IF(Raw!AT215="", "", Raw!AT215)</f>
        <v/>
      </c>
      <c r="E215" t="str">
        <f>IF(Raw!V215="", "", Raw!V215)</f>
        <v/>
      </c>
      <c r="F215" t="str">
        <f>IF(Raw!BA215="", "", Raw!BA215)</f>
        <v/>
      </c>
      <c r="G215" t="str">
        <f>IF(Raw!AV215="", "", Raw!AV215)</f>
        <v/>
      </c>
      <c r="H215" t="str">
        <f>IF(Raw!T215="", "", Raw!T215)</f>
        <v/>
      </c>
      <c r="I215" t="str">
        <f>IF(Raw!U215="", "", Raw!U215)</f>
        <v/>
      </c>
      <c r="J215" t="str">
        <f>IF(Raw!AZ215="Failed", "No", "")</f>
        <v/>
      </c>
      <c r="K215" s="2" t="str">
        <f>IF(Raw!BK215="", "", IF(Raw!BK215="Missed", "Missed", DATEVALUE(RIGHT(Raw!BK215, LEN(Raw!BK215) - FIND(",", Raw!BK215) - 1))))</f>
        <v/>
      </c>
      <c r="L215" s="3" t="str">
        <f>IF(Raw!BL215="", "", IF(Raw!BL215="Missed", "Missed", TIMEVALUE(LEFT(Raw!BL215, FIND(" - ", Raw!BL215)))))</f>
        <v/>
      </c>
      <c r="M215" t="str">
        <f>IF(Raw!BM215="", "", Raw!BM215)</f>
        <v/>
      </c>
      <c r="N215" s="2" t="str">
        <f>IF(Raw!BN215="", "", IF(Raw!BN215="Missed", "Missed", DATEVALUE(RIGHT(Raw!BN215, LEN(Raw!BN215) - FIND(",", Raw!BN215) - 1))))</f>
        <v/>
      </c>
      <c r="O215" s="3" t="str">
        <f>IF(Raw!BO215="", "", IF(Raw!BO215="Missed", "Missed", TIMEVALUE(LEFT(Raw!BO215, FIND(" - ", Raw!BO215)))))</f>
        <v/>
      </c>
      <c r="P215" t="str">
        <f>IF(Raw!BP215="", "", Raw!BP215)</f>
        <v/>
      </c>
      <c r="Q215" s="2" t="str">
        <f>IF(Raw!BW215="", "", IF(Raw!BW215="Missed", "Missed", DATEVALUE(RIGHT(Raw!BW215, LEN(Raw!BW215) - FIND(",", Raw!BW215) - 1))))</f>
        <v/>
      </c>
      <c r="R215" s="3" t="str">
        <f>IF(Raw!BX215="", "", IF(Raw!BX215="Missed", "Missed", TIMEVALUE(LEFT(Raw!BX215, FIND(" - ", Raw!BX215)))))</f>
        <v/>
      </c>
      <c r="S215" t="str">
        <f>IF(Raw!BY215="", "", Raw!BY215)</f>
        <v/>
      </c>
      <c r="T215" s="2" t="str">
        <f>IF(Raw!BZ215="", "", IF(Raw!BZ215="Missed", "Missed", DATEVALUE(RIGHT(Raw!BZ215, LEN(Raw!BZ215) - FIND(",", Raw!BZ215) - 1))))</f>
        <v/>
      </c>
      <c r="U215" s="3" t="str">
        <f>IF(Raw!CA215="", "", IF(Raw!CA215="Missed", "Missed", TIMEVALUE(LEFT(Raw!CA215, FIND(" - ", Raw!CA215)))))</f>
        <v/>
      </c>
      <c r="V215" t="str">
        <f>IF(Raw!CB215="", "", Raw!CB215)</f>
        <v/>
      </c>
    </row>
    <row r="216" spans="1:22" x14ac:dyDescent="0.2">
      <c r="A216" s="4" t="str">
        <f>IF(B216="", "", 215)</f>
        <v/>
      </c>
      <c r="B216" s="4" t="str">
        <f>IF(Raw!R216="", "", Raw!R216)</f>
        <v/>
      </c>
      <c r="C216" s="4" t="str">
        <f>IF(Raw!S216="", "", Raw!S216)</f>
        <v/>
      </c>
      <c r="D216" t="str">
        <f>IF(Raw!AT216="", "", Raw!AT216)</f>
        <v/>
      </c>
      <c r="E216" t="str">
        <f>IF(Raw!V216="", "", Raw!V216)</f>
        <v/>
      </c>
      <c r="F216" t="str">
        <f>IF(Raw!BA216="", "", Raw!BA216)</f>
        <v/>
      </c>
      <c r="G216" t="str">
        <f>IF(Raw!AV216="", "", Raw!AV216)</f>
        <v/>
      </c>
      <c r="H216" t="str">
        <f>IF(Raw!T216="", "", Raw!T216)</f>
        <v/>
      </c>
      <c r="I216" t="str">
        <f>IF(Raw!U216="", "", Raw!U216)</f>
        <v/>
      </c>
      <c r="J216" t="str">
        <f>IF(Raw!AZ216="Failed", "No", "")</f>
        <v/>
      </c>
      <c r="K216" s="2" t="str">
        <f>IF(Raw!BK216="", "", IF(Raw!BK216="Missed", "Missed", DATEVALUE(RIGHT(Raw!BK216, LEN(Raw!BK216) - FIND(",", Raw!BK216) - 1))))</f>
        <v/>
      </c>
      <c r="L216" s="3" t="str">
        <f>IF(Raw!BL216="", "", IF(Raw!BL216="Missed", "Missed", TIMEVALUE(LEFT(Raw!BL216, FIND(" - ", Raw!BL216)))))</f>
        <v/>
      </c>
      <c r="M216" t="str">
        <f>IF(Raw!BM216="", "", Raw!BM216)</f>
        <v/>
      </c>
      <c r="N216" s="2" t="str">
        <f>IF(Raw!BN216="", "", IF(Raw!BN216="Missed", "Missed", DATEVALUE(RIGHT(Raw!BN216, LEN(Raw!BN216) - FIND(",", Raw!BN216) - 1))))</f>
        <v/>
      </c>
      <c r="O216" s="3" t="str">
        <f>IF(Raw!BO216="", "", IF(Raw!BO216="Missed", "Missed", TIMEVALUE(LEFT(Raw!BO216, FIND(" - ", Raw!BO216)))))</f>
        <v/>
      </c>
      <c r="P216" t="str">
        <f>IF(Raw!BP216="", "", Raw!BP216)</f>
        <v/>
      </c>
      <c r="Q216" s="2" t="str">
        <f>IF(Raw!BW216="", "", IF(Raw!BW216="Missed", "Missed", DATEVALUE(RIGHT(Raw!BW216, LEN(Raw!BW216) - FIND(",", Raw!BW216) - 1))))</f>
        <v/>
      </c>
      <c r="R216" s="3" t="str">
        <f>IF(Raw!BX216="", "", IF(Raw!BX216="Missed", "Missed", TIMEVALUE(LEFT(Raw!BX216, FIND(" - ", Raw!BX216)))))</f>
        <v/>
      </c>
      <c r="S216" t="str">
        <f>IF(Raw!BY216="", "", Raw!BY216)</f>
        <v/>
      </c>
      <c r="T216" s="2" t="str">
        <f>IF(Raw!BZ216="", "", IF(Raw!BZ216="Missed", "Missed", DATEVALUE(RIGHT(Raw!BZ216, LEN(Raw!BZ216) - FIND(",", Raw!BZ216) - 1))))</f>
        <v/>
      </c>
      <c r="U216" s="3" t="str">
        <f>IF(Raw!CA216="", "", IF(Raw!CA216="Missed", "Missed", TIMEVALUE(LEFT(Raw!CA216, FIND(" - ", Raw!CA216)))))</f>
        <v/>
      </c>
      <c r="V216" t="str">
        <f>IF(Raw!CB216="", "", Raw!CB216)</f>
        <v/>
      </c>
    </row>
    <row r="217" spans="1:22" x14ac:dyDescent="0.2">
      <c r="A217" s="4" t="str">
        <f>IF(B217="", "", 216)</f>
        <v/>
      </c>
      <c r="B217" s="4" t="str">
        <f>IF(Raw!R217="", "", Raw!R217)</f>
        <v/>
      </c>
      <c r="C217" s="4" t="str">
        <f>IF(Raw!S217="", "", Raw!S217)</f>
        <v/>
      </c>
      <c r="D217" t="str">
        <f>IF(Raw!AT217="", "", Raw!AT217)</f>
        <v/>
      </c>
      <c r="E217" t="str">
        <f>IF(Raw!V217="", "", Raw!V217)</f>
        <v/>
      </c>
      <c r="F217" t="str">
        <f>IF(Raw!BA217="", "", Raw!BA217)</f>
        <v/>
      </c>
      <c r="G217" t="str">
        <f>IF(Raw!AV217="", "", Raw!AV217)</f>
        <v/>
      </c>
      <c r="H217" t="str">
        <f>IF(Raw!T217="", "", Raw!T217)</f>
        <v/>
      </c>
      <c r="I217" t="str">
        <f>IF(Raw!U217="", "", Raw!U217)</f>
        <v/>
      </c>
      <c r="J217" t="str">
        <f>IF(Raw!AZ217="Failed", "No", "")</f>
        <v/>
      </c>
      <c r="K217" s="2" t="str">
        <f>IF(Raw!BK217="", "", IF(Raw!BK217="Missed", "Missed", DATEVALUE(RIGHT(Raw!BK217, LEN(Raw!BK217) - FIND(",", Raw!BK217) - 1))))</f>
        <v/>
      </c>
      <c r="L217" s="3" t="str">
        <f>IF(Raw!BL217="", "", IF(Raw!BL217="Missed", "Missed", TIMEVALUE(LEFT(Raw!BL217, FIND(" - ", Raw!BL217)))))</f>
        <v/>
      </c>
      <c r="M217" t="str">
        <f>IF(Raw!BM217="", "", Raw!BM217)</f>
        <v/>
      </c>
      <c r="N217" s="2" t="str">
        <f>IF(Raw!BN217="", "", IF(Raw!BN217="Missed", "Missed", DATEVALUE(RIGHT(Raw!BN217, LEN(Raw!BN217) - FIND(",", Raw!BN217) - 1))))</f>
        <v/>
      </c>
      <c r="O217" s="3" t="str">
        <f>IF(Raw!BO217="", "", IF(Raw!BO217="Missed", "Missed", TIMEVALUE(LEFT(Raw!BO217, FIND(" - ", Raw!BO217)))))</f>
        <v/>
      </c>
      <c r="P217" t="str">
        <f>IF(Raw!BP217="", "", Raw!BP217)</f>
        <v/>
      </c>
      <c r="Q217" s="2" t="str">
        <f>IF(Raw!BW217="", "", IF(Raw!BW217="Missed", "Missed", DATEVALUE(RIGHT(Raw!BW217, LEN(Raw!BW217) - FIND(",", Raw!BW217) - 1))))</f>
        <v/>
      </c>
      <c r="R217" s="3" t="str">
        <f>IF(Raw!BX217="", "", IF(Raw!BX217="Missed", "Missed", TIMEVALUE(LEFT(Raw!BX217, FIND(" - ", Raw!BX217)))))</f>
        <v/>
      </c>
      <c r="S217" t="str">
        <f>IF(Raw!BY217="", "", Raw!BY217)</f>
        <v/>
      </c>
      <c r="T217" s="2" t="str">
        <f>IF(Raw!BZ217="", "", IF(Raw!BZ217="Missed", "Missed", DATEVALUE(RIGHT(Raw!BZ217, LEN(Raw!BZ217) - FIND(",", Raw!BZ217) - 1))))</f>
        <v/>
      </c>
      <c r="U217" s="3" t="str">
        <f>IF(Raw!CA217="", "", IF(Raw!CA217="Missed", "Missed", TIMEVALUE(LEFT(Raw!CA217, FIND(" - ", Raw!CA217)))))</f>
        <v/>
      </c>
      <c r="V217" t="str">
        <f>IF(Raw!CB217="", "", Raw!CB217)</f>
        <v/>
      </c>
    </row>
    <row r="218" spans="1:22" x14ac:dyDescent="0.2">
      <c r="A218" s="4" t="str">
        <f>IF(B218="", "", 217)</f>
        <v/>
      </c>
      <c r="B218" s="4" t="str">
        <f>IF(Raw!R218="", "", Raw!R218)</f>
        <v/>
      </c>
      <c r="C218" s="4" t="str">
        <f>IF(Raw!S218="", "", Raw!S218)</f>
        <v/>
      </c>
      <c r="D218" t="str">
        <f>IF(Raw!AT218="", "", Raw!AT218)</f>
        <v/>
      </c>
      <c r="E218" t="str">
        <f>IF(Raw!V218="", "", Raw!V218)</f>
        <v/>
      </c>
      <c r="F218" t="str">
        <f>IF(Raw!BA218="", "", Raw!BA218)</f>
        <v/>
      </c>
      <c r="G218" t="str">
        <f>IF(Raw!AV218="", "", Raw!AV218)</f>
        <v/>
      </c>
      <c r="H218" t="str">
        <f>IF(Raw!T218="", "", Raw!T218)</f>
        <v/>
      </c>
      <c r="I218" t="str">
        <f>IF(Raw!U218="", "", Raw!U218)</f>
        <v/>
      </c>
      <c r="J218" t="str">
        <f>IF(Raw!AZ218="Failed", "No", "")</f>
        <v/>
      </c>
      <c r="K218" s="2" t="str">
        <f>IF(Raw!BK218="", "", IF(Raw!BK218="Missed", "Missed", DATEVALUE(RIGHT(Raw!BK218, LEN(Raw!BK218) - FIND(",", Raw!BK218) - 1))))</f>
        <v/>
      </c>
      <c r="L218" s="3" t="str">
        <f>IF(Raw!BL218="", "", IF(Raw!BL218="Missed", "Missed", TIMEVALUE(LEFT(Raw!BL218, FIND(" - ", Raw!BL218)))))</f>
        <v/>
      </c>
      <c r="M218" t="str">
        <f>IF(Raw!BM218="", "", Raw!BM218)</f>
        <v/>
      </c>
      <c r="N218" s="2" t="str">
        <f>IF(Raw!BN218="", "", IF(Raw!BN218="Missed", "Missed", DATEVALUE(RIGHT(Raw!BN218, LEN(Raw!BN218) - FIND(",", Raw!BN218) - 1))))</f>
        <v/>
      </c>
      <c r="O218" s="3" t="str">
        <f>IF(Raw!BO218="", "", IF(Raw!BO218="Missed", "Missed", TIMEVALUE(LEFT(Raw!BO218, FIND(" - ", Raw!BO218)))))</f>
        <v/>
      </c>
      <c r="P218" t="str">
        <f>IF(Raw!BP218="", "", Raw!BP218)</f>
        <v/>
      </c>
      <c r="Q218" s="2" t="str">
        <f>IF(Raw!BW218="", "", IF(Raw!BW218="Missed", "Missed", DATEVALUE(RIGHT(Raw!BW218, LEN(Raw!BW218) - FIND(",", Raw!BW218) - 1))))</f>
        <v/>
      </c>
      <c r="R218" s="3" t="str">
        <f>IF(Raw!BX218="", "", IF(Raw!BX218="Missed", "Missed", TIMEVALUE(LEFT(Raw!BX218, FIND(" - ", Raw!BX218)))))</f>
        <v/>
      </c>
      <c r="S218" t="str">
        <f>IF(Raw!BY218="", "", Raw!BY218)</f>
        <v/>
      </c>
      <c r="T218" s="2" t="str">
        <f>IF(Raw!BZ218="", "", IF(Raw!BZ218="Missed", "Missed", DATEVALUE(RIGHT(Raw!BZ218, LEN(Raw!BZ218) - FIND(",", Raw!BZ218) - 1))))</f>
        <v/>
      </c>
      <c r="U218" s="3" t="str">
        <f>IF(Raw!CA218="", "", IF(Raw!CA218="Missed", "Missed", TIMEVALUE(LEFT(Raw!CA218, FIND(" - ", Raw!CA218)))))</f>
        <v/>
      </c>
      <c r="V218" t="str">
        <f>IF(Raw!CB218="", "", Raw!CB218)</f>
        <v/>
      </c>
    </row>
    <row r="219" spans="1:22" x14ac:dyDescent="0.2">
      <c r="A219" s="4" t="str">
        <f>IF(B219="", "", 218)</f>
        <v/>
      </c>
      <c r="B219" s="4" t="str">
        <f>IF(Raw!R219="", "", Raw!R219)</f>
        <v/>
      </c>
      <c r="C219" s="4" t="str">
        <f>IF(Raw!S219="", "", Raw!S219)</f>
        <v/>
      </c>
      <c r="D219" t="str">
        <f>IF(Raw!AT219="", "", Raw!AT219)</f>
        <v/>
      </c>
      <c r="E219" t="str">
        <f>IF(Raw!V219="", "", Raw!V219)</f>
        <v/>
      </c>
      <c r="F219" t="str">
        <f>IF(Raw!BA219="", "", Raw!BA219)</f>
        <v/>
      </c>
      <c r="G219" t="str">
        <f>IF(Raw!AV219="", "", Raw!AV219)</f>
        <v/>
      </c>
      <c r="H219" t="str">
        <f>IF(Raw!T219="", "", Raw!T219)</f>
        <v/>
      </c>
      <c r="I219" t="str">
        <f>IF(Raw!U219="", "", Raw!U219)</f>
        <v/>
      </c>
      <c r="J219" t="str">
        <f>IF(Raw!AZ219="Failed", "No", "")</f>
        <v/>
      </c>
      <c r="K219" s="2" t="str">
        <f>IF(Raw!BK219="", "", IF(Raw!BK219="Missed", "Missed", DATEVALUE(RIGHT(Raw!BK219, LEN(Raw!BK219) - FIND(",", Raw!BK219) - 1))))</f>
        <v/>
      </c>
      <c r="L219" s="3" t="str">
        <f>IF(Raw!BL219="", "", IF(Raw!BL219="Missed", "Missed", TIMEVALUE(LEFT(Raw!BL219, FIND(" - ", Raw!BL219)))))</f>
        <v/>
      </c>
      <c r="M219" t="str">
        <f>IF(Raw!BM219="", "", Raw!BM219)</f>
        <v/>
      </c>
      <c r="N219" s="2" t="str">
        <f>IF(Raw!BN219="", "", IF(Raw!BN219="Missed", "Missed", DATEVALUE(RIGHT(Raw!BN219, LEN(Raw!BN219) - FIND(",", Raw!BN219) - 1))))</f>
        <v/>
      </c>
      <c r="O219" s="3" t="str">
        <f>IF(Raw!BO219="", "", IF(Raw!BO219="Missed", "Missed", TIMEVALUE(LEFT(Raw!BO219, FIND(" - ", Raw!BO219)))))</f>
        <v/>
      </c>
      <c r="P219" t="str">
        <f>IF(Raw!BP219="", "", Raw!BP219)</f>
        <v/>
      </c>
      <c r="Q219" s="2" t="str">
        <f>IF(Raw!BW219="", "", IF(Raw!BW219="Missed", "Missed", DATEVALUE(RIGHT(Raw!BW219, LEN(Raw!BW219) - FIND(",", Raw!BW219) - 1))))</f>
        <v/>
      </c>
      <c r="R219" s="3" t="str">
        <f>IF(Raw!BX219="", "", IF(Raw!BX219="Missed", "Missed", TIMEVALUE(LEFT(Raw!BX219, FIND(" - ", Raw!BX219)))))</f>
        <v/>
      </c>
      <c r="S219" t="str">
        <f>IF(Raw!BY219="", "", Raw!BY219)</f>
        <v/>
      </c>
      <c r="T219" s="2" t="str">
        <f>IF(Raw!BZ219="", "", IF(Raw!BZ219="Missed", "Missed", DATEVALUE(RIGHT(Raw!BZ219, LEN(Raw!BZ219) - FIND(",", Raw!BZ219) - 1))))</f>
        <v/>
      </c>
      <c r="U219" s="3" t="str">
        <f>IF(Raw!CA219="", "", IF(Raw!CA219="Missed", "Missed", TIMEVALUE(LEFT(Raw!CA219, FIND(" - ", Raw!CA219)))))</f>
        <v/>
      </c>
      <c r="V219" t="str">
        <f>IF(Raw!CB219="", "", Raw!CB219)</f>
        <v/>
      </c>
    </row>
    <row r="220" spans="1:22" x14ac:dyDescent="0.2">
      <c r="A220" s="4" t="str">
        <f>IF(B220="", "", 219)</f>
        <v/>
      </c>
      <c r="B220" s="4" t="str">
        <f>IF(Raw!R220="", "", Raw!R220)</f>
        <v/>
      </c>
      <c r="C220" s="4" t="str">
        <f>IF(Raw!S220="", "", Raw!S220)</f>
        <v/>
      </c>
      <c r="D220" t="str">
        <f>IF(Raw!AT220="", "", Raw!AT220)</f>
        <v/>
      </c>
      <c r="E220" t="str">
        <f>IF(Raw!V220="", "", Raw!V220)</f>
        <v/>
      </c>
      <c r="F220" t="str">
        <f>IF(Raw!BA220="", "", Raw!BA220)</f>
        <v/>
      </c>
      <c r="G220" t="str">
        <f>IF(Raw!AV220="", "", Raw!AV220)</f>
        <v/>
      </c>
      <c r="H220" t="str">
        <f>IF(Raw!T220="", "", Raw!T220)</f>
        <v/>
      </c>
      <c r="I220" t="str">
        <f>IF(Raw!U220="", "", Raw!U220)</f>
        <v/>
      </c>
      <c r="J220" t="str">
        <f>IF(Raw!AZ220="Failed", "No", "")</f>
        <v/>
      </c>
      <c r="K220" s="2" t="str">
        <f>IF(Raw!BK220="", "", IF(Raw!BK220="Missed", "Missed", DATEVALUE(RIGHT(Raw!BK220, LEN(Raw!BK220) - FIND(",", Raw!BK220) - 1))))</f>
        <v/>
      </c>
      <c r="L220" s="3" t="str">
        <f>IF(Raw!BL220="", "", IF(Raw!BL220="Missed", "Missed", TIMEVALUE(LEFT(Raw!BL220, FIND(" - ", Raw!BL220)))))</f>
        <v/>
      </c>
      <c r="M220" t="str">
        <f>IF(Raw!BM220="", "", Raw!BM220)</f>
        <v/>
      </c>
      <c r="N220" s="2" t="str">
        <f>IF(Raw!BN220="", "", IF(Raw!BN220="Missed", "Missed", DATEVALUE(RIGHT(Raw!BN220, LEN(Raw!BN220) - FIND(",", Raw!BN220) - 1))))</f>
        <v/>
      </c>
      <c r="O220" s="3" t="str">
        <f>IF(Raw!BO220="", "", IF(Raw!BO220="Missed", "Missed", TIMEVALUE(LEFT(Raw!BO220, FIND(" - ", Raw!BO220)))))</f>
        <v/>
      </c>
      <c r="P220" t="str">
        <f>IF(Raw!BP220="", "", Raw!BP220)</f>
        <v/>
      </c>
      <c r="Q220" s="2" t="str">
        <f>IF(Raw!BW220="", "", IF(Raw!BW220="Missed", "Missed", DATEVALUE(RIGHT(Raw!BW220, LEN(Raw!BW220) - FIND(",", Raw!BW220) - 1))))</f>
        <v/>
      </c>
      <c r="R220" s="3" t="str">
        <f>IF(Raw!BX220="", "", IF(Raw!BX220="Missed", "Missed", TIMEVALUE(LEFT(Raw!BX220, FIND(" - ", Raw!BX220)))))</f>
        <v/>
      </c>
      <c r="S220" t="str">
        <f>IF(Raw!BY220="", "", Raw!BY220)</f>
        <v/>
      </c>
      <c r="T220" s="2" t="str">
        <f>IF(Raw!BZ220="", "", IF(Raw!BZ220="Missed", "Missed", DATEVALUE(RIGHT(Raw!BZ220, LEN(Raw!BZ220) - FIND(",", Raw!BZ220) - 1))))</f>
        <v/>
      </c>
      <c r="U220" s="3" t="str">
        <f>IF(Raw!CA220="", "", IF(Raw!CA220="Missed", "Missed", TIMEVALUE(LEFT(Raw!CA220, FIND(" - ", Raw!CA220)))))</f>
        <v/>
      </c>
      <c r="V220" t="str">
        <f>IF(Raw!CB220="", "", Raw!CB220)</f>
        <v/>
      </c>
    </row>
    <row r="221" spans="1:22" x14ac:dyDescent="0.2">
      <c r="A221" s="4" t="str">
        <f>IF(B221="", "", 220)</f>
        <v/>
      </c>
      <c r="B221" s="4" t="str">
        <f>IF(Raw!R221="", "", Raw!R221)</f>
        <v/>
      </c>
      <c r="C221" s="4" t="str">
        <f>IF(Raw!S221="", "", Raw!S221)</f>
        <v/>
      </c>
      <c r="D221" t="str">
        <f>IF(Raw!AT221="", "", Raw!AT221)</f>
        <v/>
      </c>
      <c r="E221" t="str">
        <f>IF(Raw!V221="", "", Raw!V221)</f>
        <v/>
      </c>
      <c r="F221" t="str">
        <f>IF(Raw!BA221="", "", Raw!BA221)</f>
        <v/>
      </c>
      <c r="G221" t="str">
        <f>IF(Raw!AV221="", "", Raw!AV221)</f>
        <v/>
      </c>
      <c r="H221" t="str">
        <f>IF(Raw!T221="", "", Raw!T221)</f>
        <v/>
      </c>
      <c r="I221" t="str">
        <f>IF(Raw!U221="", "", Raw!U221)</f>
        <v/>
      </c>
      <c r="J221" t="str">
        <f>IF(Raw!AZ221="Failed", "No", "")</f>
        <v/>
      </c>
      <c r="K221" s="2" t="str">
        <f>IF(Raw!BK221="", "", IF(Raw!BK221="Missed", "Missed", DATEVALUE(RIGHT(Raw!BK221, LEN(Raw!BK221) - FIND(",", Raw!BK221) - 1))))</f>
        <v/>
      </c>
      <c r="L221" s="3" t="str">
        <f>IF(Raw!BL221="", "", IF(Raw!BL221="Missed", "Missed", TIMEVALUE(LEFT(Raw!BL221, FIND(" - ", Raw!BL221)))))</f>
        <v/>
      </c>
      <c r="M221" t="str">
        <f>IF(Raw!BM221="", "", Raw!BM221)</f>
        <v/>
      </c>
      <c r="N221" s="2" t="str">
        <f>IF(Raw!BN221="", "", IF(Raw!BN221="Missed", "Missed", DATEVALUE(RIGHT(Raw!BN221, LEN(Raw!BN221) - FIND(",", Raw!BN221) - 1))))</f>
        <v/>
      </c>
      <c r="O221" s="3" t="str">
        <f>IF(Raw!BO221="", "", IF(Raw!BO221="Missed", "Missed", TIMEVALUE(LEFT(Raw!BO221, FIND(" - ", Raw!BO221)))))</f>
        <v/>
      </c>
      <c r="P221" t="str">
        <f>IF(Raw!BP221="", "", Raw!BP221)</f>
        <v/>
      </c>
      <c r="Q221" s="2" t="str">
        <f>IF(Raw!BW221="", "", IF(Raw!BW221="Missed", "Missed", DATEVALUE(RIGHT(Raw!BW221, LEN(Raw!BW221) - FIND(",", Raw!BW221) - 1))))</f>
        <v/>
      </c>
      <c r="R221" s="3" t="str">
        <f>IF(Raw!BX221="", "", IF(Raw!BX221="Missed", "Missed", TIMEVALUE(LEFT(Raw!BX221, FIND(" - ", Raw!BX221)))))</f>
        <v/>
      </c>
      <c r="S221" t="str">
        <f>IF(Raw!BY221="", "", Raw!BY221)</f>
        <v/>
      </c>
      <c r="T221" s="2" t="str">
        <f>IF(Raw!BZ221="", "", IF(Raw!BZ221="Missed", "Missed", DATEVALUE(RIGHT(Raw!BZ221, LEN(Raw!BZ221) - FIND(",", Raw!BZ221) - 1))))</f>
        <v/>
      </c>
      <c r="U221" s="3" t="str">
        <f>IF(Raw!CA221="", "", IF(Raw!CA221="Missed", "Missed", TIMEVALUE(LEFT(Raw!CA221, FIND(" - ", Raw!CA221)))))</f>
        <v/>
      </c>
      <c r="V221" t="str">
        <f>IF(Raw!CB221="", "", Raw!CB221)</f>
        <v/>
      </c>
    </row>
    <row r="222" spans="1:22" x14ac:dyDescent="0.2">
      <c r="A222" s="4" t="str">
        <f>IF(B222="", "", 221)</f>
        <v/>
      </c>
      <c r="B222" s="4" t="str">
        <f>IF(Raw!R222="", "", Raw!R222)</f>
        <v/>
      </c>
      <c r="C222" s="4" t="str">
        <f>IF(Raw!S222="", "", Raw!S222)</f>
        <v/>
      </c>
      <c r="D222" t="str">
        <f>IF(Raw!AT222="", "", Raw!AT222)</f>
        <v/>
      </c>
      <c r="E222" t="str">
        <f>IF(Raw!V222="", "", Raw!V222)</f>
        <v/>
      </c>
      <c r="F222" t="str">
        <f>IF(Raw!BA222="", "", Raw!BA222)</f>
        <v/>
      </c>
      <c r="G222" t="str">
        <f>IF(Raw!AV222="", "", Raw!AV222)</f>
        <v/>
      </c>
      <c r="H222" t="str">
        <f>IF(Raw!T222="", "", Raw!T222)</f>
        <v/>
      </c>
      <c r="I222" t="str">
        <f>IF(Raw!U222="", "", Raw!U222)</f>
        <v/>
      </c>
      <c r="J222" t="str">
        <f>IF(Raw!AZ222="Failed", "No", "")</f>
        <v/>
      </c>
      <c r="K222" s="2" t="str">
        <f>IF(Raw!BK222="", "", IF(Raw!BK222="Missed", "Missed", DATEVALUE(RIGHT(Raw!BK222, LEN(Raw!BK222) - FIND(",", Raw!BK222) - 1))))</f>
        <v/>
      </c>
      <c r="L222" s="3" t="str">
        <f>IF(Raw!BL222="", "", IF(Raw!BL222="Missed", "Missed", TIMEVALUE(LEFT(Raw!BL222, FIND(" - ", Raw!BL222)))))</f>
        <v/>
      </c>
      <c r="M222" t="str">
        <f>IF(Raw!BM222="", "", Raw!BM222)</f>
        <v/>
      </c>
      <c r="N222" s="2" t="str">
        <f>IF(Raw!BN222="", "", IF(Raw!BN222="Missed", "Missed", DATEVALUE(RIGHT(Raw!BN222, LEN(Raw!BN222) - FIND(",", Raw!BN222) - 1))))</f>
        <v/>
      </c>
      <c r="O222" s="3" t="str">
        <f>IF(Raw!BO222="", "", IF(Raw!BO222="Missed", "Missed", TIMEVALUE(LEFT(Raw!BO222, FIND(" - ", Raw!BO222)))))</f>
        <v/>
      </c>
      <c r="P222" t="str">
        <f>IF(Raw!BP222="", "", Raw!BP222)</f>
        <v/>
      </c>
      <c r="Q222" s="2" t="str">
        <f>IF(Raw!BW222="", "", IF(Raw!BW222="Missed", "Missed", DATEVALUE(RIGHT(Raw!BW222, LEN(Raw!BW222) - FIND(",", Raw!BW222) - 1))))</f>
        <v/>
      </c>
      <c r="R222" s="3" t="str">
        <f>IF(Raw!BX222="", "", IF(Raw!BX222="Missed", "Missed", TIMEVALUE(LEFT(Raw!BX222, FIND(" - ", Raw!BX222)))))</f>
        <v/>
      </c>
      <c r="S222" t="str">
        <f>IF(Raw!BY222="", "", Raw!BY222)</f>
        <v/>
      </c>
      <c r="T222" s="2" t="str">
        <f>IF(Raw!BZ222="", "", IF(Raw!BZ222="Missed", "Missed", DATEVALUE(RIGHT(Raw!BZ222, LEN(Raw!BZ222) - FIND(",", Raw!BZ222) - 1))))</f>
        <v/>
      </c>
      <c r="U222" s="3" t="str">
        <f>IF(Raw!CA222="", "", IF(Raw!CA222="Missed", "Missed", TIMEVALUE(LEFT(Raw!CA222, FIND(" - ", Raw!CA222)))))</f>
        <v/>
      </c>
      <c r="V222" t="str">
        <f>IF(Raw!CB222="", "", Raw!CB222)</f>
        <v/>
      </c>
    </row>
    <row r="223" spans="1:22" x14ac:dyDescent="0.2">
      <c r="A223" s="4" t="str">
        <f>IF(B223="", "", 222)</f>
        <v/>
      </c>
      <c r="B223" s="4" t="str">
        <f>IF(Raw!R223="", "", Raw!R223)</f>
        <v/>
      </c>
      <c r="C223" s="4" t="str">
        <f>IF(Raw!S223="", "", Raw!S223)</f>
        <v/>
      </c>
      <c r="D223" t="str">
        <f>IF(Raw!AT223="", "", Raw!AT223)</f>
        <v/>
      </c>
      <c r="E223" t="str">
        <f>IF(Raw!V223="", "", Raw!V223)</f>
        <v/>
      </c>
      <c r="F223" t="str">
        <f>IF(Raw!BA223="", "", Raw!BA223)</f>
        <v/>
      </c>
      <c r="G223" t="str">
        <f>IF(Raw!AV223="", "", Raw!AV223)</f>
        <v/>
      </c>
      <c r="H223" t="str">
        <f>IF(Raw!T223="", "", Raw!T223)</f>
        <v/>
      </c>
      <c r="I223" t="str">
        <f>IF(Raw!U223="", "", Raw!U223)</f>
        <v/>
      </c>
      <c r="J223" t="str">
        <f>IF(Raw!AZ223="Failed", "No", "")</f>
        <v/>
      </c>
      <c r="K223" s="2" t="str">
        <f>IF(Raw!BK223="", "", IF(Raw!BK223="Missed", "Missed", DATEVALUE(RIGHT(Raw!BK223, LEN(Raw!BK223) - FIND(",", Raw!BK223) - 1))))</f>
        <v/>
      </c>
      <c r="L223" s="3" t="str">
        <f>IF(Raw!BL223="", "", IF(Raw!BL223="Missed", "Missed", TIMEVALUE(LEFT(Raw!BL223, FIND(" - ", Raw!BL223)))))</f>
        <v/>
      </c>
      <c r="M223" t="str">
        <f>IF(Raw!BM223="", "", Raw!BM223)</f>
        <v/>
      </c>
      <c r="N223" s="2" t="str">
        <f>IF(Raw!BN223="", "", IF(Raw!BN223="Missed", "Missed", DATEVALUE(RIGHT(Raw!BN223, LEN(Raw!BN223) - FIND(",", Raw!BN223) - 1))))</f>
        <v/>
      </c>
      <c r="O223" s="3" t="str">
        <f>IF(Raw!BO223="", "", IF(Raw!BO223="Missed", "Missed", TIMEVALUE(LEFT(Raw!BO223, FIND(" - ", Raw!BO223)))))</f>
        <v/>
      </c>
      <c r="P223" t="str">
        <f>IF(Raw!BP223="", "", Raw!BP223)</f>
        <v/>
      </c>
      <c r="Q223" s="2" t="str">
        <f>IF(Raw!BW223="", "", IF(Raw!BW223="Missed", "Missed", DATEVALUE(RIGHT(Raw!BW223, LEN(Raw!BW223) - FIND(",", Raw!BW223) - 1))))</f>
        <v/>
      </c>
      <c r="R223" s="3" t="str">
        <f>IF(Raw!BX223="", "", IF(Raw!BX223="Missed", "Missed", TIMEVALUE(LEFT(Raw!BX223, FIND(" - ", Raw!BX223)))))</f>
        <v/>
      </c>
      <c r="S223" t="str">
        <f>IF(Raw!BY223="", "", Raw!BY223)</f>
        <v/>
      </c>
      <c r="T223" s="2" t="str">
        <f>IF(Raw!BZ223="", "", IF(Raw!BZ223="Missed", "Missed", DATEVALUE(RIGHT(Raw!BZ223, LEN(Raw!BZ223) - FIND(",", Raw!BZ223) - 1))))</f>
        <v/>
      </c>
      <c r="U223" s="3" t="str">
        <f>IF(Raw!CA223="", "", IF(Raw!CA223="Missed", "Missed", TIMEVALUE(LEFT(Raw!CA223, FIND(" - ", Raw!CA223)))))</f>
        <v/>
      </c>
      <c r="V223" t="str">
        <f>IF(Raw!CB223="", "", Raw!CB223)</f>
        <v/>
      </c>
    </row>
    <row r="224" spans="1:22" x14ac:dyDescent="0.2">
      <c r="A224" s="4" t="str">
        <f>IF(B224="", "", 223)</f>
        <v/>
      </c>
      <c r="B224" s="4" t="str">
        <f>IF(Raw!R224="", "", Raw!R224)</f>
        <v/>
      </c>
      <c r="C224" s="4" t="str">
        <f>IF(Raw!S224="", "", Raw!S224)</f>
        <v/>
      </c>
      <c r="D224" t="str">
        <f>IF(Raw!AT224="", "", Raw!AT224)</f>
        <v/>
      </c>
      <c r="E224" t="str">
        <f>IF(Raw!V224="", "", Raw!V224)</f>
        <v/>
      </c>
      <c r="F224" t="str">
        <f>IF(Raw!BA224="", "", Raw!BA224)</f>
        <v/>
      </c>
      <c r="G224" t="str">
        <f>IF(Raw!AV224="", "", Raw!AV224)</f>
        <v/>
      </c>
      <c r="H224" t="str">
        <f>IF(Raw!T224="", "", Raw!T224)</f>
        <v/>
      </c>
      <c r="I224" t="str">
        <f>IF(Raw!U224="", "", Raw!U224)</f>
        <v/>
      </c>
      <c r="J224" t="str">
        <f>IF(Raw!AZ224="Failed", "No", "")</f>
        <v/>
      </c>
      <c r="K224" s="2" t="str">
        <f>IF(Raw!BK224="", "", IF(Raw!BK224="Missed", "Missed", DATEVALUE(RIGHT(Raw!BK224, LEN(Raw!BK224) - FIND(",", Raw!BK224) - 1))))</f>
        <v/>
      </c>
      <c r="L224" s="3" t="str">
        <f>IF(Raw!BL224="", "", IF(Raw!BL224="Missed", "Missed", TIMEVALUE(LEFT(Raw!BL224, FIND(" - ", Raw!BL224)))))</f>
        <v/>
      </c>
      <c r="M224" t="str">
        <f>IF(Raw!BM224="", "", Raw!BM224)</f>
        <v/>
      </c>
      <c r="N224" s="2" t="str">
        <f>IF(Raw!BN224="", "", IF(Raw!BN224="Missed", "Missed", DATEVALUE(RIGHT(Raw!BN224, LEN(Raw!BN224) - FIND(",", Raw!BN224) - 1))))</f>
        <v/>
      </c>
      <c r="O224" s="3" t="str">
        <f>IF(Raw!BO224="", "", IF(Raw!BO224="Missed", "Missed", TIMEVALUE(LEFT(Raw!BO224, FIND(" - ", Raw!BO224)))))</f>
        <v/>
      </c>
      <c r="P224" t="str">
        <f>IF(Raw!BP224="", "", Raw!BP224)</f>
        <v/>
      </c>
      <c r="Q224" s="2" t="str">
        <f>IF(Raw!BW224="", "", IF(Raw!BW224="Missed", "Missed", DATEVALUE(RIGHT(Raw!BW224, LEN(Raw!BW224) - FIND(",", Raw!BW224) - 1))))</f>
        <v/>
      </c>
      <c r="R224" s="3" t="str">
        <f>IF(Raw!BX224="", "", IF(Raw!BX224="Missed", "Missed", TIMEVALUE(LEFT(Raw!BX224, FIND(" - ", Raw!BX224)))))</f>
        <v/>
      </c>
      <c r="S224" t="str">
        <f>IF(Raw!BY224="", "", Raw!BY224)</f>
        <v/>
      </c>
      <c r="T224" s="2" t="str">
        <f>IF(Raw!BZ224="", "", IF(Raw!BZ224="Missed", "Missed", DATEVALUE(RIGHT(Raw!BZ224, LEN(Raw!BZ224) - FIND(",", Raw!BZ224) - 1))))</f>
        <v/>
      </c>
      <c r="U224" s="3" t="str">
        <f>IF(Raw!CA224="", "", IF(Raw!CA224="Missed", "Missed", TIMEVALUE(LEFT(Raw!CA224, FIND(" - ", Raw!CA224)))))</f>
        <v/>
      </c>
      <c r="V224" t="str">
        <f>IF(Raw!CB224="", "", Raw!CB224)</f>
        <v/>
      </c>
    </row>
    <row r="225" spans="1:22" x14ac:dyDescent="0.2">
      <c r="A225" s="4" t="str">
        <f>IF(B225="", "", 224)</f>
        <v/>
      </c>
      <c r="B225" s="4" t="str">
        <f>IF(Raw!R225="", "", Raw!R225)</f>
        <v/>
      </c>
      <c r="C225" s="4" t="str">
        <f>IF(Raw!S225="", "", Raw!S225)</f>
        <v/>
      </c>
      <c r="D225" t="str">
        <f>IF(Raw!AT225="", "", Raw!AT225)</f>
        <v/>
      </c>
      <c r="E225" t="str">
        <f>IF(Raw!V225="", "", Raw!V225)</f>
        <v/>
      </c>
      <c r="F225" t="str">
        <f>IF(Raw!BA225="", "", Raw!BA225)</f>
        <v/>
      </c>
      <c r="G225" t="str">
        <f>IF(Raw!AV225="", "", Raw!AV225)</f>
        <v/>
      </c>
      <c r="H225" t="str">
        <f>IF(Raw!T225="", "", Raw!T225)</f>
        <v/>
      </c>
      <c r="I225" t="str">
        <f>IF(Raw!U225="", "", Raw!U225)</f>
        <v/>
      </c>
      <c r="J225" t="str">
        <f>IF(Raw!AZ225="Failed", "No", "")</f>
        <v/>
      </c>
      <c r="K225" s="2" t="str">
        <f>IF(Raw!BK225="", "", IF(Raw!BK225="Missed", "Missed", DATEVALUE(RIGHT(Raw!BK225, LEN(Raw!BK225) - FIND(",", Raw!BK225) - 1))))</f>
        <v/>
      </c>
      <c r="L225" s="3" t="str">
        <f>IF(Raw!BL225="", "", IF(Raw!BL225="Missed", "Missed", TIMEVALUE(LEFT(Raw!BL225, FIND(" - ", Raw!BL225)))))</f>
        <v/>
      </c>
      <c r="M225" t="str">
        <f>IF(Raw!BM225="", "", Raw!BM225)</f>
        <v/>
      </c>
      <c r="N225" s="2" t="str">
        <f>IF(Raw!BN225="", "", IF(Raw!BN225="Missed", "Missed", DATEVALUE(RIGHT(Raw!BN225, LEN(Raw!BN225) - FIND(",", Raw!BN225) - 1))))</f>
        <v/>
      </c>
      <c r="O225" s="3" t="str">
        <f>IF(Raw!BO225="", "", IF(Raw!BO225="Missed", "Missed", TIMEVALUE(LEFT(Raw!BO225, FIND(" - ", Raw!BO225)))))</f>
        <v/>
      </c>
      <c r="P225" t="str">
        <f>IF(Raw!BP225="", "", Raw!BP225)</f>
        <v/>
      </c>
      <c r="Q225" s="2" t="str">
        <f>IF(Raw!BW225="", "", IF(Raw!BW225="Missed", "Missed", DATEVALUE(RIGHT(Raw!BW225, LEN(Raw!BW225) - FIND(",", Raw!BW225) - 1))))</f>
        <v/>
      </c>
      <c r="R225" s="3" t="str">
        <f>IF(Raw!BX225="", "", IF(Raw!BX225="Missed", "Missed", TIMEVALUE(LEFT(Raw!BX225, FIND(" - ", Raw!BX225)))))</f>
        <v/>
      </c>
      <c r="S225" t="str">
        <f>IF(Raw!BY225="", "", Raw!BY225)</f>
        <v/>
      </c>
      <c r="T225" s="2" t="str">
        <f>IF(Raw!BZ225="", "", IF(Raw!BZ225="Missed", "Missed", DATEVALUE(RIGHT(Raw!BZ225, LEN(Raw!BZ225) - FIND(",", Raw!BZ225) - 1))))</f>
        <v/>
      </c>
      <c r="U225" s="3" t="str">
        <f>IF(Raw!CA225="", "", IF(Raw!CA225="Missed", "Missed", TIMEVALUE(LEFT(Raw!CA225, FIND(" - ", Raw!CA225)))))</f>
        <v/>
      </c>
      <c r="V225" t="str">
        <f>IF(Raw!CB225="", "", Raw!CB225)</f>
        <v/>
      </c>
    </row>
    <row r="226" spans="1:22" x14ac:dyDescent="0.2">
      <c r="A226" s="4" t="str">
        <f>IF(B226="", "", 225)</f>
        <v/>
      </c>
      <c r="B226" s="4" t="str">
        <f>IF(Raw!R226="", "", Raw!R226)</f>
        <v/>
      </c>
      <c r="C226" s="4" t="str">
        <f>IF(Raw!S226="", "", Raw!S226)</f>
        <v/>
      </c>
      <c r="D226" t="str">
        <f>IF(Raw!AT226="", "", Raw!AT226)</f>
        <v/>
      </c>
      <c r="E226" t="str">
        <f>IF(Raw!V226="", "", Raw!V226)</f>
        <v/>
      </c>
      <c r="F226" t="str">
        <f>IF(Raw!BA226="", "", Raw!BA226)</f>
        <v/>
      </c>
      <c r="G226" t="str">
        <f>IF(Raw!AV226="", "", Raw!AV226)</f>
        <v/>
      </c>
      <c r="H226" t="str">
        <f>IF(Raw!T226="", "", Raw!T226)</f>
        <v/>
      </c>
      <c r="I226" t="str">
        <f>IF(Raw!U226="", "", Raw!U226)</f>
        <v/>
      </c>
      <c r="J226" t="str">
        <f>IF(Raw!AZ226="Failed", "No", "")</f>
        <v/>
      </c>
      <c r="K226" s="2" t="str">
        <f>IF(Raw!BK226="", "", IF(Raw!BK226="Missed", "Missed", DATEVALUE(RIGHT(Raw!BK226, LEN(Raw!BK226) - FIND(",", Raw!BK226) - 1))))</f>
        <v/>
      </c>
      <c r="L226" s="3" t="str">
        <f>IF(Raw!BL226="", "", IF(Raw!BL226="Missed", "Missed", TIMEVALUE(LEFT(Raw!BL226, FIND(" - ", Raw!BL226)))))</f>
        <v/>
      </c>
      <c r="M226" t="str">
        <f>IF(Raw!BM226="", "", Raw!BM226)</f>
        <v/>
      </c>
      <c r="N226" s="2" t="str">
        <f>IF(Raw!BN226="", "", IF(Raw!BN226="Missed", "Missed", DATEVALUE(RIGHT(Raw!BN226, LEN(Raw!BN226) - FIND(",", Raw!BN226) - 1))))</f>
        <v/>
      </c>
      <c r="O226" s="3" t="str">
        <f>IF(Raw!BO226="", "", IF(Raw!BO226="Missed", "Missed", TIMEVALUE(LEFT(Raw!BO226, FIND(" - ", Raw!BO226)))))</f>
        <v/>
      </c>
      <c r="P226" t="str">
        <f>IF(Raw!BP226="", "", Raw!BP226)</f>
        <v/>
      </c>
      <c r="Q226" s="2" t="str">
        <f>IF(Raw!BW226="", "", IF(Raw!BW226="Missed", "Missed", DATEVALUE(RIGHT(Raw!BW226, LEN(Raw!BW226) - FIND(",", Raw!BW226) - 1))))</f>
        <v/>
      </c>
      <c r="R226" s="3" t="str">
        <f>IF(Raw!BX226="", "", IF(Raw!BX226="Missed", "Missed", TIMEVALUE(LEFT(Raw!BX226, FIND(" - ", Raw!BX226)))))</f>
        <v/>
      </c>
      <c r="S226" t="str">
        <f>IF(Raw!BY226="", "", Raw!BY226)</f>
        <v/>
      </c>
      <c r="T226" s="2" t="str">
        <f>IF(Raw!BZ226="", "", IF(Raw!BZ226="Missed", "Missed", DATEVALUE(RIGHT(Raw!BZ226, LEN(Raw!BZ226) - FIND(",", Raw!BZ226) - 1))))</f>
        <v/>
      </c>
      <c r="U226" s="3" t="str">
        <f>IF(Raw!CA226="", "", IF(Raw!CA226="Missed", "Missed", TIMEVALUE(LEFT(Raw!CA226, FIND(" - ", Raw!CA226)))))</f>
        <v/>
      </c>
      <c r="V226" t="str">
        <f>IF(Raw!CB226="", "", Raw!CB226)</f>
        <v/>
      </c>
    </row>
    <row r="227" spans="1:22" x14ac:dyDescent="0.2">
      <c r="A227" s="4" t="str">
        <f>IF(B227="", "", 226)</f>
        <v/>
      </c>
      <c r="B227" s="4" t="str">
        <f>IF(Raw!R227="", "", Raw!R227)</f>
        <v/>
      </c>
      <c r="C227" s="4" t="str">
        <f>IF(Raw!S227="", "", Raw!S227)</f>
        <v/>
      </c>
      <c r="D227" t="str">
        <f>IF(Raw!AT227="", "", Raw!AT227)</f>
        <v/>
      </c>
      <c r="E227" t="str">
        <f>IF(Raw!V227="", "", Raw!V227)</f>
        <v/>
      </c>
      <c r="F227" t="str">
        <f>IF(Raw!BA227="", "", Raw!BA227)</f>
        <v/>
      </c>
      <c r="G227" t="str">
        <f>IF(Raw!AV227="", "", Raw!AV227)</f>
        <v/>
      </c>
      <c r="H227" t="str">
        <f>IF(Raw!T227="", "", Raw!T227)</f>
        <v/>
      </c>
      <c r="I227" t="str">
        <f>IF(Raw!U227="", "", Raw!U227)</f>
        <v/>
      </c>
      <c r="J227" t="str">
        <f>IF(Raw!AZ227="Failed", "No", "")</f>
        <v/>
      </c>
      <c r="K227" s="2" t="str">
        <f>IF(Raw!BK227="", "", IF(Raw!BK227="Missed", "Missed", DATEVALUE(RIGHT(Raw!BK227, LEN(Raw!BK227) - FIND(",", Raw!BK227) - 1))))</f>
        <v/>
      </c>
      <c r="L227" s="3" t="str">
        <f>IF(Raw!BL227="", "", IF(Raw!BL227="Missed", "Missed", TIMEVALUE(LEFT(Raw!BL227, FIND(" - ", Raw!BL227)))))</f>
        <v/>
      </c>
      <c r="M227" t="str">
        <f>IF(Raw!BM227="", "", Raw!BM227)</f>
        <v/>
      </c>
      <c r="N227" s="2" t="str">
        <f>IF(Raw!BN227="", "", IF(Raw!BN227="Missed", "Missed", DATEVALUE(RIGHT(Raw!BN227, LEN(Raw!BN227) - FIND(",", Raw!BN227) - 1))))</f>
        <v/>
      </c>
      <c r="O227" s="3" t="str">
        <f>IF(Raw!BO227="", "", IF(Raw!BO227="Missed", "Missed", TIMEVALUE(LEFT(Raw!BO227, FIND(" - ", Raw!BO227)))))</f>
        <v/>
      </c>
      <c r="P227" t="str">
        <f>IF(Raw!BP227="", "", Raw!BP227)</f>
        <v/>
      </c>
      <c r="Q227" s="2" t="str">
        <f>IF(Raw!BW227="", "", IF(Raw!BW227="Missed", "Missed", DATEVALUE(RIGHT(Raw!BW227, LEN(Raw!BW227) - FIND(",", Raw!BW227) - 1))))</f>
        <v/>
      </c>
      <c r="R227" s="3" t="str">
        <f>IF(Raw!BX227="", "", IF(Raw!BX227="Missed", "Missed", TIMEVALUE(LEFT(Raw!BX227, FIND(" - ", Raw!BX227)))))</f>
        <v/>
      </c>
      <c r="S227" t="str">
        <f>IF(Raw!BY227="", "", Raw!BY227)</f>
        <v/>
      </c>
      <c r="T227" s="2" t="str">
        <f>IF(Raw!BZ227="", "", IF(Raw!BZ227="Missed", "Missed", DATEVALUE(RIGHT(Raw!BZ227, LEN(Raw!BZ227) - FIND(",", Raw!BZ227) - 1))))</f>
        <v/>
      </c>
      <c r="U227" s="3" t="str">
        <f>IF(Raw!CA227="", "", IF(Raw!CA227="Missed", "Missed", TIMEVALUE(LEFT(Raw!CA227, FIND(" - ", Raw!CA227)))))</f>
        <v/>
      </c>
      <c r="V227" t="str">
        <f>IF(Raw!CB227="", "", Raw!CB227)</f>
        <v/>
      </c>
    </row>
    <row r="228" spans="1:22" x14ac:dyDescent="0.2">
      <c r="A228" s="4" t="str">
        <f>IF(B228="", "", 227)</f>
        <v/>
      </c>
      <c r="B228" s="4" t="str">
        <f>IF(Raw!R228="", "", Raw!R228)</f>
        <v/>
      </c>
      <c r="C228" s="4" t="str">
        <f>IF(Raw!S228="", "", Raw!S228)</f>
        <v/>
      </c>
      <c r="D228" t="str">
        <f>IF(Raw!AT228="", "", Raw!AT228)</f>
        <v/>
      </c>
      <c r="E228" t="str">
        <f>IF(Raw!V228="", "", Raw!V228)</f>
        <v/>
      </c>
      <c r="F228" t="str">
        <f>IF(Raw!BA228="", "", Raw!BA228)</f>
        <v/>
      </c>
      <c r="G228" t="str">
        <f>IF(Raw!AV228="", "", Raw!AV228)</f>
        <v/>
      </c>
      <c r="H228" t="str">
        <f>IF(Raw!T228="", "", Raw!T228)</f>
        <v/>
      </c>
      <c r="I228" t="str">
        <f>IF(Raw!U228="", "", Raw!U228)</f>
        <v/>
      </c>
      <c r="J228" t="str">
        <f>IF(Raw!AZ228="Failed", "No", "")</f>
        <v/>
      </c>
      <c r="K228" s="2" t="str">
        <f>IF(Raw!BK228="", "", IF(Raw!BK228="Missed", "Missed", DATEVALUE(RIGHT(Raw!BK228, LEN(Raw!BK228) - FIND(",", Raw!BK228) - 1))))</f>
        <v/>
      </c>
      <c r="L228" s="3" t="str">
        <f>IF(Raw!BL228="", "", IF(Raw!BL228="Missed", "Missed", TIMEVALUE(LEFT(Raw!BL228, FIND(" - ", Raw!BL228)))))</f>
        <v/>
      </c>
      <c r="M228" t="str">
        <f>IF(Raw!BM228="", "", Raw!BM228)</f>
        <v/>
      </c>
      <c r="N228" s="2" t="str">
        <f>IF(Raw!BN228="", "", IF(Raw!BN228="Missed", "Missed", DATEVALUE(RIGHT(Raw!BN228, LEN(Raw!BN228) - FIND(",", Raw!BN228) - 1))))</f>
        <v/>
      </c>
      <c r="O228" s="3" t="str">
        <f>IF(Raw!BO228="", "", IF(Raw!BO228="Missed", "Missed", TIMEVALUE(LEFT(Raw!BO228, FIND(" - ", Raw!BO228)))))</f>
        <v/>
      </c>
      <c r="P228" t="str">
        <f>IF(Raw!BP228="", "", Raw!BP228)</f>
        <v/>
      </c>
      <c r="Q228" s="2" t="str">
        <f>IF(Raw!BW228="", "", IF(Raw!BW228="Missed", "Missed", DATEVALUE(RIGHT(Raw!BW228, LEN(Raw!BW228) - FIND(",", Raw!BW228) - 1))))</f>
        <v/>
      </c>
      <c r="R228" s="3" t="str">
        <f>IF(Raw!BX228="", "", IF(Raw!BX228="Missed", "Missed", TIMEVALUE(LEFT(Raw!BX228, FIND(" - ", Raw!BX228)))))</f>
        <v/>
      </c>
      <c r="S228" t="str">
        <f>IF(Raw!BY228="", "", Raw!BY228)</f>
        <v/>
      </c>
      <c r="T228" s="2" t="str">
        <f>IF(Raw!BZ228="", "", IF(Raw!BZ228="Missed", "Missed", DATEVALUE(RIGHT(Raw!BZ228, LEN(Raw!BZ228) - FIND(",", Raw!BZ228) - 1))))</f>
        <v/>
      </c>
      <c r="U228" s="3" t="str">
        <f>IF(Raw!CA228="", "", IF(Raw!CA228="Missed", "Missed", TIMEVALUE(LEFT(Raw!CA228, FIND(" - ", Raw!CA228)))))</f>
        <v/>
      </c>
      <c r="V228" t="str">
        <f>IF(Raw!CB228="", "", Raw!CB228)</f>
        <v/>
      </c>
    </row>
    <row r="229" spans="1:22" x14ac:dyDescent="0.2">
      <c r="A229" s="4" t="str">
        <f>IF(B229="", "", 228)</f>
        <v/>
      </c>
      <c r="B229" s="4" t="str">
        <f>IF(Raw!R229="", "", Raw!R229)</f>
        <v/>
      </c>
      <c r="C229" s="4" t="str">
        <f>IF(Raw!S229="", "", Raw!S229)</f>
        <v/>
      </c>
      <c r="D229" t="str">
        <f>IF(Raw!AT229="", "", Raw!AT229)</f>
        <v/>
      </c>
      <c r="E229" t="str">
        <f>IF(Raw!V229="", "", Raw!V229)</f>
        <v/>
      </c>
      <c r="F229" t="str">
        <f>IF(Raw!BA229="", "", Raw!BA229)</f>
        <v/>
      </c>
      <c r="G229" t="str">
        <f>IF(Raw!AV229="", "", Raw!AV229)</f>
        <v/>
      </c>
      <c r="H229" t="str">
        <f>IF(Raw!T229="", "", Raw!T229)</f>
        <v/>
      </c>
      <c r="I229" t="str">
        <f>IF(Raw!U229="", "", Raw!U229)</f>
        <v/>
      </c>
      <c r="J229" t="str">
        <f>IF(Raw!AZ229="Failed", "No", "")</f>
        <v/>
      </c>
      <c r="K229" s="2" t="str">
        <f>IF(Raw!BK229="", "", IF(Raw!BK229="Missed", "Missed", DATEVALUE(RIGHT(Raw!BK229, LEN(Raw!BK229) - FIND(",", Raw!BK229) - 1))))</f>
        <v/>
      </c>
      <c r="L229" s="3" t="str">
        <f>IF(Raw!BL229="", "", IF(Raw!BL229="Missed", "Missed", TIMEVALUE(LEFT(Raw!BL229, FIND(" - ", Raw!BL229)))))</f>
        <v/>
      </c>
      <c r="M229" t="str">
        <f>IF(Raw!BM229="", "", Raw!BM229)</f>
        <v/>
      </c>
      <c r="N229" s="2" t="str">
        <f>IF(Raw!BN229="", "", IF(Raw!BN229="Missed", "Missed", DATEVALUE(RIGHT(Raw!BN229, LEN(Raw!BN229) - FIND(",", Raw!BN229) - 1))))</f>
        <v/>
      </c>
      <c r="O229" s="3" t="str">
        <f>IF(Raw!BO229="", "", IF(Raw!BO229="Missed", "Missed", TIMEVALUE(LEFT(Raw!BO229, FIND(" - ", Raw!BO229)))))</f>
        <v/>
      </c>
      <c r="P229" t="str">
        <f>IF(Raw!BP229="", "", Raw!BP229)</f>
        <v/>
      </c>
      <c r="Q229" s="2" t="str">
        <f>IF(Raw!BW229="", "", IF(Raw!BW229="Missed", "Missed", DATEVALUE(RIGHT(Raw!BW229, LEN(Raw!BW229) - FIND(",", Raw!BW229) - 1))))</f>
        <v/>
      </c>
      <c r="R229" s="3" t="str">
        <f>IF(Raw!BX229="", "", IF(Raw!BX229="Missed", "Missed", TIMEVALUE(LEFT(Raw!BX229, FIND(" - ", Raw!BX229)))))</f>
        <v/>
      </c>
      <c r="S229" t="str">
        <f>IF(Raw!BY229="", "", Raw!BY229)</f>
        <v/>
      </c>
      <c r="T229" s="2" t="str">
        <f>IF(Raw!BZ229="", "", IF(Raw!BZ229="Missed", "Missed", DATEVALUE(RIGHT(Raw!BZ229, LEN(Raw!BZ229) - FIND(",", Raw!BZ229) - 1))))</f>
        <v/>
      </c>
      <c r="U229" s="3" t="str">
        <f>IF(Raw!CA229="", "", IF(Raw!CA229="Missed", "Missed", TIMEVALUE(LEFT(Raw!CA229, FIND(" - ", Raw!CA229)))))</f>
        <v/>
      </c>
      <c r="V229" t="str">
        <f>IF(Raw!CB229="", "", Raw!CB229)</f>
        <v/>
      </c>
    </row>
    <row r="230" spans="1:22" x14ac:dyDescent="0.2">
      <c r="A230" s="4" t="str">
        <f>IF(B230="", "", 229)</f>
        <v/>
      </c>
      <c r="B230" s="4" t="str">
        <f>IF(Raw!R230="", "", Raw!R230)</f>
        <v/>
      </c>
      <c r="C230" s="4" t="str">
        <f>IF(Raw!S230="", "", Raw!S230)</f>
        <v/>
      </c>
      <c r="D230" t="str">
        <f>IF(Raw!AT230="", "", Raw!AT230)</f>
        <v/>
      </c>
      <c r="E230" t="str">
        <f>IF(Raw!V230="", "", Raw!V230)</f>
        <v/>
      </c>
      <c r="F230" t="str">
        <f>IF(Raw!BA230="", "", Raw!BA230)</f>
        <v/>
      </c>
      <c r="G230" t="str">
        <f>IF(Raw!AV230="", "", Raw!AV230)</f>
        <v/>
      </c>
      <c r="H230" t="str">
        <f>IF(Raw!T230="", "", Raw!T230)</f>
        <v/>
      </c>
      <c r="I230" t="str">
        <f>IF(Raw!U230="", "", Raw!U230)</f>
        <v/>
      </c>
      <c r="J230" t="str">
        <f>IF(Raw!AZ230="Failed", "No", "")</f>
        <v/>
      </c>
      <c r="K230" s="2" t="str">
        <f>IF(Raw!BK230="", "", IF(Raw!BK230="Missed", "Missed", DATEVALUE(RIGHT(Raw!BK230, LEN(Raw!BK230) - FIND(",", Raw!BK230) - 1))))</f>
        <v/>
      </c>
      <c r="L230" s="3" t="str">
        <f>IF(Raw!BL230="", "", IF(Raw!BL230="Missed", "Missed", TIMEVALUE(LEFT(Raw!BL230, FIND(" - ", Raw!BL230)))))</f>
        <v/>
      </c>
      <c r="M230" t="str">
        <f>IF(Raw!BM230="", "", Raw!BM230)</f>
        <v/>
      </c>
      <c r="N230" s="2" t="str">
        <f>IF(Raw!BN230="", "", IF(Raw!BN230="Missed", "Missed", DATEVALUE(RIGHT(Raw!BN230, LEN(Raw!BN230) - FIND(",", Raw!BN230) - 1))))</f>
        <v/>
      </c>
      <c r="O230" s="3" t="str">
        <f>IF(Raw!BO230="", "", IF(Raw!BO230="Missed", "Missed", TIMEVALUE(LEFT(Raw!BO230, FIND(" - ", Raw!BO230)))))</f>
        <v/>
      </c>
      <c r="P230" t="str">
        <f>IF(Raw!BP230="", "", Raw!BP230)</f>
        <v/>
      </c>
      <c r="Q230" s="2" t="str">
        <f>IF(Raw!BW230="", "", IF(Raw!BW230="Missed", "Missed", DATEVALUE(RIGHT(Raw!BW230, LEN(Raw!BW230) - FIND(",", Raw!BW230) - 1))))</f>
        <v/>
      </c>
      <c r="R230" s="3" t="str">
        <f>IF(Raw!BX230="", "", IF(Raw!BX230="Missed", "Missed", TIMEVALUE(LEFT(Raw!BX230, FIND(" - ", Raw!BX230)))))</f>
        <v/>
      </c>
      <c r="S230" t="str">
        <f>IF(Raw!BY230="", "", Raw!BY230)</f>
        <v/>
      </c>
      <c r="T230" s="2" t="str">
        <f>IF(Raw!BZ230="", "", IF(Raw!BZ230="Missed", "Missed", DATEVALUE(RIGHT(Raw!BZ230, LEN(Raw!BZ230) - FIND(",", Raw!BZ230) - 1))))</f>
        <v/>
      </c>
      <c r="U230" s="3" t="str">
        <f>IF(Raw!CA230="", "", IF(Raw!CA230="Missed", "Missed", TIMEVALUE(LEFT(Raw!CA230, FIND(" - ", Raw!CA230)))))</f>
        <v/>
      </c>
      <c r="V230" t="str">
        <f>IF(Raw!CB230="", "", Raw!CB230)</f>
        <v/>
      </c>
    </row>
    <row r="231" spans="1:22" x14ac:dyDescent="0.2">
      <c r="A231" s="4" t="str">
        <f>IF(B231="", "", 230)</f>
        <v/>
      </c>
      <c r="B231" s="4" t="str">
        <f>IF(Raw!R231="", "", Raw!R231)</f>
        <v/>
      </c>
      <c r="C231" s="4" t="str">
        <f>IF(Raw!S231="", "", Raw!S231)</f>
        <v/>
      </c>
      <c r="D231" t="str">
        <f>IF(Raw!AT231="", "", Raw!AT231)</f>
        <v/>
      </c>
      <c r="E231" t="str">
        <f>IF(Raw!V231="", "", Raw!V231)</f>
        <v/>
      </c>
      <c r="F231" t="str">
        <f>IF(Raw!BA231="", "", Raw!BA231)</f>
        <v/>
      </c>
      <c r="G231" t="str">
        <f>IF(Raw!AV231="", "", Raw!AV231)</f>
        <v/>
      </c>
      <c r="H231" t="str">
        <f>IF(Raw!T231="", "", Raw!T231)</f>
        <v/>
      </c>
      <c r="I231" t="str">
        <f>IF(Raw!U231="", "", Raw!U231)</f>
        <v/>
      </c>
      <c r="J231" t="str">
        <f>IF(Raw!AZ231="Failed", "No", "")</f>
        <v/>
      </c>
      <c r="K231" s="2" t="str">
        <f>IF(Raw!BK231="", "", IF(Raw!BK231="Missed", "Missed", DATEVALUE(RIGHT(Raw!BK231, LEN(Raw!BK231) - FIND(",", Raw!BK231) - 1))))</f>
        <v/>
      </c>
      <c r="L231" s="3" t="str">
        <f>IF(Raw!BL231="", "", IF(Raw!BL231="Missed", "Missed", TIMEVALUE(LEFT(Raw!BL231, FIND(" - ", Raw!BL231)))))</f>
        <v/>
      </c>
      <c r="M231" t="str">
        <f>IF(Raw!BM231="", "", Raw!BM231)</f>
        <v/>
      </c>
      <c r="N231" s="2" t="str">
        <f>IF(Raw!BN231="", "", IF(Raw!BN231="Missed", "Missed", DATEVALUE(RIGHT(Raw!BN231, LEN(Raw!BN231) - FIND(",", Raw!BN231) - 1))))</f>
        <v/>
      </c>
      <c r="O231" s="3" t="str">
        <f>IF(Raw!BO231="", "", IF(Raw!BO231="Missed", "Missed", TIMEVALUE(LEFT(Raw!BO231, FIND(" - ", Raw!BO231)))))</f>
        <v/>
      </c>
      <c r="P231" t="str">
        <f>IF(Raw!BP231="", "", Raw!BP231)</f>
        <v/>
      </c>
      <c r="Q231" s="2" t="str">
        <f>IF(Raw!BW231="", "", IF(Raw!BW231="Missed", "Missed", DATEVALUE(RIGHT(Raw!BW231, LEN(Raw!BW231) - FIND(",", Raw!BW231) - 1))))</f>
        <v/>
      </c>
      <c r="R231" s="3" t="str">
        <f>IF(Raw!BX231="", "", IF(Raw!BX231="Missed", "Missed", TIMEVALUE(LEFT(Raw!BX231, FIND(" - ", Raw!BX231)))))</f>
        <v/>
      </c>
      <c r="S231" t="str">
        <f>IF(Raw!BY231="", "", Raw!BY231)</f>
        <v/>
      </c>
      <c r="T231" s="2" t="str">
        <f>IF(Raw!BZ231="", "", IF(Raw!BZ231="Missed", "Missed", DATEVALUE(RIGHT(Raw!BZ231, LEN(Raw!BZ231) - FIND(",", Raw!BZ231) - 1))))</f>
        <v/>
      </c>
      <c r="U231" s="3" t="str">
        <f>IF(Raw!CA231="", "", IF(Raw!CA231="Missed", "Missed", TIMEVALUE(LEFT(Raw!CA231, FIND(" - ", Raw!CA231)))))</f>
        <v/>
      </c>
      <c r="V231" t="str">
        <f>IF(Raw!CB231="", "", Raw!CB231)</f>
        <v/>
      </c>
    </row>
    <row r="232" spans="1:22" x14ac:dyDescent="0.2">
      <c r="A232" s="4" t="str">
        <f>IF(B232="", "", 231)</f>
        <v/>
      </c>
      <c r="B232" s="4" t="str">
        <f>IF(Raw!R232="", "", Raw!R232)</f>
        <v/>
      </c>
      <c r="C232" s="4" t="str">
        <f>IF(Raw!S232="", "", Raw!S232)</f>
        <v/>
      </c>
      <c r="D232" t="str">
        <f>IF(Raw!AT232="", "", Raw!AT232)</f>
        <v/>
      </c>
      <c r="E232" t="str">
        <f>IF(Raw!V232="", "", Raw!V232)</f>
        <v/>
      </c>
      <c r="F232" t="str">
        <f>IF(Raw!BA232="", "", Raw!BA232)</f>
        <v/>
      </c>
      <c r="G232" t="str">
        <f>IF(Raw!AV232="", "", Raw!AV232)</f>
        <v/>
      </c>
      <c r="H232" t="str">
        <f>IF(Raw!T232="", "", Raw!T232)</f>
        <v/>
      </c>
      <c r="I232" t="str">
        <f>IF(Raw!U232="", "", Raw!U232)</f>
        <v/>
      </c>
      <c r="J232" t="str">
        <f>IF(Raw!AZ232="Failed", "No", "")</f>
        <v/>
      </c>
      <c r="K232" s="2" t="str">
        <f>IF(Raw!BK232="", "", IF(Raw!BK232="Missed", "Missed", DATEVALUE(RIGHT(Raw!BK232, LEN(Raw!BK232) - FIND(",", Raw!BK232) - 1))))</f>
        <v/>
      </c>
      <c r="L232" s="3" t="str">
        <f>IF(Raw!BL232="", "", IF(Raw!BL232="Missed", "Missed", TIMEVALUE(LEFT(Raw!BL232, FIND(" - ", Raw!BL232)))))</f>
        <v/>
      </c>
      <c r="M232" t="str">
        <f>IF(Raw!BM232="", "", Raw!BM232)</f>
        <v/>
      </c>
      <c r="N232" s="2" t="str">
        <f>IF(Raw!BN232="", "", IF(Raw!BN232="Missed", "Missed", DATEVALUE(RIGHT(Raw!BN232, LEN(Raw!BN232) - FIND(",", Raw!BN232) - 1))))</f>
        <v/>
      </c>
      <c r="O232" s="3" t="str">
        <f>IF(Raw!BO232="", "", IF(Raw!BO232="Missed", "Missed", TIMEVALUE(LEFT(Raw!BO232, FIND(" - ", Raw!BO232)))))</f>
        <v/>
      </c>
      <c r="P232" t="str">
        <f>IF(Raw!BP232="", "", Raw!BP232)</f>
        <v/>
      </c>
      <c r="Q232" s="2" t="str">
        <f>IF(Raw!BW232="", "", IF(Raw!BW232="Missed", "Missed", DATEVALUE(RIGHT(Raw!BW232, LEN(Raw!BW232) - FIND(",", Raw!BW232) - 1))))</f>
        <v/>
      </c>
      <c r="R232" s="3" t="str">
        <f>IF(Raw!BX232="", "", IF(Raw!BX232="Missed", "Missed", TIMEVALUE(LEFT(Raw!BX232, FIND(" - ", Raw!BX232)))))</f>
        <v/>
      </c>
      <c r="S232" t="str">
        <f>IF(Raw!BY232="", "", Raw!BY232)</f>
        <v/>
      </c>
      <c r="T232" s="2" t="str">
        <f>IF(Raw!BZ232="", "", IF(Raw!BZ232="Missed", "Missed", DATEVALUE(RIGHT(Raw!BZ232, LEN(Raw!BZ232) - FIND(",", Raw!BZ232) - 1))))</f>
        <v/>
      </c>
      <c r="U232" s="3" t="str">
        <f>IF(Raw!CA232="", "", IF(Raw!CA232="Missed", "Missed", TIMEVALUE(LEFT(Raw!CA232, FIND(" - ", Raw!CA232)))))</f>
        <v/>
      </c>
      <c r="V232" t="str">
        <f>IF(Raw!CB232="", "", Raw!CB232)</f>
        <v/>
      </c>
    </row>
    <row r="233" spans="1:22" x14ac:dyDescent="0.2">
      <c r="A233" s="4" t="str">
        <f>IF(B233="", "", 232)</f>
        <v/>
      </c>
      <c r="B233" s="4" t="str">
        <f>IF(Raw!R233="", "", Raw!R233)</f>
        <v/>
      </c>
      <c r="C233" s="4" t="str">
        <f>IF(Raw!S233="", "", Raw!S233)</f>
        <v/>
      </c>
      <c r="D233" t="str">
        <f>IF(Raw!AT233="", "", Raw!AT233)</f>
        <v/>
      </c>
      <c r="E233" t="str">
        <f>IF(Raw!V233="", "", Raw!V233)</f>
        <v/>
      </c>
      <c r="F233" t="str">
        <f>IF(Raw!BA233="", "", Raw!BA233)</f>
        <v/>
      </c>
      <c r="G233" t="str">
        <f>IF(Raw!AV233="", "", Raw!AV233)</f>
        <v/>
      </c>
      <c r="H233" t="str">
        <f>IF(Raw!T233="", "", Raw!T233)</f>
        <v/>
      </c>
      <c r="I233" t="str">
        <f>IF(Raw!U233="", "", Raw!U233)</f>
        <v/>
      </c>
      <c r="J233" t="str">
        <f>IF(Raw!AZ233="Failed", "No", "")</f>
        <v/>
      </c>
      <c r="K233" s="2" t="str">
        <f>IF(Raw!BK233="", "", IF(Raw!BK233="Missed", "Missed", DATEVALUE(RIGHT(Raw!BK233, LEN(Raw!BK233) - FIND(",", Raw!BK233) - 1))))</f>
        <v/>
      </c>
      <c r="L233" s="3" t="str">
        <f>IF(Raw!BL233="", "", IF(Raw!BL233="Missed", "Missed", TIMEVALUE(LEFT(Raw!BL233, FIND(" - ", Raw!BL233)))))</f>
        <v/>
      </c>
      <c r="M233" t="str">
        <f>IF(Raw!BM233="", "", Raw!BM233)</f>
        <v/>
      </c>
      <c r="N233" s="2" t="str">
        <f>IF(Raw!BN233="", "", IF(Raw!BN233="Missed", "Missed", DATEVALUE(RIGHT(Raw!BN233, LEN(Raw!BN233) - FIND(",", Raw!BN233) - 1))))</f>
        <v/>
      </c>
      <c r="O233" s="3" t="str">
        <f>IF(Raw!BO233="", "", IF(Raw!BO233="Missed", "Missed", TIMEVALUE(LEFT(Raw!BO233, FIND(" - ", Raw!BO233)))))</f>
        <v/>
      </c>
      <c r="P233" t="str">
        <f>IF(Raw!BP233="", "", Raw!BP233)</f>
        <v/>
      </c>
      <c r="Q233" s="2" t="str">
        <f>IF(Raw!BW233="", "", IF(Raw!BW233="Missed", "Missed", DATEVALUE(RIGHT(Raw!BW233, LEN(Raw!BW233) - FIND(",", Raw!BW233) - 1))))</f>
        <v/>
      </c>
      <c r="R233" s="3" t="str">
        <f>IF(Raw!BX233="", "", IF(Raw!BX233="Missed", "Missed", TIMEVALUE(LEFT(Raw!BX233, FIND(" - ", Raw!BX233)))))</f>
        <v/>
      </c>
      <c r="S233" t="str">
        <f>IF(Raw!BY233="", "", Raw!BY233)</f>
        <v/>
      </c>
      <c r="T233" s="2" t="str">
        <f>IF(Raw!BZ233="", "", IF(Raw!BZ233="Missed", "Missed", DATEVALUE(RIGHT(Raw!BZ233, LEN(Raw!BZ233) - FIND(",", Raw!BZ233) - 1))))</f>
        <v/>
      </c>
      <c r="U233" s="3" t="str">
        <f>IF(Raw!CA233="", "", IF(Raw!CA233="Missed", "Missed", TIMEVALUE(LEFT(Raw!CA233, FIND(" - ", Raw!CA233)))))</f>
        <v/>
      </c>
      <c r="V233" t="str">
        <f>IF(Raw!CB233="", "", Raw!CB233)</f>
        <v/>
      </c>
    </row>
    <row r="234" spans="1:22" x14ac:dyDescent="0.2">
      <c r="A234" s="4" t="str">
        <f>IF(B234="", "", 233)</f>
        <v/>
      </c>
      <c r="B234" s="4" t="str">
        <f>IF(Raw!R234="", "", Raw!R234)</f>
        <v/>
      </c>
      <c r="C234" s="4" t="str">
        <f>IF(Raw!S234="", "", Raw!S234)</f>
        <v/>
      </c>
      <c r="D234" t="str">
        <f>IF(Raw!AT234="", "", Raw!AT234)</f>
        <v/>
      </c>
      <c r="E234" t="str">
        <f>IF(Raw!V234="", "", Raw!V234)</f>
        <v/>
      </c>
      <c r="F234" t="str">
        <f>IF(Raw!BA234="", "", Raw!BA234)</f>
        <v/>
      </c>
      <c r="G234" t="str">
        <f>IF(Raw!AV234="", "", Raw!AV234)</f>
        <v/>
      </c>
      <c r="H234" t="str">
        <f>IF(Raw!T234="", "", Raw!T234)</f>
        <v/>
      </c>
      <c r="I234" t="str">
        <f>IF(Raw!U234="", "", Raw!U234)</f>
        <v/>
      </c>
      <c r="J234" t="str">
        <f>IF(Raw!AZ234="Failed", "No", "")</f>
        <v/>
      </c>
      <c r="K234" s="2" t="str">
        <f>IF(Raw!BK234="", "", IF(Raw!BK234="Missed", "Missed", DATEVALUE(RIGHT(Raw!BK234, LEN(Raw!BK234) - FIND(",", Raw!BK234) - 1))))</f>
        <v/>
      </c>
      <c r="L234" s="3" t="str">
        <f>IF(Raw!BL234="", "", IF(Raw!BL234="Missed", "Missed", TIMEVALUE(LEFT(Raw!BL234, FIND(" - ", Raw!BL234)))))</f>
        <v/>
      </c>
      <c r="M234" t="str">
        <f>IF(Raw!BM234="", "", Raw!BM234)</f>
        <v/>
      </c>
      <c r="N234" s="2" t="str">
        <f>IF(Raw!BN234="", "", IF(Raw!BN234="Missed", "Missed", DATEVALUE(RIGHT(Raw!BN234, LEN(Raw!BN234) - FIND(",", Raw!BN234) - 1))))</f>
        <v/>
      </c>
      <c r="O234" s="3" t="str">
        <f>IF(Raw!BO234="", "", IF(Raw!BO234="Missed", "Missed", TIMEVALUE(LEFT(Raw!BO234, FIND(" - ", Raw!BO234)))))</f>
        <v/>
      </c>
      <c r="P234" t="str">
        <f>IF(Raw!BP234="", "", Raw!BP234)</f>
        <v/>
      </c>
      <c r="Q234" s="2" t="str">
        <f>IF(Raw!BW234="", "", IF(Raw!BW234="Missed", "Missed", DATEVALUE(RIGHT(Raw!BW234, LEN(Raw!BW234) - FIND(",", Raw!BW234) - 1))))</f>
        <v/>
      </c>
      <c r="R234" s="3" t="str">
        <f>IF(Raw!BX234="", "", IF(Raw!BX234="Missed", "Missed", TIMEVALUE(LEFT(Raw!BX234, FIND(" - ", Raw!BX234)))))</f>
        <v/>
      </c>
      <c r="S234" t="str">
        <f>IF(Raw!BY234="", "", Raw!BY234)</f>
        <v/>
      </c>
      <c r="T234" s="2" t="str">
        <f>IF(Raw!BZ234="", "", IF(Raw!BZ234="Missed", "Missed", DATEVALUE(RIGHT(Raw!BZ234, LEN(Raw!BZ234) - FIND(",", Raw!BZ234) - 1))))</f>
        <v/>
      </c>
      <c r="U234" s="3" t="str">
        <f>IF(Raw!CA234="", "", IF(Raw!CA234="Missed", "Missed", TIMEVALUE(LEFT(Raw!CA234, FIND(" - ", Raw!CA234)))))</f>
        <v/>
      </c>
      <c r="V234" t="str">
        <f>IF(Raw!CB234="", "", Raw!CB234)</f>
        <v/>
      </c>
    </row>
    <row r="235" spans="1:22" x14ac:dyDescent="0.2">
      <c r="A235" s="4" t="str">
        <f>IF(B235="", "", 234)</f>
        <v/>
      </c>
      <c r="B235" s="4" t="str">
        <f>IF(Raw!R235="", "", Raw!R235)</f>
        <v/>
      </c>
      <c r="C235" s="4" t="str">
        <f>IF(Raw!S235="", "", Raw!S235)</f>
        <v/>
      </c>
      <c r="D235" t="str">
        <f>IF(Raw!AT235="", "", Raw!AT235)</f>
        <v/>
      </c>
      <c r="E235" t="str">
        <f>IF(Raw!V235="", "", Raw!V235)</f>
        <v/>
      </c>
      <c r="F235" t="str">
        <f>IF(Raw!BA235="", "", Raw!BA235)</f>
        <v/>
      </c>
      <c r="G235" t="str">
        <f>IF(Raw!AV235="", "", Raw!AV235)</f>
        <v/>
      </c>
      <c r="H235" t="str">
        <f>IF(Raw!T235="", "", Raw!T235)</f>
        <v/>
      </c>
      <c r="I235" t="str">
        <f>IF(Raw!U235="", "", Raw!U235)</f>
        <v/>
      </c>
      <c r="J235" t="str">
        <f>IF(Raw!AZ235="Failed", "No", "")</f>
        <v/>
      </c>
      <c r="K235" s="2" t="str">
        <f>IF(Raw!BK235="", "", IF(Raw!BK235="Missed", "Missed", DATEVALUE(RIGHT(Raw!BK235, LEN(Raw!BK235) - FIND(",", Raw!BK235) - 1))))</f>
        <v/>
      </c>
      <c r="L235" s="3" t="str">
        <f>IF(Raw!BL235="", "", IF(Raw!BL235="Missed", "Missed", TIMEVALUE(LEFT(Raw!BL235, FIND(" - ", Raw!BL235)))))</f>
        <v/>
      </c>
      <c r="M235" t="str">
        <f>IF(Raw!BM235="", "", Raw!BM235)</f>
        <v/>
      </c>
      <c r="N235" s="2" t="str">
        <f>IF(Raw!BN235="", "", IF(Raw!BN235="Missed", "Missed", DATEVALUE(RIGHT(Raw!BN235, LEN(Raw!BN235) - FIND(",", Raw!BN235) - 1))))</f>
        <v/>
      </c>
      <c r="O235" s="3" t="str">
        <f>IF(Raw!BO235="", "", IF(Raw!BO235="Missed", "Missed", TIMEVALUE(LEFT(Raw!BO235, FIND(" - ", Raw!BO235)))))</f>
        <v/>
      </c>
      <c r="P235" t="str">
        <f>IF(Raw!BP235="", "", Raw!BP235)</f>
        <v/>
      </c>
      <c r="Q235" s="2" t="str">
        <f>IF(Raw!BW235="", "", IF(Raw!BW235="Missed", "Missed", DATEVALUE(RIGHT(Raw!BW235, LEN(Raw!BW235) - FIND(",", Raw!BW235) - 1))))</f>
        <v/>
      </c>
      <c r="R235" s="3" t="str">
        <f>IF(Raw!BX235="", "", IF(Raw!BX235="Missed", "Missed", TIMEVALUE(LEFT(Raw!BX235, FIND(" - ", Raw!BX235)))))</f>
        <v/>
      </c>
      <c r="S235" t="str">
        <f>IF(Raw!BY235="", "", Raw!BY235)</f>
        <v/>
      </c>
      <c r="T235" s="2" t="str">
        <f>IF(Raw!BZ235="", "", IF(Raw!BZ235="Missed", "Missed", DATEVALUE(RIGHT(Raw!BZ235, LEN(Raw!BZ235) - FIND(",", Raw!BZ235) - 1))))</f>
        <v/>
      </c>
      <c r="U235" s="3" t="str">
        <f>IF(Raw!CA235="", "", IF(Raw!CA235="Missed", "Missed", TIMEVALUE(LEFT(Raw!CA235, FIND(" - ", Raw!CA235)))))</f>
        <v/>
      </c>
      <c r="V235" t="str">
        <f>IF(Raw!CB235="", "", Raw!CB235)</f>
        <v/>
      </c>
    </row>
    <row r="236" spans="1:22" x14ac:dyDescent="0.2">
      <c r="A236" s="4" t="str">
        <f>IF(B236="", "", 235)</f>
        <v/>
      </c>
      <c r="B236" s="4" t="str">
        <f>IF(Raw!R236="", "", Raw!R236)</f>
        <v/>
      </c>
      <c r="C236" s="4" t="str">
        <f>IF(Raw!S236="", "", Raw!S236)</f>
        <v/>
      </c>
      <c r="D236" t="str">
        <f>IF(Raw!AT236="", "", Raw!AT236)</f>
        <v/>
      </c>
      <c r="E236" t="str">
        <f>IF(Raw!V236="", "", Raw!V236)</f>
        <v/>
      </c>
      <c r="F236" t="str">
        <f>IF(Raw!BA236="", "", Raw!BA236)</f>
        <v/>
      </c>
      <c r="G236" t="str">
        <f>IF(Raw!AV236="", "", Raw!AV236)</f>
        <v/>
      </c>
      <c r="H236" t="str">
        <f>IF(Raw!T236="", "", Raw!T236)</f>
        <v/>
      </c>
      <c r="I236" t="str">
        <f>IF(Raw!U236="", "", Raw!U236)</f>
        <v/>
      </c>
      <c r="J236" t="str">
        <f>IF(Raw!AZ236="Failed", "No", "")</f>
        <v/>
      </c>
      <c r="K236" s="2" t="str">
        <f>IF(Raw!BK236="", "", IF(Raw!BK236="Missed", "Missed", DATEVALUE(RIGHT(Raw!BK236, LEN(Raw!BK236) - FIND(",", Raw!BK236) - 1))))</f>
        <v/>
      </c>
      <c r="L236" s="3" t="str">
        <f>IF(Raw!BL236="", "", IF(Raw!BL236="Missed", "Missed", TIMEVALUE(LEFT(Raw!BL236, FIND(" - ", Raw!BL236)))))</f>
        <v/>
      </c>
      <c r="M236" t="str">
        <f>IF(Raw!BM236="", "", Raw!BM236)</f>
        <v/>
      </c>
      <c r="N236" s="2" t="str">
        <f>IF(Raw!BN236="", "", IF(Raw!BN236="Missed", "Missed", DATEVALUE(RIGHT(Raw!BN236, LEN(Raw!BN236) - FIND(",", Raw!BN236) - 1))))</f>
        <v/>
      </c>
      <c r="O236" s="3" t="str">
        <f>IF(Raw!BO236="", "", IF(Raw!BO236="Missed", "Missed", TIMEVALUE(LEFT(Raw!BO236, FIND(" - ", Raw!BO236)))))</f>
        <v/>
      </c>
      <c r="P236" t="str">
        <f>IF(Raw!BP236="", "", Raw!BP236)</f>
        <v/>
      </c>
      <c r="Q236" s="2" t="str">
        <f>IF(Raw!BW236="", "", IF(Raw!BW236="Missed", "Missed", DATEVALUE(RIGHT(Raw!BW236, LEN(Raw!BW236) - FIND(",", Raw!BW236) - 1))))</f>
        <v/>
      </c>
      <c r="R236" s="3" t="str">
        <f>IF(Raw!BX236="", "", IF(Raw!BX236="Missed", "Missed", TIMEVALUE(LEFT(Raw!BX236, FIND(" - ", Raw!BX236)))))</f>
        <v/>
      </c>
      <c r="S236" t="str">
        <f>IF(Raw!BY236="", "", Raw!BY236)</f>
        <v/>
      </c>
      <c r="T236" s="2" t="str">
        <f>IF(Raw!BZ236="", "", IF(Raw!BZ236="Missed", "Missed", DATEVALUE(RIGHT(Raw!BZ236, LEN(Raw!BZ236) - FIND(",", Raw!BZ236) - 1))))</f>
        <v/>
      </c>
      <c r="U236" s="3" t="str">
        <f>IF(Raw!CA236="", "", IF(Raw!CA236="Missed", "Missed", TIMEVALUE(LEFT(Raw!CA236, FIND(" - ", Raw!CA236)))))</f>
        <v/>
      </c>
      <c r="V236" t="str">
        <f>IF(Raw!CB236="", "", Raw!CB236)</f>
        <v/>
      </c>
    </row>
    <row r="237" spans="1:22" x14ac:dyDescent="0.2">
      <c r="A237" s="4" t="str">
        <f>IF(B237="", "", 236)</f>
        <v/>
      </c>
      <c r="B237" s="4" t="str">
        <f>IF(Raw!R237="", "", Raw!R237)</f>
        <v/>
      </c>
      <c r="C237" s="4" t="str">
        <f>IF(Raw!S237="", "", Raw!S237)</f>
        <v/>
      </c>
      <c r="D237" t="str">
        <f>IF(Raw!AT237="", "", Raw!AT237)</f>
        <v/>
      </c>
      <c r="E237" t="str">
        <f>IF(Raw!V237="", "", Raw!V237)</f>
        <v/>
      </c>
      <c r="F237" t="str">
        <f>IF(Raw!BA237="", "", Raw!BA237)</f>
        <v/>
      </c>
      <c r="G237" t="str">
        <f>IF(Raw!AV237="", "", Raw!AV237)</f>
        <v/>
      </c>
      <c r="H237" t="str">
        <f>IF(Raw!T237="", "", Raw!T237)</f>
        <v/>
      </c>
      <c r="I237" t="str">
        <f>IF(Raw!U237="", "", Raw!U237)</f>
        <v/>
      </c>
      <c r="J237" t="str">
        <f>IF(Raw!AZ237="Failed", "No", "")</f>
        <v/>
      </c>
      <c r="K237" s="2" t="str">
        <f>IF(Raw!BK237="", "", IF(Raw!BK237="Missed", "Missed", DATEVALUE(RIGHT(Raw!BK237, LEN(Raw!BK237) - FIND(",", Raw!BK237) - 1))))</f>
        <v/>
      </c>
      <c r="L237" s="3" t="str">
        <f>IF(Raw!BL237="", "", IF(Raw!BL237="Missed", "Missed", TIMEVALUE(LEFT(Raw!BL237, FIND(" - ", Raw!BL237)))))</f>
        <v/>
      </c>
      <c r="M237" t="str">
        <f>IF(Raw!BM237="", "", Raw!BM237)</f>
        <v/>
      </c>
      <c r="N237" s="2" t="str">
        <f>IF(Raw!BN237="", "", IF(Raw!BN237="Missed", "Missed", DATEVALUE(RIGHT(Raw!BN237, LEN(Raw!BN237) - FIND(",", Raw!BN237) - 1))))</f>
        <v/>
      </c>
      <c r="O237" s="3" t="str">
        <f>IF(Raw!BO237="", "", IF(Raw!BO237="Missed", "Missed", TIMEVALUE(LEFT(Raw!BO237, FIND(" - ", Raw!BO237)))))</f>
        <v/>
      </c>
      <c r="P237" t="str">
        <f>IF(Raw!BP237="", "", Raw!BP237)</f>
        <v/>
      </c>
      <c r="Q237" s="2" t="str">
        <f>IF(Raw!BW237="", "", IF(Raw!BW237="Missed", "Missed", DATEVALUE(RIGHT(Raw!BW237, LEN(Raw!BW237) - FIND(",", Raw!BW237) - 1))))</f>
        <v/>
      </c>
      <c r="R237" s="3" t="str">
        <f>IF(Raw!BX237="", "", IF(Raw!BX237="Missed", "Missed", TIMEVALUE(LEFT(Raw!BX237, FIND(" - ", Raw!BX237)))))</f>
        <v/>
      </c>
      <c r="S237" t="str">
        <f>IF(Raw!BY237="", "", Raw!BY237)</f>
        <v/>
      </c>
      <c r="T237" s="2" t="str">
        <f>IF(Raw!BZ237="", "", IF(Raw!BZ237="Missed", "Missed", DATEVALUE(RIGHT(Raw!BZ237, LEN(Raw!BZ237) - FIND(",", Raw!BZ237) - 1))))</f>
        <v/>
      </c>
      <c r="U237" s="3" t="str">
        <f>IF(Raw!CA237="", "", IF(Raw!CA237="Missed", "Missed", TIMEVALUE(LEFT(Raw!CA237, FIND(" - ", Raw!CA237)))))</f>
        <v/>
      </c>
      <c r="V237" t="str">
        <f>IF(Raw!CB237="", "", Raw!CB237)</f>
        <v/>
      </c>
    </row>
    <row r="238" spans="1:22" x14ac:dyDescent="0.2">
      <c r="A238" s="4" t="str">
        <f>IF(B238="", "", 237)</f>
        <v/>
      </c>
      <c r="B238" s="4" t="str">
        <f>IF(Raw!R238="", "", Raw!R238)</f>
        <v/>
      </c>
      <c r="C238" s="4" t="str">
        <f>IF(Raw!S238="", "", Raw!S238)</f>
        <v/>
      </c>
      <c r="D238" t="str">
        <f>IF(Raw!AT238="", "", Raw!AT238)</f>
        <v/>
      </c>
      <c r="E238" t="str">
        <f>IF(Raw!V238="", "", Raw!V238)</f>
        <v/>
      </c>
      <c r="F238" t="str">
        <f>IF(Raw!BA238="", "", Raw!BA238)</f>
        <v/>
      </c>
      <c r="G238" t="str">
        <f>IF(Raw!AV238="", "", Raw!AV238)</f>
        <v/>
      </c>
      <c r="H238" t="str">
        <f>IF(Raw!T238="", "", Raw!T238)</f>
        <v/>
      </c>
      <c r="I238" t="str">
        <f>IF(Raw!U238="", "", Raw!U238)</f>
        <v/>
      </c>
      <c r="J238" t="str">
        <f>IF(Raw!AZ238="Failed", "No", "")</f>
        <v/>
      </c>
      <c r="K238" s="2" t="str">
        <f>IF(Raw!BK238="", "", IF(Raw!BK238="Missed", "Missed", DATEVALUE(RIGHT(Raw!BK238, LEN(Raw!BK238) - FIND(",", Raw!BK238) - 1))))</f>
        <v/>
      </c>
      <c r="L238" s="3" t="str">
        <f>IF(Raw!BL238="", "", IF(Raw!BL238="Missed", "Missed", TIMEVALUE(LEFT(Raw!BL238, FIND(" - ", Raw!BL238)))))</f>
        <v/>
      </c>
      <c r="M238" t="str">
        <f>IF(Raw!BM238="", "", Raw!BM238)</f>
        <v/>
      </c>
      <c r="N238" s="2" t="str">
        <f>IF(Raw!BN238="", "", IF(Raw!BN238="Missed", "Missed", DATEVALUE(RIGHT(Raw!BN238, LEN(Raw!BN238) - FIND(",", Raw!BN238) - 1))))</f>
        <v/>
      </c>
      <c r="O238" s="3" t="str">
        <f>IF(Raw!BO238="", "", IF(Raw!BO238="Missed", "Missed", TIMEVALUE(LEFT(Raw!BO238, FIND(" - ", Raw!BO238)))))</f>
        <v/>
      </c>
      <c r="P238" t="str">
        <f>IF(Raw!BP238="", "", Raw!BP238)</f>
        <v/>
      </c>
      <c r="Q238" s="2" t="str">
        <f>IF(Raw!BW238="", "", IF(Raw!BW238="Missed", "Missed", DATEVALUE(RIGHT(Raw!BW238, LEN(Raw!BW238) - FIND(",", Raw!BW238) - 1))))</f>
        <v/>
      </c>
      <c r="R238" s="3" t="str">
        <f>IF(Raw!BX238="", "", IF(Raw!BX238="Missed", "Missed", TIMEVALUE(LEFT(Raw!BX238, FIND(" - ", Raw!BX238)))))</f>
        <v/>
      </c>
      <c r="S238" t="str">
        <f>IF(Raw!BY238="", "", Raw!BY238)</f>
        <v/>
      </c>
      <c r="T238" s="2" t="str">
        <f>IF(Raw!BZ238="", "", IF(Raw!BZ238="Missed", "Missed", DATEVALUE(RIGHT(Raw!BZ238, LEN(Raw!BZ238) - FIND(",", Raw!BZ238) - 1))))</f>
        <v/>
      </c>
      <c r="U238" s="3" t="str">
        <f>IF(Raw!CA238="", "", IF(Raw!CA238="Missed", "Missed", TIMEVALUE(LEFT(Raw!CA238, FIND(" - ", Raw!CA238)))))</f>
        <v/>
      </c>
      <c r="V238" t="str">
        <f>IF(Raw!CB238="", "", Raw!CB238)</f>
        <v/>
      </c>
    </row>
    <row r="239" spans="1:22" x14ac:dyDescent="0.2">
      <c r="A239" s="4" t="str">
        <f>IF(B239="", "", 238)</f>
        <v/>
      </c>
      <c r="B239" s="4" t="str">
        <f>IF(Raw!R239="", "", Raw!R239)</f>
        <v/>
      </c>
      <c r="C239" s="4" t="str">
        <f>IF(Raw!S239="", "", Raw!S239)</f>
        <v/>
      </c>
      <c r="D239" t="str">
        <f>IF(Raw!AT239="", "", Raw!AT239)</f>
        <v/>
      </c>
      <c r="E239" t="str">
        <f>IF(Raw!V239="", "", Raw!V239)</f>
        <v/>
      </c>
      <c r="F239" t="str">
        <f>IF(Raw!BA239="", "", Raw!BA239)</f>
        <v/>
      </c>
      <c r="G239" t="str">
        <f>IF(Raw!AV239="", "", Raw!AV239)</f>
        <v/>
      </c>
      <c r="H239" t="str">
        <f>IF(Raw!T239="", "", Raw!T239)</f>
        <v/>
      </c>
      <c r="I239" t="str">
        <f>IF(Raw!U239="", "", Raw!U239)</f>
        <v/>
      </c>
      <c r="J239" t="str">
        <f>IF(Raw!AZ239="Failed", "No", "")</f>
        <v/>
      </c>
      <c r="K239" s="2" t="str">
        <f>IF(Raw!BK239="", "", IF(Raw!BK239="Missed", "Missed", DATEVALUE(RIGHT(Raw!BK239, LEN(Raw!BK239) - FIND(",", Raw!BK239) - 1))))</f>
        <v/>
      </c>
      <c r="L239" s="3" t="str">
        <f>IF(Raw!BL239="", "", IF(Raw!BL239="Missed", "Missed", TIMEVALUE(LEFT(Raw!BL239, FIND(" - ", Raw!BL239)))))</f>
        <v/>
      </c>
      <c r="M239" t="str">
        <f>IF(Raw!BM239="", "", Raw!BM239)</f>
        <v/>
      </c>
      <c r="N239" s="2" t="str">
        <f>IF(Raw!BN239="", "", IF(Raw!BN239="Missed", "Missed", DATEVALUE(RIGHT(Raw!BN239, LEN(Raw!BN239) - FIND(",", Raw!BN239) - 1))))</f>
        <v/>
      </c>
      <c r="O239" s="3" t="str">
        <f>IF(Raw!BO239="", "", IF(Raw!BO239="Missed", "Missed", TIMEVALUE(LEFT(Raw!BO239, FIND(" - ", Raw!BO239)))))</f>
        <v/>
      </c>
      <c r="P239" t="str">
        <f>IF(Raw!BP239="", "", Raw!BP239)</f>
        <v/>
      </c>
      <c r="Q239" s="2" t="str">
        <f>IF(Raw!BW239="", "", IF(Raw!BW239="Missed", "Missed", DATEVALUE(RIGHT(Raw!BW239, LEN(Raw!BW239) - FIND(",", Raw!BW239) - 1))))</f>
        <v/>
      </c>
      <c r="R239" s="3" t="str">
        <f>IF(Raw!BX239="", "", IF(Raw!BX239="Missed", "Missed", TIMEVALUE(LEFT(Raw!BX239, FIND(" - ", Raw!BX239)))))</f>
        <v/>
      </c>
      <c r="S239" t="str">
        <f>IF(Raw!BY239="", "", Raw!BY239)</f>
        <v/>
      </c>
      <c r="T239" s="2" t="str">
        <f>IF(Raw!BZ239="", "", IF(Raw!BZ239="Missed", "Missed", DATEVALUE(RIGHT(Raw!BZ239, LEN(Raw!BZ239) - FIND(",", Raw!BZ239) - 1))))</f>
        <v/>
      </c>
      <c r="U239" s="3" t="str">
        <f>IF(Raw!CA239="", "", IF(Raw!CA239="Missed", "Missed", TIMEVALUE(LEFT(Raw!CA239, FIND(" - ", Raw!CA239)))))</f>
        <v/>
      </c>
      <c r="V239" t="str">
        <f>IF(Raw!CB239="", "", Raw!CB239)</f>
        <v/>
      </c>
    </row>
    <row r="240" spans="1:22" x14ac:dyDescent="0.2">
      <c r="A240" s="4" t="str">
        <f>IF(B240="", "", 239)</f>
        <v/>
      </c>
      <c r="B240" s="4" t="str">
        <f>IF(Raw!R240="", "", Raw!R240)</f>
        <v/>
      </c>
      <c r="C240" s="4" t="str">
        <f>IF(Raw!S240="", "", Raw!S240)</f>
        <v/>
      </c>
      <c r="D240" t="str">
        <f>IF(Raw!AT240="", "", Raw!AT240)</f>
        <v/>
      </c>
      <c r="E240" t="str">
        <f>IF(Raw!V240="", "", Raw!V240)</f>
        <v/>
      </c>
      <c r="F240" t="str">
        <f>IF(Raw!BA240="", "", Raw!BA240)</f>
        <v/>
      </c>
      <c r="G240" t="str">
        <f>IF(Raw!AV240="", "", Raw!AV240)</f>
        <v/>
      </c>
      <c r="H240" t="str">
        <f>IF(Raw!T240="", "", Raw!T240)</f>
        <v/>
      </c>
      <c r="I240" t="str">
        <f>IF(Raw!U240="", "", Raw!U240)</f>
        <v/>
      </c>
      <c r="J240" t="str">
        <f>IF(Raw!AZ240="Failed", "No", "")</f>
        <v/>
      </c>
      <c r="K240" s="2" t="str">
        <f>IF(Raw!BK240="", "", IF(Raw!BK240="Missed", "Missed", DATEVALUE(RIGHT(Raw!BK240, LEN(Raw!BK240) - FIND(",", Raw!BK240) - 1))))</f>
        <v/>
      </c>
      <c r="L240" s="3" t="str">
        <f>IF(Raw!BL240="", "", IF(Raw!BL240="Missed", "Missed", TIMEVALUE(LEFT(Raw!BL240, FIND(" - ", Raw!BL240)))))</f>
        <v/>
      </c>
      <c r="M240" t="str">
        <f>IF(Raw!BM240="", "", Raw!BM240)</f>
        <v/>
      </c>
      <c r="N240" s="2" t="str">
        <f>IF(Raw!BN240="", "", IF(Raw!BN240="Missed", "Missed", DATEVALUE(RIGHT(Raw!BN240, LEN(Raw!BN240) - FIND(",", Raw!BN240) - 1))))</f>
        <v/>
      </c>
      <c r="O240" s="3" t="str">
        <f>IF(Raw!BO240="", "", IF(Raw!BO240="Missed", "Missed", TIMEVALUE(LEFT(Raw!BO240, FIND(" - ", Raw!BO240)))))</f>
        <v/>
      </c>
      <c r="P240" t="str">
        <f>IF(Raw!BP240="", "", Raw!BP240)</f>
        <v/>
      </c>
      <c r="Q240" s="2" t="str">
        <f>IF(Raw!BW240="", "", IF(Raw!BW240="Missed", "Missed", DATEVALUE(RIGHT(Raw!BW240, LEN(Raw!BW240) - FIND(",", Raw!BW240) - 1))))</f>
        <v/>
      </c>
      <c r="R240" s="3" t="str">
        <f>IF(Raw!BX240="", "", IF(Raw!BX240="Missed", "Missed", TIMEVALUE(LEFT(Raw!BX240, FIND(" - ", Raw!BX240)))))</f>
        <v/>
      </c>
      <c r="S240" t="str">
        <f>IF(Raw!BY240="", "", Raw!BY240)</f>
        <v/>
      </c>
      <c r="T240" s="2" t="str">
        <f>IF(Raw!BZ240="", "", IF(Raw!BZ240="Missed", "Missed", DATEVALUE(RIGHT(Raw!BZ240, LEN(Raw!BZ240) - FIND(",", Raw!BZ240) - 1))))</f>
        <v/>
      </c>
      <c r="U240" s="3" t="str">
        <f>IF(Raw!CA240="", "", IF(Raw!CA240="Missed", "Missed", TIMEVALUE(LEFT(Raw!CA240, FIND(" - ", Raw!CA240)))))</f>
        <v/>
      </c>
      <c r="V240" t="str">
        <f>IF(Raw!CB240="", "", Raw!CB240)</f>
        <v/>
      </c>
    </row>
    <row r="241" spans="1:22" x14ac:dyDescent="0.2">
      <c r="A241" s="4" t="str">
        <f>IF(B241="", "", 240)</f>
        <v/>
      </c>
      <c r="B241" s="4" t="str">
        <f>IF(Raw!R241="", "", Raw!R241)</f>
        <v/>
      </c>
      <c r="C241" s="4" t="str">
        <f>IF(Raw!S241="", "", Raw!S241)</f>
        <v/>
      </c>
      <c r="D241" t="str">
        <f>IF(Raw!AT241="", "", Raw!AT241)</f>
        <v/>
      </c>
      <c r="E241" t="str">
        <f>IF(Raw!V241="", "", Raw!V241)</f>
        <v/>
      </c>
      <c r="F241" t="str">
        <f>IF(Raw!BA241="", "", Raw!BA241)</f>
        <v/>
      </c>
      <c r="G241" t="str">
        <f>IF(Raw!AV241="", "", Raw!AV241)</f>
        <v/>
      </c>
      <c r="H241" t="str">
        <f>IF(Raw!T241="", "", Raw!T241)</f>
        <v/>
      </c>
      <c r="I241" t="str">
        <f>IF(Raw!U241="", "", Raw!U241)</f>
        <v/>
      </c>
      <c r="J241" t="str">
        <f>IF(Raw!AZ241="Failed", "No", "")</f>
        <v/>
      </c>
      <c r="K241" s="2" t="str">
        <f>IF(Raw!BK241="", "", IF(Raw!BK241="Missed", "Missed", DATEVALUE(RIGHT(Raw!BK241, LEN(Raw!BK241) - FIND(",", Raw!BK241) - 1))))</f>
        <v/>
      </c>
      <c r="L241" s="3" t="str">
        <f>IF(Raw!BL241="", "", IF(Raw!BL241="Missed", "Missed", TIMEVALUE(LEFT(Raw!BL241, FIND(" - ", Raw!BL241)))))</f>
        <v/>
      </c>
      <c r="M241" t="str">
        <f>IF(Raw!BM241="", "", Raw!BM241)</f>
        <v/>
      </c>
      <c r="N241" s="2" t="str">
        <f>IF(Raw!BN241="", "", IF(Raw!BN241="Missed", "Missed", DATEVALUE(RIGHT(Raw!BN241, LEN(Raw!BN241) - FIND(",", Raw!BN241) - 1))))</f>
        <v/>
      </c>
      <c r="O241" s="3" t="str">
        <f>IF(Raw!BO241="", "", IF(Raw!BO241="Missed", "Missed", TIMEVALUE(LEFT(Raw!BO241, FIND(" - ", Raw!BO241)))))</f>
        <v/>
      </c>
      <c r="P241" t="str">
        <f>IF(Raw!BP241="", "", Raw!BP241)</f>
        <v/>
      </c>
      <c r="Q241" s="2" t="str">
        <f>IF(Raw!BW241="", "", IF(Raw!BW241="Missed", "Missed", DATEVALUE(RIGHT(Raw!BW241, LEN(Raw!BW241) - FIND(",", Raw!BW241) - 1))))</f>
        <v/>
      </c>
      <c r="R241" s="3" t="str">
        <f>IF(Raw!BX241="", "", IF(Raw!BX241="Missed", "Missed", TIMEVALUE(LEFT(Raw!BX241, FIND(" - ", Raw!BX241)))))</f>
        <v/>
      </c>
      <c r="S241" t="str">
        <f>IF(Raw!BY241="", "", Raw!BY241)</f>
        <v/>
      </c>
      <c r="T241" s="2" t="str">
        <f>IF(Raw!BZ241="", "", IF(Raw!BZ241="Missed", "Missed", DATEVALUE(RIGHT(Raw!BZ241, LEN(Raw!BZ241) - FIND(",", Raw!BZ241) - 1))))</f>
        <v/>
      </c>
      <c r="U241" s="3" t="str">
        <f>IF(Raw!CA241="", "", IF(Raw!CA241="Missed", "Missed", TIMEVALUE(LEFT(Raw!CA241, FIND(" - ", Raw!CA241)))))</f>
        <v/>
      </c>
      <c r="V241" t="str">
        <f>IF(Raw!CB241="", "", Raw!CB241)</f>
        <v/>
      </c>
    </row>
    <row r="242" spans="1:22" x14ac:dyDescent="0.2">
      <c r="A242" s="4" t="str">
        <f>IF(B242="", "", 241)</f>
        <v/>
      </c>
      <c r="B242" s="4" t="str">
        <f>IF(Raw!R242="", "", Raw!R242)</f>
        <v/>
      </c>
      <c r="C242" s="4" t="str">
        <f>IF(Raw!S242="", "", Raw!S242)</f>
        <v/>
      </c>
      <c r="D242" t="str">
        <f>IF(Raw!AT242="", "", Raw!AT242)</f>
        <v/>
      </c>
      <c r="E242" t="str">
        <f>IF(Raw!V242="", "", Raw!V242)</f>
        <v/>
      </c>
      <c r="F242" t="str">
        <f>IF(Raw!BA242="", "", Raw!BA242)</f>
        <v/>
      </c>
      <c r="G242" t="str">
        <f>IF(Raw!AV242="", "", Raw!AV242)</f>
        <v/>
      </c>
      <c r="H242" t="str">
        <f>IF(Raw!T242="", "", Raw!T242)</f>
        <v/>
      </c>
      <c r="I242" t="str">
        <f>IF(Raw!U242="", "", Raw!U242)</f>
        <v/>
      </c>
      <c r="J242" t="str">
        <f>IF(Raw!AZ242="Failed", "No", "")</f>
        <v/>
      </c>
      <c r="K242" s="2" t="str">
        <f>IF(Raw!BK242="", "", IF(Raw!BK242="Missed", "Missed", DATEVALUE(RIGHT(Raw!BK242, LEN(Raw!BK242) - FIND(",", Raw!BK242) - 1))))</f>
        <v/>
      </c>
      <c r="L242" s="3" t="str">
        <f>IF(Raw!BL242="", "", IF(Raw!BL242="Missed", "Missed", TIMEVALUE(LEFT(Raw!BL242, FIND(" - ", Raw!BL242)))))</f>
        <v/>
      </c>
      <c r="M242" t="str">
        <f>IF(Raw!BM242="", "", Raw!BM242)</f>
        <v/>
      </c>
      <c r="N242" s="2" t="str">
        <f>IF(Raw!BN242="", "", IF(Raw!BN242="Missed", "Missed", DATEVALUE(RIGHT(Raw!BN242, LEN(Raw!BN242) - FIND(",", Raw!BN242) - 1))))</f>
        <v/>
      </c>
      <c r="O242" s="3" t="str">
        <f>IF(Raw!BO242="", "", IF(Raw!BO242="Missed", "Missed", TIMEVALUE(LEFT(Raw!BO242, FIND(" - ", Raw!BO242)))))</f>
        <v/>
      </c>
      <c r="P242" t="str">
        <f>IF(Raw!BP242="", "", Raw!BP242)</f>
        <v/>
      </c>
      <c r="Q242" s="2" t="str">
        <f>IF(Raw!BW242="", "", IF(Raw!BW242="Missed", "Missed", DATEVALUE(RIGHT(Raw!BW242, LEN(Raw!BW242) - FIND(",", Raw!BW242) - 1))))</f>
        <v/>
      </c>
      <c r="R242" s="3" t="str">
        <f>IF(Raw!BX242="", "", IF(Raw!BX242="Missed", "Missed", TIMEVALUE(LEFT(Raw!BX242, FIND(" - ", Raw!BX242)))))</f>
        <v/>
      </c>
      <c r="S242" t="str">
        <f>IF(Raw!BY242="", "", Raw!BY242)</f>
        <v/>
      </c>
      <c r="T242" s="2" t="str">
        <f>IF(Raw!BZ242="", "", IF(Raw!BZ242="Missed", "Missed", DATEVALUE(RIGHT(Raw!BZ242, LEN(Raw!BZ242) - FIND(",", Raw!BZ242) - 1))))</f>
        <v/>
      </c>
      <c r="U242" s="3" t="str">
        <f>IF(Raw!CA242="", "", IF(Raw!CA242="Missed", "Missed", TIMEVALUE(LEFT(Raw!CA242, FIND(" - ", Raw!CA242)))))</f>
        <v/>
      </c>
      <c r="V242" t="str">
        <f>IF(Raw!CB242="", "", Raw!CB242)</f>
        <v/>
      </c>
    </row>
    <row r="243" spans="1:22" x14ac:dyDescent="0.2">
      <c r="A243" s="4" t="str">
        <f>IF(B243="", "", 242)</f>
        <v/>
      </c>
      <c r="B243" s="4" t="str">
        <f>IF(Raw!R243="", "", Raw!R243)</f>
        <v/>
      </c>
      <c r="C243" s="4" t="str">
        <f>IF(Raw!S243="", "", Raw!S243)</f>
        <v/>
      </c>
      <c r="D243" t="str">
        <f>IF(Raw!AT243="", "", Raw!AT243)</f>
        <v/>
      </c>
      <c r="E243" t="str">
        <f>IF(Raw!V243="", "", Raw!V243)</f>
        <v/>
      </c>
      <c r="F243" t="str">
        <f>IF(Raw!BA243="", "", Raw!BA243)</f>
        <v/>
      </c>
      <c r="G243" t="str">
        <f>IF(Raw!AV243="", "", Raw!AV243)</f>
        <v/>
      </c>
      <c r="H243" t="str">
        <f>IF(Raw!T243="", "", Raw!T243)</f>
        <v/>
      </c>
      <c r="I243" t="str">
        <f>IF(Raw!U243="", "", Raw!U243)</f>
        <v/>
      </c>
      <c r="J243" t="str">
        <f>IF(Raw!AZ243="Failed", "No", "")</f>
        <v/>
      </c>
      <c r="K243" s="2" t="str">
        <f>IF(Raw!BK243="", "", IF(Raw!BK243="Missed", "Missed", DATEVALUE(RIGHT(Raw!BK243, LEN(Raw!BK243) - FIND(",", Raw!BK243) - 1))))</f>
        <v/>
      </c>
      <c r="L243" s="3" t="str">
        <f>IF(Raw!BL243="", "", IF(Raw!BL243="Missed", "Missed", TIMEVALUE(LEFT(Raw!BL243, FIND(" - ", Raw!BL243)))))</f>
        <v/>
      </c>
      <c r="M243" t="str">
        <f>IF(Raw!BM243="", "", Raw!BM243)</f>
        <v/>
      </c>
      <c r="N243" s="2" t="str">
        <f>IF(Raw!BN243="", "", IF(Raw!BN243="Missed", "Missed", DATEVALUE(RIGHT(Raw!BN243, LEN(Raw!BN243) - FIND(",", Raw!BN243) - 1))))</f>
        <v/>
      </c>
      <c r="O243" s="3" t="str">
        <f>IF(Raw!BO243="", "", IF(Raw!BO243="Missed", "Missed", TIMEVALUE(LEFT(Raw!BO243, FIND(" - ", Raw!BO243)))))</f>
        <v/>
      </c>
      <c r="P243" t="str">
        <f>IF(Raw!BP243="", "", Raw!BP243)</f>
        <v/>
      </c>
      <c r="Q243" s="2" t="str">
        <f>IF(Raw!BW243="", "", IF(Raw!BW243="Missed", "Missed", DATEVALUE(RIGHT(Raw!BW243, LEN(Raw!BW243) - FIND(",", Raw!BW243) - 1))))</f>
        <v/>
      </c>
      <c r="R243" s="3" t="str">
        <f>IF(Raw!BX243="", "", IF(Raw!BX243="Missed", "Missed", TIMEVALUE(LEFT(Raw!BX243, FIND(" - ", Raw!BX243)))))</f>
        <v/>
      </c>
      <c r="S243" t="str">
        <f>IF(Raw!BY243="", "", Raw!BY243)</f>
        <v/>
      </c>
      <c r="T243" s="2" t="str">
        <f>IF(Raw!BZ243="", "", IF(Raw!BZ243="Missed", "Missed", DATEVALUE(RIGHT(Raw!BZ243, LEN(Raw!BZ243) - FIND(",", Raw!BZ243) - 1))))</f>
        <v/>
      </c>
      <c r="U243" s="3" t="str">
        <f>IF(Raw!CA243="", "", IF(Raw!CA243="Missed", "Missed", TIMEVALUE(LEFT(Raw!CA243, FIND(" - ", Raw!CA243)))))</f>
        <v/>
      </c>
      <c r="V243" t="str">
        <f>IF(Raw!CB243="", "", Raw!CB243)</f>
        <v/>
      </c>
    </row>
    <row r="244" spans="1:22" x14ac:dyDescent="0.2">
      <c r="A244" s="4" t="str">
        <f>IF(B244="", "", 243)</f>
        <v/>
      </c>
      <c r="B244" s="4" t="str">
        <f>IF(Raw!R244="", "", Raw!R244)</f>
        <v/>
      </c>
      <c r="C244" s="4" t="str">
        <f>IF(Raw!S244="", "", Raw!S244)</f>
        <v/>
      </c>
      <c r="D244" t="str">
        <f>IF(Raw!AT244="", "", Raw!AT244)</f>
        <v/>
      </c>
      <c r="E244" t="str">
        <f>IF(Raw!V244="", "", Raw!V244)</f>
        <v/>
      </c>
      <c r="F244" t="str">
        <f>IF(Raw!BA244="", "", Raw!BA244)</f>
        <v/>
      </c>
      <c r="G244" t="str">
        <f>IF(Raw!AV244="", "", Raw!AV244)</f>
        <v/>
      </c>
      <c r="H244" t="str">
        <f>IF(Raw!T244="", "", Raw!T244)</f>
        <v/>
      </c>
      <c r="I244" t="str">
        <f>IF(Raw!U244="", "", Raw!U244)</f>
        <v/>
      </c>
      <c r="J244" t="str">
        <f>IF(Raw!AZ244="Failed", "No", "")</f>
        <v/>
      </c>
      <c r="K244" s="2" t="str">
        <f>IF(Raw!BK244="", "", IF(Raw!BK244="Missed", "Missed", DATEVALUE(RIGHT(Raw!BK244, LEN(Raw!BK244) - FIND(",", Raw!BK244) - 1))))</f>
        <v/>
      </c>
      <c r="L244" s="3" t="str">
        <f>IF(Raw!BL244="", "", IF(Raw!BL244="Missed", "Missed", TIMEVALUE(LEFT(Raw!BL244, FIND(" - ", Raw!BL244)))))</f>
        <v/>
      </c>
      <c r="M244" t="str">
        <f>IF(Raw!BM244="", "", Raw!BM244)</f>
        <v/>
      </c>
      <c r="N244" s="2" t="str">
        <f>IF(Raw!BN244="", "", IF(Raw!BN244="Missed", "Missed", DATEVALUE(RIGHT(Raw!BN244, LEN(Raw!BN244) - FIND(",", Raw!BN244) - 1))))</f>
        <v/>
      </c>
      <c r="O244" s="3" t="str">
        <f>IF(Raw!BO244="", "", IF(Raw!BO244="Missed", "Missed", TIMEVALUE(LEFT(Raw!BO244, FIND(" - ", Raw!BO244)))))</f>
        <v/>
      </c>
      <c r="P244" t="str">
        <f>IF(Raw!BP244="", "", Raw!BP244)</f>
        <v/>
      </c>
      <c r="Q244" s="2" t="str">
        <f>IF(Raw!BW244="", "", IF(Raw!BW244="Missed", "Missed", DATEVALUE(RIGHT(Raw!BW244, LEN(Raw!BW244) - FIND(",", Raw!BW244) - 1))))</f>
        <v/>
      </c>
      <c r="R244" s="3" t="str">
        <f>IF(Raw!BX244="", "", IF(Raw!BX244="Missed", "Missed", TIMEVALUE(LEFT(Raw!BX244, FIND(" - ", Raw!BX244)))))</f>
        <v/>
      </c>
      <c r="S244" t="str">
        <f>IF(Raw!BY244="", "", Raw!BY244)</f>
        <v/>
      </c>
      <c r="T244" s="2" t="str">
        <f>IF(Raw!BZ244="", "", IF(Raw!BZ244="Missed", "Missed", DATEVALUE(RIGHT(Raw!BZ244, LEN(Raw!BZ244) - FIND(",", Raw!BZ244) - 1))))</f>
        <v/>
      </c>
      <c r="U244" s="3" t="str">
        <f>IF(Raw!CA244="", "", IF(Raw!CA244="Missed", "Missed", TIMEVALUE(LEFT(Raw!CA244, FIND(" - ", Raw!CA244)))))</f>
        <v/>
      </c>
      <c r="V244" t="str">
        <f>IF(Raw!CB244="", "", Raw!CB244)</f>
        <v/>
      </c>
    </row>
    <row r="245" spans="1:22" x14ac:dyDescent="0.2">
      <c r="A245" s="4" t="str">
        <f>IF(B245="", "", 244)</f>
        <v/>
      </c>
      <c r="B245" s="4" t="str">
        <f>IF(Raw!R245="", "", Raw!R245)</f>
        <v/>
      </c>
      <c r="C245" s="4" t="str">
        <f>IF(Raw!S245="", "", Raw!S245)</f>
        <v/>
      </c>
      <c r="D245" t="str">
        <f>IF(Raw!AT245="", "", Raw!AT245)</f>
        <v/>
      </c>
      <c r="E245" t="str">
        <f>IF(Raw!V245="", "", Raw!V245)</f>
        <v/>
      </c>
      <c r="F245" t="str">
        <f>IF(Raw!BA245="", "", Raw!BA245)</f>
        <v/>
      </c>
      <c r="G245" t="str">
        <f>IF(Raw!AV245="", "", Raw!AV245)</f>
        <v/>
      </c>
      <c r="H245" t="str">
        <f>IF(Raw!T245="", "", Raw!T245)</f>
        <v/>
      </c>
      <c r="I245" t="str">
        <f>IF(Raw!U245="", "", Raw!U245)</f>
        <v/>
      </c>
      <c r="J245" t="str">
        <f>IF(Raw!AZ245="Failed", "No", "")</f>
        <v/>
      </c>
      <c r="K245" s="2" t="str">
        <f>IF(Raw!BK245="", "", IF(Raw!BK245="Missed", "Missed", DATEVALUE(RIGHT(Raw!BK245, LEN(Raw!BK245) - FIND(",", Raw!BK245) - 1))))</f>
        <v/>
      </c>
      <c r="L245" s="3" t="str">
        <f>IF(Raw!BL245="", "", IF(Raw!BL245="Missed", "Missed", TIMEVALUE(LEFT(Raw!BL245, FIND(" - ", Raw!BL245)))))</f>
        <v/>
      </c>
      <c r="M245" t="str">
        <f>IF(Raw!BM245="", "", Raw!BM245)</f>
        <v/>
      </c>
      <c r="N245" s="2" t="str">
        <f>IF(Raw!BN245="", "", IF(Raw!BN245="Missed", "Missed", DATEVALUE(RIGHT(Raw!BN245, LEN(Raw!BN245) - FIND(",", Raw!BN245) - 1))))</f>
        <v/>
      </c>
      <c r="O245" s="3" t="str">
        <f>IF(Raw!BO245="", "", IF(Raw!BO245="Missed", "Missed", TIMEVALUE(LEFT(Raw!BO245, FIND(" - ", Raw!BO245)))))</f>
        <v/>
      </c>
      <c r="P245" t="str">
        <f>IF(Raw!BP245="", "", Raw!BP245)</f>
        <v/>
      </c>
      <c r="Q245" s="2" t="str">
        <f>IF(Raw!BW245="", "", IF(Raw!BW245="Missed", "Missed", DATEVALUE(RIGHT(Raw!BW245, LEN(Raw!BW245) - FIND(",", Raw!BW245) - 1))))</f>
        <v/>
      </c>
      <c r="R245" s="3" t="str">
        <f>IF(Raw!BX245="", "", IF(Raw!BX245="Missed", "Missed", TIMEVALUE(LEFT(Raw!BX245, FIND(" - ", Raw!BX245)))))</f>
        <v/>
      </c>
      <c r="S245" t="str">
        <f>IF(Raw!BY245="", "", Raw!BY245)</f>
        <v/>
      </c>
      <c r="T245" s="2" t="str">
        <f>IF(Raw!BZ245="", "", IF(Raw!BZ245="Missed", "Missed", DATEVALUE(RIGHT(Raw!BZ245, LEN(Raw!BZ245) - FIND(",", Raw!BZ245) - 1))))</f>
        <v/>
      </c>
      <c r="U245" s="3" t="str">
        <f>IF(Raw!CA245="", "", IF(Raw!CA245="Missed", "Missed", TIMEVALUE(LEFT(Raw!CA245, FIND(" - ", Raw!CA245)))))</f>
        <v/>
      </c>
      <c r="V245" t="str">
        <f>IF(Raw!CB245="", "", Raw!CB245)</f>
        <v/>
      </c>
    </row>
    <row r="246" spans="1:22" x14ac:dyDescent="0.2">
      <c r="A246" s="4" t="str">
        <f>IF(B246="", "", 245)</f>
        <v/>
      </c>
      <c r="B246" s="4" t="str">
        <f>IF(Raw!R246="", "", Raw!R246)</f>
        <v/>
      </c>
      <c r="C246" s="4" t="str">
        <f>IF(Raw!S246="", "", Raw!S246)</f>
        <v/>
      </c>
      <c r="D246" t="str">
        <f>IF(Raw!AT246="", "", Raw!AT246)</f>
        <v/>
      </c>
      <c r="E246" t="str">
        <f>IF(Raw!V246="", "", Raw!V246)</f>
        <v/>
      </c>
      <c r="F246" t="str">
        <f>IF(Raw!BA246="", "", Raw!BA246)</f>
        <v/>
      </c>
      <c r="G246" t="str">
        <f>IF(Raw!AV246="", "", Raw!AV246)</f>
        <v/>
      </c>
      <c r="H246" t="str">
        <f>IF(Raw!T246="", "", Raw!T246)</f>
        <v/>
      </c>
      <c r="I246" t="str">
        <f>IF(Raw!U246="", "", Raw!U246)</f>
        <v/>
      </c>
      <c r="J246" t="str">
        <f>IF(Raw!AZ246="Failed", "No", "")</f>
        <v/>
      </c>
      <c r="K246" s="2" t="str">
        <f>IF(Raw!BK246="", "", IF(Raw!BK246="Missed", "Missed", DATEVALUE(RIGHT(Raw!BK246, LEN(Raw!BK246) - FIND(",", Raw!BK246) - 1))))</f>
        <v/>
      </c>
      <c r="L246" s="3" t="str">
        <f>IF(Raw!BL246="", "", IF(Raw!BL246="Missed", "Missed", TIMEVALUE(LEFT(Raw!BL246, FIND(" - ", Raw!BL246)))))</f>
        <v/>
      </c>
      <c r="M246" t="str">
        <f>IF(Raw!BM246="", "", Raw!BM246)</f>
        <v/>
      </c>
      <c r="N246" s="2" t="str">
        <f>IF(Raw!BN246="", "", IF(Raw!BN246="Missed", "Missed", DATEVALUE(RIGHT(Raw!BN246, LEN(Raw!BN246) - FIND(",", Raw!BN246) - 1))))</f>
        <v/>
      </c>
      <c r="O246" s="3" t="str">
        <f>IF(Raw!BO246="", "", IF(Raw!BO246="Missed", "Missed", TIMEVALUE(LEFT(Raw!BO246, FIND(" - ", Raw!BO246)))))</f>
        <v/>
      </c>
      <c r="P246" t="str">
        <f>IF(Raw!BP246="", "", Raw!BP246)</f>
        <v/>
      </c>
      <c r="Q246" s="2" t="str">
        <f>IF(Raw!BW246="", "", IF(Raw!BW246="Missed", "Missed", DATEVALUE(RIGHT(Raw!BW246, LEN(Raw!BW246) - FIND(",", Raw!BW246) - 1))))</f>
        <v/>
      </c>
      <c r="R246" s="3" t="str">
        <f>IF(Raw!BX246="", "", IF(Raw!BX246="Missed", "Missed", TIMEVALUE(LEFT(Raw!BX246, FIND(" - ", Raw!BX246)))))</f>
        <v/>
      </c>
      <c r="S246" t="str">
        <f>IF(Raw!BY246="", "", Raw!BY246)</f>
        <v/>
      </c>
      <c r="T246" s="2" t="str">
        <f>IF(Raw!BZ246="", "", IF(Raw!BZ246="Missed", "Missed", DATEVALUE(RIGHT(Raw!BZ246, LEN(Raw!BZ246) - FIND(",", Raw!BZ246) - 1))))</f>
        <v/>
      </c>
      <c r="U246" s="3" t="str">
        <f>IF(Raw!CA246="", "", IF(Raw!CA246="Missed", "Missed", TIMEVALUE(LEFT(Raw!CA246, FIND(" - ", Raw!CA246)))))</f>
        <v/>
      </c>
      <c r="V246" t="str">
        <f>IF(Raw!CB246="", "", Raw!CB246)</f>
        <v/>
      </c>
    </row>
    <row r="247" spans="1:22" x14ac:dyDescent="0.2">
      <c r="A247" s="4" t="str">
        <f>IF(B247="", "", 246)</f>
        <v/>
      </c>
      <c r="B247" s="4" t="str">
        <f>IF(Raw!R247="", "", Raw!R247)</f>
        <v/>
      </c>
      <c r="C247" s="4" t="str">
        <f>IF(Raw!S247="", "", Raw!S247)</f>
        <v/>
      </c>
      <c r="D247" t="str">
        <f>IF(Raw!AT247="", "", Raw!AT247)</f>
        <v/>
      </c>
      <c r="E247" t="str">
        <f>IF(Raw!V247="", "", Raw!V247)</f>
        <v/>
      </c>
      <c r="F247" t="str">
        <f>IF(Raw!BA247="", "", Raw!BA247)</f>
        <v/>
      </c>
      <c r="G247" t="str">
        <f>IF(Raw!AV247="", "", Raw!AV247)</f>
        <v/>
      </c>
      <c r="H247" t="str">
        <f>IF(Raw!T247="", "", Raw!T247)</f>
        <v/>
      </c>
      <c r="I247" t="str">
        <f>IF(Raw!U247="", "", Raw!U247)</f>
        <v/>
      </c>
      <c r="J247" t="str">
        <f>IF(Raw!AZ247="Failed", "No", "")</f>
        <v/>
      </c>
      <c r="K247" s="2" t="str">
        <f>IF(Raw!BK247="", "", IF(Raw!BK247="Missed", "Missed", DATEVALUE(RIGHT(Raw!BK247, LEN(Raw!BK247) - FIND(",", Raw!BK247) - 1))))</f>
        <v/>
      </c>
      <c r="L247" s="3" t="str">
        <f>IF(Raw!BL247="", "", IF(Raw!BL247="Missed", "Missed", TIMEVALUE(LEFT(Raw!BL247, FIND(" - ", Raw!BL247)))))</f>
        <v/>
      </c>
      <c r="M247" t="str">
        <f>IF(Raw!BM247="", "", Raw!BM247)</f>
        <v/>
      </c>
      <c r="N247" s="2" t="str">
        <f>IF(Raw!BN247="", "", IF(Raw!BN247="Missed", "Missed", DATEVALUE(RIGHT(Raw!BN247, LEN(Raw!BN247) - FIND(",", Raw!BN247) - 1))))</f>
        <v/>
      </c>
      <c r="O247" s="3" t="str">
        <f>IF(Raw!BO247="", "", IF(Raw!BO247="Missed", "Missed", TIMEVALUE(LEFT(Raw!BO247, FIND(" - ", Raw!BO247)))))</f>
        <v/>
      </c>
      <c r="P247" t="str">
        <f>IF(Raw!BP247="", "", Raw!BP247)</f>
        <v/>
      </c>
      <c r="Q247" s="2" t="str">
        <f>IF(Raw!BW247="", "", IF(Raw!BW247="Missed", "Missed", DATEVALUE(RIGHT(Raw!BW247, LEN(Raw!BW247) - FIND(",", Raw!BW247) - 1))))</f>
        <v/>
      </c>
      <c r="R247" s="3" t="str">
        <f>IF(Raw!BX247="", "", IF(Raw!BX247="Missed", "Missed", TIMEVALUE(LEFT(Raw!BX247, FIND(" - ", Raw!BX247)))))</f>
        <v/>
      </c>
      <c r="S247" t="str">
        <f>IF(Raw!BY247="", "", Raw!BY247)</f>
        <v/>
      </c>
      <c r="T247" s="2" t="str">
        <f>IF(Raw!BZ247="", "", IF(Raw!BZ247="Missed", "Missed", DATEVALUE(RIGHT(Raw!BZ247, LEN(Raw!BZ247) - FIND(",", Raw!BZ247) - 1))))</f>
        <v/>
      </c>
      <c r="U247" s="3" t="str">
        <f>IF(Raw!CA247="", "", IF(Raw!CA247="Missed", "Missed", TIMEVALUE(LEFT(Raw!CA247, FIND(" - ", Raw!CA247)))))</f>
        <v/>
      </c>
      <c r="V247" t="str">
        <f>IF(Raw!CB247="", "", Raw!CB247)</f>
        <v/>
      </c>
    </row>
    <row r="248" spans="1:22" x14ac:dyDescent="0.2">
      <c r="A248" s="4" t="str">
        <f>IF(B248="", "", 247)</f>
        <v/>
      </c>
      <c r="B248" s="4" t="str">
        <f>IF(Raw!R248="", "", Raw!R248)</f>
        <v/>
      </c>
      <c r="C248" s="4" t="str">
        <f>IF(Raw!S248="", "", Raw!S248)</f>
        <v/>
      </c>
      <c r="D248" t="str">
        <f>IF(Raw!AT248="", "", Raw!AT248)</f>
        <v/>
      </c>
      <c r="E248" t="str">
        <f>IF(Raw!V248="", "", Raw!V248)</f>
        <v/>
      </c>
      <c r="F248" t="str">
        <f>IF(Raw!BA248="", "", Raw!BA248)</f>
        <v/>
      </c>
      <c r="G248" t="str">
        <f>IF(Raw!AV248="", "", Raw!AV248)</f>
        <v/>
      </c>
      <c r="H248" t="str">
        <f>IF(Raw!T248="", "", Raw!T248)</f>
        <v/>
      </c>
      <c r="I248" t="str">
        <f>IF(Raw!U248="", "", Raw!U248)</f>
        <v/>
      </c>
      <c r="J248" t="str">
        <f>IF(Raw!AZ248="Failed", "No", "")</f>
        <v/>
      </c>
      <c r="K248" s="2" t="str">
        <f>IF(Raw!BK248="", "", IF(Raw!BK248="Missed", "Missed", DATEVALUE(RIGHT(Raw!BK248, LEN(Raw!BK248) - FIND(",", Raw!BK248) - 1))))</f>
        <v/>
      </c>
      <c r="L248" s="3" t="str">
        <f>IF(Raw!BL248="", "", IF(Raw!BL248="Missed", "Missed", TIMEVALUE(LEFT(Raw!BL248, FIND(" - ", Raw!BL248)))))</f>
        <v/>
      </c>
      <c r="M248" t="str">
        <f>IF(Raw!BM248="", "", Raw!BM248)</f>
        <v/>
      </c>
      <c r="N248" s="2" t="str">
        <f>IF(Raw!BN248="", "", IF(Raw!BN248="Missed", "Missed", DATEVALUE(RIGHT(Raw!BN248, LEN(Raw!BN248) - FIND(",", Raw!BN248) - 1))))</f>
        <v/>
      </c>
      <c r="O248" s="3" t="str">
        <f>IF(Raw!BO248="", "", IF(Raw!BO248="Missed", "Missed", TIMEVALUE(LEFT(Raw!BO248, FIND(" - ", Raw!BO248)))))</f>
        <v/>
      </c>
      <c r="P248" t="str">
        <f>IF(Raw!BP248="", "", Raw!BP248)</f>
        <v/>
      </c>
      <c r="Q248" s="2" t="str">
        <f>IF(Raw!BW248="", "", IF(Raw!BW248="Missed", "Missed", DATEVALUE(RIGHT(Raw!BW248, LEN(Raw!BW248) - FIND(",", Raw!BW248) - 1))))</f>
        <v/>
      </c>
      <c r="R248" s="3" t="str">
        <f>IF(Raw!BX248="", "", IF(Raw!BX248="Missed", "Missed", TIMEVALUE(LEFT(Raw!BX248, FIND(" - ", Raw!BX248)))))</f>
        <v/>
      </c>
      <c r="S248" t="str">
        <f>IF(Raw!BY248="", "", Raw!BY248)</f>
        <v/>
      </c>
      <c r="T248" s="2" t="str">
        <f>IF(Raw!BZ248="", "", IF(Raw!BZ248="Missed", "Missed", DATEVALUE(RIGHT(Raw!BZ248, LEN(Raw!BZ248) - FIND(",", Raw!BZ248) - 1))))</f>
        <v/>
      </c>
      <c r="U248" s="3" t="str">
        <f>IF(Raw!CA248="", "", IF(Raw!CA248="Missed", "Missed", TIMEVALUE(LEFT(Raw!CA248, FIND(" - ", Raw!CA248)))))</f>
        <v/>
      </c>
      <c r="V248" t="str">
        <f>IF(Raw!CB248="", "", Raw!CB248)</f>
        <v/>
      </c>
    </row>
    <row r="249" spans="1:22" x14ac:dyDescent="0.2">
      <c r="A249" s="4" t="str">
        <f>IF(B249="", "", 248)</f>
        <v/>
      </c>
      <c r="B249" s="4" t="str">
        <f>IF(Raw!R249="", "", Raw!R249)</f>
        <v/>
      </c>
      <c r="C249" s="4" t="str">
        <f>IF(Raw!S249="", "", Raw!S249)</f>
        <v/>
      </c>
      <c r="D249" t="str">
        <f>IF(Raw!AT249="", "", Raw!AT249)</f>
        <v/>
      </c>
      <c r="E249" t="str">
        <f>IF(Raw!V249="", "", Raw!V249)</f>
        <v/>
      </c>
      <c r="F249" t="str">
        <f>IF(Raw!BA249="", "", Raw!BA249)</f>
        <v/>
      </c>
      <c r="G249" t="str">
        <f>IF(Raw!AV249="", "", Raw!AV249)</f>
        <v/>
      </c>
      <c r="H249" t="str">
        <f>IF(Raw!T249="", "", Raw!T249)</f>
        <v/>
      </c>
      <c r="I249" t="str">
        <f>IF(Raw!U249="", "", Raw!U249)</f>
        <v/>
      </c>
      <c r="J249" t="str">
        <f>IF(Raw!AZ249="Failed", "No", "")</f>
        <v/>
      </c>
      <c r="K249" s="2" t="str">
        <f>IF(Raw!BK249="", "", IF(Raw!BK249="Missed", "Missed", DATEVALUE(RIGHT(Raw!BK249, LEN(Raw!BK249) - FIND(",", Raw!BK249) - 1))))</f>
        <v/>
      </c>
      <c r="L249" s="3" t="str">
        <f>IF(Raw!BL249="", "", IF(Raw!BL249="Missed", "Missed", TIMEVALUE(LEFT(Raw!BL249, FIND(" - ", Raw!BL249)))))</f>
        <v/>
      </c>
      <c r="M249" t="str">
        <f>IF(Raw!BM249="", "", Raw!BM249)</f>
        <v/>
      </c>
      <c r="N249" s="2" t="str">
        <f>IF(Raw!BN249="", "", IF(Raw!BN249="Missed", "Missed", DATEVALUE(RIGHT(Raw!BN249, LEN(Raw!BN249) - FIND(",", Raw!BN249) - 1))))</f>
        <v/>
      </c>
      <c r="O249" s="3" t="str">
        <f>IF(Raw!BO249="", "", IF(Raw!BO249="Missed", "Missed", TIMEVALUE(LEFT(Raw!BO249, FIND(" - ", Raw!BO249)))))</f>
        <v/>
      </c>
      <c r="P249" t="str">
        <f>IF(Raw!BP249="", "", Raw!BP249)</f>
        <v/>
      </c>
      <c r="Q249" s="2" t="str">
        <f>IF(Raw!BW249="", "", IF(Raw!BW249="Missed", "Missed", DATEVALUE(RIGHT(Raw!BW249, LEN(Raw!BW249) - FIND(",", Raw!BW249) - 1))))</f>
        <v/>
      </c>
      <c r="R249" s="3" t="str">
        <f>IF(Raw!BX249="", "", IF(Raw!BX249="Missed", "Missed", TIMEVALUE(LEFT(Raw!BX249, FIND(" - ", Raw!BX249)))))</f>
        <v/>
      </c>
      <c r="S249" t="str">
        <f>IF(Raw!BY249="", "", Raw!BY249)</f>
        <v/>
      </c>
      <c r="T249" s="2" t="str">
        <f>IF(Raw!BZ249="", "", IF(Raw!BZ249="Missed", "Missed", DATEVALUE(RIGHT(Raw!BZ249, LEN(Raw!BZ249) - FIND(",", Raw!BZ249) - 1))))</f>
        <v/>
      </c>
      <c r="U249" s="3" t="str">
        <f>IF(Raw!CA249="", "", IF(Raw!CA249="Missed", "Missed", TIMEVALUE(LEFT(Raw!CA249, FIND(" - ", Raw!CA249)))))</f>
        <v/>
      </c>
      <c r="V249" t="str">
        <f>IF(Raw!CB249="", "", Raw!CB249)</f>
        <v/>
      </c>
    </row>
    <row r="250" spans="1:22" x14ac:dyDescent="0.2">
      <c r="A250" s="4" t="str">
        <f>IF(B250="", "", 249)</f>
        <v/>
      </c>
      <c r="B250" s="4" t="str">
        <f>IF(Raw!R250="", "", Raw!R250)</f>
        <v/>
      </c>
      <c r="C250" s="4" t="str">
        <f>IF(Raw!S250="", "", Raw!S250)</f>
        <v/>
      </c>
      <c r="D250" t="str">
        <f>IF(Raw!AT250="", "", Raw!AT250)</f>
        <v/>
      </c>
      <c r="E250" t="str">
        <f>IF(Raw!V250="", "", Raw!V250)</f>
        <v/>
      </c>
      <c r="F250" t="str">
        <f>IF(Raw!BA250="", "", Raw!BA250)</f>
        <v/>
      </c>
      <c r="G250" t="str">
        <f>IF(Raw!AV250="", "", Raw!AV250)</f>
        <v/>
      </c>
      <c r="H250" t="str">
        <f>IF(Raw!T250="", "", Raw!T250)</f>
        <v/>
      </c>
      <c r="I250" t="str">
        <f>IF(Raw!U250="", "", Raw!U250)</f>
        <v/>
      </c>
      <c r="J250" t="str">
        <f>IF(Raw!AZ250="Failed", "No", "")</f>
        <v/>
      </c>
      <c r="K250" s="2" t="str">
        <f>IF(Raw!BK250="", "", IF(Raw!BK250="Missed", "Missed", DATEVALUE(RIGHT(Raw!BK250, LEN(Raw!BK250) - FIND(",", Raw!BK250) - 1))))</f>
        <v/>
      </c>
      <c r="L250" s="3" t="str">
        <f>IF(Raw!BL250="", "", IF(Raw!BL250="Missed", "Missed", TIMEVALUE(LEFT(Raw!BL250, FIND(" - ", Raw!BL250)))))</f>
        <v/>
      </c>
      <c r="M250" t="str">
        <f>IF(Raw!BM250="", "", Raw!BM250)</f>
        <v/>
      </c>
      <c r="N250" s="2" t="str">
        <f>IF(Raw!BN250="", "", IF(Raw!BN250="Missed", "Missed", DATEVALUE(RIGHT(Raw!BN250, LEN(Raw!BN250) - FIND(",", Raw!BN250) - 1))))</f>
        <v/>
      </c>
      <c r="O250" s="3" t="str">
        <f>IF(Raw!BO250="", "", IF(Raw!BO250="Missed", "Missed", TIMEVALUE(LEFT(Raw!BO250, FIND(" - ", Raw!BO250)))))</f>
        <v/>
      </c>
      <c r="P250" t="str">
        <f>IF(Raw!BP250="", "", Raw!BP250)</f>
        <v/>
      </c>
      <c r="Q250" s="2" t="str">
        <f>IF(Raw!BW250="", "", IF(Raw!BW250="Missed", "Missed", DATEVALUE(RIGHT(Raw!BW250, LEN(Raw!BW250) - FIND(",", Raw!BW250) - 1))))</f>
        <v/>
      </c>
      <c r="R250" s="3" t="str">
        <f>IF(Raw!BX250="", "", IF(Raw!BX250="Missed", "Missed", TIMEVALUE(LEFT(Raw!BX250, FIND(" - ", Raw!BX250)))))</f>
        <v/>
      </c>
      <c r="S250" t="str">
        <f>IF(Raw!BY250="", "", Raw!BY250)</f>
        <v/>
      </c>
      <c r="T250" s="2" t="str">
        <f>IF(Raw!BZ250="", "", IF(Raw!BZ250="Missed", "Missed", DATEVALUE(RIGHT(Raw!BZ250, LEN(Raw!BZ250) - FIND(",", Raw!BZ250) - 1))))</f>
        <v/>
      </c>
      <c r="U250" s="3" t="str">
        <f>IF(Raw!CA250="", "", IF(Raw!CA250="Missed", "Missed", TIMEVALUE(LEFT(Raw!CA250, FIND(" - ", Raw!CA250)))))</f>
        <v/>
      </c>
      <c r="V250" t="str">
        <f>IF(Raw!CB250="", "", Raw!CB250)</f>
        <v/>
      </c>
    </row>
    <row r="251" spans="1:22" x14ac:dyDescent="0.2">
      <c r="A251" s="4" t="str">
        <f>IF(B251="", "", 250)</f>
        <v/>
      </c>
      <c r="B251" s="4" t="str">
        <f>IF(Raw!R251="", "", Raw!R251)</f>
        <v/>
      </c>
      <c r="C251" s="4" t="str">
        <f>IF(Raw!S251="", "", Raw!S251)</f>
        <v/>
      </c>
      <c r="D251" t="str">
        <f>IF(Raw!AT251="", "", Raw!AT251)</f>
        <v/>
      </c>
      <c r="E251" t="str">
        <f>IF(Raw!V251="", "", Raw!V251)</f>
        <v/>
      </c>
      <c r="F251" t="str">
        <f>IF(Raw!BA251="", "", Raw!BA251)</f>
        <v/>
      </c>
      <c r="G251" t="str">
        <f>IF(Raw!AV251="", "", Raw!AV251)</f>
        <v/>
      </c>
      <c r="H251" t="str">
        <f>IF(Raw!T251="", "", Raw!T251)</f>
        <v/>
      </c>
      <c r="I251" t="str">
        <f>IF(Raw!U251="", "", Raw!U251)</f>
        <v/>
      </c>
      <c r="J251" t="str">
        <f>IF(Raw!AZ251="Failed", "No", "")</f>
        <v/>
      </c>
      <c r="K251" s="2" t="str">
        <f>IF(Raw!BK251="", "", IF(Raw!BK251="Missed", "Missed", DATEVALUE(RIGHT(Raw!BK251, LEN(Raw!BK251) - FIND(",", Raw!BK251) - 1))))</f>
        <v/>
      </c>
      <c r="L251" s="3" t="str">
        <f>IF(Raw!BL251="", "", IF(Raw!BL251="Missed", "Missed", TIMEVALUE(LEFT(Raw!BL251, FIND(" - ", Raw!BL251)))))</f>
        <v/>
      </c>
      <c r="M251" t="str">
        <f>IF(Raw!BM251="", "", Raw!BM251)</f>
        <v/>
      </c>
      <c r="N251" s="2" t="str">
        <f>IF(Raw!BN251="", "", IF(Raw!BN251="Missed", "Missed", DATEVALUE(RIGHT(Raw!BN251, LEN(Raw!BN251) - FIND(",", Raw!BN251) - 1))))</f>
        <v/>
      </c>
      <c r="O251" s="3" t="str">
        <f>IF(Raw!BO251="", "", IF(Raw!BO251="Missed", "Missed", TIMEVALUE(LEFT(Raw!BO251, FIND(" - ", Raw!BO251)))))</f>
        <v/>
      </c>
      <c r="P251" t="str">
        <f>IF(Raw!BP251="", "", Raw!BP251)</f>
        <v/>
      </c>
      <c r="Q251" s="2" t="str">
        <f>IF(Raw!BW251="", "", IF(Raw!BW251="Missed", "Missed", DATEVALUE(RIGHT(Raw!BW251, LEN(Raw!BW251) - FIND(",", Raw!BW251) - 1))))</f>
        <v/>
      </c>
      <c r="R251" s="3" t="str">
        <f>IF(Raw!BX251="", "", IF(Raw!BX251="Missed", "Missed", TIMEVALUE(LEFT(Raw!BX251, FIND(" - ", Raw!BX251)))))</f>
        <v/>
      </c>
      <c r="S251" t="str">
        <f>IF(Raw!BY251="", "", Raw!BY251)</f>
        <v/>
      </c>
      <c r="T251" s="2" t="str">
        <f>IF(Raw!BZ251="", "", IF(Raw!BZ251="Missed", "Missed", DATEVALUE(RIGHT(Raw!BZ251, LEN(Raw!BZ251) - FIND(",", Raw!BZ251) - 1))))</f>
        <v/>
      </c>
      <c r="U251" s="3" t="str">
        <f>IF(Raw!CA251="", "", IF(Raw!CA251="Missed", "Missed", TIMEVALUE(LEFT(Raw!CA251, FIND(" - ", Raw!CA251)))))</f>
        <v/>
      </c>
      <c r="V251" t="str">
        <f>IF(Raw!CB251="", "", Raw!CB251)</f>
        <v/>
      </c>
    </row>
    <row r="252" spans="1:22" x14ac:dyDescent="0.2">
      <c r="A252" s="4" t="str">
        <f>IF(B252="", "", 251)</f>
        <v/>
      </c>
      <c r="B252" s="4" t="str">
        <f>IF(Raw!R252="", "", Raw!R252)</f>
        <v/>
      </c>
      <c r="C252" s="4" t="str">
        <f>IF(Raw!S252="", "", Raw!S252)</f>
        <v/>
      </c>
      <c r="D252" t="str">
        <f>IF(Raw!AT252="", "", Raw!AT252)</f>
        <v/>
      </c>
      <c r="E252" t="str">
        <f>IF(Raw!V252="", "", Raw!V252)</f>
        <v/>
      </c>
      <c r="F252" t="str">
        <f>IF(Raw!BA252="", "", Raw!BA252)</f>
        <v/>
      </c>
      <c r="G252" t="str">
        <f>IF(Raw!AV252="", "", Raw!AV252)</f>
        <v/>
      </c>
      <c r="H252" t="str">
        <f>IF(Raw!T252="", "", Raw!T252)</f>
        <v/>
      </c>
      <c r="I252" t="str">
        <f>IF(Raw!U252="", "", Raw!U252)</f>
        <v/>
      </c>
      <c r="J252" t="str">
        <f>IF(Raw!AZ252="Failed", "No", "")</f>
        <v/>
      </c>
      <c r="K252" s="2" t="str">
        <f>IF(Raw!BK252="", "", IF(Raw!BK252="Missed", "Missed", DATEVALUE(RIGHT(Raw!BK252, LEN(Raw!BK252) - FIND(",", Raw!BK252) - 1))))</f>
        <v/>
      </c>
      <c r="L252" s="3" t="str">
        <f>IF(Raw!BL252="", "", IF(Raw!BL252="Missed", "Missed", TIMEVALUE(LEFT(Raw!BL252, FIND(" - ", Raw!BL252)))))</f>
        <v/>
      </c>
      <c r="M252" t="str">
        <f>IF(Raw!BM252="", "", Raw!BM252)</f>
        <v/>
      </c>
      <c r="N252" s="2" t="str">
        <f>IF(Raw!BN252="", "", IF(Raw!BN252="Missed", "Missed", DATEVALUE(RIGHT(Raw!BN252, LEN(Raw!BN252) - FIND(",", Raw!BN252) - 1))))</f>
        <v/>
      </c>
      <c r="O252" s="3" t="str">
        <f>IF(Raw!BO252="", "", IF(Raw!BO252="Missed", "Missed", TIMEVALUE(LEFT(Raw!BO252, FIND(" - ", Raw!BO252)))))</f>
        <v/>
      </c>
      <c r="P252" t="str">
        <f>IF(Raw!BP252="", "", Raw!BP252)</f>
        <v/>
      </c>
      <c r="Q252" s="2" t="str">
        <f>IF(Raw!BW252="", "", IF(Raw!BW252="Missed", "Missed", DATEVALUE(RIGHT(Raw!BW252, LEN(Raw!BW252) - FIND(",", Raw!BW252) - 1))))</f>
        <v/>
      </c>
      <c r="R252" s="3" t="str">
        <f>IF(Raw!BX252="", "", IF(Raw!BX252="Missed", "Missed", TIMEVALUE(LEFT(Raw!BX252, FIND(" - ", Raw!BX252)))))</f>
        <v/>
      </c>
      <c r="S252" t="str">
        <f>IF(Raw!BY252="", "", Raw!BY252)</f>
        <v/>
      </c>
      <c r="T252" s="2" t="str">
        <f>IF(Raw!BZ252="", "", IF(Raw!BZ252="Missed", "Missed", DATEVALUE(RIGHT(Raw!BZ252, LEN(Raw!BZ252) - FIND(",", Raw!BZ252) - 1))))</f>
        <v/>
      </c>
      <c r="U252" s="3" t="str">
        <f>IF(Raw!CA252="", "", IF(Raw!CA252="Missed", "Missed", TIMEVALUE(LEFT(Raw!CA252, FIND(" - ", Raw!CA252)))))</f>
        <v/>
      </c>
      <c r="V252" t="str">
        <f>IF(Raw!CB252="", "", Raw!CB252)</f>
        <v/>
      </c>
    </row>
    <row r="253" spans="1:22" x14ac:dyDescent="0.2">
      <c r="A253" s="4" t="str">
        <f>IF(B253="", "", 252)</f>
        <v/>
      </c>
      <c r="B253" s="4" t="str">
        <f>IF(Raw!R253="", "", Raw!R253)</f>
        <v/>
      </c>
      <c r="C253" s="4" t="str">
        <f>IF(Raw!S253="", "", Raw!S253)</f>
        <v/>
      </c>
      <c r="D253" t="str">
        <f>IF(Raw!AT253="", "", Raw!AT253)</f>
        <v/>
      </c>
      <c r="E253" t="str">
        <f>IF(Raw!V253="", "", Raw!V253)</f>
        <v/>
      </c>
      <c r="F253" t="str">
        <f>IF(Raw!BA253="", "", Raw!BA253)</f>
        <v/>
      </c>
      <c r="G253" t="str">
        <f>IF(Raw!AV253="", "", Raw!AV253)</f>
        <v/>
      </c>
      <c r="H253" t="str">
        <f>IF(Raw!T253="", "", Raw!T253)</f>
        <v/>
      </c>
      <c r="I253" t="str">
        <f>IF(Raw!U253="", "", Raw!U253)</f>
        <v/>
      </c>
      <c r="J253" t="str">
        <f>IF(Raw!AZ253="Failed", "No", "")</f>
        <v/>
      </c>
      <c r="K253" s="2" t="str">
        <f>IF(Raw!BK253="", "", IF(Raw!BK253="Missed", "Missed", DATEVALUE(RIGHT(Raw!BK253, LEN(Raw!BK253) - FIND(",", Raw!BK253) - 1))))</f>
        <v/>
      </c>
      <c r="L253" s="3" t="str">
        <f>IF(Raw!BL253="", "", IF(Raw!BL253="Missed", "Missed", TIMEVALUE(LEFT(Raw!BL253, FIND(" - ", Raw!BL253)))))</f>
        <v/>
      </c>
      <c r="M253" t="str">
        <f>IF(Raw!BM253="", "", Raw!BM253)</f>
        <v/>
      </c>
      <c r="N253" s="2" t="str">
        <f>IF(Raw!BN253="", "", IF(Raw!BN253="Missed", "Missed", DATEVALUE(RIGHT(Raw!BN253, LEN(Raw!BN253) - FIND(",", Raw!BN253) - 1))))</f>
        <v/>
      </c>
      <c r="O253" s="3" t="str">
        <f>IF(Raw!BO253="", "", IF(Raw!BO253="Missed", "Missed", TIMEVALUE(LEFT(Raw!BO253, FIND(" - ", Raw!BO253)))))</f>
        <v/>
      </c>
      <c r="P253" t="str">
        <f>IF(Raw!BP253="", "", Raw!BP253)</f>
        <v/>
      </c>
      <c r="Q253" s="2" t="str">
        <f>IF(Raw!BW253="", "", IF(Raw!BW253="Missed", "Missed", DATEVALUE(RIGHT(Raw!BW253, LEN(Raw!BW253) - FIND(",", Raw!BW253) - 1))))</f>
        <v/>
      </c>
      <c r="R253" s="3" t="str">
        <f>IF(Raw!BX253="", "", IF(Raw!BX253="Missed", "Missed", TIMEVALUE(LEFT(Raw!BX253, FIND(" - ", Raw!BX253)))))</f>
        <v/>
      </c>
      <c r="S253" t="str">
        <f>IF(Raw!BY253="", "", Raw!BY253)</f>
        <v/>
      </c>
      <c r="T253" s="2" t="str">
        <f>IF(Raw!BZ253="", "", IF(Raw!BZ253="Missed", "Missed", DATEVALUE(RIGHT(Raw!BZ253, LEN(Raw!BZ253) - FIND(",", Raw!BZ253) - 1))))</f>
        <v/>
      </c>
      <c r="U253" s="3" t="str">
        <f>IF(Raw!CA253="", "", IF(Raw!CA253="Missed", "Missed", TIMEVALUE(LEFT(Raw!CA253, FIND(" - ", Raw!CA253)))))</f>
        <v/>
      </c>
      <c r="V253" t="str">
        <f>IF(Raw!CB253="", "", Raw!CB253)</f>
        <v/>
      </c>
    </row>
    <row r="254" spans="1:22" x14ac:dyDescent="0.2">
      <c r="A254" s="4" t="str">
        <f>IF(B254="", "", 253)</f>
        <v/>
      </c>
      <c r="B254" s="4" t="str">
        <f>IF(Raw!R254="", "", Raw!R254)</f>
        <v/>
      </c>
      <c r="C254" s="4" t="str">
        <f>IF(Raw!S254="", "", Raw!S254)</f>
        <v/>
      </c>
      <c r="D254" t="str">
        <f>IF(Raw!AT254="", "", Raw!AT254)</f>
        <v/>
      </c>
      <c r="E254" t="str">
        <f>IF(Raw!V254="", "", Raw!V254)</f>
        <v/>
      </c>
      <c r="F254" t="str">
        <f>IF(Raw!BA254="", "", Raw!BA254)</f>
        <v/>
      </c>
      <c r="G254" t="str">
        <f>IF(Raw!AV254="", "", Raw!AV254)</f>
        <v/>
      </c>
      <c r="H254" t="str">
        <f>IF(Raw!T254="", "", Raw!T254)</f>
        <v/>
      </c>
      <c r="I254" t="str">
        <f>IF(Raw!U254="", "", Raw!U254)</f>
        <v/>
      </c>
      <c r="J254" t="str">
        <f>IF(Raw!AZ254="Failed", "No", "")</f>
        <v/>
      </c>
      <c r="K254" s="2" t="str">
        <f>IF(Raw!BK254="", "", IF(Raw!BK254="Missed", "Missed", DATEVALUE(RIGHT(Raw!BK254, LEN(Raw!BK254) - FIND(",", Raw!BK254) - 1))))</f>
        <v/>
      </c>
      <c r="L254" s="3" t="str">
        <f>IF(Raw!BL254="", "", IF(Raw!BL254="Missed", "Missed", TIMEVALUE(LEFT(Raw!BL254, FIND(" - ", Raw!BL254)))))</f>
        <v/>
      </c>
      <c r="M254" t="str">
        <f>IF(Raw!BM254="", "", Raw!BM254)</f>
        <v/>
      </c>
      <c r="N254" s="2" t="str">
        <f>IF(Raw!BN254="", "", IF(Raw!BN254="Missed", "Missed", DATEVALUE(RIGHT(Raw!BN254, LEN(Raw!BN254) - FIND(",", Raw!BN254) - 1))))</f>
        <v/>
      </c>
      <c r="O254" s="3" t="str">
        <f>IF(Raw!BO254="", "", IF(Raw!BO254="Missed", "Missed", TIMEVALUE(LEFT(Raw!BO254, FIND(" - ", Raw!BO254)))))</f>
        <v/>
      </c>
      <c r="P254" t="str">
        <f>IF(Raw!BP254="", "", Raw!BP254)</f>
        <v/>
      </c>
      <c r="Q254" s="2" t="str">
        <f>IF(Raw!BW254="", "", IF(Raw!BW254="Missed", "Missed", DATEVALUE(RIGHT(Raw!BW254, LEN(Raw!BW254) - FIND(",", Raw!BW254) - 1))))</f>
        <v/>
      </c>
      <c r="R254" s="3" t="str">
        <f>IF(Raw!BX254="", "", IF(Raw!BX254="Missed", "Missed", TIMEVALUE(LEFT(Raw!BX254, FIND(" - ", Raw!BX254)))))</f>
        <v/>
      </c>
      <c r="S254" t="str">
        <f>IF(Raw!BY254="", "", Raw!BY254)</f>
        <v/>
      </c>
      <c r="T254" s="2" t="str">
        <f>IF(Raw!BZ254="", "", IF(Raw!BZ254="Missed", "Missed", DATEVALUE(RIGHT(Raw!BZ254, LEN(Raw!BZ254) - FIND(",", Raw!BZ254) - 1))))</f>
        <v/>
      </c>
      <c r="U254" s="3" t="str">
        <f>IF(Raw!CA254="", "", IF(Raw!CA254="Missed", "Missed", TIMEVALUE(LEFT(Raw!CA254, FIND(" - ", Raw!CA254)))))</f>
        <v/>
      </c>
      <c r="V254" t="str">
        <f>IF(Raw!CB254="", "", Raw!CB254)</f>
        <v/>
      </c>
    </row>
    <row r="255" spans="1:22" x14ac:dyDescent="0.2">
      <c r="A255" s="4" t="str">
        <f>IF(B255="", "", 254)</f>
        <v/>
      </c>
      <c r="B255" s="4" t="str">
        <f>IF(Raw!R255="", "", Raw!R255)</f>
        <v/>
      </c>
      <c r="C255" s="4" t="str">
        <f>IF(Raw!S255="", "", Raw!S255)</f>
        <v/>
      </c>
      <c r="D255" t="str">
        <f>IF(Raw!AT255="", "", Raw!AT255)</f>
        <v/>
      </c>
      <c r="E255" t="str">
        <f>IF(Raw!V255="", "", Raw!V255)</f>
        <v/>
      </c>
      <c r="F255" t="str">
        <f>IF(Raw!BA255="", "", Raw!BA255)</f>
        <v/>
      </c>
      <c r="G255" t="str">
        <f>IF(Raw!AV255="", "", Raw!AV255)</f>
        <v/>
      </c>
      <c r="H255" t="str">
        <f>IF(Raw!T255="", "", Raw!T255)</f>
        <v/>
      </c>
      <c r="I255" t="str">
        <f>IF(Raw!U255="", "", Raw!U255)</f>
        <v/>
      </c>
      <c r="J255" t="str">
        <f>IF(Raw!AZ255="Failed", "No", "")</f>
        <v/>
      </c>
      <c r="K255" s="2" t="str">
        <f>IF(Raw!BK255="", "", IF(Raw!BK255="Missed", "Missed", DATEVALUE(RIGHT(Raw!BK255, LEN(Raw!BK255) - FIND(",", Raw!BK255) - 1))))</f>
        <v/>
      </c>
      <c r="L255" s="3" t="str">
        <f>IF(Raw!BL255="", "", IF(Raw!BL255="Missed", "Missed", TIMEVALUE(LEFT(Raw!BL255, FIND(" - ", Raw!BL255)))))</f>
        <v/>
      </c>
      <c r="M255" t="str">
        <f>IF(Raw!BM255="", "", Raw!BM255)</f>
        <v/>
      </c>
      <c r="N255" s="2" t="str">
        <f>IF(Raw!BN255="", "", IF(Raw!BN255="Missed", "Missed", DATEVALUE(RIGHT(Raw!BN255, LEN(Raw!BN255) - FIND(",", Raw!BN255) - 1))))</f>
        <v/>
      </c>
      <c r="O255" s="3" t="str">
        <f>IF(Raw!BO255="", "", IF(Raw!BO255="Missed", "Missed", TIMEVALUE(LEFT(Raw!BO255, FIND(" - ", Raw!BO255)))))</f>
        <v/>
      </c>
      <c r="P255" t="str">
        <f>IF(Raw!BP255="", "", Raw!BP255)</f>
        <v/>
      </c>
      <c r="Q255" s="2" t="str">
        <f>IF(Raw!BW255="", "", IF(Raw!BW255="Missed", "Missed", DATEVALUE(RIGHT(Raw!BW255, LEN(Raw!BW255) - FIND(",", Raw!BW255) - 1))))</f>
        <v/>
      </c>
      <c r="R255" s="3" t="str">
        <f>IF(Raw!BX255="", "", IF(Raw!BX255="Missed", "Missed", TIMEVALUE(LEFT(Raw!BX255, FIND(" - ", Raw!BX255)))))</f>
        <v/>
      </c>
      <c r="S255" t="str">
        <f>IF(Raw!BY255="", "", Raw!BY255)</f>
        <v/>
      </c>
      <c r="T255" s="2" t="str">
        <f>IF(Raw!BZ255="", "", IF(Raw!BZ255="Missed", "Missed", DATEVALUE(RIGHT(Raw!BZ255, LEN(Raw!BZ255) - FIND(",", Raw!BZ255) - 1))))</f>
        <v/>
      </c>
      <c r="U255" s="3" t="str">
        <f>IF(Raw!CA255="", "", IF(Raw!CA255="Missed", "Missed", TIMEVALUE(LEFT(Raw!CA255, FIND(" - ", Raw!CA255)))))</f>
        <v/>
      </c>
      <c r="V255" t="str">
        <f>IF(Raw!CB255="", "", Raw!CB255)</f>
        <v/>
      </c>
    </row>
    <row r="256" spans="1:22" x14ac:dyDescent="0.2">
      <c r="A256" s="4" t="str">
        <f>IF(B256="", "", 255)</f>
        <v/>
      </c>
      <c r="B256" s="4" t="str">
        <f>IF(Raw!R256="", "", Raw!R256)</f>
        <v/>
      </c>
      <c r="C256" s="4" t="str">
        <f>IF(Raw!S256="", "", Raw!S256)</f>
        <v/>
      </c>
      <c r="D256" t="str">
        <f>IF(Raw!AT256="", "", Raw!AT256)</f>
        <v/>
      </c>
      <c r="E256" t="str">
        <f>IF(Raw!V256="", "", Raw!V256)</f>
        <v/>
      </c>
      <c r="F256" t="str">
        <f>IF(Raw!BA256="", "", Raw!BA256)</f>
        <v/>
      </c>
      <c r="G256" t="str">
        <f>IF(Raw!AV256="", "", Raw!AV256)</f>
        <v/>
      </c>
      <c r="H256" t="str">
        <f>IF(Raw!T256="", "", Raw!T256)</f>
        <v/>
      </c>
      <c r="I256" t="str">
        <f>IF(Raw!U256="", "", Raw!U256)</f>
        <v/>
      </c>
      <c r="J256" t="str">
        <f>IF(Raw!AZ256="Failed", "No", "")</f>
        <v/>
      </c>
      <c r="K256" s="2" t="str">
        <f>IF(Raw!BK256="", "", IF(Raw!BK256="Missed", "Missed", DATEVALUE(RIGHT(Raw!BK256, LEN(Raw!BK256) - FIND(",", Raw!BK256) - 1))))</f>
        <v/>
      </c>
      <c r="L256" s="3" t="str">
        <f>IF(Raw!BL256="", "", IF(Raw!BL256="Missed", "Missed", TIMEVALUE(LEFT(Raw!BL256, FIND(" - ", Raw!BL256)))))</f>
        <v/>
      </c>
      <c r="M256" t="str">
        <f>IF(Raw!BM256="", "", Raw!BM256)</f>
        <v/>
      </c>
      <c r="N256" s="2" t="str">
        <f>IF(Raw!BN256="", "", IF(Raw!BN256="Missed", "Missed", DATEVALUE(RIGHT(Raw!BN256, LEN(Raw!BN256) - FIND(",", Raw!BN256) - 1))))</f>
        <v/>
      </c>
      <c r="O256" s="3" t="str">
        <f>IF(Raw!BO256="", "", IF(Raw!BO256="Missed", "Missed", TIMEVALUE(LEFT(Raw!BO256, FIND(" - ", Raw!BO256)))))</f>
        <v/>
      </c>
      <c r="P256" t="str">
        <f>IF(Raw!BP256="", "", Raw!BP256)</f>
        <v/>
      </c>
      <c r="Q256" s="2" t="str">
        <f>IF(Raw!BW256="", "", IF(Raw!BW256="Missed", "Missed", DATEVALUE(RIGHT(Raw!BW256, LEN(Raw!BW256) - FIND(",", Raw!BW256) - 1))))</f>
        <v/>
      </c>
      <c r="R256" s="3" t="str">
        <f>IF(Raw!BX256="", "", IF(Raw!BX256="Missed", "Missed", TIMEVALUE(LEFT(Raw!BX256, FIND(" - ", Raw!BX256)))))</f>
        <v/>
      </c>
      <c r="S256" t="str">
        <f>IF(Raw!BY256="", "", Raw!BY256)</f>
        <v/>
      </c>
      <c r="T256" s="2" t="str">
        <f>IF(Raw!BZ256="", "", IF(Raw!BZ256="Missed", "Missed", DATEVALUE(RIGHT(Raw!BZ256, LEN(Raw!BZ256) - FIND(",", Raw!BZ256) - 1))))</f>
        <v/>
      </c>
      <c r="U256" s="3" t="str">
        <f>IF(Raw!CA256="", "", IF(Raw!CA256="Missed", "Missed", TIMEVALUE(LEFT(Raw!CA256, FIND(" - ", Raw!CA256)))))</f>
        <v/>
      </c>
      <c r="V256" t="str">
        <f>IF(Raw!CB256="", "", Raw!CB256)</f>
        <v/>
      </c>
    </row>
    <row r="257" spans="1:22" x14ac:dyDescent="0.2">
      <c r="A257" s="4" t="str">
        <f>IF(B257="", "", 256)</f>
        <v/>
      </c>
      <c r="B257" s="4" t="str">
        <f>IF(Raw!R257="", "", Raw!R257)</f>
        <v/>
      </c>
      <c r="C257" s="4" t="str">
        <f>IF(Raw!S257="", "", Raw!S257)</f>
        <v/>
      </c>
      <c r="D257" t="str">
        <f>IF(Raw!AT257="", "", Raw!AT257)</f>
        <v/>
      </c>
      <c r="E257" t="str">
        <f>IF(Raw!V257="", "", Raw!V257)</f>
        <v/>
      </c>
      <c r="F257" t="str">
        <f>IF(Raw!BA257="", "", Raw!BA257)</f>
        <v/>
      </c>
      <c r="G257" t="str">
        <f>IF(Raw!AV257="", "", Raw!AV257)</f>
        <v/>
      </c>
      <c r="H257" t="str">
        <f>IF(Raw!T257="", "", Raw!T257)</f>
        <v/>
      </c>
      <c r="I257" t="str">
        <f>IF(Raw!U257="", "", Raw!U257)</f>
        <v/>
      </c>
      <c r="J257" t="str">
        <f>IF(Raw!AZ257="Failed", "No", "")</f>
        <v/>
      </c>
      <c r="K257" s="2" t="str">
        <f>IF(Raw!BK257="", "", IF(Raw!BK257="Missed", "Missed", DATEVALUE(RIGHT(Raw!BK257, LEN(Raw!BK257) - FIND(",", Raw!BK257) - 1))))</f>
        <v/>
      </c>
      <c r="L257" s="3" t="str">
        <f>IF(Raw!BL257="", "", IF(Raw!BL257="Missed", "Missed", TIMEVALUE(LEFT(Raw!BL257, FIND(" - ", Raw!BL257)))))</f>
        <v/>
      </c>
      <c r="M257" t="str">
        <f>IF(Raw!BM257="", "", Raw!BM257)</f>
        <v/>
      </c>
      <c r="N257" s="2" t="str">
        <f>IF(Raw!BN257="", "", IF(Raw!BN257="Missed", "Missed", DATEVALUE(RIGHT(Raw!BN257, LEN(Raw!BN257) - FIND(",", Raw!BN257) - 1))))</f>
        <v/>
      </c>
      <c r="O257" s="3" t="str">
        <f>IF(Raw!BO257="", "", IF(Raw!BO257="Missed", "Missed", TIMEVALUE(LEFT(Raw!BO257, FIND(" - ", Raw!BO257)))))</f>
        <v/>
      </c>
      <c r="P257" t="str">
        <f>IF(Raw!BP257="", "", Raw!BP257)</f>
        <v/>
      </c>
      <c r="Q257" s="2" t="str">
        <f>IF(Raw!BW257="", "", IF(Raw!BW257="Missed", "Missed", DATEVALUE(RIGHT(Raw!BW257, LEN(Raw!BW257) - FIND(",", Raw!BW257) - 1))))</f>
        <v/>
      </c>
      <c r="R257" s="3" t="str">
        <f>IF(Raw!BX257="", "", IF(Raw!BX257="Missed", "Missed", TIMEVALUE(LEFT(Raw!BX257, FIND(" - ", Raw!BX257)))))</f>
        <v/>
      </c>
      <c r="S257" t="str">
        <f>IF(Raw!BY257="", "", Raw!BY257)</f>
        <v/>
      </c>
      <c r="T257" s="2" t="str">
        <f>IF(Raw!BZ257="", "", IF(Raw!BZ257="Missed", "Missed", DATEVALUE(RIGHT(Raw!BZ257, LEN(Raw!BZ257) - FIND(",", Raw!BZ257) - 1))))</f>
        <v/>
      </c>
      <c r="U257" s="3" t="str">
        <f>IF(Raw!CA257="", "", IF(Raw!CA257="Missed", "Missed", TIMEVALUE(LEFT(Raw!CA257, FIND(" - ", Raw!CA257)))))</f>
        <v/>
      </c>
      <c r="V257" t="str">
        <f>IF(Raw!CB257="", "", Raw!CB257)</f>
        <v/>
      </c>
    </row>
    <row r="258" spans="1:22" x14ac:dyDescent="0.2">
      <c r="A258" s="4" t="str">
        <f>IF(B258="", "", 257)</f>
        <v/>
      </c>
      <c r="B258" s="4" t="str">
        <f>IF(Raw!R258="", "", Raw!R258)</f>
        <v/>
      </c>
      <c r="C258" s="4" t="str">
        <f>IF(Raw!S258="", "", Raw!S258)</f>
        <v/>
      </c>
      <c r="D258" t="str">
        <f>IF(Raw!AT258="", "", Raw!AT258)</f>
        <v/>
      </c>
      <c r="E258" t="str">
        <f>IF(Raw!V258="", "", Raw!V258)</f>
        <v/>
      </c>
      <c r="F258" t="str">
        <f>IF(Raw!BA258="", "", Raw!BA258)</f>
        <v/>
      </c>
      <c r="G258" t="str">
        <f>IF(Raw!AV258="", "", Raw!AV258)</f>
        <v/>
      </c>
      <c r="H258" t="str">
        <f>IF(Raw!T258="", "", Raw!T258)</f>
        <v/>
      </c>
      <c r="I258" t="str">
        <f>IF(Raw!U258="", "", Raw!U258)</f>
        <v/>
      </c>
      <c r="J258" t="str">
        <f>IF(Raw!AZ258="Failed", "No", "")</f>
        <v/>
      </c>
      <c r="K258" s="2" t="str">
        <f>IF(Raw!BK258="", "", IF(Raw!BK258="Missed", "Missed", DATEVALUE(RIGHT(Raw!BK258, LEN(Raw!BK258) - FIND(",", Raw!BK258) - 1))))</f>
        <v/>
      </c>
      <c r="L258" s="3" t="str">
        <f>IF(Raw!BL258="", "", IF(Raw!BL258="Missed", "Missed", TIMEVALUE(LEFT(Raw!BL258, FIND(" - ", Raw!BL258)))))</f>
        <v/>
      </c>
      <c r="M258" t="str">
        <f>IF(Raw!BM258="", "", Raw!BM258)</f>
        <v/>
      </c>
      <c r="N258" s="2" t="str">
        <f>IF(Raw!BN258="", "", IF(Raw!BN258="Missed", "Missed", DATEVALUE(RIGHT(Raw!BN258, LEN(Raw!BN258) - FIND(",", Raw!BN258) - 1))))</f>
        <v/>
      </c>
      <c r="O258" s="3" t="str">
        <f>IF(Raw!BO258="", "", IF(Raw!BO258="Missed", "Missed", TIMEVALUE(LEFT(Raw!BO258, FIND(" - ", Raw!BO258)))))</f>
        <v/>
      </c>
      <c r="P258" t="str">
        <f>IF(Raw!BP258="", "", Raw!BP258)</f>
        <v/>
      </c>
      <c r="Q258" s="2" t="str">
        <f>IF(Raw!BW258="", "", IF(Raw!BW258="Missed", "Missed", DATEVALUE(RIGHT(Raw!BW258, LEN(Raw!BW258) - FIND(",", Raw!BW258) - 1))))</f>
        <v/>
      </c>
      <c r="R258" s="3" t="str">
        <f>IF(Raw!BX258="", "", IF(Raw!BX258="Missed", "Missed", TIMEVALUE(LEFT(Raw!BX258, FIND(" - ", Raw!BX258)))))</f>
        <v/>
      </c>
      <c r="S258" t="str">
        <f>IF(Raw!BY258="", "", Raw!BY258)</f>
        <v/>
      </c>
      <c r="T258" s="2" t="str">
        <f>IF(Raw!BZ258="", "", IF(Raw!BZ258="Missed", "Missed", DATEVALUE(RIGHT(Raw!BZ258, LEN(Raw!BZ258) - FIND(",", Raw!BZ258) - 1))))</f>
        <v/>
      </c>
      <c r="U258" s="3" t="str">
        <f>IF(Raw!CA258="", "", IF(Raw!CA258="Missed", "Missed", TIMEVALUE(LEFT(Raw!CA258, FIND(" - ", Raw!CA258)))))</f>
        <v/>
      </c>
      <c r="V258" t="str">
        <f>IF(Raw!CB258="", "", Raw!CB258)</f>
        <v/>
      </c>
    </row>
    <row r="259" spans="1:22" x14ac:dyDescent="0.2">
      <c r="A259" s="4" t="str">
        <f>IF(B259="", "", 258)</f>
        <v/>
      </c>
      <c r="B259" s="4" t="str">
        <f>IF(Raw!R259="", "", Raw!R259)</f>
        <v/>
      </c>
      <c r="C259" s="4" t="str">
        <f>IF(Raw!S259="", "", Raw!S259)</f>
        <v/>
      </c>
      <c r="D259" t="str">
        <f>IF(Raw!AT259="", "", Raw!AT259)</f>
        <v/>
      </c>
      <c r="E259" t="str">
        <f>IF(Raw!V259="", "", Raw!V259)</f>
        <v/>
      </c>
      <c r="F259" t="str">
        <f>IF(Raw!BA259="", "", Raw!BA259)</f>
        <v/>
      </c>
      <c r="G259" t="str">
        <f>IF(Raw!AV259="", "", Raw!AV259)</f>
        <v/>
      </c>
      <c r="H259" t="str">
        <f>IF(Raw!T259="", "", Raw!T259)</f>
        <v/>
      </c>
      <c r="I259" t="str">
        <f>IF(Raw!U259="", "", Raw!U259)</f>
        <v/>
      </c>
      <c r="J259" t="str">
        <f>IF(Raw!AZ259="Failed", "No", "")</f>
        <v/>
      </c>
      <c r="K259" s="2" t="str">
        <f>IF(Raw!BK259="", "", IF(Raw!BK259="Missed", "Missed", DATEVALUE(RIGHT(Raw!BK259, LEN(Raw!BK259) - FIND(",", Raw!BK259) - 1))))</f>
        <v/>
      </c>
      <c r="L259" s="3" t="str">
        <f>IF(Raw!BL259="", "", IF(Raw!BL259="Missed", "Missed", TIMEVALUE(LEFT(Raw!BL259, FIND(" - ", Raw!BL259)))))</f>
        <v/>
      </c>
      <c r="M259" t="str">
        <f>IF(Raw!BM259="", "", Raw!BM259)</f>
        <v/>
      </c>
      <c r="N259" s="2" t="str">
        <f>IF(Raw!BN259="", "", IF(Raw!BN259="Missed", "Missed", DATEVALUE(RIGHT(Raw!BN259, LEN(Raw!BN259) - FIND(",", Raw!BN259) - 1))))</f>
        <v/>
      </c>
      <c r="O259" s="3" t="str">
        <f>IF(Raw!BO259="", "", IF(Raw!BO259="Missed", "Missed", TIMEVALUE(LEFT(Raw!BO259, FIND(" - ", Raw!BO259)))))</f>
        <v/>
      </c>
      <c r="P259" t="str">
        <f>IF(Raw!BP259="", "", Raw!BP259)</f>
        <v/>
      </c>
      <c r="Q259" s="2" t="str">
        <f>IF(Raw!BW259="", "", IF(Raw!BW259="Missed", "Missed", DATEVALUE(RIGHT(Raw!BW259, LEN(Raw!BW259) - FIND(",", Raw!BW259) - 1))))</f>
        <v/>
      </c>
      <c r="R259" s="3" t="str">
        <f>IF(Raw!BX259="", "", IF(Raw!BX259="Missed", "Missed", TIMEVALUE(LEFT(Raw!BX259, FIND(" - ", Raw!BX259)))))</f>
        <v/>
      </c>
      <c r="S259" t="str">
        <f>IF(Raw!BY259="", "", Raw!BY259)</f>
        <v/>
      </c>
      <c r="T259" s="2" t="str">
        <f>IF(Raw!BZ259="", "", IF(Raw!BZ259="Missed", "Missed", DATEVALUE(RIGHT(Raw!BZ259, LEN(Raw!BZ259) - FIND(",", Raw!BZ259) - 1))))</f>
        <v/>
      </c>
      <c r="U259" s="3" t="str">
        <f>IF(Raw!CA259="", "", IF(Raw!CA259="Missed", "Missed", TIMEVALUE(LEFT(Raw!CA259, FIND(" - ", Raw!CA259)))))</f>
        <v/>
      </c>
      <c r="V259" t="str">
        <f>IF(Raw!CB259="", "", Raw!CB259)</f>
        <v/>
      </c>
    </row>
    <row r="260" spans="1:22" x14ac:dyDescent="0.2">
      <c r="A260" s="4" t="str">
        <f>IF(B260="", "", 259)</f>
        <v/>
      </c>
      <c r="B260" s="4" t="str">
        <f>IF(Raw!R260="", "", Raw!R260)</f>
        <v/>
      </c>
      <c r="C260" s="4" t="str">
        <f>IF(Raw!S260="", "", Raw!S260)</f>
        <v/>
      </c>
      <c r="D260" t="str">
        <f>IF(Raw!AT260="", "", Raw!AT260)</f>
        <v/>
      </c>
      <c r="E260" t="str">
        <f>IF(Raw!V260="", "", Raw!V260)</f>
        <v/>
      </c>
      <c r="F260" t="str">
        <f>IF(Raw!BA260="", "", Raw!BA260)</f>
        <v/>
      </c>
      <c r="G260" t="str">
        <f>IF(Raw!AV260="", "", Raw!AV260)</f>
        <v/>
      </c>
      <c r="H260" t="str">
        <f>IF(Raw!T260="", "", Raw!T260)</f>
        <v/>
      </c>
      <c r="I260" t="str">
        <f>IF(Raw!U260="", "", Raw!U260)</f>
        <v/>
      </c>
      <c r="J260" t="str">
        <f>IF(Raw!AZ260="Failed", "No", "")</f>
        <v/>
      </c>
      <c r="K260" s="2" t="str">
        <f>IF(Raw!BK260="", "", IF(Raw!BK260="Missed", "Missed", DATEVALUE(RIGHT(Raw!BK260, LEN(Raw!BK260) - FIND(",", Raw!BK260) - 1))))</f>
        <v/>
      </c>
      <c r="L260" s="3" t="str">
        <f>IF(Raw!BL260="", "", IF(Raw!BL260="Missed", "Missed", TIMEVALUE(LEFT(Raw!BL260, FIND(" - ", Raw!BL260)))))</f>
        <v/>
      </c>
      <c r="M260" t="str">
        <f>IF(Raw!BM260="", "", Raw!BM260)</f>
        <v/>
      </c>
      <c r="N260" s="2" t="str">
        <f>IF(Raw!BN260="", "", IF(Raw!BN260="Missed", "Missed", DATEVALUE(RIGHT(Raw!BN260, LEN(Raw!BN260) - FIND(",", Raw!BN260) - 1))))</f>
        <v/>
      </c>
      <c r="O260" s="3" t="str">
        <f>IF(Raw!BO260="", "", IF(Raw!BO260="Missed", "Missed", TIMEVALUE(LEFT(Raw!BO260, FIND(" - ", Raw!BO260)))))</f>
        <v/>
      </c>
      <c r="P260" t="str">
        <f>IF(Raw!BP260="", "", Raw!BP260)</f>
        <v/>
      </c>
      <c r="Q260" s="2" t="str">
        <f>IF(Raw!BW260="", "", IF(Raw!BW260="Missed", "Missed", DATEVALUE(RIGHT(Raw!BW260, LEN(Raw!BW260) - FIND(",", Raw!BW260) - 1))))</f>
        <v/>
      </c>
      <c r="R260" s="3" t="str">
        <f>IF(Raw!BX260="", "", IF(Raw!BX260="Missed", "Missed", TIMEVALUE(LEFT(Raw!BX260, FIND(" - ", Raw!BX260)))))</f>
        <v/>
      </c>
      <c r="S260" t="str">
        <f>IF(Raw!BY260="", "", Raw!BY260)</f>
        <v/>
      </c>
      <c r="T260" s="2" t="str">
        <f>IF(Raw!BZ260="", "", IF(Raw!BZ260="Missed", "Missed", DATEVALUE(RIGHT(Raw!BZ260, LEN(Raw!BZ260) - FIND(",", Raw!BZ260) - 1))))</f>
        <v/>
      </c>
      <c r="U260" s="3" t="str">
        <f>IF(Raw!CA260="", "", IF(Raw!CA260="Missed", "Missed", TIMEVALUE(LEFT(Raw!CA260, FIND(" - ", Raw!CA260)))))</f>
        <v/>
      </c>
      <c r="V260" t="str">
        <f>IF(Raw!CB260="", "", Raw!CB260)</f>
        <v/>
      </c>
    </row>
    <row r="261" spans="1:22" x14ac:dyDescent="0.2">
      <c r="A261" s="4" t="str">
        <f>IF(B261="", "", 260)</f>
        <v/>
      </c>
      <c r="B261" s="4" t="str">
        <f>IF(Raw!R261="", "", Raw!R261)</f>
        <v/>
      </c>
      <c r="C261" s="4" t="str">
        <f>IF(Raw!S261="", "", Raw!S261)</f>
        <v/>
      </c>
      <c r="D261" t="str">
        <f>IF(Raw!AT261="", "", Raw!AT261)</f>
        <v/>
      </c>
      <c r="E261" t="str">
        <f>IF(Raw!V261="", "", Raw!V261)</f>
        <v/>
      </c>
      <c r="F261" t="str">
        <f>IF(Raw!BA261="", "", Raw!BA261)</f>
        <v/>
      </c>
      <c r="G261" t="str">
        <f>IF(Raw!AV261="", "", Raw!AV261)</f>
        <v/>
      </c>
      <c r="H261" t="str">
        <f>IF(Raw!T261="", "", Raw!T261)</f>
        <v/>
      </c>
      <c r="I261" t="str">
        <f>IF(Raw!U261="", "", Raw!U261)</f>
        <v/>
      </c>
      <c r="J261" t="str">
        <f>IF(Raw!AZ261="Failed", "No", "")</f>
        <v/>
      </c>
      <c r="K261" s="2" t="str">
        <f>IF(Raw!BK261="", "", IF(Raw!BK261="Missed", "Missed", DATEVALUE(RIGHT(Raw!BK261, LEN(Raw!BK261) - FIND(",", Raw!BK261) - 1))))</f>
        <v/>
      </c>
      <c r="L261" s="3" t="str">
        <f>IF(Raw!BL261="", "", IF(Raw!BL261="Missed", "Missed", TIMEVALUE(LEFT(Raw!BL261, FIND(" - ", Raw!BL261)))))</f>
        <v/>
      </c>
      <c r="M261" t="str">
        <f>IF(Raw!BM261="", "", Raw!BM261)</f>
        <v/>
      </c>
      <c r="N261" s="2" t="str">
        <f>IF(Raw!BN261="", "", IF(Raw!BN261="Missed", "Missed", DATEVALUE(RIGHT(Raw!BN261, LEN(Raw!BN261) - FIND(",", Raw!BN261) - 1))))</f>
        <v/>
      </c>
      <c r="O261" s="3" t="str">
        <f>IF(Raw!BO261="", "", IF(Raw!BO261="Missed", "Missed", TIMEVALUE(LEFT(Raw!BO261, FIND(" - ", Raw!BO261)))))</f>
        <v/>
      </c>
      <c r="P261" t="str">
        <f>IF(Raw!BP261="", "", Raw!BP261)</f>
        <v/>
      </c>
      <c r="Q261" s="2" t="str">
        <f>IF(Raw!BW261="", "", IF(Raw!BW261="Missed", "Missed", DATEVALUE(RIGHT(Raw!BW261, LEN(Raw!BW261) - FIND(",", Raw!BW261) - 1))))</f>
        <v/>
      </c>
      <c r="R261" s="3" t="str">
        <f>IF(Raw!BX261="", "", IF(Raw!BX261="Missed", "Missed", TIMEVALUE(LEFT(Raw!BX261, FIND(" - ", Raw!BX261)))))</f>
        <v/>
      </c>
      <c r="S261" t="str">
        <f>IF(Raw!BY261="", "", Raw!BY261)</f>
        <v/>
      </c>
      <c r="T261" s="2" t="str">
        <f>IF(Raw!BZ261="", "", IF(Raw!BZ261="Missed", "Missed", DATEVALUE(RIGHT(Raw!BZ261, LEN(Raw!BZ261) - FIND(",", Raw!BZ261) - 1))))</f>
        <v/>
      </c>
      <c r="U261" s="3" t="str">
        <f>IF(Raw!CA261="", "", IF(Raw!CA261="Missed", "Missed", TIMEVALUE(LEFT(Raw!CA261, FIND(" - ", Raw!CA261)))))</f>
        <v/>
      </c>
      <c r="V261" t="str">
        <f>IF(Raw!CB261="", "", Raw!CB261)</f>
        <v/>
      </c>
    </row>
    <row r="262" spans="1:22" x14ac:dyDescent="0.2">
      <c r="A262" s="4" t="str">
        <f>IF(B262="", "", 261)</f>
        <v/>
      </c>
      <c r="B262" s="4" t="str">
        <f>IF(Raw!R262="", "", Raw!R262)</f>
        <v/>
      </c>
      <c r="C262" s="4" t="str">
        <f>IF(Raw!S262="", "", Raw!S262)</f>
        <v/>
      </c>
      <c r="D262" t="str">
        <f>IF(Raw!AT262="", "", Raw!AT262)</f>
        <v/>
      </c>
      <c r="E262" t="str">
        <f>IF(Raw!V262="", "", Raw!V262)</f>
        <v/>
      </c>
      <c r="F262" t="str">
        <f>IF(Raw!BA262="", "", Raw!BA262)</f>
        <v/>
      </c>
      <c r="G262" t="str">
        <f>IF(Raw!AV262="", "", Raw!AV262)</f>
        <v/>
      </c>
      <c r="H262" t="str">
        <f>IF(Raw!T262="", "", Raw!T262)</f>
        <v/>
      </c>
      <c r="I262" t="str">
        <f>IF(Raw!U262="", "", Raw!U262)</f>
        <v/>
      </c>
      <c r="J262" t="str">
        <f>IF(Raw!AZ262="Failed", "No", "")</f>
        <v/>
      </c>
      <c r="K262" s="2" t="str">
        <f>IF(Raw!BK262="", "", IF(Raw!BK262="Missed", "Missed", DATEVALUE(RIGHT(Raw!BK262, LEN(Raw!BK262) - FIND(",", Raw!BK262) - 1))))</f>
        <v/>
      </c>
      <c r="L262" s="3" t="str">
        <f>IF(Raw!BL262="", "", IF(Raw!BL262="Missed", "Missed", TIMEVALUE(LEFT(Raw!BL262, FIND(" - ", Raw!BL262)))))</f>
        <v/>
      </c>
      <c r="M262" t="str">
        <f>IF(Raw!BM262="", "", Raw!BM262)</f>
        <v/>
      </c>
      <c r="N262" s="2" t="str">
        <f>IF(Raw!BN262="", "", IF(Raw!BN262="Missed", "Missed", DATEVALUE(RIGHT(Raw!BN262, LEN(Raw!BN262) - FIND(",", Raw!BN262) - 1))))</f>
        <v/>
      </c>
      <c r="O262" s="3" t="str">
        <f>IF(Raw!BO262="", "", IF(Raw!BO262="Missed", "Missed", TIMEVALUE(LEFT(Raw!BO262, FIND(" - ", Raw!BO262)))))</f>
        <v/>
      </c>
      <c r="P262" t="str">
        <f>IF(Raw!BP262="", "", Raw!BP262)</f>
        <v/>
      </c>
      <c r="Q262" s="2" t="str">
        <f>IF(Raw!BW262="", "", IF(Raw!BW262="Missed", "Missed", DATEVALUE(RIGHT(Raw!BW262, LEN(Raw!BW262) - FIND(",", Raw!BW262) - 1))))</f>
        <v/>
      </c>
      <c r="R262" s="3" t="str">
        <f>IF(Raw!BX262="", "", IF(Raw!BX262="Missed", "Missed", TIMEVALUE(LEFT(Raw!BX262, FIND(" - ", Raw!BX262)))))</f>
        <v/>
      </c>
      <c r="S262" t="str">
        <f>IF(Raw!BY262="", "", Raw!BY262)</f>
        <v/>
      </c>
      <c r="T262" s="2" t="str">
        <f>IF(Raw!BZ262="", "", IF(Raw!BZ262="Missed", "Missed", DATEVALUE(RIGHT(Raw!BZ262, LEN(Raw!BZ262) - FIND(",", Raw!BZ262) - 1))))</f>
        <v/>
      </c>
      <c r="U262" s="3" t="str">
        <f>IF(Raw!CA262="", "", IF(Raw!CA262="Missed", "Missed", TIMEVALUE(LEFT(Raw!CA262, FIND(" - ", Raw!CA262)))))</f>
        <v/>
      </c>
      <c r="V262" t="str">
        <f>IF(Raw!CB262="", "", Raw!CB262)</f>
        <v/>
      </c>
    </row>
    <row r="263" spans="1:22" x14ac:dyDescent="0.2">
      <c r="A263" s="4" t="str">
        <f>IF(B263="", "", 262)</f>
        <v/>
      </c>
      <c r="B263" s="4" t="str">
        <f>IF(Raw!R263="", "", Raw!R263)</f>
        <v/>
      </c>
      <c r="C263" s="4" t="str">
        <f>IF(Raw!S263="", "", Raw!S263)</f>
        <v/>
      </c>
      <c r="D263" t="str">
        <f>IF(Raw!AT263="", "", Raw!AT263)</f>
        <v/>
      </c>
      <c r="E263" t="str">
        <f>IF(Raw!V263="", "", Raw!V263)</f>
        <v/>
      </c>
      <c r="F263" t="str">
        <f>IF(Raw!BA263="", "", Raw!BA263)</f>
        <v/>
      </c>
      <c r="G263" t="str">
        <f>IF(Raw!AV263="", "", Raw!AV263)</f>
        <v/>
      </c>
      <c r="H263" t="str">
        <f>IF(Raw!T263="", "", Raw!T263)</f>
        <v/>
      </c>
      <c r="I263" t="str">
        <f>IF(Raw!U263="", "", Raw!U263)</f>
        <v/>
      </c>
      <c r="J263" t="str">
        <f>IF(Raw!AZ263="Failed", "No", "")</f>
        <v/>
      </c>
      <c r="K263" s="2" t="str">
        <f>IF(Raw!BK263="", "", IF(Raw!BK263="Missed", "Missed", DATEVALUE(RIGHT(Raw!BK263, LEN(Raw!BK263) - FIND(",", Raw!BK263) - 1))))</f>
        <v/>
      </c>
      <c r="L263" s="3" t="str">
        <f>IF(Raw!BL263="", "", IF(Raw!BL263="Missed", "Missed", TIMEVALUE(LEFT(Raw!BL263, FIND(" - ", Raw!BL263)))))</f>
        <v/>
      </c>
      <c r="M263" t="str">
        <f>IF(Raw!BM263="", "", Raw!BM263)</f>
        <v/>
      </c>
      <c r="N263" s="2" t="str">
        <f>IF(Raw!BN263="", "", IF(Raw!BN263="Missed", "Missed", DATEVALUE(RIGHT(Raw!BN263, LEN(Raw!BN263) - FIND(",", Raw!BN263) - 1))))</f>
        <v/>
      </c>
      <c r="O263" s="3" t="str">
        <f>IF(Raw!BO263="", "", IF(Raw!BO263="Missed", "Missed", TIMEVALUE(LEFT(Raw!BO263, FIND(" - ", Raw!BO263)))))</f>
        <v/>
      </c>
      <c r="P263" t="str">
        <f>IF(Raw!BP263="", "", Raw!BP263)</f>
        <v/>
      </c>
      <c r="Q263" s="2" t="str">
        <f>IF(Raw!BW263="", "", IF(Raw!BW263="Missed", "Missed", DATEVALUE(RIGHT(Raw!BW263, LEN(Raw!BW263) - FIND(",", Raw!BW263) - 1))))</f>
        <v/>
      </c>
      <c r="R263" s="3" t="str">
        <f>IF(Raw!BX263="", "", IF(Raw!BX263="Missed", "Missed", TIMEVALUE(LEFT(Raw!BX263, FIND(" - ", Raw!BX263)))))</f>
        <v/>
      </c>
      <c r="S263" t="str">
        <f>IF(Raw!BY263="", "", Raw!BY263)</f>
        <v/>
      </c>
      <c r="T263" s="2" t="str">
        <f>IF(Raw!BZ263="", "", IF(Raw!BZ263="Missed", "Missed", DATEVALUE(RIGHT(Raw!BZ263, LEN(Raw!BZ263) - FIND(",", Raw!BZ263) - 1))))</f>
        <v/>
      </c>
      <c r="U263" s="3" t="str">
        <f>IF(Raw!CA263="", "", IF(Raw!CA263="Missed", "Missed", TIMEVALUE(LEFT(Raw!CA263, FIND(" - ", Raw!CA263)))))</f>
        <v/>
      </c>
      <c r="V263" t="str">
        <f>IF(Raw!CB263="", "", Raw!CB263)</f>
        <v/>
      </c>
    </row>
    <row r="264" spans="1:22" x14ac:dyDescent="0.2">
      <c r="A264" s="4" t="str">
        <f>IF(B264="", "", 263)</f>
        <v/>
      </c>
      <c r="B264" s="4" t="str">
        <f>IF(Raw!R264="", "", Raw!R264)</f>
        <v/>
      </c>
      <c r="C264" s="4" t="str">
        <f>IF(Raw!S264="", "", Raw!S264)</f>
        <v/>
      </c>
      <c r="D264" t="str">
        <f>IF(Raw!AT264="", "", Raw!AT264)</f>
        <v/>
      </c>
      <c r="E264" t="str">
        <f>IF(Raw!V264="", "", Raw!V264)</f>
        <v/>
      </c>
      <c r="F264" t="str">
        <f>IF(Raw!BA264="", "", Raw!BA264)</f>
        <v/>
      </c>
      <c r="G264" t="str">
        <f>IF(Raw!AV264="", "", Raw!AV264)</f>
        <v/>
      </c>
      <c r="H264" t="str">
        <f>IF(Raw!T264="", "", Raw!T264)</f>
        <v/>
      </c>
      <c r="I264" t="str">
        <f>IF(Raw!U264="", "", Raw!U264)</f>
        <v/>
      </c>
      <c r="J264" t="str">
        <f>IF(Raw!AZ264="Failed", "No", "")</f>
        <v/>
      </c>
      <c r="K264" s="2" t="str">
        <f>IF(Raw!BK264="", "", IF(Raw!BK264="Missed", "Missed", DATEVALUE(RIGHT(Raw!BK264, LEN(Raw!BK264) - FIND(",", Raw!BK264) - 1))))</f>
        <v/>
      </c>
      <c r="L264" s="3" t="str">
        <f>IF(Raw!BL264="", "", IF(Raw!BL264="Missed", "Missed", TIMEVALUE(LEFT(Raw!BL264, FIND(" - ", Raw!BL264)))))</f>
        <v/>
      </c>
      <c r="M264" t="str">
        <f>IF(Raw!BM264="", "", Raw!BM264)</f>
        <v/>
      </c>
      <c r="N264" s="2" t="str">
        <f>IF(Raw!BN264="", "", IF(Raw!BN264="Missed", "Missed", DATEVALUE(RIGHT(Raw!BN264, LEN(Raw!BN264) - FIND(",", Raw!BN264) - 1))))</f>
        <v/>
      </c>
      <c r="O264" s="3" t="str">
        <f>IF(Raw!BO264="", "", IF(Raw!BO264="Missed", "Missed", TIMEVALUE(LEFT(Raw!BO264, FIND(" - ", Raw!BO264)))))</f>
        <v/>
      </c>
      <c r="P264" t="str">
        <f>IF(Raw!BP264="", "", Raw!BP264)</f>
        <v/>
      </c>
      <c r="Q264" s="2" t="str">
        <f>IF(Raw!BW264="", "", IF(Raw!BW264="Missed", "Missed", DATEVALUE(RIGHT(Raw!BW264, LEN(Raw!BW264) - FIND(",", Raw!BW264) - 1))))</f>
        <v/>
      </c>
      <c r="R264" s="3" t="str">
        <f>IF(Raw!BX264="", "", IF(Raw!BX264="Missed", "Missed", TIMEVALUE(LEFT(Raw!BX264, FIND(" - ", Raw!BX264)))))</f>
        <v/>
      </c>
      <c r="S264" t="str">
        <f>IF(Raw!BY264="", "", Raw!BY264)</f>
        <v/>
      </c>
      <c r="T264" s="2" t="str">
        <f>IF(Raw!BZ264="", "", IF(Raw!BZ264="Missed", "Missed", DATEVALUE(RIGHT(Raw!BZ264, LEN(Raw!BZ264) - FIND(",", Raw!BZ264) - 1))))</f>
        <v/>
      </c>
      <c r="U264" s="3" t="str">
        <f>IF(Raw!CA264="", "", IF(Raw!CA264="Missed", "Missed", TIMEVALUE(LEFT(Raw!CA264, FIND(" - ", Raw!CA264)))))</f>
        <v/>
      </c>
      <c r="V264" t="str">
        <f>IF(Raw!CB264="", "", Raw!CB264)</f>
        <v/>
      </c>
    </row>
    <row r="265" spans="1:22" x14ac:dyDescent="0.2">
      <c r="A265" s="4" t="str">
        <f>IF(B265="", "", 264)</f>
        <v/>
      </c>
      <c r="B265" s="4" t="str">
        <f>IF(Raw!R265="", "", Raw!R265)</f>
        <v/>
      </c>
      <c r="C265" s="4" t="str">
        <f>IF(Raw!S265="", "", Raw!S265)</f>
        <v/>
      </c>
      <c r="D265" t="str">
        <f>IF(Raw!AT265="", "", Raw!AT265)</f>
        <v/>
      </c>
      <c r="E265" t="str">
        <f>IF(Raw!V265="", "", Raw!V265)</f>
        <v/>
      </c>
      <c r="F265" t="str">
        <f>IF(Raw!BA265="", "", Raw!BA265)</f>
        <v/>
      </c>
      <c r="G265" t="str">
        <f>IF(Raw!AV265="", "", Raw!AV265)</f>
        <v/>
      </c>
      <c r="H265" t="str">
        <f>IF(Raw!T265="", "", Raw!T265)</f>
        <v/>
      </c>
      <c r="I265" t="str">
        <f>IF(Raw!U265="", "", Raw!U265)</f>
        <v/>
      </c>
      <c r="J265" t="str">
        <f>IF(Raw!AZ265="Failed", "No", "")</f>
        <v/>
      </c>
      <c r="K265" s="2" t="str">
        <f>IF(Raw!BK265="", "", IF(Raw!BK265="Missed", "Missed", DATEVALUE(RIGHT(Raw!BK265, LEN(Raw!BK265) - FIND(",", Raw!BK265) - 1))))</f>
        <v/>
      </c>
      <c r="L265" s="3" t="str">
        <f>IF(Raw!BL265="", "", IF(Raw!BL265="Missed", "Missed", TIMEVALUE(LEFT(Raw!BL265, FIND(" - ", Raw!BL265)))))</f>
        <v/>
      </c>
      <c r="M265" t="str">
        <f>IF(Raw!BM265="", "", Raw!BM265)</f>
        <v/>
      </c>
      <c r="N265" s="2" t="str">
        <f>IF(Raw!BN265="", "", IF(Raw!BN265="Missed", "Missed", DATEVALUE(RIGHT(Raw!BN265, LEN(Raw!BN265) - FIND(",", Raw!BN265) - 1))))</f>
        <v/>
      </c>
      <c r="O265" s="3" t="str">
        <f>IF(Raw!BO265="", "", IF(Raw!BO265="Missed", "Missed", TIMEVALUE(LEFT(Raw!BO265, FIND(" - ", Raw!BO265)))))</f>
        <v/>
      </c>
      <c r="P265" t="str">
        <f>IF(Raw!BP265="", "", Raw!BP265)</f>
        <v/>
      </c>
      <c r="Q265" s="2" t="str">
        <f>IF(Raw!BW265="", "", IF(Raw!BW265="Missed", "Missed", DATEVALUE(RIGHT(Raw!BW265, LEN(Raw!BW265) - FIND(",", Raw!BW265) - 1))))</f>
        <v/>
      </c>
      <c r="R265" s="3" t="str">
        <f>IF(Raw!BX265="", "", IF(Raw!BX265="Missed", "Missed", TIMEVALUE(LEFT(Raw!BX265, FIND(" - ", Raw!BX265)))))</f>
        <v/>
      </c>
      <c r="S265" t="str">
        <f>IF(Raw!BY265="", "", Raw!BY265)</f>
        <v/>
      </c>
      <c r="T265" s="2" t="str">
        <f>IF(Raw!BZ265="", "", IF(Raw!BZ265="Missed", "Missed", DATEVALUE(RIGHT(Raw!BZ265, LEN(Raw!BZ265) - FIND(",", Raw!BZ265) - 1))))</f>
        <v/>
      </c>
      <c r="U265" s="3" t="str">
        <f>IF(Raw!CA265="", "", IF(Raw!CA265="Missed", "Missed", TIMEVALUE(LEFT(Raw!CA265, FIND(" - ", Raw!CA265)))))</f>
        <v/>
      </c>
      <c r="V265" t="str">
        <f>IF(Raw!CB265="", "", Raw!CB265)</f>
        <v/>
      </c>
    </row>
    <row r="266" spans="1:22" x14ac:dyDescent="0.2">
      <c r="A266" s="4" t="str">
        <f>IF(B266="", "", 265)</f>
        <v/>
      </c>
      <c r="B266" s="4" t="str">
        <f>IF(Raw!R266="", "", Raw!R266)</f>
        <v/>
      </c>
      <c r="C266" s="4" t="str">
        <f>IF(Raw!S266="", "", Raw!S266)</f>
        <v/>
      </c>
      <c r="D266" t="str">
        <f>IF(Raw!AT266="", "", Raw!AT266)</f>
        <v/>
      </c>
      <c r="E266" t="str">
        <f>IF(Raw!V266="", "", Raw!V266)</f>
        <v/>
      </c>
      <c r="F266" t="str">
        <f>IF(Raw!BA266="", "", Raw!BA266)</f>
        <v/>
      </c>
      <c r="G266" t="str">
        <f>IF(Raw!AV266="", "", Raw!AV266)</f>
        <v/>
      </c>
      <c r="H266" t="str">
        <f>IF(Raw!T266="", "", Raw!T266)</f>
        <v/>
      </c>
      <c r="I266" t="str">
        <f>IF(Raw!U266="", "", Raw!U266)</f>
        <v/>
      </c>
      <c r="J266" t="str">
        <f>IF(Raw!AZ266="Failed", "No", "")</f>
        <v/>
      </c>
      <c r="K266" s="2" t="str">
        <f>IF(Raw!BK266="", "", IF(Raw!BK266="Missed", "Missed", DATEVALUE(RIGHT(Raw!BK266, LEN(Raw!BK266) - FIND(",", Raw!BK266) - 1))))</f>
        <v/>
      </c>
      <c r="L266" s="3" t="str">
        <f>IF(Raw!BL266="", "", IF(Raw!BL266="Missed", "Missed", TIMEVALUE(LEFT(Raw!BL266, FIND(" - ", Raw!BL266)))))</f>
        <v/>
      </c>
      <c r="M266" t="str">
        <f>IF(Raw!BM266="", "", Raw!BM266)</f>
        <v/>
      </c>
      <c r="N266" s="2" t="str">
        <f>IF(Raw!BN266="", "", IF(Raw!BN266="Missed", "Missed", DATEVALUE(RIGHT(Raw!BN266, LEN(Raw!BN266) - FIND(",", Raw!BN266) - 1))))</f>
        <v/>
      </c>
      <c r="O266" s="3" t="str">
        <f>IF(Raw!BO266="", "", IF(Raw!BO266="Missed", "Missed", TIMEVALUE(LEFT(Raw!BO266, FIND(" - ", Raw!BO266)))))</f>
        <v/>
      </c>
      <c r="P266" t="str">
        <f>IF(Raw!BP266="", "", Raw!BP266)</f>
        <v/>
      </c>
      <c r="Q266" s="2" t="str">
        <f>IF(Raw!BW266="", "", IF(Raw!BW266="Missed", "Missed", DATEVALUE(RIGHT(Raw!BW266, LEN(Raw!BW266) - FIND(",", Raw!BW266) - 1))))</f>
        <v/>
      </c>
      <c r="R266" s="3" t="str">
        <f>IF(Raw!BX266="", "", IF(Raw!BX266="Missed", "Missed", TIMEVALUE(LEFT(Raw!BX266, FIND(" - ", Raw!BX266)))))</f>
        <v/>
      </c>
      <c r="S266" t="str">
        <f>IF(Raw!BY266="", "", Raw!BY266)</f>
        <v/>
      </c>
      <c r="T266" s="2" t="str">
        <f>IF(Raw!BZ266="", "", IF(Raw!BZ266="Missed", "Missed", DATEVALUE(RIGHT(Raw!BZ266, LEN(Raw!BZ266) - FIND(",", Raw!BZ266) - 1))))</f>
        <v/>
      </c>
      <c r="U266" s="3" t="str">
        <f>IF(Raw!CA266="", "", IF(Raw!CA266="Missed", "Missed", TIMEVALUE(LEFT(Raw!CA266, FIND(" - ", Raw!CA266)))))</f>
        <v/>
      </c>
      <c r="V266" t="str">
        <f>IF(Raw!CB266="", "", Raw!CB266)</f>
        <v/>
      </c>
    </row>
    <row r="267" spans="1:22" x14ac:dyDescent="0.2">
      <c r="A267" s="4" t="str">
        <f>IF(B267="", "", 266)</f>
        <v/>
      </c>
      <c r="B267" s="4" t="str">
        <f>IF(Raw!R267="", "", Raw!R267)</f>
        <v/>
      </c>
      <c r="C267" s="4" t="str">
        <f>IF(Raw!S267="", "", Raw!S267)</f>
        <v/>
      </c>
      <c r="D267" t="str">
        <f>IF(Raw!AT267="", "", Raw!AT267)</f>
        <v/>
      </c>
      <c r="E267" t="str">
        <f>IF(Raw!V267="", "", Raw!V267)</f>
        <v/>
      </c>
      <c r="F267" t="str">
        <f>IF(Raw!BA267="", "", Raw!BA267)</f>
        <v/>
      </c>
      <c r="G267" t="str">
        <f>IF(Raw!AV267="", "", Raw!AV267)</f>
        <v/>
      </c>
      <c r="H267" t="str">
        <f>IF(Raw!T267="", "", Raw!T267)</f>
        <v/>
      </c>
      <c r="I267" t="str">
        <f>IF(Raw!U267="", "", Raw!U267)</f>
        <v/>
      </c>
      <c r="J267" t="str">
        <f>IF(Raw!AZ267="Failed", "No", "")</f>
        <v/>
      </c>
      <c r="K267" s="2" t="str">
        <f>IF(Raw!BK267="", "", IF(Raw!BK267="Missed", "Missed", DATEVALUE(RIGHT(Raw!BK267, LEN(Raw!BK267) - FIND(",", Raw!BK267) - 1))))</f>
        <v/>
      </c>
      <c r="L267" s="3" t="str">
        <f>IF(Raw!BL267="", "", IF(Raw!BL267="Missed", "Missed", TIMEVALUE(LEFT(Raw!BL267, FIND(" - ", Raw!BL267)))))</f>
        <v/>
      </c>
      <c r="M267" t="str">
        <f>IF(Raw!BM267="", "", Raw!BM267)</f>
        <v/>
      </c>
      <c r="N267" s="2" t="str">
        <f>IF(Raw!BN267="", "", IF(Raw!BN267="Missed", "Missed", DATEVALUE(RIGHT(Raw!BN267, LEN(Raw!BN267) - FIND(",", Raw!BN267) - 1))))</f>
        <v/>
      </c>
      <c r="O267" s="3" t="str">
        <f>IF(Raw!BO267="", "", IF(Raw!BO267="Missed", "Missed", TIMEVALUE(LEFT(Raw!BO267, FIND(" - ", Raw!BO267)))))</f>
        <v/>
      </c>
      <c r="P267" t="str">
        <f>IF(Raw!BP267="", "", Raw!BP267)</f>
        <v/>
      </c>
      <c r="Q267" s="2" t="str">
        <f>IF(Raw!BW267="", "", IF(Raw!BW267="Missed", "Missed", DATEVALUE(RIGHT(Raw!BW267, LEN(Raw!BW267) - FIND(",", Raw!BW267) - 1))))</f>
        <v/>
      </c>
      <c r="R267" s="3" t="str">
        <f>IF(Raw!BX267="", "", IF(Raw!BX267="Missed", "Missed", TIMEVALUE(LEFT(Raw!BX267, FIND(" - ", Raw!BX267)))))</f>
        <v/>
      </c>
      <c r="S267" t="str">
        <f>IF(Raw!BY267="", "", Raw!BY267)</f>
        <v/>
      </c>
      <c r="T267" s="2" t="str">
        <f>IF(Raw!BZ267="", "", IF(Raw!BZ267="Missed", "Missed", DATEVALUE(RIGHT(Raw!BZ267, LEN(Raw!BZ267) - FIND(",", Raw!BZ267) - 1))))</f>
        <v/>
      </c>
      <c r="U267" s="3" t="str">
        <f>IF(Raw!CA267="", "", IF(Raw!CA267="Missed", "Missed", TIMEVALUE(LEFT(Raw!CA267, FIND(" - ", Raw!CA267)))))</f>
        <v/>
      </c>
      <c r="V267" t="str">
        <f>IF(Raw!CB267="", "", Raw!CB267)</f>
        <v/>
      </c>
    </row>
    <row r="268" spans="1:22" x14ac:dyDescent="0.2">
      <c r="A268" s="4" t="str">
        <f>IF(B268="", "", 267)</f>
        <v/>
      </c>
      <c r="B268" s="4" t="str">
        <f>IF(Raw!R268="", "", Raw!R268)</f>
        <v/>
      </c>
      <c r="C268" s="4" t="str">
        <f>IF(Raw!S268="", "", Raw!S268)</f>
        <v/>
      </c>
      <c r="D268" t="str">
        <f>IF(Raw!AT268="", "", Raw!AT268)</f>
        <v/>
      </c>
      <c r="E268" t="str">
        <f>IF(Raw!V268="", "", Raw!V268)</f>
        <v/>
      </c>
      <c r="F268" t="str">
        <f>IF(Raw!BA268="", "", Raw!BA268)</f>
        <v/>
      </c>
      <c r="G268" t="str">
        <f>IF(Raw!AV268="", "", Raw!AV268)</f>
        <v/>
      </c>
      <c r="H268" t="str">
        <f>IF(Raw!T268="", "", Raw!T268)</f>
        <v/>
      </c>
      <c r="I268" t="str">
        <f>IF(Raw!U268="", "", Raw!U268)</f>
        <v/>
      </c>
      <c r="J268" t="str">
        <f>IF(Raw!AZ268="Failed", "No", "")</f>
        <v/>
      </c>
      <c r="K268" s="2" t="str">
        <f>IF(Raw!BK268="", "", IF(Raw!BK268="Missed", "Missed", DATEVALUE(RIGHT(Raw!BK268, LEN(Raw!BK268) - FIND(",", Raw!BK268) - 1))))</f>
        <v/>
      </c>
      <c r="L268" s="3" t="str">
        <f>IF(Raw!BL268="", "", IF(Raw!BL268="Missed", "Missed", TIMEVALUE(LEFT(Raw!BL268, FIND(" - ", Raw!BL268)))))</f>
        <v/>
      </c>
      <c r="M268" t="str">
        <f>IF(Raw!BM268="", "", Raw!BM268)</f>
        <v/>
      </c>
      <c r="N268" s="2" t="str">
        <f>IF(Raw!BN268="", "", IF(Raw!BN268="Missed", "Missed", DATEVALUE(RIGHT(Raw!BN268, LEN(Raw!BN268) - FIND(",", Raw!BN268) - 1))))</f>
        <v/>
      </c>
      <c r="O268" s="3" t="str">
        <f>IF(Raw!BO268="", "", IF(Raw!BO268="Missed", "Missed", TIMEVALUE(LEFT(Raw!BO268, FIND(" - ", Raw!BO268)))))</f>
        <v/>
      </c>
      <c r="P268" t="str">
        <f>IF(Raw!BP268="", "", Raw!BP268)</f>
        <v/>
      </c>
      <c r="Q268" s="2" t="str">
        <f>IF(Raw!BW268="", "", IF(Raw!BW268="Missed", "Missed", DATEVALUE(RIGHT(Raw!BW268, LEN(Raw!BW268) - FIND(",", Raw!BW268) - 1))))</f>
        <v/>
      </c>
      <c r="R268" s="3" t="str">
        <f>IF(Raw!BX268="", "", IF(Raw!BX268="Missed", "Missed", TIMEVALUE(LEFT(Raw!BX268, FIND(" - ", Raw!BX268)))))</f>
        <v/>
      </c>
      <c r="S268" t="str">
        <f>IF(Raw!BY268="", "", Raw!BY268)</f>
        <v/>
      </c>
      <c r="T268" s="2" t="str">
        <f>IF(Raw!BZ268="", "", IF(Raw!BZ268="Missed", "Missed", DATEVALUE(RIGHT(Raw!BZ268, LEN(Raw!BZ268) - FIND(",", Raw!BZ268) - 1))))</f>
        <v/>
      </c>
      <c r="U268" s="3" t="str">
        <f>IF(Raw!CA268="", "", IF(Raw!CA268="Missed", "Missed", TIMEVALUE(LEFT(Raw!CA268, FIND(" - ", Raw!CA268)))))</f>
        <v/>
      </c>
      <c r="V268" t="str">
        <f>IF(Raw!CB268="", "", Raw!CB268)</f>
        <v/>
      </c>
    </row>
    <row r="269" spans="1:22" x14ac:dyDescent="0.2">
      <c r="A269" s="4" t="str">
        <f>IF(B269="", "", 268)</f>
        <v/>
      </c>
      <c r="B269" s="4" t="str">
        <f>IF(Raw!R269="", "", Raw!R269)</f>
        <v/>
      </c>
      <c r="C269" s="4" t="str">
        <f>IF(Raw!S269="", "", Raw!S269)</f>
        <v/>
      </c>
      <c r="D269" t="str">
        <f>IF(Raw!AT269="", "", Raw!AT269)</f>
        <v/>
      </c>
      <c r="E269" t="str">
        <f>IF(Raw!V269="", "", Raw!V269)</f>
        <v/>
      </c>
      <c r="F269" t="str">
        <f>IF(Raw!BA269="", "", Raw!BA269)</f>
        <v/>
      </c>
      <c r="G269" t="str">
        <f>IF(Raw!AV269="", "", Raw!AV269)</f>
        <v/>
      </c>
      <c r="H269" t="str">
        <f>IF(Raw!T269="", "", Raw!T269)</f>
        <v/>
      </c>
      <c r="I269" t="str">
        <f>IF(Raw!U269="", "", Raw!U269)</f>
        <v/>
      </c>
      <c r="J269" t="str">
        <f>IF(Raw!AZ269="Failed", "No", "")</f>
        <v/>
      </c>
      <c r="K269" s="2" t="str">
        <f>IF(Raw!BK269="", "", IF(Raw!BK269="Missed", "Missed", DATEVALUE(RIGHT(Raw!BK269, LEN(Raw!BK269) - FIND(",", Raw!BK269) - 1))))</f>
        <v/>
      </c>
      <c r="L269" s="3" t="str">
        <f>IF(Raw!BL269="", "", IF(Raw!BL269="Missed", "Missed", TIMEVALUE(LEFT(Raw!BL269, FIND(" - ", Raw!BL269)))))</f>
        <v/>
      </c>
      <c r="M269" t="str">
        <f>IF(Raw!BM269="", "", Raw!BM269)</f>
        <v/>
      </c>
      <c r="N269" s="2" t="str">
        <f>IF(Raw!BN269="", "", IF(Raw!BN269="Missed", "Missed", DATEVALUE(RIGHT(Raw!BN269, LEN(Raw!BN269) - FIND(",", Raw!BN269) - 1))))</f>
        <v/>
      </c>
      <c r="O269" s="3" t="str">
        <f>IF(Raw!BO269="", "", IF(Raw!BO269="Missed", "Missed", TIMEVALUE(LEFT(Raw!BO269, FIND(" - ", Raw!BO269)))))</f>
        <v/>
      </c>
      <c r="P269" t="str">
        <f>IF(Raw!BP269="", "", Raw!BP269)</f>
        <v/>
      </c>
      <c r="Q269" s="2" t="str">
        <f>IF(Raw!BW269="", "", IF(Raw!BW269="Missed", "Missed", DATEVALUE(RIGHT(Raw!BW269, LEN(Raw!BW269) - FIND(",", Raw!BW269) - 1))))</f>
        <v/>
      </c>
      <c r="R269" s="3" t="str">
        <f>IF(Raw!BX269="", "", IF(Raw!BX269="Missed", "Missed", TIMEVALUE(LEFT(Raw!BX269, FIND(" - ", Raw!BX269)))))</f>
        <v/>
      </c>
      <c r="S269" t="str">
        <f>IF(Raw!BY269="", "", Raw!BY269)</f>
        <v/>
      </c>
      <c r="T269" s="2" t="str">
        <f>IF(Raw!BZ269="", "", IF(Raw!BZ269="Missed", "Missed", DATEVALUE(RIGHT(Raw!BZ269, LEN(Raw!BZ269) - FIND(",", Raw!BZ269) - 1))))</f>
        <v/>
      </c>
      <c r="U269" s="3" t="str">
        <f>IF(Raw!CA269="", "", IF(Raw!CA269="Missed", "Missed", TIMEVALUE(LEFT(Raw!CA269, FIND(" - ", Raw!CA269)))))</f>
        <v/>
      </c>
      <c r="V269" t="str">
        <f>IF(Raw!CB269="", "", Raw!CB269)</f>
        <v/>
      </c>
    </row>
    <row r="270" spans="1:22" x14ac:dyDescent="0.2">
      <c r="A270" s="4" t="str">
        <f>IF(B270="", "", 269)</f>
        <v/>
      </c>
      <c r="B270" s="4" t="str">
        <f>IF(Raw!R270="", "", Raw!R270)</f>
        <v/>
      </c>
      <c r="C270" s="4" t="str">
        <f>IF(Raw!S270="", "", Raw!S270)</f>
        <v/>
      </c>
      <c r="D270" t="str">
        <f>IF(Raw!AT270="", "", Raw!AT270)</f>
        <v/>
      </c>
      <c r="E270" t="str">
        <f>IF(Raw!V270="", "", Raw!V270)</f>
        <v/>
      </c>
      <c r="F270" t="str">
        <f>IF(Raw!BA270="", "", Raw!BA270)</f>
        <v/>
      </c>
      <c r="G270" t="str">
        <f>IF(Raw!AV270="", "", Raw!AV270)</f>
        <v/>
      </c>
      <c r="H270" t="str">
        <f>IF(Raw!T270="", "", Raw!T270)</f>
        <v/>
      </c>
      <c r="I270" t="str">
        <f>IF(Raw!U270="", "", Raw!U270)</f>
        <v/>
      </c>
      <c r="J270" t="str">
        <f>IF(Raw!AZ270="Failed", "No", "")</f>
        <v/>
      </c>
      <c r="K270" s="2" t="str">
        <f>IF(Raw!BK270="", "", IF(Raw!BK270="Missed", "Missed", DATEVALUE(RIGHT(Raw!BK270, LEN(Raw!BK270) - FIND(",", Raw!BK270) - 1))))</f>
        <v/>
      </c>
      <c r="L270" s="3" t="str">
        <f>IF(Raw!BL270="", "", IF(Raw!BL270="Missed", "Missed", TIMEVALUE(LEFT(Raw!BL270, FIND(" - ", Raw!BL270)))))</f>
        <v/>
      </c>
      <c r="M270" t="str">
        <f>IF(Raw!BM270="", "", Raw!BM270)</f>
        <v/>
      </c>
      <c r="N270" s="2" t="str">
        <f>IF(Raw!BN270="", "", IF(Raw!BN270="Missed", "Missed", DATEVALUE(RIGHT(Raw!BN270, LEN(Raw!BN270) - FIND(",", Raw!BN270) - 1))))</f>
        <v/>
      </c>
      <c r="O270" s="3" t="str">
        <f>IF(Raw!BO270="", "", IF(Raw!BO270="Missed", "Missed", TIMEVALUE(LEFT(Raw!BO270, FIND(" - ", Raw!BO270)))))</f>
        <v/>
      </c>
      <c r="P270" t="str">
        <f>IF(Raw!BP270="", "", Raw!BP270)</f>
        <v/>
      </c>
      <c r="Q270" s="2" t="str">
        <f>IF(Raw!BW270="", "", IF(Raw!BW270="Missed", "Missed", DATEVALUE(RIGHT(Raw!BW270, LEN(Raw!BW270) - FIND(",", Raw!BW270) - 1))))</f>
        <v/>
      </c>
      <c r="R270" s="3" t="str">
        <f>IF(Raw!BX270="", "", IF(Raw!BX270="Missed", "Missed", TIMEVALUE(LEFT(Raw!BX270, FIND(" - ", Raw!BX270)))))</f>
        <v/>
      </c>
      <c r="S270" t="str">
        <f>IF(Raw!BY270="", "", Raw!BY270)</f>
        <v/>
      </c>
      <c r="T270" s="2" t="str">
        <f>IF(Raw!BZ270="", "", IF(Raw!BZ270="Missed", "Missed", DATEVALUE(RIGHT(Raw!BZ270, LEN(Raw!BZ270) - FIND(",", Raw!BZ270) - 1))))</f>
        <v/>
      </c>
      <c r="U270" s="3" t="str">
        <f>IF(Raw!CA270="", "", IF(Raw!CA270="Missed", "Missed", TIMEVALUE(LEFT(Raw!CA270, FIND(" - ", Raw!CA270)))))</f>
        <v/>
      </c>
      <c r="V270" t="str">
        <f>IF(Raw!CB270="", "", Raw!CB270)</f>
        <v/>
      </c>
    </row>
    <row r="271" spans="1:22" x14ac:dyDescent="0.2">
      <c r="A271" s="4" t="str">
        <f>IF(B271="", "", 270)</f>
        <v/>
      </c>
      <c r="B271" s="4" t="str">
        <f>IF(Raw!R271="", "", Raw!R271)</f>
        <v/>
      </c>
      <c r="C271" s="4" t="str">
        <f>IF(Raw!S271="", "", Raw!S271)</f>
        <v/>
      </c>
      <c r="D271" t="str">
        <f>IF(Raw!AT271="", "", Raw!AT271)</f>
        <v/>
      </c>
      <c r="E271" t="str">
        <f>IF(Raw!V271="", "", Raw!V271)</f>
        <v/>
      </c>
      <c r="F271" t="str">
        <f>IF(Raw!BA271="", "", Raw!BA271)</f>
        <v/>
      </c>
      <c r="G271" t="str">
        <f>IF(Raw!AV271="", "", Raw!AV271)</f>
        <v/>
      </c>
      <c r="H271" t="str">
        <f>IF(Raw!T271="", "", Raw!T271)</f>
        <v/>
      </c>
      <c r="I271" t="str">
        <f>IF(Raw!U271="", "", Raw!U271)</f>
        <v/>
      </c>
      <c r="J271" t="str">
        <f>IF(Raw!AZ271="Failed", "No", "")</f>
        <v/>
      </c>
      <c r="K271" s="2" t="str">
        <f>IF(Raw!BK271="", "", IF(Raw!BK271="Missed", "Missed", DATEVALUE(RIGHT(Raw!BK271, LEN(Raw!BK271) - FIND(",", Raw!BK271) - 1))))</f>
        <v/>
      </c>
      <c r="L271" s="3" t="str">
        <f>IF(Raw!BL271="", "", IF(Raw!BL271="Missed", "Missed", TIMEVALUE(LEFT(Raw!BL271, FIND(" - ", Raw!BL271)))))</f>
        <v/>
      </c>
      <c r="M271" t="str">
        <f>IF(Raw!BM271="", "", Raw!BM271)</f>
        <v/>
      </c>
      <c r="N271" s="2" t="str">
        <f>IF(Raw!BN271="", "", IF(Raw!BN271="Missed", "Missed", DATEVALUE(RIGHT(Raw!BN271, LEN(Raw!BN271) - FIND(",", Raw!BN271) - 1))))</f>
        <v/>
      </c>
      <c r="O271" s="3" t="str">
        <f>IF(Raw!BO271="", "", IF(Raw!BO271="Missed", "Missed", TIMEVALUE(LEFT(Raw!BO271, FIND(" - ", Raw!BO271)))))</f>
        <v/>
      </c>
      <c r="P271" t="str">
        <f>IF(Raw!BP271="", "", Raw!BP271)</f>
        <v/>
      </c>
      <c r="Q271" s="2" t="str">
        <f>IF(Raw!BW271="", "", IF(Raw!BW271="Missed", "Missed", DATEVALUE(RIGHT(Raw!BW271, LEN(Raw!BW271) - FIND(",", Raw!BW271) - 1))))</f>
        <v/>
      </c>
      <c r="R271" s="3" t="str">
        <f>IF(Raw!BX271="", "", IF(Raw!BX271="Missed", "Missed", TIMEVALUE(LEFT(Raw!BX271, FIND(" - ", Raw!BX271)))))</f>
        <v/>
      </c>
      <c r="S271" t="str">
        <f>IF(Raw!BY271="", "", Raw!BY271)</f>
        <v/>
      </c>
      <c r="T271" s="2" t="str">
        <f>IF(Raw!BZ271="", "", IF(Raw!BZ271="Missed", "Missed", DATEVALUE(RIGHT(Raw!BZ271, LEN(Raw!BZ271) - FIND(",", Raw!BZ271) - 1))))</f>
        <v/>
      </c>
      <c r="U271" s="3" t="str">
        <f>IF(Raw!CA271="", "", IF(Raw!CA271="Missed", "Missed", TIMEVALUE(LEFT(Raw!CA271, FIND(" - ", Raw!CA271)))))</f>
        <v/>
      </c>
      <c r="V271" t="str">
        <f>IF(Raw!CB271="", "", Raw!CB271)</f>
        <v/>
      </c>
    </row>
    <row r="272" spans="1:22" x14ac:dyDescent="0.2">
      <c r="A272" s="4" t="str">
        <f>IF(B272="", "", 271)</f>
        <v/>
      </c>
      <c r="B272" s="4" t="str">
        <f>IF(Raw!R272="", "", Raw!R272)</f>
        <v/>
      </c>
      <c r="C272" s="4" t="str">
        <f>IF(Raw!S272="", "", Raw!S272)</f>
        <v/>
      </c>
      <c r="D272" t="str">
        <f>IF(Raw!AT272="", "", Raw!AT272)</f>
        <v/>
      </c>
      <c r="E272" t="str">
        <f>IF(Raw!V272="", "", Raw!V272)</f>
        <v/>
      </c>
      <c r="F272" t="str">
        <f>IF(Raw!BA272="", "", Raw!BA272)</f>
        <v/>
      </c>
      <c r="G272" t="str">
        <f>IF(Raw!AV272="", "", Raw!AV272)</f>
        <v/>
      </c>
      <c r="H272" t="str">
        <f>IF(Raw!T272="", "", Raw!T272)</f>
        <v/>
      </c>
      <c r="I272" t="str">
        <f>IF(Raw!U272="", "", Raw!U272)</f>
        <v/>
      </c>
      <c r="J272" t="str">
        <f>IF(Raw!AZ272="Failed", "No", "")</f>
        <v/>
      </c>
      <c r="K272" s="2" t="str">
        <f>IF(Raw!BK272="", "", IF(Raw!BK272="Missed", "Missed", DATEVALUE(RIGHT(Raw!BK272, LEN(Raw!BK272) - FIND(",", Raw!BK272) - 1))))</f>
        <v/>
      </c>
      <c r="L272" s="3" t="str">
        <f>IF(Raw!BL272="", "", IF(Raw!BL272="Missed", "Missed", TIMEVALUE(LEFT(Raw!BL272, FIND(" - ", Raw!BL272)))))</f>
        <v/>
      </c>
      <c r="M272" t="str">
        <f>IF(Raw!BM272="", "", Raw!BM272)</f>
        <v/>
      </c>
      <c r="N272" s="2" t="str">
        <f>IF(Raw!BN272="", "", IF(Raw!BN272="Missed", "Missed", DATEVALUE(RIGHT(Raw!BN272, LEN(Raw!BN272) - FIND(",", Raw!BN272) - 1))))</f>
        <v/>
      </c>
      <c r="O272" s="3" t="str">
        <f>IF(Raw!BO272="", "", IF(Raw!BO272="Missed", "Missed", TIMEVALUE(LEFT(Raw!BO272, FIND(" - ", Raw!BO272)))))</f>
        <v/>
      </c>
      <c r="P272" t="str">
        <f>IF(Raw!BP272="", "", Raw!BP272)</f>
        <v/>
      </c>
      <c r="Q272" s="2" t="str">
        <f>IF(Raw!BW272="", "", IF(Raw!BW272="Missed", "Missed", DATEVALUE(RIGHT(Raw!BW272, LEN(Raw!BW272) - FIND(",", Raw!BW272) - 1))))</f>
        <v/>
      </c>
      <c r="R272" s="3" t="str">
        <f>IF(Raw!BX272="", "", IF(Raw!BX272="Missed", "Missed", TIMEVALUE(LEFT(Raw!BX272, FIND(" - ", Raw!BX272)))))</f>
        <v/>
      </c>
      <c r="S272" t="str">
        <f>IF(Raw!BY272="", "", Raw!BY272)</f>
        <v/>
      </c>
      <c r="T272" s="2" t="str">
        <f>IF(Raw!BZ272="", "", IF(Raw!BZ272="Missed", "Missed", DATEVALUE(RIGHT(Raw!BZ272, LEN(Raw!BZ272) - FIND(",", Raw!BZ272) - 1))))</f>
        <v/>
      </c>
      <c r="U272" s="3" t="str">
        <f>IF(Raw!CA272="", "", IF(Raw!CA272="Missed", "Missed", TIMEVALUE(LEFT(Raw!CA272, FIND(" - ", Raw!CA272)))))</f>
        <v/>
      </c>
      <c r="V272" t="str">
        <f>IF(Raw!CB272="", "", Raw!CB272)</f>
        <v/>
      </c>
    </row>
    <row r="273" spans="1:22" x14ac:dyDescent="0.2">
      <c r="A273" s="4" t="str">
        <f>IF(B273="", "", 272)</f>
        <v/>
      </c>
      <c r="B273" s="4" t="str">
        <f>IF(Raw!R273="", "", Raw!R273)</f>
        <v/>
      </c>
      <c r="C273" s="4" t="str">
        <f>IF(Raw!S273="", "", Raw!S273)</f>
        <v/>
      </c>
      <c r="D273" t="str">
        <f>IF(Raw!AT273="", "", Raw!AT273)</f>
        <v/>
      </c>
      <c r="E273" t="str">
        <f>IF(Raw!V273="", "", Raw!V273)</f>
        <v/>
      </c>
      <c r="F273" t="str">
        <f>IF(Raw!BA273="", "", Raw!BA273)</f>
        <v/>
      </c>
      <c r="G273" t="str">
        <f>IF(Raw!AV273="", "", Raw!AV273)</f>
        <v/>
      </c>
      <c r="H273" t="str">
        <f>IF(Raw!T273="", "", Raw!T273)</f>
        <v/>
      </c>
      <c r="I273" t="str">
        <f>IF(Raw!U273="", "", Raw!U273)</f>
        <v/>
      </c>
      <c r="J273" t="str">
        <f>IF(Raw!AZ273="Failed", "No", "")</f>
        <v/>
      </c>
      <c r="K273" s="2" t="str">
        <f>IF(Raw!BK273="", "", IF(Raw!BK273="Missed", "Missed", DATEVALUE(RIGHT(Raw!BK273, LEN(Raw!BK273) - FIND(",", Raw!BK273) - 1))))</f>
        <v/>
      </c>
      <c r="L273" s="3" t="str">
        <f>IF(Raw!BL273="", "", IF(Raw!BL273="Missed", "Missed", TIMEVALUE(LEFT(Raw!BL273, FIND(" - ", Raw!BL273)))))</f>
        <v/>
      </c>
      <c r="M273" t="str">
        <f>IF(Raw!BM273="", "", Raw!BM273)</f>
        <v/>
      </c>
      <c r="N273" s="2" t="str">
        <f>IF(Raw!BN273="", "", IF(Raw!BN273="Missed", "Missed", DATEVALUE(RIGHT(Raw!BN273, LEN(Raw!BN273) - FIND(",", Raw!BN273) - 1))))</f>
        <v/>
      </c>
      <c r="O273" s="3" t="str">
        <f>IF(Raw!BO273="", "", IF(Raw!BO273="Missed", "Missed", TIMEVALUE(LEFT(Raw!BO273, FIND(" - ", Raw!BO273)))))</f>
        <v/>
      </c>
      <c r="P273" t="str">
        <f>IF(Raw!BP273="", "", Raw!BP273)</f>
        <v/>
      </c>
      <c r="Q273" s="2" t="str">
        <f>IF(Raw!BW273="", "", IF(Raw!BW273="Missed", "Missed", DATEVALUE(RIGHT(Raw!BW273, LEN(Raw!BW273) - FIND(",", Raw!BW273) - 1))))</f>
        <v/>
      </c>
      <c r="R273" s="3" t="str">
        <f>IF(Raw!BX273="", "", IF(Raw!BX273="Missed", "Missed", TIMEVALUE(LEFT(Raw!BX273, FIND(" - ", Raw!BX273)))))</f>
        <v/>
      </c>
      <c r="S273" t="str">
        <f>IF(Raw!BY273="", "", Raw!BY273)</f>
        <v/>
      </c>
      <c r="T273" s="2" t="str">
        <f>IF(Raw!BZ273="", "", IF(Raw!BZ273="Missed", "Missed", DATEVALUE(RIGHT(Raw!BZ273, LEN(Raw!BZ273) - FIND(",", Raw!BZ273) - 1))))</f>
        <v/>
      </c>
      <c r="U273" s="3" t="str">
        <f>IF(Raw!CA273="", "", IF(Raw!CA273="Missed", "Missed", TIMEVALUE(LEFT(Raw!CA273, FIND(" - ", Raw!CA273)))))</f>
        <v/>
      </c>
      <c r="V273" t="str">
        <f>IF(Raw!CB273="", "", Raw!CB273)</f>
        <v/>
      </c>
    </row>
    <row r="274" spans="1:22" x14ac:dyDescent="0.2">
      <c r="A274" s="4" t="str">
        <f>IF(B274="", "", 273)</f>
        <v/>
      </c>
      <c r="B274" s="4" t="str">
        <f>IF(Raw!R274="", "", Raw!R274)</f>
        <v/>
      </c>
      <c r="C274" s="4" t="str">
        <f>IF(Raw!S274="", "", Raw!S274)</f>
        <v/>
      </c>
      <c r="D274" t="str">
        <f>IF(Raw!AT274="", "", Raw!AT274)</f>
        <v/>
      </c>
      <c r="E274" t="str">
        <f>IF(Raw!V274="", "", Raw!V274)</f>
        <v/>
      </c>
      <c r="F274" t="str">
        <f>IF(Raw!BA274="", "", Raw!BA274)</f>
        <v/>
      </c>
      <c r="G274" t="str">
        <f>IF(Raw!AV274="", "", Raw!AV274)</f>
        <v/>
      </c>
      <c r="H274" t="str">
        <f>IF(Raw!T274="", "", Raw!T274)</f>
        <v/>
      </c>
      <c r="I274" t="str">
        <f>IF(Raw!U274="", "", Raw!U274)</f>
        <v/>
      </c>
      <c r="J274" t="str">
        <f>IF(Raw!AZ274="Failed", "No", "")</f>
        <v/>
      </c>
      <c r="K274" s="2" t="str">
        <f>IF(Raw!BK274="", "", IF(Raw!BK274="Missed", "Missed", DATEVALUE(RIGHT(Raw!BK274, LEN(Raw!BK274) - FIND(",", Raw!BK274) - 1))))</f>
        <v/>
      </c>
      <c r="L274" s="3" t="str">
        <f>IF(Raw!BL274="", "", IF(Raw!BL274="Missed", "Missed", TIMEVALUE(LEFT(Raw!BL274, FIND(" - ", Raw!BL274)))))</f>
        <v/>
      </c>
      <c r="M274" t="str">
        <f>IF(Raw!BM274="", "", Raw!BM274)</f>
        <v/>
      </c>
      <c r="N274" s="2" t="str">
        <f>IF(Raw!BN274="", "", IF(Raw!BN274="Missed", "Missed", DATEVALUE(RIGHT(Raw!BN274, LEN(Raw!BN274) - FIND(",", Raw!BN274) - 1))))</f>
        <v/>
      </c>
      <c r="O274" s="3" t="str">
        <f>IF(Raw!BO274="", "", IF(Raw!BO274="Missed", "Missed", TIMEVALUE(LEFT(Raw!BO274, FIND(" - ", Raw!BO274)))))</f>
        <v/>
      </c>
      <c r="P274" t="str">
        <f>IF(Raw!BP274="", "", Raw!BP274)</f>
        <v/>
      </c>
      <c r="Q274" s="2" t="str">
        <f>IF(Raw!BW274="", "", IF(Raw!BW274="Missed", "Missed", DATEVALUE(RIGHT(Raw!BW274, LEN(Raw!BW274) - FIND(",", Raw!BW274) - 1))))</f>
        <v/>
      </c>
      <c r="R274" s="3" t="str">
        <f>IF(Raw!BX274="", "", IF(Raw!BX274="Missed", "Missed", TIMEVALUE(LEFT(Raw!BX274, FIND(" - ", Raw!BX274)))))</f>
        <v/>
      </c>
      <c r="S274" t="str">
        <f>IF(Raw!BY274="", "", Raw!BY274)</f>
        <v/>
      </c>
      <c r="T274" s="2" t="str">
        <f>IF(Raw!BZ274="", "", IF(Raw!BZ274="Missed", "Missed", DATEVALUE(RIGHT(Raw!BZ274, LEN(Raw!BZ274) - FIND(",", Raw!BZ274) - 1))))</f>
        <v/>
      </c>
      <c r="U274" s="3" t="str">
        <f>IF(Raw!CA274="", "", IF(Raw!CA274="Missed", "Missed", TIMEVALUE(LEFT(Raw!CA274, FIND(" - ", Raw!CA274)))))</f>
        <v/>
      </c>
      <c r="V274" t="str">
        <f>IF(Raw!CB274="", "", Raw!CB274)</f>
        <v/>
      </c>
    </row>
    <row r="275" spans="1:22" x14ac:dyDescent="0.2">
      <c r="A275" s="4" t="str">
        <f>IF(B275="", "", 274)</f>
        <v/>
      </c>
      <c r="B275" s="4" t="str">
        <f>IF(Raw!R275="", "", Raw!R275)</f>
        <v/>
      </c>
      <c r="C275" s="4" t="str">
        <f>IF(Raw!S275="", "", Raw!S275)</f>
        <v/>
      </c>
      <c r="D275" t="str">
        <f>IF(Raw!AT275="", "", Raw!AT275)</f>
        <v/>
      </c>
      <c r="E275" t="str">
        <f>IF(Raw!V275="", "", Raw!V275)</f>
        <v/>
      </c>
      <c r="F275" t="str">
        <f>IF(Raw!BA275="", "", Raw!BA275)</f>
        <v/>
      </c>
      <c r="G275" t="str">
        <f>IF(Raw!AV275="", "", Raw!AV275)</f>
        <v/>
      </c>
      <c r="H275" t="str">
        <f>IF(Raw!T275="", "", Raw!T275)</f>
        <v/>
      </c>
      <c r="I275" t="str">
        <f>IF(Raw!U275="", "", Raw!U275)</f>
        <v/>
      </c>
      <c r="J275" t="str">
        <f>IF(Raw!AZ275="Failed", "No", "")</f>
        <v/>
      </c>
      <c r="K275" s="2" t="str">
        <f>IF(Raw!BK275="", "", IF(Raw!BK275="Missed", "Missed", DATEVALUE(RIGHT(Raw!BK275, LEN(Raw!BK275) - FIND(",", Raw!BK275) - 1))))</f>
        <v/>
      </c>
      <c r="L275" s="3" t="str">
        <f>IF(Raw!BL275="", "", IF(Raw!BL275="Missed", "Missed", TIMEVALUE(LEFT(Raw!BL275, FIND(" - ", Raw!BL275)))))</f>
        <v/>
      </c>
      <c r="M275" t="str">
        <f>IF(Raw!BM275="", "", Raw!BM275)</f>
        <v/>
      </c>
      <c r="N275" s="2" t="str">
        <f>IF(Raw!BN275="", "", IF(Raw!BN275="Missed", "Missed", DATEVALUE(RIGHT(Raw!BN275, LEN(Raw!BN275) - FIND(",", Raw!BN275) - 1))))</f>
        <v/>
      </c>
      <c r="O275" s="3" t="str">
        <f>IF(Raw!BO275="", "", IF(Raw!BO275="Missed", "Missed", TIMEVALUE(LEFT(Raw!BO275, FIND(" - ", Raw!BO275)))))</f>
        <v/>
      </c>
      <c r="P275" t="str">
        <f>IF(Raw!BP275="", "", Raw!BP275)</f>
        <v/>
      </c>
      <c r="Q275" s="2" t="str">
        <f>IF(Raw!BW275="", "", IF(Raw!BW275="Missed", "Missed", DATEVALUE(RIGHT(Raw!BW275, LEN(Raw!BW275) - FIND(",", Raw!BW275) - 1))))</f>
        <v/>
      </c>
      <c r="R275" s="3" t="str">
        <f>IF(Raw!BX275="", "", IF(Raw!BX275="Missed", "Missed", TIMEVALUE(LEFT(Raw!BX275, FIND(" - ", Raw!BX275)))))</f>
        <v/>
      </c>
      <c r="S275" t="str">
        <f>IF(Raw!BY275="", "", Raw!BY275)</f>
        <v/>
      </c>
      <c r="T275" s="2" t="str">
        <f>IF(Raw!BZ275="", "", IF(Raw!BZ275="Missed", "Missed", DATEVALUE(RIGHT(Raw!BZ275, LEN(Raw!BZ275) - FIND(",", Raw!BZ275) - 1))))</f>
        <v/>
      </c>
      <c r="U275" s="3" t="str">
        <f>IF(Raw!CA275="", "", IF(Raw!CA275="Missed", "Missed", TIMEVALUE(LEFT(Raw!CA275, FIND(" - ", Raw!CA275)))))</f>
        <v/>
      </c>
      <c r="V275" t="str">
        <f>IF(Raw!CB275="", "", Raw!CB275)</f>
        <v/>
      </c>
    </row>
    <row r="276" spans="1:22" x14ac:dyDescent="0.2">
      <c r="A276" s="4" t="str">
        <f>IF(B276="", "", 275)</f>
        <v/>
      </c>
      <c r="B276" s="4" t="str">
        <f>IF(Raw!R276="", "", Raw!R276)</f>
        <v/>
      </c>
      <c r="C276" s="4" t="str">
        <f>IF(Raw!S276="", "", Raw!S276)</f>
        <v/>
      </c>
      <c r="D276" t="str">
        <f>IF(Raw!AT276="", "", Raw!AT276)</f>
        <v/>
      </c>
      <c r="E276" t="str">
        <f>IF(Raw!V276="", "", Raw!V276)</f>
        <v/>
      </c>
      <c r="F276" t="str">
        <f>IF(Raw!BA276="", "", Raw!BA276)</f>
        <v/>
      </c>
      <c r="G276" t="str">
        <f>IF(Raw!AV276="", "", Raw!AV276)</f>
        <v/>
      </c>
      <c r="H276" t="str">
        <f>IF(Raw!T276="", "", Raw!T276)</f>
        <v/>
      </c>
      <c r="I276" t="str">
        <f>IF(Raw!U276="", "", Raw!U276)</f>
        <v/>
      </c>
      <c r="J276" t="str">
        <f>IF(Raw!AZ276="Failed", "No", "")</f>
        <v/>
      </c>
      <c r="K276" s="2" t="str">
        <f>IF(Raw!BK276="", "", IF(Raw!BK276="Missed", "Missed", DATEVALUE(RIGHT(Raw!BK276, LEN(Raw!BK276) - FIND(",", Raw!BK276) - 1))))</f>
        <v/>
      </c>
      <c r="L276" s="3" t="str">
        <f>IF(Raw!BL276="", "", IF(Raw!BL276="Missed", "Missed", TIMEVALUE(LEFT(Raw!BL276, FIND(" - ", Raw!BL276)))))</f>
        <v/>
      </c>
      <c r="M276" t="str">
        <f>IF(Raw!BM276="", "", Raw!BM276)</f>
        <v/>
      </c>
      <c r="N276" s="2" t="str">
        <f>IF(Raw!BN276="", "", IF(Raw!BN276="Missed", "Missed", DATEVALUE(RIGHT(Raw!BN276, LEN(Raw!BN276) - FIND(",", Raw!BN276) - 1))))</f>
        <v/>
      </c>
      <c r="O276" s="3" t="str">
        <f>IF(Raw!BO276="", "", IF(Raw!BO276="Missed", "Missed", TIMEVALUE(LEFT(Raw!BO276, FIND(" - ", Raw!BO276)))))</f>
        <v/>
      </c>
      <c r="P276" t="str">
        <f>IF(Raw!BP276="", "", Raw!BP276)</f>
        <v/>
      </c>
      <c r="Q276" s="2" t="str">
        <f>IF(Raw!BW276="", "", IF(Raw!BW276="Missed", "Missed", DATEVALUE(RIGHT(Raw!BW276, LEN(Raw!BW276) - FIND(",", Raw!BW276) - 1))))</f>
        <v/>
      </c>
      <c r="R276" s="3" t="str">
        <f>IF(Raw!BX276="", "", IF(Raw!BX276="Missed", "Missed", TIMEVALUE(LEFT(Raw!BX276, FIND(" - ", Raw!BX276)))))</f>
        <v/>
      </c>
      <c r="S276" t="str">
        <f>IF(Raw!BY276="", "", Raw!BY276)</f>
        <v/>
      </c>
      <c r="T276" s="2" t="str">
        <f>IF(Raw!BZ276="", "", IF(Raw!BZ276="Missed", "Missed", DATEVALUE(RIGHT(Raw!BZ276, LEN(Raw!BZ276) - FIND(",", Raw!BZ276) - 1))))</f>
        <v/>
      </c>
      <c r="U276" s="3" t="str">
        <f>IF(Raw!CA276="", "", IF(Raw!CA276="Missed", "Missed", TIMEVALUE(LEFT(Raw!CA276, FIND(" - ", Raw!CA276)))))</f>
        <v/>
      </c>
      <c r="V276" t="str">
        <f>IF(Raw!CB276="", "", Raw!CB276)</f>
        <v/>
      </c>
    </row>
    <row r="277" spans="1:22" x14ac:dyDescent="0.2">
      <c r="A277" s="4" t="str">
        <f>IF(B277="", "", 276)</f>
        <v/>
      </c>
      <c r="B277" s="4" t="str">
        <f>IF(Raw!R277="", "", Raw!R277)</f>
        <v/>
      </c>
      <c r="C277" s="4" t="str">
        <f>IF(Raw!S277="", "", Raw!S277)</f>
        <v/>
      </c>
      <c r="D277" t="str">
        <f>IF(Raw!AT277="", "", Raw!AT277)</f>
        <v/>
      </c>
      <c r="E277" t="str">
        <f>IF(Raw!V277="", "", Raw!V277)</f>
        <v/>
      </c>
      <c r="F277" t="str">
        <f>IF(Raw!BA277="", "", Raw!BA277)</f>
        <v/>
      </c>
      <c r="G277" t="str">
        <f>IF(Raw!AV277="", "", Raw!AV277)</f>
        <v/>
      </c>
      <c r="H277" t="str">
        <f>IF(Raw!T277="", "", Raw!T277)</f>
        <v/>
      </c>
      <c r="I277" t="str">
        <f>IF(Raw!U277="", "", Raw!U277)</f>
        <v/>
      </c>
      <c r="J277" t="str">
        <f>IF(Raw!AZ277="Failed", "No", "")</f>
        <v/>
      </c>
      <c r="K277" s="2" t="str">
        <f>IF(Raw!BK277="", "", IF(Raw!BK277="Missed", "Missed", DATEVALUE(RIGHT(Raw!BK277, LEN(Raw!BK277) - FIND(",", Raw!BK277) - 1))))</f>
        <v/>
      </c>
      <c r="L277" s="3" t="str">
        <f>IF(Raw!BL277="", "", IF(Raw!BL277="Missed", "Missed", TIMEVALUE(LEFT(Raw!BL277, FIND(" - ", Raw!BL277)))))</f>
        <v/>
      </c>
      <c r="M277" t="str">
        <f>IF(Raw!BM277="", "", Raw!BM277)</f>
        <v/>
      </c>
      <c r="N277" s="2" t="str">
        <f>IF(Raw!BN277="", "", IF(Raw!BN277="Missed", "Missed", DATEVALUE(RIGHT(Raw!BN277, LEN(Raw!BN277) - FIND(",", Raw!BN277) - 1))))</f>
        <v/>
      </c>
      <c r="O277" s="3" t="str">
        <f>IF(Raw!BO277="", "", IF(Raw!BO277="Missed", "Missed", TIMEVALUE(LEFT(Raw!BO277, FIND(" - ", Raw!BO277)))))</f>
        <v/>
      </c>
      <c r="P277" t="str">
        <f>IF(Raw!BP277="", "", Raw!BP277)</f>
        <v/>
      </c>
      <c r="Q277" s="2" t="str">
        <f>IF(Raw!BW277="", "", IF(Raw!BW277="Missed", "Missed", DATEVALUE(RIGHT(Raw!BW277, LEN(Raw!BW277) - FIND(",", Raw!BW277) - 1))))</f>
        <v/>
      </c>
      <c r="R277" s="3" t="str">
        <f>IF(Raw!BX277="", "", IF(Raw!BX277="Missed", "Missed", TIMEVALUE(LEFT(Raw!BX277, FIND(" - ", Raw!BX277)))))</f>
        <v/>
      </c>
      <c r="S277" t="str">
        <f>IF(Raw!BY277="", "", Raw!BY277)</f>
        <v/>
      </c>
      <c r="T277" s="2" t="str">
        <f>IF(Raw!BZ277="", "", IF(Raw!BZ277="Missed", "Missed", DATEVALUE(RIGHT(Raw!BZ277, LEN(Raw!BZ277) - FIND(",", Raw!BZ277) - 1))))</f>
        <v/>
      </c>
      <c r="U277" s="3" t="str">
        <f>IF(Raw!CA277="", "", IF(Raw!CA277="Missed", "Missed", TIMEVALUE(LEFT(Raw!CA277, FIND(" - ", Raw!CA277)))))</f>
        <v/>
      </c>
      <c r="V277" t="str">
        <f>IF(Raw!CB277="", "", Raw!CB277)</f>
        <v/>
      </c>
    </row>
    <row r="278" spans="1:22" x14ac:dyDescent="0.2">
      <c r="A278" s="4" t="str">
        <f>IF(B278="", "", 277)</f>
        <v/>
      </c>
      <c r="B278" s="4" t="str">
        <f>IF(Raw!R278="", "", Raw!R278)</f>
        <v/>
      </c>
      <c r="C278" s="4" t="str">
        <f>IF(Raw!S278="", "", Raw!S278)</f>
        <v/>
      </c>
      <c r="D278" t="str">
        <f>IF(Raw!AT278="", "", Raw!AT278)</f>
        <v/>
      </c>
      <c r="E278" t="str">
        <f>IF(Raw!V278="", "", Raw!V278)</f>
        <v/>
      </c>
      <c r="F278" t="str">
        <f>IF(Raw!BA278="", "", Raw!BA278)</f>
        <v/>
      </c>
      <c r="G278" t="str">
        <f>IF(Raw!AV278="", "", Raw!AV278)</f>
        <v/>
      </c>
      <c r="H278" t="str">
        <f>IF(Raw!T278="", "", Raw!T278)</f>
        <v/>
      </c>
      <c r="I278" t="str">
        <f>IF(Raw!U278="", "", Raw!U278)</f>
        <v/>
      </c>
      <c r="J278" t="str">
        <f>IF(Raw!AZ278="Failed", "No", "")</f>
        <v/>
      </c>
      <c r="K278" s="2" t="str">
        <f>IF(Raw!BK278="", "", IF(Raw!BK278="Missed", "Missed", DATEVALUE(RIGHT(Raw!BK278, LEN(Raw!BK278) - FIND(",", Raw!BK278) - 1))))</f>
        <v/>
      </c>
      <c r="L278" s="3" t="str">
        <f>IF(Raw!BL278="", "", IF(Raw!BL278="Missed", "Missed", TIMEVALUE(LEFT(Raw!BL278, FIND(" - ", Raw!BL278)))))</f>
        <v/>
      </c>
      <c r="M278" t="str">
        <f>IF(Raw!BM278="", "", Raw!BM278)</f>
        <v/>
      </c>
      <c r="N278" s="2" t="str">
        <f>IF(Raw!BN278="", "", IF(Raw!BN278="Missed", "Missed", DATEVALUE(RIGHT(Raw!BN278, LEN(Raw!BN278) - FIND(",", Raw!BN278) - 1))))</f>
        <v/>
      </c>
      <c r="O278" s="3" t="str">
        <f>IF(Raw!BO278="", "", IF(Raw!BO278="Missed", "Missed", TIMEVALUE(LEFT(Raw!BO278, FIND(" - ", Raw!BO278)))))</f>
        <v/>
      </c>
      <c r="P278" t="str">
        <f>IF(Raw!BP278="", "", Raw!BP278)</f>
        <v/>
      </c>
      <c r="Q278" s="2" t="str">
        <f>IF(Raw!BW278="", "", IF(Raw!BW278="Missed", "Missed", DATEVALUE(RIGHT(Raw!BW278, LEN(Raw!BW278) - FIND(",", Raw!BW278) - 1))))</f>
        <v/>
      </c>
      <c r="R278" s="3" t="str">
        <f>IF(Raw!BX278="", "", IF(Raw!BX278="Missed", "Missed", TIMEVALUE(LEFT(Raw!BX278, FIND(" - ", Raw!BX278)))))</f>
        <v/>
      </c>
      <c r="S278" t="str">
        <f>IF(Raw!BY278="", "", Raw!BY278)</f>
        <v/>
      </c>
      <c r="T278" s="2" t="str">
        <f>IF(Raw!BZ278="", "", IF(Raw!BZ278="Missed", "Missed", DATEVALUE(RIGHT(Raw!BZ278, LEN(Raw!BZ278) - FIND(",", Raw!BZ278) - 1))))</f>
        <v/>
      </c>
      <c r="U278" s="3" t="str">
        <f>IF(Raw!CA278="", "", IF(Raw!CA278="Missed", "Missed", TIMEVALUE(LEFT(Raw!CA278, FIND(" - ", Raw!CA278)))))</f>
        <v/>
      </c>
      <c r="V278" t="str">
        <f>IF(Raw!CB278="", "", Raw!CB278)</f>
        <v/>
      </c>
    </row>
    <row r="279" spans="1:22" x14ac:dyDescent="0.2">
      <c r="A279" s="4" t="str">
        <f>IF(B279="", "", 278)</f>
        <v/>
      </c>
      <c r="B279" s="4" t="str">
        <f>IF(Raw!R279="", "", Raw!R279)</f>
        <v/>
      </c>
      <c r="C279" s="4" t="str">
        <f>IF(Raw!S279="", "", Raw!S279)</f>
        <v/>
      </c>
      <c r="D279" t="str">
        <f>IF(Raw!AT279="", "", Raw!AT279)</f>
        <v/>
      </c>
      <c r="E279" t="str">
        <f>IF(Raw!V279="", "", Raw!V279)</f>
        <v/>
      </c>
      <c r="F279" t="str">
        <f>IF(Raw!BA279="", "", Raw!BA279)</f>
        <v/>
      </c>
      <c r="G279" t="str">
        <f>IF(Raw!AV279="", "", Raw!AV279)</f>
        <v/>
      </c>
      <c r="H279" t="str">
        <f>IF(Raw!T279="", "", Raw!T279)</f>
        <v/>
      </c>
      <c r="I279" t="str">
        <f>IF(Raw!U279="", "", Raw!U279)</f>
        <v/>
      </c>
      <c r="J279" t="str">
        <f>IF(Raw!AZ279="Failed", "No", "")</f>
        <v/>
      </c>
      <c r="K279" s="2" t="str">
        <f>IF(Raw!BK279="", "", IF(Raw!BK279="Missed", "Missed", DATEVALUE(RIGHT(Raw!BK279, LEN(Raw!BK279) - FIND(",", Raw!BK279) - 1))))</f>
        <v/>
      </c>
      <c r="L279" s="3" t="str">
        <f>IF(Raw!BL279="", "", IF(Raw!BL279="Missed", "Missed", TIMEVALUE(LEFT(Raw!BL279, FIND(" - ", Raw!BL279)))))</f>
        <v/>
      </c>
      <c r="M279" t="str">
        <f>IF(Raw!BM279="", "", Raw!BM279)</f>
        <v/>
      </c>
      <c r="N279" s="2" t="str">
        <f>IF(Raw!BN279="", "", IF(Raw!BN279="Missed", "Missed", DATEVALUE(RIGHT(Raw!BN279, LEN(Raw!BN279) - FIND(",", Raw!BN279) - 1))))</f>
        <v/>
      </c>
      <c r="O279" s="3" t="str">
        <f>IF(Raw!BO279="", "", IF(Raw!BO279="Missed", "Missed", TIMEVALUE(LEFT(Raw!BO279, FIND(" - ", Raw!BO279)))))</f>
        <v/>
      </c>
      <c r="P279" t="str">
        <f>IF(Raw!BP279="", "", Raw!BP279)</f>
        <v/>
      </c>
      <c r="Q279" s="2" t="str">
        <f>IF(Raw!BW279="", "", IF(Raw!BW279="Missed", "Missed", DATEVALUE(RIGHT(Raw!BW279, LEN(Raw!BW279) - FIND(",", Raw!BW279) - 1))))</f>
        <v/>
      </c>
      <c r="R279" s="3" t="str">
        <f>IF(Raw!BX279="", "", IF(Raw!BX279="Missed", "Missed", TIMEVALUE(LEFT(Raw!BX279, FIND(" - ", Raw!BX279)))))</f>
        <v/>
      </c>
      <c r="S279" t="str">
        <f>IF(Raw!BY279="", "", Raw!BY279)</f>
        <v/>
      </c>
      <c r="T279" s="2" t="str">
        <f>IF(Raw!BZ279="", "", IF(Raw!BZ279="Missed", "Missed", DATEVALUE(RIGHT(Raw!BZ279, LEN(Raw!BZ279) - FIND(",", Raw!BZ279) - 1))))</f>
        <v/>
      </c>
      <c r="U279" s="3" t="str">
        <f>IF(Raw!CA279="", "", IF(Raw!CA279="Missed", "Missed", TIMEVALUE(LEFT(Raw!CA279, FIND(" - ", Raw!CA279)))))</f>
        <v/>
      </c>
      <c r="V279" t="str">
        <f>IF(Raw!CB279="", "", Raw!CB279)</f>
        <v/>
      </c>
    </row>
    <row r="280" spans="1:22" x14ac:dyDescent="0.2">
      <c r="A280" s="4" t="str">
        <f>IF(B280="", "", 279)</f>
        <v/>
      </c>
      <c r="B280" s="4" t="str">
        <f>IF(Raw!R280="", "", Raw!R280)</f>
        <v/>
      </c>
      <c r="C280" s="4" t="str">
        <f>IF(Raw!S280="", "", Raw!S280)</f>
        <v/>
      </c>
      <c r="D280" t="str">
        <f>IF(Raw!AT280="", "", Raw!AT280)</f>
        <v/>
      </c>
      <c r="E280" t="str">
        <f>IF(Raw!V280="", "", Raw!V280)</f>
        <v/>
      </c>
      <c r="F280" t="str">
        <f>IF(Raw!BA280="", "", Raw!BA280)</f>
        <v/>
      </c>
      <c r="G280" t="str">
        <f>IF(Raw!AV280="", "", Raw!AV280)</f>
        <v/>
      </c>
      <c r="H280" t="str">
        <f>IF(Raw!T280="", "", Raw!T280)</f>
        <v/>
      </c>
      <c r="I280" t="str">
        <f>IF(Raw!U280="", "", Raw!U280)</f>
        <v/>
      </c>
      <c r="J280" t="str">
        <f>IF(Raw!AZ280="Failed", "No", "")</f>
        <v/>
      </c>
      <c r="K280" s="2" t="str">
        <f>IF(Raw!BK280="", "", IF(Raw!BK280="Missed", "Missed", DATEVALUE(RIGHT(Raw!BK280, LEN(Raw!BK280) - FIND(",", Raw!BK280) - 1))))</f>
        <v/>
      </c>
      <c r="L280" s="3" t="str">
        <f>IF(Raw!BL280="", "", IF(Raw!BL280="Missed", "Missed", TIMEVALUE(LEFT(Raw!BL280, FIND(" - ", Raw!BL280)))))</f>
        <v/>
      </c>
      <c r="M280" t="str">
        <f>IF(Raw!BM280="", "", Raw!BM280)</f>
        <v/>
      </c>
      <c r="N280" s="2" t="str">
        <f>IF(Raw!BN280="", "", IF(Raw!BN280="Missed", "Missed", DATEVALUE(RIGHT(Raw!BN280, LEN(Raw!BN280) - FIND(",", Raw!BN280) - 1))))</f>
        <v/>
      </c>
      <c r="O280" s="3" t="str">
        <f>IF(Raw!BO280="", "", IF(Raw!BO280="Missed", "Missed", TIMEVALUE(LEFT(Raw!BO280, FIND(" - ", Raw!BO280)))))</f>
        <v/>
      </c>
      <c r="P280" t="str">
        <f>IF(Raw!BP280="", "", Raw!BP280)</f>
        <v/>
      </c>
      <c r="Q280" s="2" t="str">
        <f>IF(Raw!BW280="", "", IF(Raw!BW280="Missed", "Missed", DATEVALUE(RIGHT(Raw!BW280, LEN(Raw!BW280) - FIND(",", Raw!BW280) - 1))))</f>
        <v/>
      </c>
      <c r="R280" s="3" t="str">
        <f>IF(Raw!BX280="", "", IF(Raw!BX280="Missed", "Missed", TIMEVALUE(LEFT(Raw!BX280, FIND(" - ", Raw!BX280)))))</f>
        <v/>
      </c>
      <c r="S280" t="str">
        <f>IF(Raw!BY280="", "", Raw!BY280)</f>
        <v/>
      </c>
      <c r="T280" s="2" t="str">
        <f>IF(Raw!BZ280="", "", IF(Raw!BZ280="Missed", "Missed", DATEVALUE(RIGHT(Raw!BZ280, LEN(Raw!BZ280) - FIND(",", Raw!BZ280) - 1))))</f>
        <v/>
      </c>
      <c r="U280" s="3" t="str">
        <f>IF(Raw!CA280="", "", IF(Raw!CA280="Missed", "Missed", TIMEVALUE(LEFT(Raw!CA280, FIND(" - ", Raw!CA280)))))</f>
        <v/>
      </c>
      <c r="V280" t="str">
        <f>IF(Raw!CB280="", "", Raw!CB280)</f>
        <v/>
      </c>
    </row>
    <row r="281" spans="1:22" x14ac:dyDescent="0.2">
      <c r="A281" s="4" t="str">
        <f>IF(B281="", "", 280)</f>
        <v/>
      </c>
      <c r="B281" s="4" t="str">
        <f>IF(Raw!R281="", "", Raw!R281)</f>
        <v/>
      </c>
      <c r="C281" s="4" t="str">
        <f>IF(Raw!S281="", "", Raw!S281)</f>
        <v/>
      </c>
      <c r="D281" t="str">
        <f>IF(Raw!AT281="", "", Raw!AT281)</f>
        <v/>
      </c>
      <c r="E281" t="str">
        <f>IF(Raw!V281="", "", Raw!V281)</f>
        <v/>
      </c>
      <c r="F281" t="str">
        <f>IF(Raw!BA281="", "", Raw!BA281)</f>
        <v/>
      </c>
      <c r="G281" t="str">
        <f>IF(Raw!AV281="", "", Raw!AV281)</f>
        <v/>
      </c>
      <c r="H281" t="str">
        <f>IF(Raw!T281="", "", Raw!T281)</f>
        <v/>
      </c>
      <c r="I281" t="str">
        <f>IF(Raw!U281="", "", Raw!U281)</f>
        <v/>
      </c>
      <c r="J281" t="str">
        <f>IF(Raw!AZ281="Failed", "No", "")</f>
        <v/>
      </c>
      <c r="K281" s="2" t="str">
        <f>IF(Raw!BK281="", "", IF(Raw!BK281="Missed", "Missed", DATEVALUE(RIGHT(Raw!BK281, LEN(Raw!BK281) - FIND(",", Raw!BK281) - 1))))</f>
        <v/>
      </c>
      <c r="L281" s="3" t="str">
        <f>IF(Raw!BL281="", "", IF(Raw!BL281="Missed", "Missed", TIMEVALUE(LEFT(Raw!BL281, FIND(" - ", Raw!BL281)))))</f>
        <v/>
      </c>
      <c r="M281" t="str">
        <f>IF(Raw!BM281="", "", Raw!BM281)</f>
        <v/>
      </c>
      <c r="N281" s="2" t="str">
        <f>IF(Raw!BN281="", "", IF(Raw!BN281="Missed", "Missed", DATEVALUE(RIGHT(Raw!BN281, LEN(Raw!BN281) - FIND(",", Raw!BN281) - 1))))</f>
        <v/>
      </c>
      <c r="O281" s="3" t="str">
        <f>IF(Raw!BO281="", "", IF(Raw!BO281="Missed", "Missed", TIMEVALUE(LEFT(Raw!BO281, FIND(" - ", Raw!BO281)))))</f>
        <v/>
      </c>
      <c r="P281" t="str">
        <f>IF(Raw!BP281="", "", Raw!BP281)</f>
        <v/>
      </c>
      <c r="Q281" s="2" t="str">
        <f>IF(Raw!BW281="", "", IF(Raw!BW281="Missed", "Missed", DATEVALUE(RIGHT(Raw!BW281, LEN(Raw!BW281) - FIND(",", Raw!BW281) - 1))))</f>
        <v/>
      </c>
      <c r="R281" s="3" t="str">
        <f>IF(Raw!BX281="", "", IF(Raw!BX281="Missed", "Missed", TIMEVALUE(LEFT(Raw!BX281, FIND(" - ", Raw!BX281)))))</f>
        <v/>
      </c>
      <c r="S281" t="str">
        <f>IF(Raw!BY281="", "", Raw!BY281)</f>
        <v/>
      </c>
      <c r="T281" s="2" t="str">
        <f>IF(Raw!BZ281="", "", IF(Raw!BZ281="Missed", "Missed", DATEVALUE(RIGHT(Raw!BZ281, LEN(Raw!BZ281) - FIND(",", Raw!BZ281) - 1))))</f>
        <v/>
      </c>
      <c r="U281" s="3" t="str">
        <f>IF(Raw!CA281="", "", IF(Raw!CA281="Missed", "Missed", TIMEVALUE(LEFT(Raw!CA281, FIND(" - ", Raw!CA281)))))</f>
        <v/>
      </c>
      <c r="V281" t="str">
        <f>IF(Raw!CB281="", "", Raw!CB281)</f>
        <v/>
      </c>
    </row>
    <row r="282" spans="1:22" x14ac:dyDescent="0.2">
      <c r="A282" s="4" t="str">
        <f>IF(B282="", "", 281)</f>
        <v/>
      </c>
      <c r="B282" s="4" t="str">
        <f>IF(Raw!R282="", "", Raw!R282)</f>
        <v/>
      </c>
      <c r="C282" s="4" t="str">
        <f>IF(Raw!S282="", "", Raw!S282)</f>
        <v/>
      </c>
      <c r="D282" t="str">
        <f>IF(Raw!AT282="", "", Raw!AT282)</f>
        <v/>
      </c>
      <c r="E282" t="str">
        <f>IF(Raw!V282="", "", Raw!V282)</f>
        <v/>
      </c>
      <c r="F282" t="str">
        <f>IF(Raw!BA282="", "", Raw!BA282)</f>
        <v/>
      </c>
      <c r="G282" t="str">
        <f>IF(Raw!AV282="", "", Raw!AV282)</f>
        <v/>
      </c>
      <c r="H282" t="str">
        <f>IF(Raw!T282="", "", Raw!T282)</f>
        <v/>
      </c>
      <c r="I282" t="str">
        <f>IF(Raw!U282="", "", Raw!U282)</f>
        <v/>
      </c>
      <c r="J282" t="str">
        <f>IF(Raw!AZ282="Failed", "No", "")</f>
        <v/>
      </c>
      <c r="K282" s="2" t="str">
        <f>IF(Raw!BK282="", "", IF(Raw!BK282="Missed", "Missed", DATEVALUE(RIGHT(Raw!BK282, LEN(Raw!BK282) - FIND(",", Raw!BK282) - 1))))</f>
        <v/>
      </c>
      <c r="L282" s="3" t="str">
        <f>IF(Raw!BL282="", "", IF(Raw!BL282="Missed", "Missed", TIMEVALUE(LEFT(Raw!BL282, FIND(" - ", Raw!BL282)))))</f>
        <v/>
      </c>
      <c r="M282" t="str">
        <f>IF(Raw!BM282="", "", Raw!BM282)</f>
        <v/>
      </c>
      <c r="N282" s="2" t="str">
        <f>IF(Raw!BN282="", "", IF(Raw!BN282="Missed", "Missed", DATEVALUE(RIGHT(Raw!BN282, LEN(Raw!BN282) - FIND(",", Raw!BN282) - 1))))</f>
        <v/>
      </c>
      <c r="O282" s="3" t="str">
        <f>IF(Raw!BO282="", "", IF(Raw!BO282="Missed", "Missed", TIMEVALUE(LEFT(Raw!BO282, FIND(" - ", Raw!BO282)))))</f>
        <v/>
      </c>
      <c r="P282" t="str">
        <f>IF(Raw!BP282="", "", Raw!BP282)</f>
        <v/>
      </c>
      <c r="Q282" s="2" t="str">
        <f>IF(Raw!BW282="", "", IF(Raw!BW282="Missed", "Missed", DATEVALUE(RIGHT(Raw!BW282, LEN(Raw!BW282) - FIND(",", Raw!BW282) - 1))))</f>
        <v/>
      </c>
      <c r="R282" s="3" t="str">
        <f>IF(Raw!BX282="", "", IF(Raw!BX282="Missed", "Missed", TIMEVALUE(LEFT(Raw!BX282, FIND(" - ", Raw!BX282)))))</f>
        <v/>
      </c>
      <c r="S282" t="str">
        <f>IF(Raw!BY282="", "", Raw!BY282)</f>
        <v/>
      </c>
      <c r="T282" s="2" t="str">
        <f>IF(Raw!BZ282="", "", IF(Raw!BZ282="Missed", "Missed", DATEVALUE(RIGHT(Raw!BZ282, LEN(Raw!BZ282) - FIND(",", Raw!BZ282) - 1))))</f>
        <v/>
      </c>
      <c r="U282" s="3" t="str">
        <f>IF(Raw!CA282="", "", IF(Raw!CA282="Missed", "Missed", TIMEVALUE(LEFT(Raw!CA282, FIND(" - ", Raw!CA282)))))</f>
        <v/>
      </c>
      <c r="V282" t="str">
        <f>IF(Raw!CB282="", "", Raw!CB282)</f>
        <v/>
      </c>
    </row>
    <row r="283" spans="1:22" x14ac:dyDescent="0.2">
      <c r="A283" s="4" t="str">
        <f>IF(B283="", "", 282)</f>
        <v/>
      </c>
      <c r="B283" s="4" t="str">
        <f>IF(Raw!R283="", "", Raw!R283)</f>
        <v/>
      </c>
      <c r="C283" s="4" t="str">
        <f>IF(Raw!S283="", "", Raw!S283)</f>
        <v/>
      </c>
      <c r="D283" t="str">
        <f>IF(Raw!AT283="", "", Raw!AT283)</f>
        <v/>
      </c>
      <c r="E283" t="str">
        <f>IF(Raw!V283="", "", Raw!V283)</f>
        <v/>
      </c>
      <c r="F283" t="str">
        <f>IF(Raw!BA283="", "", Raw!BA283)</f>
        <v/>
      </c>
      <c r="G283" t="str">
        <f>IF(Raw!AV283="", "", Raw!AV283)</f>
        <v/>
      </c>
      <c r="H283" t="str">
        <f>IF(Raw!T283="", "", Raw!T283)</f>
        <v/>
      </c>
      <c r="I283" t="str">
        <f>IF(Raw!U283="", "", Raw!U283)</f>
        <v/>
      </c>
      <c r="J283" t="str">
        <f>IF(Raw!AZ283="Failed", "No", "")</f>
        <v/>
      </c>
      <c r="K283" s="2" t="str">
        <f>IF(Raw!BK283="", "", IF(Raw!BK283="Missed", "Missed", DATEVALUE(RIGHT(Raw!BK283, LEN(Raw!BK283) - FIND(",", Raw!BK283) - 1))))</f>
        <v/>
      </c>
      <c r="L283" s="3" t="str">
        <f>IF(Raw!BL283="", "", IF(Raw!BL283="Missed", "Missed", TIMEVALUE(LEFT(Raw!BL283, FIND(" - ", Raw!BL283)))))</f>
        <v/>
      </c>
      <c r="M283" t="str">
        <f>IF(Raw!BM283="", "", Raw!BM283)</f>
        <v/>
      </c>
      <c r="N283" s="2" t="str">
        <f>IF(Raw!BN283="", "", IF(Raw!BN283="Missed", "Missed", DATEVALUE(RIGHT(Raw!BN283, LEN(Raw!BN283) - FIND(",", Raw!BN283) - 1))))</f>
        <v/>
      </c>
      <c r="O283" s="3" t="str">
        <f>IF(Raw!BO283="", "", IF(Raw!BO283="Missed", "Missed", TIMEVALUE(LEFT(Raw!BO283, FIND(" - ", Raw!BO283)))))</f>
        <v/>
      </c>
      <c r="P283" t="str">
        <f>IF(Raw!BP283="", "", Raw!BP283)</f>
        <v/>
      </c>
      <c r="Q283" s="2" t="str">
        <f>IF(Raw!BW283="", "", IF(Raw!BW283="Missed", "Missed", DATEVALUE(RIGHT(Raw!BW283, LEN(Raw!BW283) - FIND(",", Raw!BW283) - 1))))</f>
        <v/>
      </c>
      <c r="R283" s="3" t="str">
        <f>IF(Raw!BX283="", "", IF(Raw!BX283="Missed", "Missed", TIMEVALUE(LEFT(Raw!BX283, FIND(" - ", Raw!BX283)))))</f>
        <v/>
      </c>
      <c r="S283" t="str">
        <f>IF(Raw!BY283="", "", Raw!BY283)</f>
        <v/>
      </c>
      <c r="T283" s="2" t="str">
        <f>IF(Raw!BZ283="", "", IF(Raw!BZ283="Missed", "Missed", DATEVALUE(RIGHT(Raw!BZ283, LEN(Raw!BZ283) - FIND(",", Raw!BZ283) - 1))))</f>
        <v/>
      </c>
      <c r="U283" s="3" t="str">
        <f>IF(Raw!CA283="", "", IF(Raw!CA283="Missed", "Missed", TIMEVALUE(LEFT(Raw!CA283, FIND(" - ", Raw!CA283)))))</f>
        <v/>
      </c>
      <c r="V283" t="str">
        <f>IF(Raw!CB283="", "", Raw!CB283)</f>
        <v/>
      </c>
    </row>
    <row r="284" spans="1:22" x14ac:dyDescent="0.2">
      <c r="A284" s="4" t="str">
        <f>IF(B284="", "", 283)</f>
        <v/>
      </c>
      <c r="B284" s="4" t="str">
        <f>IF(Raw!R284="", "", Raw!R284)</f>
        <v/>
      </c>
      <c r="C284" s="4" t="str">
        <f>IF(Raw!S284="", "", Raw!S284)</f>
        <v/>
      </c>
      <c r="D284" t="str">
        <f>IF(Raw!AT284="", "", Raw!AT284)</f>
        <v/>
      </c>
      <c r="E284" t="str">
        <f>IF(Raw!V284="", "", Raw!V284)</f>
        <v/>
      </c>
      <c r="F284" t="str">
        <f>IF(Raw!BA284="", "", Raw!BA284)</f>
        <v/>
      </c>
      <c r="G284" t="str">
        <f>IF(Raw!AV284="", "", Raw!AV284)</f>
        <v/>
      </c>
      <c r="H284" t="str">
        <f>IF(Raw!T284="", "", Raw!T284)</f>
        <v/>
      </c>
      <c r="I284" t="str">
        <f>IF(Raw!U284="", "", Raw!U284)</f>
        <v/>
      </c>
      <c r="J284" t="str">
        <f>IF(Raw!AZ284="Failed", "No", "")</f>
        <v/>
      </c>
      <c r="K284" s="2" t="str">
        <f>IF(Raw!BK284="", "", IF(Raw!BK284="Missed", "Missed", DATEVALUE(RIGHT(Raw!BK284, LEN(Raw!BK284) - FIND(",", Raw!BK284) - 1))))</f>
        <v/>
      </c>
      <c r="L284" s="3" t="str">
        <f>IF(Raw!BL284="", "", IF(Raw!BL284="Missed", "Missed", TIMEVALUE(LEFT(Raw!BL284, FIND(" - ", Raw!BL284)))))</f>
        <v/>
      </c>
      <c r="M284" t="str">
        <f>IF(Raw!BM284="", "", Raw!BM284)</f>
        <v/>
      </c>
      <c r="N284" s="2" t="str">
        <f>IF(Raw!BN284="", "", IF(Raw!BN284="Missed", "Missed", DATEVALUE(RIGHT(Raw!BN284, LEN(Raw!BN284) - FIND(",", Raw!BN284) - 1))))</f>
        <v/>
      </c>
      <c r="O284" s="3" t="str">
        <f>IF(Raw!BO284="", "", IF(Raw!BO284="Missed", "Missed", TIMEVALUE(LEFT(Raw!BO284, FIND(" - ", Raw!BO284)))))</f>
        <v/>
      </c>
      <c r="P284" t="str">
        <f>IF(Raw!BP284="", "", Raw!BP284)</f>
        <v/>
      </c>
      <c r="Q284" s="2" t="str">
        <f>IF(Raw!BW284="", "", IF(Raw!BW284="Missed", "Missed", DATEVALUE(RIGHT(Raw!BW284, LEN(Raw!BW284) - FIND(",", Raw!BW284) - 1))))</f>
        <v/>
      </c>
      <c r="R284" s="3" t="str">
        <f>IF(Raw!BX284="", "", IF(Raw!BX284="Missed", "Missed", TIMEVALUE(LEFT(Raw!BX284, FIND(" - ", Raw!BX284)))))</f>
        <v/>
      </c>
      <c r="S284" t="str">
        <f>IF(Raw!BY284="", "", Raw!BY284)</f>
        <v/>
      </c>
      <c r="T284" s="2" t="str">
        <f>IF(Raw!BZ284="", "", IF(Raw!BZ284="Missed", "Missed", DATEVALUE(RIGHT(Raw!BZ284, LEN(Raw!BZ284) - FIND(",", Raw!BZ284) - 1))))</f>
        <v/>
      </c>
      <c r="U284" s="3" t="str">
        <f>IF(Raw!CA284="", "", IF(Raw!CA284="Missed", "Missed", TIMEVALUE(LEFT(Raw!CA284, FIND(" - ", Raw!CA284)))))</f>
        <v/>
      </c>
      <c r="V284" t="str">
        <f>IF(Raw!CB284="", "", Raw!CB284)</f>
        <v/>
      </c>
    </row>
    <row r="285" spans="1:22" x14ac:dyDescent="0.2">
      <c r="A285" s="4" t="str">
        <f>IF(B285="", "", 284)</f>
        <v/>
      </c>
      <c r="B285" s="4" t="str">
        <f>IF(Raw!R285="", "", Raw!R285)</f>
        <v/>
      </c>
      <c r="C285" s="4" t="str">
        <f>IF(Raw!S285="", "", Raw!S285)</f>
        <v/>
      </c>
      <c r="D285" t="str">
        <f>IF(Raw!AT285="", "", Raw!AT285)</f>
        <v/>
      </c>
      <c r="E285" t="str">
        <f>IF(Raw!V285="", "", Raw!V285)</f>
        <v/>
      </c>
      <c r="F285" t="str">
        <f>IF(Raw!BA285="", "", Raw!BA285)</f>
        <v/>
      </c>
      <c r="G285" t="str">
        <f>IF(Raw!AV285="", "", Raw!AV285)</f>
        <v/>
      </c>
      <c r="H285" t="str">
        <f>IF(Raw!T285="", "", Raw!T285)</f>
        <v/>
      </c>
      <c r="I285" t="str">
        <f>IF(Raw!U285="", "", Raw!U285)</f>
        <v/>
      </c>
      <c r="J285" t="str">
        <f>IF(Raw!AZ285="Failed", "No", "")</f>
        <v/>
      </c>
      <c r="K285" s="2" t="str">
        <f>IF(Raw!BK285="", "", IF(Raw!BK285="Missed", "Missed", DATEVALUE(RIGHT(Raw!BK285, LEN(Raw!BK285) - FIND(",", Raw!BK285) - 1))))</f>
        <v/>
      </c>
      <c r="L285" s="3" t="str">
        <f>IF(Raw!BL285="", "", IF(Raw!BL285="Missed", "Missed", TIMEVALUE(LEFT(Raw!BL285, FIND(" - ", Raw!BL285)))))</f>
        <v/>
      </c>
      <c r="M285" t="str">
        <f>IF(Raw!BM285="", "", Raw!BM285)</f>
        <v/>
      </c>
      <c r="N285" s="2" t="str">
        <f>IF(Raw!BN285="", "", IF(Raw!BN285="Missed", "Missed", DATEVALUE(RIGHT(Raw!BN285, LEN(Raw!BN285) - FIND(",", Raw!BN285) - 1))))</f>
        <v/>
      </c>
      <c r="O285" s="3" t="str">
        <f>IF(Raw!BO285="", "", IF(Raw!BO285="Missed", "Missed", TIMEVALUE(LEFT(Raw!BO285, FIND(" - ", Raw!BO285)))))</f>
        <v/>
      </c>
      <c r="P285" t="str">
        <f>IF(Raw!BP285="", "", Raw!BP285)</f>
        <v/>
      </c>
      <c r="Q285" s="2" t="str">
        <f>IF(Raw!BW285="", "", IF(Raw!BW285="Missed", "Missed", DATEVALUE(RIGHT(Raw!BW285, LEN(Raw!BW285) - FIND(",", Raw!BW285) - 1))))</f>
        <v/>
      </c>
      <c r="R285" s="3" t="str">
        <f>IF(Raw!BX285="", "", IF(Raw!BX285="Missed", "Missed", TIMEVALUE(LEFT(Raw!BX285, FIND(" - ", Raw!BX285)))))</f>
        <v/>
      </c>
      <c r="S285" t="str">
        <f>IF(Raw!BY285="", "", Raw!BY285)</f>
        <v/>
      </c>
      <c r="T285" s="2" t="str">
        <f>IF(Raw!BZ285="", "", IF(Raw!BZ285="Missed", "Missed", DATEVALUE(RIGHT(Raw!BZ285, LEN(Raw!BZ285) - FIND(",", Raw!BZ285) - 1))))</f>
        <v/>
      </c>
      <c r="U285" s="3" t="str">
        <f>IF(Raw!CA285="", "", IF(Raw!CA285="Missed", "Missed", TIMEVALUE(LEFT(Raw!CA285, FIND(" - ", Raw!CA285)))))</f>
        <v/>
      </c>
      <c r="V285" t="str">
        <f>IF(Raw!CB285="", "", Raw!CB285)</f>
        <v/>
      </c>
    </row>
    <row r="286" spans="1:22" x14ac:dyDescent="0.2">
      <c r="A286" s="4" t="str">
        <f>IF(B286="", "", 285)</f>
        <v/>
      </c>
      <c r="B286" s="4" t="str">
        <f>IF(Raw!R286="", "", Raw!R286)</f>
        <v/>
      </c>
      <c r="C286" s="4" t="str">
        <f>IF(Raw!S286="", "", Raw!S286)</f>
        <v/>
      </c>
      <c r="D286" t="str">
        <f>IF(Raw!AT286="", "", Raw!AT286)</f>
        <v/>
      </c>
      <c r="E286" t="str">
        <f>IF(Raw!V286="", "", Raw!V286)</f>
        <v/>
      </c>
      <c r="F286" t="str">
        <f>IF(Raw!BA286="", "", Raw!BA286)</f>
        <v/>
      </c>
      <c r="G286" t="str">
        <f>IF(Raw!AV286="", "", Raw!AV286)</f>
        <v/>
      </c>
      <c r="H286" t="str">
        <f>IF(Raw!T286="", "", Raw!T286)</f>
        <v/>
      </c>
      <c r="I286" t="str">
        <f>IF(Raw!U286="", "", Raw!U286)</f>
        <v/>
      </c>
      <c r="J286" t="str">
        <f>IF(Raw!AZ286="Failed", "No", "")</f>
        <v/>
      </c>
      <c r="K286" s="2" t="str">
        <f>IF(Raw!BK286="", "", IF(Raw!BK286="Missed", "Missed", DATEVALUE(RIGHT(Raw!BK286, LEN(Raw!BK286) - FIND(",", Raw!BK286) - 1))))</f>
        <v/>
      </c>
      <c r="L286" s="3" t="str">
        <f>IF(Raw!BL286="", "", IF(Raw!BL286="Missed", "Missed", TIMEVALUE(LEFT(Raw!BL286, FIND(" - ", Raw!BL286)))))</f>
        <v/>
      </c>
      <c r="M286" t="str">
        <f>IF(Raw!BM286="", "", Raw!BM286)</f>
        <v/>
      </c>
      <c r="N286" s="2" t="str">
        <f>IF(Raw!BN286="", "", IF(Raw!BN286="Missed", "Missed", DATEVALUE(RIGHT(Raw!BN286, LEN(Raw!BN286) - FIND(",", Raw!BN286) - 1))))</f>
        <v/>
      </c>
      <c r="O286" s="3" t="str">
        <f>IF(Raw!BO286="", "", IF(Raw!BO286="Missed", "Missed", TIMEVALUE(LEFT(Raw!BO286, FIND(" - ", Raw!BO286)))))</f>
        <v/>
      </c>
      <c r="P286" t="str">
        <f>IF(Raw!BP286="", "", Raw!BP286)</f>
        <v/>
      </c>
      <c r="Q286" s="2" t="str">
        <f>IF(Raw!BW286="", "", IF(Raw!BW286="Missed", "Missed", DATEVALUE(RIGHT(Raw!BW286, LEN(Raw!BW286) - FIND(",", Raw!BW286) - 1))))</f>
        <v/>
      </c>
      <c r="R286" s="3" t="str">
        <f>IF(Raw!BX286="", "", IF(Raw!BX286="Missed", "Missed", TIMEVALUE(LEFT(Raw!BX286, FIND(" - ", Raw!BX286)))))</f>
        <v/>
      </c>
      <c r="S286" t="str">
        <f>IF(Raw!BY286="", "", Raw!BY286)</f>
        <v/>
      </c>
      <c r="T286" s="2" t="str">
        <f>IF(Raw!BZ286="", "", IF(Raw!BZ286="Missed", "Missed", DATEVALUE(RIGHT(Raw!BZ286, LEN(Raw!BZ286) - FIND(",", Raw!BZ286) - 1))))</f>
        <v/>
      </c>
      <c r="U286" s="3" t="str">
        <f>IF(Raw!CA286="", "", IF(Raw!CA286="Missed", "Missed", TIMEVALUE(LEFT(Raw!CA286, FIND(" - ", Raw!CA286)))))</f>
        <v/>
      </c>
      <c r="V286" t="str">
        <f>IF(Raw!CB286="", "", Raw!CB286)</f>
        <v/>
      </c>
    </row>
    <row r="287" spans="1:22" x14ac:dyDescent="0.2">
      <c r="A287" s="4" t="str">
        <f>IF(B287="", "", 286)</f>
        <v/>
      </c>
      <c r="B287" s="4" t="str">
        <f>IF(Raw!R287="", "", Raw!R287)</f>
        <v/>
      </c>
      <c r="C287" s="4" t="str">
        <f>IF(Raw!S287="", "", Raw!S287)</f>
        <v/>
      </c>
      <c r="D287" t="str">
        <f>IF(Raw!AT287="", "", Raw!AT287)</f>
        <v/>
      </c>
      <c r="E287" t="str">
        <f>IF(Raw!V287="", "", Raw!V287)</f>
        <v/>
      </c>
      <c r="F287" t="str">
        <f>IF(Raw!BA287="", "", Raw!BA287)</f>
        <v/>
      </c>
      <c r="G287" t="str">
        <f>IF(Raw!AV287="", "", Raw!AV287)</f>
        <v/>
      </c>
      <c r="H287" t="str">
        <f>IF(Raw!T287="", "", Raw!T287)</f>
        <v/>
      </c>
      <c r="I287" t="str">
        <f>IF(Raw!U287="", "", Raw!U287)</f>
        <v/>
      </c>
      <c r="J287" t="str">
        <f>IF(Raw!AZ287="Failed", "No", "")</f>
        <v/>
      </c>
      <c r="K287" s="2" t="str">
        <f>IF(Raw!BK287="", "", IF(Raw!BK287="Missed", "Missed", DATEVALUE(RIGHT(Raw!BK287, LEN(Raw!BK287) - FIND(",", Raw!BK287) - 1))))</f>
        <v/>
      </c>
      <c r="L287" s="3" t="str">
        <f>IF(Raw!BL287="", "", IF(Raw!BL287="Missed", "Missed", TIMEVALUE(LEFT(Raw!BL287, FIND(" - ", Raw!BL287)))))</f>
        <v/>
      </c>
      <c r="M287" t="str">
        <f>IF(Raw!BM287="", "", Raw!BM287)</f>
        <v/>
      </c>
      <c r="N287" s="2" t="str">
        <f>IF(Raw!BN287="", "", IF(Raw!BN287="Missed", "Missed", DATEVALUE(RIGHT(Raw!BN287, LEN(Raw!BN287) - FIND(",", Raw!BN287) - 1))))</f>
        <v/>
      </c>
      <c r="O287" s="3" t="str">
        <f>IF(Raw!BO287="", "", IF(Raw!BO287="Missed", "Missed", TIMEVALUE(LEFT(Raw!BO287, FIND(" - ", Raw!BO287)))))</f>
        <v/>
      </c>
      <c r="P287" t="str">
        <f>IF(Raw!BP287="", "", Raw!BP287)</f>
        <v/>
      </c>
      <c r="Q287" s="2" t="str">
        <f>IF(Raw!BW287="", "", IF(Raw!BW287="Missed", "Missed", DATEVALUE(RIGHT(Raw!BW287, LEN(Raw!BW287) - FIND(",", Raw!BW287) - 1))))</f>
        <v/>
      </c>
      <c r="R287" s="3" t="str">
        <f>IF(Raw!BX287="", "", IF(Raw!BX287="Missed", "Missed", TIMEVALUE(LEFT(Raw!BX287, FIND(" - ", Raw!BX287)))))</f>
        <v/>
      </c>
      <c r="S287" t="str">
        <f>IF(Raw!BY287="", "", Raw!BY287)</f>
        <v/>
      </c>
      <c r="T287" s="2" t="str">
        <f>IF(Raw!BZ287="", "", IF(Raw!BZ287="Missed", "Missed", DATEVALUE(RIGHT(Raw!BZ287, LEN(Raw!BZ287) - FIND(",", Raw!BZ287) - 1))))</f>
        <v/>
      </c>
      <c r="U287" s="3" t="str">
        <f>IF(Raw!CA287="", "", IF(Raw!CA287="Missed", "Missed", TIMEVALUE(LEFT(Raw!CA287, FIND(" - ", Raw!CA287)))))</f>
        <v/>
      </c>
      <c r="V287" t="str">
        <f>IF(Raw!CB287="", "", Raw!CB287)</f>
        <v/>
      </c>
    </row>
    <row r="288" spans="1:22" x14ac:dyDescent="0.2">
      <c r="A288" s="4" t="str">
        <f>IF(B288="", "", 287)</f>
        <v/>
      </c>
      <c r="B288" s="4" t="str">
        <f>IF(Raw!R288="", "", Raw!R288)</f>
        <v/>
      </c>
      <c r="C288" s="4" t="str">
        <f>IF(Raw!S288="", "", Raw!S288)</f>
        <v/>
      </c>
      <c r="D288" t="str">
        <f>IF(Raw!AT288="", "", Raw!AT288)</f>
        <v/>
      </c>
      <c r="E288" t="str">
        <f>IF(Raw!V288="", "", Raw!V288)</f>
        <v/>
      </c>
      <c r="F288" t="str">
        <f>IF(Raw!BA288="", "", Raw!BA288)</f>
        <v/>
      </c>
      <c r="G288" t="str">
        <f>IF(Raw!AV288="", "", Raw!AV288)</f>
        <v/>
      </c>
      <c r="H288" t="str">
        <f>IF(Raw!T288="", "", Raw!T288)</f>
        <v/>
      </c>
      <c r="I288" t="str">
        <f>IF(Raw!U288="", "", Raw!U288)</f>
        <v/>
      </c>
      <c r="J288" t="str">
        <f>IF(Raw!AZ288="Failed", "No", "")</f>
        <v/>
      </c>
      <c r="K288" s="2" t="str">
        <f>IF(Raw!BK288="", "", IF(Raw!BK288="Missed", "Missed", DATEVALUE(RIGHT(Raw!BK288, LEN(Raw!BK288) - FIND(",", Raw!BK288) - 1))))</f>
        <v/>
      </c>
      <c r="L288" s="3" t="str">
        <f>IF(Raw!BL288="", "", IF(Raw!BL288="Missed", "Missed", TIMEVALUE(LEFT(Raw!BL288, FIND(" - ", Raw!BL288)))))</f>
        <v/>
      </c>
      <c r="M288" t="str">
        <f>IF(Raw!BM288="", "", Raw!BM288)</f>
        <v/>
      </c>
      <c r="N288" s="2" t="str">
        <f>IF(Raw!BN288="", "", IF(Raw!BN288="Missed", "Missed", DATEVALUE(RIGHT(Raw!BN288, LEN(Raw!BN288) - FIND(",", Raw!BN288) - 1))))</f>
        <v/>
      </c>
      <c r="O288" s="3" t="str">
        <f>IF(Raw!BO288="", "", IF(Raw!BO288="Missed", "Missed", TIMEVALUE(LEFT(Raw!BO288, FIND(" - ", Raw!BO288)))))</f>
        <v/>
      </c>
      <c r="P288" t="str">
        <f>IF(Raw!BP288="", "", Raw!BP288)</f>
        <v/>
      </c>
      <c r="Q288" s="2" t="str">
        <f>IF(Raw!BW288="", "", IF(Raw!BW288="Missed", "Missed", DATEVALUE(RIGHT(Raw!BW288, LEN(Raw!BW288) - FIND(",", Raw!BW288) - 1))))</f>
        <v/>
      </c>
      <c r="R288" s="3" t="str">
        <f>IF(Raw!BX288="", "", IF(Raw!BX288="Missed", "Missed", TIMEVALUE(LEFT(Raw!BX288, FIND(" - ", Raw!BX288)))))</f>
        <v/>
      </c>
      <c r="S288" t="str">
        <f>IF(Raw!BY288="", "", Raw!BY288)</f>
        <v/>
      </c>
      <c r="T288" s="2" t="str">
        <f>IF(Raw!BZ288="", "", IF(Raw!BZ288="Missed", "Missed", DATEVALUE(RIGHT(Raw!BZ288, LEN(Raw!BZ288) - FIND(",", Raw!BZ288) - 1))))</f>
        <v/>
      </c>
      <c r="U288" s="3" t="str">
        <f>IF(Raw!CA288="", "", IF(Raw!CA288="Missed", "Missed", TIMEVALUE(LEFT(Raw!CA288, FIND(" - ", Raw!CA288)))))</f>
        <v/>
      </c>
      <c r="V288" t="str">
        <f>IF(Raw!CB288="", "", Raw!CB288)</f>
        <v/>
      </c>
    </row>
    <row r="289" spans="1:22" x14ac:dyDescent="0.2">
      <c r="A289" s="4" t="str">
        <f>IF(B289="", "", 288)</f>
        <v/>
      </c>
      <c r="B289" s="4" t="str">
        <f>IF(Raw!R289="", "", Raw!R289)</f>
        <v/>
      </c>
      <c r="C289" s="4" t="str">
        <f>IF(Raw!S289="", "", Raw!S289)</f>
        <v/>
      </c>
      <c r="D289" t="str">
        <f>IF(Raw!AT289="", "", Raw!AT289)</f>
        <v/>
      </c>
      <c r="E289" t="str">
        <f>IF(Raw!V289="", "", Raw!V289)</f>
        <v/>
      </c>
      <c r="F289" t="str">
        <f>IF(Raw!BA289="", "", Raw!BA289)</f>
        <v/>
      </c>
      <c r="G289" t="str">
        <f>IF(Raw!AV289="", "", Raw!AV289)</f>
        <v/>
      </c>
      <c r="H289" t="str">
        <f>IF(Raw!T289="", "", Raw!T289)</f>
        <v/>
      </c>
      <c r="I289" t="str">
        <f>IF(Raw!U289="", "", Raw!U289)</f>
        <v/>
      </c>
      <c r="J289" t="str">
        <f>IF(Raw!AZ289="Failed", "No", "")</f>
        <v/>
      </c>
      <c r="K289" s="2" t="str">
        <f>IF(Raw!BK289="", "", IF(Raw!BK289="Missed", "Missed", DATEVALUE(RIGHT(Raw!BK289, LEN(Raw!BK289) - FIND(",", Raw!BK289) - 1))))</f>
        <v/>
      </c>
      <c r="L289" s="3" t="str">
        <f>IF(Raw!BL289="", "", IF(Raw!BL289="Missed", "Missed", TIMEVALUE(LEFT(Raw!BL289, FIND(" - ", Raw!BL289)))))</f>
        <v/>
      </c>
      <c r="M289" t="str">
        <f>IF(Raw!BM289="", "", Raw!BM289)</f>
        <v/>
      </c>
      <c r="N289" s="2" t="str">
        <f>IF(Raw!BN289="", "", IF(Raw!BN289="Missed", "Missed", DATEVALUE(RIGHT(Raw!BN289, LEN(Raw!BN289) - FIND(",", Raw!BN289) - 1))))</f>
        <v/>
      </c>
      <c r="O289" s="3" t="str">
        <f>IF(Raw!BO289="", "", IF(Raw!BO289="Missed", "Missed", TIMEVALUE(LEFT(Raw!BO289, FIND(" - ", Raw!BO289)))))</f>
        <v/>
      </c>
      <c r="P289" t="str">
        <f>IF(Raw!BP289="", "", Raw!BP289)</f>
        <v/>
      </c>
      <c r="Q289" s="2" t="str">
        <f>IF(Raw!BW289="", "", IF(Raw!BW289="Missed", "Missed", DATEVALUE(RIGHT(Raw!BW289, LEN(Raw!BW289) - FIND(",", Raw!BW289) - 1))))</f>
        <v/>
      </c>
      <c r="R289" s="3" t="str">
        <f>IF(Raw!BX289="", "", IF(Raw!BX289="Missed", "Missed", TIMEVALUE(LEFT(Raw!BX289, FIND(" - ", Raw!BX289)))))</f>
        <v/>
      </c>
      <c r="S289" t="str">
        <f>IF(Raw!BY289="", "", Raw!BY289)</f>
        <v/>
      </c>
      <c r="T289" s="2" t="str">
        <f>IF(Raw!BZ289="", "", IF(Raw!BZ289="Missed", "Missed", DATEVALUE(RIGHT(Raw!BZ289, LEN(Raw!BZ289) - FIND(",", Raw!BZ289) - 1))))</f>
        <v/>
      </c>
      <c r="U289" s="3" t="str">
        <f>IF(Raw!CA289="", "", IF(Raw!CA289="Missed", "Missed", TIMEVALUE(LEFT(Raw!CA289, FIND(" - ", Raw!CA289)))))</f>
        <v/>
      </c>
      <c r="V289" t="str">
        <f>IF(Raw!CB289="", "", Raw!CB289)</f>
        <v/>
      </c>
    </row>
    <row r="290" spans="1:22" x14ac:dyDescent="0.2">
      <c r="A290" s="4" t="str">
        <f>IF(B290="", "", 289)</f>
        <v/>
      </c>
      <c r="B290" s="4" t="str">
        <f>IF(Raw!R290="", "", Raw!R290)</f>
        <v/>
      </c>
      <c r="C290" s="4" t="str">
        <f>IF(Raw!S290="", "", Raw!S290)</f>
        <v/>
      </c>
      <c r="D290" t="str">
        <f>IF(Raw!AT290="", "", Raw!AT290)</f>
        <v/>
      </c>
      <c r="E290" t="str">
        <f>IF(Raw!V290="", "", Raw!V290)</f>
        <v/>
      </c>
      <c r="F290" t="str">
        <f>IF(Raw!BA290="", "", Raw!BA290)</f>
        <v/>
      </c>
      <c r="G290" t="str">
        <f>IF(Raw!AV290="", "", Raw!AV290)</f>
        <v/>
      </c>
      <c r="H290" t="str">
        <f>IF(Raw!T290="", "", Raw!T290)</f>
        <v/>
      </c>
      <c r="I290" t="str">
        <f>IF(Raw!U290="", "", Raw!U290)</f>
        <v/>
      </c>
      <c r="J290" t="str">
        <f>IF(Raw!AZ290="Failed", "No", "")</f>
        <v/>
      </c>
      <c r="K290" s="2" t="str">
        <f>IF(Raw!BK290="", "", IF(Raw!BK290="Missed", "Missed", DATEVALUE(RIGHT(Raw!BK290, LEN(Raw!BK290) - FIND(",", Raw!BK290) - 1))))</f>
        <v/>
      </c>
      <c r="L290" s="3" t="str">
        <f>IF(Raw!BL290="", "", IF(Raw!BL290="Missed", "Missed", TIMEVALUE(LEFT(Raw!BL290, FIND(" - ", Raw!BL290)))))</f>
        <v/>
      </c>
      <c r="M290" t="str">
        <f>IF(Raw!BM290="", "", Raw!BM290)</f>
        <v/>
      </c>
      <c r="N290" s="2" t="str">
        <f>IF(Raw!BN290="", "", IF(Raw!BN290="Missed", "Missed", DATEVALUE(RIGHT(Raw!BN290, LEN(Raw!BN290) - FIND(",", Raw!BN290) - 1))))</f>
        <v/>
      </c>
      <c r="O290" s="3" t="str">
        <f>IF(Raw!BO290="", "", IF(Raw!BO290="Missed", "Missed", TIMEVALUE(LEFT(Raw!BO290, FIND(" - ", Raw!BO290)))))</f>
        <v/>
      </c>
      <c r="P290" t="str">
        <f>IF(Raw!BP290="", "", Raw!BP290)</f>
        <v/>
      </c>
      <c r="Q290" s="2" t="str">
        <f>IF(Raw!BW290="", "", IF(Raw!BW290="Missed", "Missed", DATEVALUE(RIGHT(Raw!BW290, LEN(Raw!BW290) - FIND(",", Raw!BW290) - 1))))</f>
        <v/>
      </c>
      <c r="R290" s="3" t="str">
        <f>IF(Raw!BX290="", "", IF(Raw!BX290="Missed", "Missed", TIMEVALUE(LEFT(Raw!BX290, FIND(" - ", Raw!BX290)))))</f>
        <v/>
      </c>
      <c r="S290" t="str">
        <f>IF(Raw!BY290="", "", Raw!BY290)</f>
        <v/>
      </c>
      <c r="T290" s="2" t="str">
        <f>IF(Raw!BZ290="", "", IF(Raw!BZ290="Missed", "Missed", DATEVALUE(RIGHT(Raw!BZ290, LEN(Raw!BZ290) - FIND(",", Raw!BZ290) - 1))))</f>
        <v/>
      </c>
      <c r="U290" s="3" t="str">
        <f>IF(Raw!CA290="", "", IF(Raw!CA290="Missed", "Missed", TIMEVALUE(LEFT(Raw!CA290, FIND(" - ", Raw!CA290)))))</f>
        <v/>
      </c>
      <c r="V290" t="str">
        <f>IF(Raw!CB290="", "", Raw!CB290)</f>
        <v/>
      </c>
    </row>
    <row r="291" spans="1:22" x14ac:dyDescent="0.2">
      <c r="A291" s="4" t="str">
        <f>IF(B291="", "", 290)</f>
        <v/>
      </c>
      <c r="B291" s="4" t="str">
        <f>IF(Raw!R291="", "", Raw!R291)</f>
        <v/>
      </c>
      <c r="C291" s="4" t="str">
        <f>IF(Raw!S291="", "", Raw!S291)</f>
        <v/>
      </c>
      <c r="D291" t="str">
        <f>IF(Raw!AT291="", "", Raw!AT291)</f>
        <v/>
      </c>
      <c r="E291" t="str">
        <f>IF(Raw!V291="", "", Raw!V291)</f>
        <v/>
      </c>
      <c r="F291" t="str">
        <f>IF(Raw!BA291="", "", Raw!BA291)</f>
        <v/>
      </c>
      <c r="G291" t="str">
        <f>IF(Raw!AV291="", "", Raw!AV291)</f>
        <v/>
      </c>
      <c r="H291" t="str">
        <f>IF(Raw!T291="", "", Raw!T291)</f>
        <v/>
      </c>
      <c r="I291" t="str">
        <f>IF(Raw!U291="", "", Raw!U291)</f>
        <v/>
      </c>
      <c r="J291" t="str">
        <f>IF(Raw!AZ291="Failed", "No", "")</f>
        <v/>
      </c>
      <c r="K291" s="2" t="str">
        <f>IF(Raw!BK291="", "", IF(Raw!BK291="Missed", "Missed", DATEVALUE(RIGHT(Raw!BK291, LEN(Raw!BK291) - FIND(",", Raw!BK291) - 1))))</f>
        <v/>
      </c>
      <c r="L291" s="3" t="str">
        <f>IF(Raw!BL291="", "", IF(Raw!BL291="Missed", "Missed", TIMEVALUE(LEFT(Raw!BL291, FIND(" - ", Raw!BL291)))))</f>
        <v/>
      </c>
      <c r="M291" t="str">
        <f>IF(Raw!BM291="", "", Raw!BM291)</f>
        <v/>
      </c>
      <c r="N291" s="2" t="str">
        <f>IF(Raw!BN291="", "", IF(Raw!BN291="Missed", "Missed", DATEVALUE(RIGHT(Raw!BN291, LEN(Raw!BN291) - FIND(",", Raw!BN291) - 1))))</f>
        <v/>
      </c>
      <c r="O291" s="3" t="str">
        <f>IF(Raw!BO291="", "", IF(Raw!BO291="Missed", "Missed", TIMEVALUE(LEFT(Raw!BO291, FIND(" - ", Raw!BO291)))))</f>
        <v/>
      </c>
      <c r="P291" t="str">
        <f>IF(Raw!BP291="", "", Raw!BP291)</f>
        <v/>
      </c>
      <c r="Q291" s="2" t="str">
        <f>IF(Raw!BW291="", "", IF(Raw!BW291="Missed", "Missed", DATEVALUE(RIGHT(Raw!BW291, LEN(Raw!BW291) - FIND(",", Raw!BW291) - 1))))</f>
        <v/>
      </c>
      <c r="R291" s="3" t="str">
        <f>IF(Raw!BX291="", "", IF(Raw!BX291="Missed", "Missed", TIMEVALUE(LEFT(Raw!BX291, FIND(" - ", Raw!BX291)))))</f>
        <v/>
      </c>
      <c r="S291" t="str">
        <f>IF(Raw!BY291="", "", Raw!BY291)</f>
        <v/>
      </c>
      <c r="T291" s="2" t="str">
        <f>IF(Raw!BZ291="", "", IF(Raw!BZ291="Missed", "Missed", DATEVALUE(RIGHT(Raw!BZ291, LEN(Raw!BZ291) - FIND(",", Raw!BZ291) - 1))))</f>
        <v/>
      </c>
      <c r="U291" s="3" t="str">
        <f>IF(Raw!CA291="", "", IF(Raw!CA291="Missed", "Missed", TIMEVALUE(LEFT(Raw!CA291, FIND(" - ", Raw!CA291)))))</f>
        <v/>
      </c>
      <c r="V291" t="str">
        <f>IF(Raw!CB291="", "", Raw!CB291)</f>
        <v/>
      </c>
    </row>
    <row r="292" spans="1:22" x14ac:dyDescent="0.2">
      <c r="A292" s="4" t="str">
        <f>IF(B292="", "", 291)</f>
        <v/>
      </c>
      <c r="B292" s="4" t="str">
        <f>IF(Raw!R292="", "", Raw!R292)</f>
        <v/>
      </c>
      <c r="C292" s="4" t="str">
        <f>IF(Raw!S292="", "", Raw!S292)</f>
        <v/>
      </c>
      <c r="D292" t="str">
        <f>IF(Raw!AT292="", "", Raw!AT292)</f>
        <v/>
      </c>
      <c r="E292" t="str">
        <f>IF(Raw!V292="", "", Raw!V292)</f>
        <v/>
      </c>
      <c r="F292" t="str">
        <f>IF(Raw!BA292="", "", Raw!BA292)</f>
        <v/>
      </c>
      <c r="G292" t="str">
        <f>IF(Raw!AV292="", "", Raw!AV292)</f>
        <v/>
      </c>
      <c r="H292" t="str">
        <f>IF(Raw!T292="", "", Raw!T292)</f>
        <v/>
      </c>
      <c r="I292" t="str">
        <f>IF(Raw!U292="", "", Raw!U292)</f>
        <v/>
      </c>
      <c r="J292" t="str">
        <f>IF(Raw!AZ292="Failed", "No", "")</f>
        <v/>
      </c>
      <c r="K292" s="2" t="str">
        <f>IF(Raw!BK292="", "", IF(Raw!BK292="Missed", "Missed", DATEVALUE(RIGHT(Raw!BK292, LEN(Raw!BK292) - FIND(",", Raw!BK292) - 1))))</f>
        <v/>
      </c>
      <c r="L292" s="3" t="str">
        <f>IF(Raw!BL292="", "", IF(Raw!BL292="Missed", "Missed", TIMEVALUE(LEFT(Raw!BL292, FIND(" - ", Raw!BL292)))))</f>
        <v/>
      </c>
      <c r="M292" t="str">
        <f>IF(Raw!BM292="", "", Raw!BM292)</f>
        <v/>
      </c>
      <c r="N292" s="2" t="str">
        <f>IF(Raw!BN292="", "", IF(Raw!BN292="Missed", "Missed", DATEVALUE(RIGHT(Raw!BN292, LEN(Raw!BN292) - FIND(",", Raw!BN292) - 1))))</f>
        <v/>
      </c>
      <c r="O292" s="3" t="str">
        <f>IF(Raw!BO292="", "", IF(Raw!BO292="Missed", "Missed", TIMEVALUE(LEFT(Raw!BO292, FIND(" - ", Raw!BO292)))))</f>
        <v/>
      </c>
      <c r="P292" t="str">
        <f>IF(Raw!BP292="", "", Raw!BP292)</f>
        <v/>
      </c>
      <c r="Q292" s="2" t="str">
        <f>IF(Raw!BW292="", "", IF(Raw!BW292="Missed", "Missed", DATEVALUE(RIGHT(Raw!BW292, LEN(Raw!BW292) - FIND(",", Raw!BW292) - 1))))</f>
        <v/>
      </c>
      <c r="R292" s="3" t="str">
        <f>IF(Raw!BX292="", "", IF(Raw!BX292="Missed", "Missed", TIMEVALUE(LEFT(Raw!BX292, FIND(" - ", Raw!BX292)))))</f>
        <v/>
      </c>
      <c r="S292" t="str">
        <f>IF(Raw!BY292="", "", Raw!BY292)</f>
        <v/>
      </c>
      <c r="T292" s="2" t="str">
        <f>IF(Raw!BZ292="", "", IF(Raw!BZ292="Missed", "Missed", DATEVALUE(RIGHT(Raw!BZ292, LEN(Raw!BZ292) - FIND(",", Raw!BZ292) - 1))))</f>
        <v/>
      </c>
      <c r="U292" s="3" t="str">
        <f>IF(Raw!CA292="", "", IF(Raw!CA292="Missed", "Missed", TIMEVALUE(LEFT(Raw!CA292, FIND(" - ", Raw!CA292)))))</f>
        <v/>
      </c>
      <c r="V292" t="str">
        <f>IF(Raw!CB292="", "", Raw!CB292)</f>
        <v/>
      </c>
    </row>
    <row r="293" spans="1:22" x14ac:dyDescent="0.2">
      <c r="A293" s="4" t="str">
        <f>IF(B293="", "", 292)</f>
        <v/>
      </c>
      <c r="B293" s="4" t="str">
        <f>IF(Raw!R293="", "", Raw!R293)</f>
        <v/>
      </c>
      <c r="C293" s="4" t="str">
        <f>IF(Raw!S293="", "", Raw!S293)</f>
        <v/>
      </c>
      <c r="D293" t="str">
        <f>IF(Raw!AT293="", "", Raw!AT293)</f>
        <v/>
      </c>
      <c r="E293" t="str">
        <f>IF(Raw!V293="", "", Raw!V293)</f>
        <v/>
      </c>
      <c r="F293" t="str">
        <f>IF(Raw!BA293="", "", Raw!BA293)</f>
        <v/>
      </c>
      <c r="G293" t="str">
        <f>IF(Raw!AV293="", "", Raw!AV293)</f>
        <v/>
      </c>
      <c r="H293" t="str">
        <f>IF(Raw!T293="", "", Raw!T293)</f>
        <v/>
      </c>
      <c r="I293" t="str">
        <f>IF(Raw!U293="", "", Raw!U293)</f>
        <v/>
      </c>
      <c r="J293" t="str">
        <f>IF(Raw!AZ293="Failed", "No", "")</f>
        <v/>
      </c>
      <c r="K293" s="2" t="str">
        <f>IF(Raw!BK293="", "", IF(Raw!BK293="Missed", "Missed", DATEVALUE(RIGHT(Raw!BK293, LEN(Raw!BK293) - FIND(",", Raw!BK293) - 1))))</f>
        <v/>
      </c>
      <c r="L293" s="3" t="str">
        <f>IF(Raw!BL293="", "", IF(Raw!BL293="Missed", "Missed", TIMEVALUE(LEFT(Raw!BL293, FIND(" - ", Raw!BL293)))))</f>
        <v/>
      </c>
      <c r="M293" t="str">
        <f>IF(Raw!BM293="", "", Raw!BM293)</f>
        <v/>
      </c>
      <c r="N293" s="2" t="str">
        <f>IF(Raw!BN293="", "", IF(Raw!BN293="Missed", "Missed", DATEVALUE(RIGHT(Raw!BN293, LEN(Raw!BN293) - FIND(",", Raw!BN293) - 1))))</f>
        <v/>
      </c>
      <c r="O293" s="3" t="str">
        <f>IF(Raw!BO293="", "", IF(Raw!BO293="Missed", "Missed", TIMEVALUE(LEFT(Raw!BO293, FIND(" - ", Raw!BO293)))))</f>
        <v/>
      </c>
      <c r="P293" t="str">
        <f>IF(Raw!BP293="", "", Raw!BP293)</f>
        <v/>
      </c>
      <c r="Q293" s="2" t="str">
        <f>IF(Raw!BW293="", "", IF(Raw!BW293="Missed", "Missed", DATEVALUE(RIGHT(Raw!BW293, LEN(Raw!BW293) - FIND(",", Raw!BW293) - 1))))</f>
        <v/>
      </c>
      <c r="R293" s="3" t="str">
        <f>IF(Raw!BX293="", "", IF(Raw!BX293="Missed", "Missed", TIMEVALUE(LEFT(Raw!BX293, FIND(" - ", Raw!BX293)))))</f>
        <v/>
      </c>
      <c r="S293" t="str">
        <f>IF(Raw!BY293="", "", Raw!BY293)</f>
        <v/>
      </c>
      <c r="T293" s="2" t="str">
        <f>IF(Raw!BZ293="", "", IF(Raw!BZ293="Missed", "Missed", DATEVALUE(RIGHT(Raw!BZ293, LEN(Raw!BZ293) - FIND(",", Raw!BZ293) - 1))))</f>
        <v/>
      </c>
      <c r="U293" s="3" t="str">
        <f>IF(Raw!CA293="", "", IF(Raw!CA293="Missed", "Missed", TIMEVALUE(LEFT(Raw!CA293, FIND(" - ", Raw!CA293)))))</f>
        <v/>
      </c>
      <c r="V293" t="str">
        <f>IF(Raw!CB293="", "", Raw!CB293)</f>
        <v/>
      </c>
    </row>
    <row r="294" spans="1:22" x14ac:dyDescent="0.2">
      <c r="A294" s="4" t="str">
        <f>IF(B294="", "", 293)</f>
        <v/>
      </c>
      <c r="B294" s="4" t="str">
        <f>IF(Raw!R294="", "", Raw!R294)</f>
        <v/>
      </c>
      <c r="C294" s="4" t="str">
        <f>IF(Raw!S294="", "", Raw!S294)</f>
        <v/>
      </c>
      <c r="D294" t="str">
        <f>IF(Raw!AT294="", "", Raw!AT294)</f>
        <v/>
      </c>
      <c r="E294" t="str">
        <f>IF(Raw!V294="", "", Raw!V294)</f>
        <v/>
      </c>
      <c r="F294" t="str">
        <f>IF(Raw!BA294="", "", Raw!BA294)</f>
        <v/>
      </c>
      <c r="G294" t="str">
        <f>IF(Raw!AV294="", "", Raw!AV294)</f>
        <v/>
      </c>
      <c r="H294" t="str">
        <f>IF(Raw!T294="", "", Raw!T294)</f>
        <v/>
      </c>
      <c r="I294" t="str">
        <f>IF(Raw!U294="", "", Raw!U294)</f>
        <v/>
      </c>
      <c r="J294" t="str">
        <f>IF(Raw!AZ294="Failed", "No", "")</f>
        <v/>
      </c>
      <c r="K294" s="2" t="str">
        <f>IF(Raw!BK294="", "", IF(Raw!BK294="Missed", "Missed", DATEVALUE(RIGHT(Raw!BK294, LEN(Raw!BK294) - FIND(",", Raw!BK294) - 1))))</f>
        <v/>
      </c>
      <c r="L294" s="3" t="str">
        <f>IF(Raw!BL294="", "", IF(Raw!BL294="Missed", "Missed", TIMEVALUE(LEFT(Raw!BL294, FIND(" - ", Raw!BL294)))))</f>
        <v/>
      </c>
      <c r="M294" t="str">
        <f>IF(Raw!BM294="", "", Raw!BM294)</f>
        <v/>
      </c>
      <c r="N294" s="2" t="str">
        <f>IF(Raw!BN294="", "", IF(Raw!BN294="Missed", "Missed", DATEVALUE(RIGHT(Raw!BN294, LEN(Raw!BN294) - FIND(",", Raw!BN294) - 1))))</f>
        <v/>
      </c>
      <c r="O294" s="3" t="str">
        <f>IF(Raw!BO294="", "", IF(Raw!BO294="Missed", "Missed", TIMEVALUE(LEFT(Raw!BO294, FIND(" - ", Raw!BO294)))))</f>
        <v/>
      </c>
      <c r="P294" t="str">
        <f>IF(Raw!BP294="", "", Raw!BP294)</f>
        <v/>
      </c>
      <c r="Q294" s="2" t="str">
        <f>IF(Raw!BW294="", "", IF(Raw!BW294="Missed", "Missed", DATEVALUE(RIGHT(Raw!BW294, LEN(Raw!BW294) - FIND(",", Raw!BW294) - 1))))</f>
        <v/>
      </c>
      <c r="R294" s="3" t="str">
        <f>IF(Raw!BX294="", "", IF(Raw!BX294="Missed", "Missed", TIMEVALUE(LEFT(Raw!BX294, FIND(" - ", Raw!BX294)))))</f>
        <v/>
      </c>
      <c r="S294" t="str">
        <f>IF(Raw!BY294="", "", Raw!BY294)</f>
        <v/>
      </c>
      <c r="T294" s="2" t="str">
        <f>IF(Raw!BZ294="", "", IF(Raw!BZ294="Missed", "Missed", DATEVALUE(RIGHT(Raw!BZ294, LEN(Raw!BZ294) - FIND(",", Raw!BZ294) - 1))))</f>
        <v/>
      </c>
      <c r="U294" s="3" t="str">
        <f>IF(Raw!CA294="", "", IF(Raw!CA294="Missed", "Missed", TIMEVALUE(LEFT(Raw!CA294, FIND(" - ", Raw!CA294)))))</f>
        <v/>
      </c>
      <c r="V294" t="str">
        <f>IF(Raw!CB294="", "", Raw!CB294)</f>
        <v/>
      </c>
    </row>
    <row r="295" spans="1:22" x14ac:dyDescent="0.2">
      <c r="A295" s="4" t="str">
        <f>IF(B295="", "", 294)</f>
        <v/>
      </c>
      <c r="B295" s="4" t="str">
        <f>IF(Raw!R295="", "", Raw!R295)</f>
        <v/>
      </c>
      <c r="C295" s="4" t="str">
        <f>IF(Raw!S295="", "", Raw!S295)</f>
        <v/>
      </c>
      <c r="D295" t="str">
        <f>IF(Raw!AT295="", "", Raw!AT295)</f>
        <v/>
      </c>
      <c r="E295" t="str">
        <f>IF(Raw!V295="", "", Raw!V295)</f>
        <v/>
      </c>
      <c r="F295" t="str">
        <f>IF(Raw!BA295="", "", Raw!BA295)</f>
        <v/>
      </c>
      <c r="G295" t="str">
        <f>IF(Raw!AV295="", "", Raw!AV295)</f>
        <v/>
      </c>
      <c r="H295" t="str">
        <f>IF(Raw!T295="", "", Raw!T295)</f>
        <v/>
      </c>
      <c r="I295" t="str">
        <f>IF(Raw!U295="", "", Raw!U295)</f>
        <v/>
      </c>
      <c r="J295" t="str">
        <f>IF(Raw!AZ295="Failed", "No", "")</f>
        <v/>
      </c>
      <c r="K295" s="2" t="str">
        <f>IF(Raw!BK295="", "", IF(Raw!BK295="Missed", "Missed", DATEVALUE(RIGHT(Raw!BK295, LEN(Raw!BK295) - FIND(",", Raw!BK295) - 1))))</f>
        <v/>
      </c>
      <c r="L295" s="3" t="str">
        <f>IF(Raw!BL295="", "", IF(Raw!BL295="Missed", "Missed", TIMEVALUE(LEFT(Raw!BL295, FIND(" - ", Raw!BL295)))))</f>
        <v/>
      </c>
      <c r="M295" t="str">
        <f>IF(Raw!BM295="", "", Raw!BM295)</f>
        <v/>
      </c>
      <c r="N295" s="2" t="str">
        <f>IF(Raw!BN295="", "", IF(Raw!BN295="Missed", "Missed", DATEVALUE(RIGHT(Raw!BN295, LEN(Raw!BN295) - FIND(",", Raw!BN295) - 1))))</f>
        <v/>
      </c>
      <c r="O295" s="3" t="str">
        <f>IF(Raw!BO295="", "", IF(Raw!BO295="Missed", "Missed", TIMEVALUE(LEFT(Raw!BO295, FIND(" - ", Raw!BO295)))))</f>
        <v/>
      </c>
      <c r="P295" t="str">
        <f>IF(Raw!BP295="", "", Raw!BP295)</f>
        <v/>
      </c>
      <c r="Q295" s="2" t="str">
        <f>IF(Raw!BW295="", "", IF(Raw!BW295="Missed", "Missed", DATEVALUE(RIGHT(Raw!BW295, LEN(Raw!BW295) - FIND(",", Raw!BW295) - 1))))</f>
        <v/>
      </c>
      <c r="R295" s="3" t="str">
        <f>IF(Raw!BX295="", "", IF(Raw!BX295="Missed", "Missed", TIMEVALUE(LEFT(Raw!BX295, FIND(" - ", Raw!BX295)))))</f>
        <v/>
      </c>
      <c r="S295" t="str">
        <f>IF(Raw!BY295="", "", Raw!BY295)</f>
        <v/>
      </c>
      <c r="T295" s="2" t="str">
        <f>IF(Raw!BZ295="", "", IF(Raw!BZ295="Missed", "Missed", DATEVALUE(RIGHT(Raw!BZ295, LEN(Raw!BZ295) - FIND(",", Raw!BZ295) - 1))))</f>
        <v/>
      </c>
      <c r="U295" s="3" t="str">
        <f>IF(Raw!CA295="", "", IF(Raw!CA295="Missed", "Missed", TIMEVALUE(LEFT(Raw!CA295, FIND(" - ", Raw!CA295)))))</f>
        <v/>
      </c>
      <c r="V295" t="str">
        <f>IF(Raw!CB295="", "", Raw!CB295)</f>
        <v/>
      </c>
    </row>
    <row r="296" spans="1:22" x14ac:dyDescent="0.2">
      <c r="A296" s="4" t="str">
        <f>IF(B296="", "", 295)</f>
        <v/>
      </c>
      <c r="B296" s="4" t="str">
        <f>IF(Raw!R296="", "", Raw!R296)</f>
        <v/>
      </c>
      <c r="C296" s="4" t="str">
        <f>IF(Raw!S296="", "", Raw!S296)</f>
        <v/>
      </c>
      <c r="D296" t="str">
        <f>IF(Raw!AT296="", "", Raw!AT296)</f>
        <v/>
      </c>
      <c r="E296" t="str">
        <f>IF(Raw!V296="", "", Raw!V296)</f>
        <v/>
      </c>
      <c r="F296" t="str">
        <f>IF(Raw!BA296="", "", Raw!BA296)</f>
        <v/>
      </c>
      <c r="G296" t="str">
        <f>IF(Raw!AV296="", "", Raw!AV296)</f>
        <v/>
      </c>
      <c r="H296" t="str">
        <f>IF(Raw!T296="", "", Raw!T296)</f>
        <v/>
      </c>
      <c r="I296" t="str">
        <f>IF(Raw!U296="", "", Raw!U296)</f>
        <v/>
      </c>
      <c r="J296" t="str">
        <f>IF(Raw!AZ296="Failed", "No", "")</f>
        <v/>
      </c>
      <c r="K296" s="2" t="str">
        <f>IF(Raw!BK296="", "", IF(Raw!BK296="Missed", "Missed", DATEVALUE(RIGHT(Raw!BK296, LEN(Raw!BK296) - FIND(",", Raw!BK296) - 1))))</f>
        <v/>
      </c>
      <c r="L296" s="3" t="str">
        <f>IF(Raw!BL296="", "", IF(Raw!BL296="Missed", "Missed", TIMEVALUE(LEFT(Raw!BL296, FIND(" - ", Raw!BL296)))))</f>
        <v/>
      </c>
      <c r="M296" t="str">
        <f>IF(Raw!BM296="", "", Raw!BM296)</f>
        <v/>
      </c>
      <c r="N296" s="2" t="str">
        <f>IF(Raw!BN296="", "", IF(Raw!BN296="Missed", "Missed", DATEVALUE(RIGHT(Raw!BN296, LEN(Raw!BN296) - FIND(",", Raw!BN296) - 1))))</f>
        <v/>
      </c>
      <c r="O296" s="3" t="str">
        <f>IF(Raw!BO296="", "", IF(Raw!BO296="Missed", "Missed", TIMEVALUE(LEFT(Raw!BO296, FIND(" - ", Raw!BO296)))))</f>
        <v/>
      </c>
      <c r="P296" t="str">
        <f>IF(Raw!BP296="", "", Raw!BP296)</f>
        <v/>
      </c>
      <c r="Q296" s="2" t="str">
        <f>IF(Raw!BW296="", "", IF(Raw!BW296="Missed", "Missed", DATEVALUE(RIGHT(Raw!BW296, LEN(Raw!BW296) - FIND(",", Raw!BW296) - 1))))</f>
        <v/>
      </c>
      <c r="R296" s="3" t="str">
        <f>IF(Raw!BX296="", "", IF(Raw!BX296="Missed", "Missed", TIMEVALUE(LEFT(Raw!BX296, FIND(" - ", Raw!BX296)))))</f>
        <v/>
      </c>
      <c r="S296" t="str">
        <f>IF(Raw!BY296="", "", Raw!BY296)</f>
        <v/>
      </c>
      <c r="T296" s="2" t="str">
        <f>IF(Raw!BZ296="", "", IF(Raw!BZ296="Missed", "Missed", DATEVALUE(RIGHT(Raw!BZ296, LEN(Raw!BZ296) - FIND(",", Raw!BZ296) - 1))))</f>
        <v/>
      </c>
      <c r="U296" s="3" t="str">
        <f>IF(Raw!CA296="", "", IF(Raw!CA296="Missed", "Missed", TIMEVALUE(LEFT(Raw!CA296, FIND(" - ", Raw!CA296)))))</f>
        <v/>
      </c>
      <c r="V296" t="str">
        <f>IF(Raw!CB296="", "", Raw!CB296)</f>
        <v/>
      </c>
    </row>
    <row r="297" spans="1:22" x14ac:dyDescent="0.2">
      <c r="A297" s="4" t="str">
        <f>IF(B297="", "", 296)</f>
        <v/>
      </c>
      <c r="B297" s="4" t="str">
        <f>IF(Raw!R297="", "", Raw!R297)</f>
        <v/>
      </c>
      <c r="C297" s="4" t="str">
        <f>IF(Raw!S297="", "", Raw!S297)</f>
        <v/>
      </c>
      <c r="D297" t="str">
        <f>IF(Raw!AT297="", "", Raw!AT297)</f>
        <v/>
      </c>
      <c r="E297" t="str">
        <f>IF(Raw!V297="", "", Raw!V297)</f>
        <v/>
      </c>
      <c r="F297" t="str">
        <f>IF(Raw!BA297="", "", Raw!BA297)</f>
        <v/>
      </c>
      <c r="G297" t="str">
        <f>IF(Raw!AV297="", "", Raw!AV297)</f>
        <v/>
      </c>
      <c r="H297" t="str">
        <f>IF(Raw!T297="", "", Raw!T297)</f>
        <v/>
      </c>
      <c r="I297" t="str">
        <f>IF(Raw!U297="", "", Raw!U297)</f>
        <v/>
      </c>
      <c r="J297" t="str">
        <f>IF(Raw!AZ297="Failed", "No", "")</f>
        <v/>
      </c>
      <c r="K297" s="2" t="str">
        <f>IF(Raw!BK297="", "", IF(Raw!BK297="Missed", "Missed", DATEVALUE(RIGHT(Raw!BK297, LEN(Raw!BK297) - FIND(",", Raw!BK297) - 1))))</f>
        <v/>
      </c>
      <c r="L297" s="3" t="str">
        <f>IF(Raw!BL297="", "", IF(Raw!BL297="Missed", "Missed", TIMEVALUE(LEFT(Raw!BL297, FIND(" - ", Raw!BL297)))))</f>
        <v/>
      </c>
      <c r="M297" t="str">
        <f>IF(Raw!BM297="", "", Raw!BM297)</f>
        <v/>
      </c>
      <c r="N297" s="2" t="str">
        <f>IF(Raw!BN297="", "", IF(Raw!BN297="Missed", "Missed", DATEVALUE(RIGHT(Raw!BN297, LEN(Raw!BN297) - FIND(",", Raw!BN297) - 1))))</f>
        <v/>
      </c>
      <c r="O297" s="3" t="str">
        <f>IF(Raw!BO297="", "", IF(Raw!BO297="Missed", "Missed", TIMEVALUE(LEFT(Raw!BO297, FIND(" - ", Raw!BO297)))))</f>
        <v/>
      </c>
      <c r="P297" t="str">
        <f>IF(Raw!BP297="", "", Raw!BP297)</f>
        <v/>
      </c>
      <c r="Q297" s="2" t="str">
        <f>IF(Raw!BW297="", "", IF(Raw!BW297="Missed", "Missed", DATEVALUE(RIGHT(Raw!BW297, LEN(Raw!BW297) - FIND(",", Raw!BW297) - 1))))</f>
        <v/>
      </c>
      <c r="R297" s="3" t="str">
        <f>IF(Raw!BX297="", "", IF(Raw!BX297="Missed", "Missed", TIMEVALUE(LEFT(Raw!BX297, FIND(" - ", Raw!BX297)))))</f>
        <v/>
      </c>
      <c r="S297" t="str">
        <f>IF(Raw!BY297="", "", Raw!BY297)</f>
        <v/>
      </c>
      <c r="T297" s="2" t="str">
        <f>IF(Raw!BZ297="", "", IF(Raw!BZ297="Missed", "Missed", DATEVALUE(RIGHT(Raw!BZ297, LEN(Raw!BZ297) - FIND(",", Raw!BZ297) - 1))))</f>
        <v/>
      </c>
      <c r="U297" s="3" t="str">
        <f>IF(Raw!CA297="", "", IF(Raw!CA297="Missed", "Missed", TIMEVALUE(LEFT(Raw!CA297, FIND(" - ", Raw!CA297)))))</f>
        <v/>
      </c>
      <c r="V297" t="str">
        <f>IF(Raw!CB297="", "", Raw!CB297)</f>
        <v/>
      </c>
    </row>
    <row r="298" spans="1:22" x14ac:dyDescent="0.2">
      <c r="A298" s="4" t="str">
        <f>IF(B298="", "", 297)</f>
        <v/>
      </c>
      <c r="B298" s="4" t="str">
        <f>IF(Raw!R298="", "", Raw!R298)</f>
        <v/>
      </c>
      <c r="C298" s="4" t="str">
        <f>IF(Raw!S298="", "", Raw!S298)</f>
        <v/>
      </c>
      <c r="D298" t="str">
        <f>IF(Raw!AT298="", "", Raw!AT298)</f>
        <v/>
      </c>
      <c r="E298" t="str">
        <f>IF(Raw!V298="", "", Raw!V298)</f>
        <v/>
      </c>
      <c r="F298" t="str">
        <f>IF(Raw!BA298="", "", Raw!BA298)</f>
        <v/>
      </c>
      <c r="G298" t="str">
        <f>IF(Raw!AV298="", "", Raw!AV298)</f>
        <v/>
      </c>
      <c r="H298" t="str">
        <f>IF(Raw!T298="", "", Raw!T298)</f>
        <v/>
      </c>
      <c r="I298" t="str">
        <f>IF(Raw!U298="", "", Raw!U298)</f>
        <v/>
      </c>
      <c r="J298" t="str">
        <f>IF(Raw!AZ298="Failed", "No", "")</f>
        <v/>
      </c>
      <c r="K298" s="2" t="str">
        <f>IF(Raw!BK298="", "", IF(Raw!BK298="Missed", "Missed", DATEVALUE(RIGHT(Raw!BK298, LEN(Raw!BK298) - FIND(",", Raw!BK298) - 1))))</f>
        <v/>
      </c>
      <c r="L298" s="3" t="str">
        <f>IF(Raw!BL298="", "", IF(Raw!BL298="Missed", "Missed", TIMEVALUE(LEFT(Raw!BL298, FIND(" - ", Raw!BL298)))))</f>
        <v/>
      </c>
      <c r="M298" t="str">
        <f>IF(Raw!BM298="", "", Raw!BM298)</f>
        <v/>
      </c>
      <c r="N298" s="2" t="str">
        <f>IF(Raw!BN298="", "", IF(Raw!BN298="Missed", "Missed", DATEVALUE(RIGHT(Raw!BN298, LEN(Raw!BN298) - FIND(",", Raw!BN298) - 1))))</f>
        <v/>
      </c>
      <c r="O298" s="3" t="str">
        <f>IF(Raw!BO298="", "", IF(Raw!BO298="Missed", "Missed", TIMEVALUE(LEFT(Raw!BO298, FIND(" - ", Raw!BO298)))))</f>
        <v/>
      </c>
      <c r="P298" t="str">
        <f>IF(Raw!BP298="", "", Raw!BP298)</f>
        <v/>
      </c>
      <c r="Q298" s="2" t="str">
        <f>IF(Raw!BW298="", "", IF(Raw!BW298="Missed", "Missed", DATEVALUE(RIGHT(Raw!BW298, LEN(Raw!BW298) - FIND(",", Raw!BW298) - 1))))</f>
        <v/>
      </c>
      <c r="R298" s="3" t="str">
        <f>IF(Raw!BX298="", "", IF(Raw!BX298="Missed", "Missed", TIMEVALUE(LEFT(Raw!BX298, FIND(" - ", Raw!BX298)))))</f>
        <v/>
      </c>
      <c r="S298" t="str">
        <f>IF(Raw!BY298="", "", Raw!BY298)</f>
        <v/>
      </c>
      <c r="T298" s="2" t="str">
        <f>IF(Raw!BZ298="", "", IF(Raw!BZ298="Missed", "Missed", DATEVALUE(RIGHT(Raw!BZ298, LEN(Raw!BZ298) - FIND(",", Raw!BZ298) - 1))))</f>
        <v/>
      </c>
      <c r="U298" s="3" t="str">
        <f>IF(Raw!CA298="", "", IF(Raw!CA298="Missed", "Missed", TIMEVALUE(LEFT(Raw!CA298, FIND(" - ", Raw!CA298)))))</f>
        <v/>
      </c>
      <c r="V298" t="str">
        <f>IF(Raw!CB298="", "", Raw!CB298)</f>
        <v/>
      </c>
    </row>
    <row r="299" spans="1:22" x14ac:dyDescent="0.2">
      <c r="A299" s="4" t="str">
        <f>IF(B299="", "", 298)</f>
        <v/>
      </c>
      <c r="B299" s="4" t="str">
        <f>IF(Raw!R299="", "", Raw!R299)</f>
        <v/>
      </c>
      <c r="C299" s="4" t="str">
        <f>IF(Raw!S299="", "", Raw!S299)</f>
        <v/>
      </c>
      <c r="D299" t="str">
        <f>IF(Raw!AT299="", "", Raw!AT299)</f>
        <v/>
      </c>
      <c r="E299" t="str">
        <f>IF(Raw!V299="", "", Raw!V299)</f>
        <v/>
      </c>
      <c r="F299" t="str">
        <f>IF(Raw!BA299="", "", Raw!BA299)</f>
        <v/>
      </c>
      <c r="G299" t="str">
        <f>IF(Raw!AV299="", "", Raw!AV299)</f>
        <v/>
      </c>
      <c r="H299" t="str">
        <f>IF(Raw!T299="", "", Raw!T299)</f>
        <v/>
      </c>
      <c r="I299" t="str">
        <f>IF(Raw!U299="", "", Raw!U299)</f>
        <v/>
      </c>
      <c r="J299" t="str">
        <f>IF(Raw!AZ299="Failed", "No", "")</f>
        <v/>
      </c>
      <c r="K299" s="2" t="str">
        <f>IF(Raw!BK299="", "", IF(Raw!BK299="Missed", "Missed", DATEVALUE(RIGHT(Raw!BK299, LEN(Raw!BK299) - FIND(",", Raw!BK299) - 1))))</f>
        <v/>
      </c>
      <c r="L299" s="3" t="str">
        <f>IF(Raw!BL299="", "", IF(Raw!BL299="Missed", "Missed", TIMEVALUE(LEFT(Raw!BL299, FIND(" - ", Raw!BL299)))))</f>
        <v/>
      </c>
      <c r="M299" t="str">
        <f>IF(Raw!BM299="", "", Raw!BM299)</f>
        <v/>
      </c>
      <c r="N299" s="2" t="str">
        <f>IF(Raw!BN299="", "", IF(Raw!BN299="Missed", "Missed", DATEVALUE(RIGHT(Raw!BN299, LEN(Raw!BN299) - FIND(",", Raw!BN299) - 1))))</f>
        <v/>
      </c>
      <c r="O299" s="3" t="str">
        <f>IF(Raw!BO299="", "", IF(Raw!BO299="Missed", "Missed", TIMEVALUE(LEFT(Raw!BO299, FIND(" - ", Raw!BO299)))))</f>
        <v/>
      </c>
      <c r="P299" t="str">
        <f>IF(Raw!BP299="", "", Raw!BP299)</f>
        <v/>
      </c>
      <c r="Q299" s="2" t="str">
        <f>IF(Raw!BW299="", "", IF(Raw!BW299="Missed", "Missed", DATEVALUE(RIGHT(Raw!BW299, LEN(Raw!BW299) - FIND(",", Raw!BW299) - 1))))</f>
        <v/>
      </c>
      <c r="R299" s="3" t="str">
        <f>IF(Raw!BX299="", "", IF(Raw!BX299="Missed", "Missed", TIMEVALUE(LEFT(Raw!BX299, FIND(" - ", Raw!BX299)))))</f>
        <v/>
      </c>
      <c r="S299" t="str">
        <f>IF(Raw!BY299="", "", Raw!BY299)</f>
        <v/>
      </c>
      <c r="T299" s="2" t="str">
        <f>IF(Raw!BZ299="", "", IF(Raw!BZ299="Missed", "Missed", DATEVALUE(RIGHT(Raw!BZ299, LEN(Raw!BZ299) - FIND(",", Raw!BZ299) - 1))))</f>
        <v/>
      </c>
      <c r="U299" s="3" t="str">
        <f>IF(Raw!CA299="", "", IF(Raw!CA299="Missed", "Missed", TIMEVALUE(LEFT(Raw!CA299, FIND(" - ", Raw!CA299)))))</f>
        <v/>
      </c>
      <c r="V299" t="str">
        <f>IF(Raw!CB299="", "", Raw!CB299)</f>
        <v/>
      </c>
    </row>
    <row r="300" spans="1:22" x14ac:dyDescent="0.2">
      <c r="A300" s="4" t="str">
        <f>IF(B300="", "", 299)</f>
        <v/>
      </c>
      <c r="B300" s="4" t="str">
        <f>IF(Raw!R300="", "", Raw!R300)</f>
        <v/>
      </c>
      <c r="C300" s="4" t="str">
        <f>IF(Raw!S300="", "", Raw!S300)</f>
        <v/>
      </c>
      <c r="D300" t="str">
        <f>IF(Raw!AT300="", "", Raw!AT300)</f>
        <v/>
      </c>
      <c r="E300" t="str">
        <f>IF(Raw!V300="", "", Raw!V300)</f>
        <v/>
      </c>
      <c r="F300" t="str">
        <f>IF(Raw!BA300="", "", Raw!BA300)</f>
        <v/>
      </c>
      <c r="G300" t="str">
        <f>IF(Raw!AV300="", "", Raw!AV300)</f>
        <v/>
      </c>
      <c r="H300" t="str">
        <f>IF(Raw!T300="", "", Raw!T300)</f>
        <v/>
      </c>
      <c r="I300" t="str">
        <f>IF(Raw!U300="", "", Raw!U300)</f>
        <v/>
      </c>
      <c r="J300" t="str">
        <f>IF(Raw!AZ300="Failed", "No", "")</f>
        <v/>
      </c>
      <c r="K300" s="2" t="str">
        <f>IF(Raw!BK300="", "", IF(Raw!BK300="Missed", "Missed", DATEVALUE(RIGHT(Raw!BK300, LEN(Raw!BK300) - FIND(",", Raw!BK300) - 1))))</f>
        <v/>
      </c>
      <c r="L300" s="3" t="str">
        <f>IF(Raw!BL300="", "", IF(Raw!BL300="Missed", "Missed", TIMEVALUE(LEFT(Raw!BL300, FIND(" - ", Raw!BL300)))))</f>
        <v/>
      </c>
      <c r="M300" t="str">
        <f>IF(Raw!BM300="", "", Raw!BM300)</f>
        <v/>
      </c>
      <c r="N300" s="2" t="str">
        <f>IF(Raw!BN300="", "", IF(Raw!BN300="Missed", "Missed", DATEVALUE(RIGHT(Raw!BN300, LEN(Raw!BN300) - FIND(",", Raw!BN300) - 1))))</f>
        <v/>
      </c>
      <c r="O300" s="3" t="str">
        <f>IF(Raw!BO300="", "", IF(Raw!BO300="Missed", "Missed", TIMEVALUE(LEFT(Raw!BO300, FIND(" - ", Raw!BO300)))))</f>
        <v/>
      </c>
      <c r="P300" t="str">
        <f>IF(Raw!BP300="", "", Raw!BP300)</f>
        <v/>
      </c>
      <c r="Q300" s="2" t="str">
        <f>IF(Raw!BW300="", "", IF(Raw!BW300="Missed", "Missed", DATEVALUE(RIGHT(Raw!BW300, LEN(Raw!BW300) - FIND(",", Raw!BW300) - 1))))</f>
        <v/>
      </c>
      <c r="R300" s="3" t="str">
        <f>IF(Raw!BX300="", "", IF(Raw!BX300="Missed", "Missed", TIMEVALUE(LEFT(Raw!BX300, FIND(" - ", Raw!BX300)))))</f>
        <v/>
      </c>
      <c r="S300" t="str">
        <f>IF(Raw!BY300="", "", Raw!BY300)</f>
        <v/>
      </c>
      <c r="T300" s="2" t="str">
        <f>IF(Raw!BZ300="", "", IF(Raw!BZ300="Missed", "Missed", DATEVALUE(RIGHT(Raw!BZ300, LEN(Raw!BZ300) - FIND(",", Raw!BZ300) - 1))))</f>
        <v/>
      </c>
      <c r="U300" s="3" t="str">
        <f>IF(Raw!CA300="", "", IF(Raw!CA300="Missed", "Missed", TIMEVALUE(LEFT(Raw!CA300, FIND(" - ", Raw!CA300)))))</f>
        <v/>
      </c>
      <c r="V300" t="str">
        <f>IF(Raw!CB300="", "", Raw!CB300)</f>
        <v/>
      </c>
    </row>
    <row r="301" spans="1:22" x14ac:dyDescent="0.2">
      <c r="A301" s="4" t="str">
        <f>IF(B301="", "", 300)</f>
        <v/>
      </c>
      <c r="B301" s="4" t="str">
        <f>IF(Raw!R301="", "", Raw!R301)</f>
        <v/>
      </c>
      <c r="C301" s="4" t="str">
        <f>IF(Raw!S301="", "", Raw!S301)</f>
        <v/>
      </c>
      <c r="D301" t="str">
        <f>IF(Raw!AT301="", "", Raw!AT301)</f>
        <v/>
      </c>
      <c r="E301" t="str">
        <f>IF(Raw!V301="", "", Raw!V301)</f>
        <v/>
      </c>
      <c r="F301" t="str">
        <f>IF(Raw!BA301="", "", Raw!BA301)</f>
        <v/>
      </c>
      <c r="G301" t="str">
        <f>IF(Raw!AV301="", "", Raw!AV301)</f>
        <v/>
      </c>
      <c r="H301" t="str">
        <f>IF(Raw!T301="", "", Raw!T301)</f>
        <v/>
      </c>
      <c r="I301" t="str">
        <f>IF(Raw!U301="", "", Raw!U301)</f>
        <v/>
      </c>
      <c r="J301" t="str">
        <f>IF(Raw!AZ301="Failed", "No", "")</f>
        <v/>
      </c>
      <c r="K301" s="2" t="str">
        <f>IF(Raw!BK301="", "", IF(Raw!BK301="Missed", "Missed", DATEVALUE(RIGHT(Raw!BK301, LEN(Raw!BK301) - FIND(",", Raw!BK301) - 1))))</f>
        <v/>
      </c>
      <c r="L301" s="3" t="str">
        <f>IF(Raw!BL301="", "", IF(Raw!BL301="Missed", "Missed", TIMEVALUE(LEFT(Raw!BL301, FIND(" - ", Raw!BL301)))))</f>
        <v/>
      </c>
      <c r="M301" t="str">
        <f>IF(Raw!BM301="", "", Raw!BM301)</f>
        <v/>
      </c>
      <c r="N301" s="2" t="str">
        <f>IF(Raw!BN301="", "", IF(Raw!BN301="Missed", "Missed", DATEVALUE(RIGHT(Raw!BN301, LEN(Raw!BN301) - FIND(",", Raw!BN301) - 1))))</f>
        <v/>
      </c>
      <c r="O301" s="3" t="str">
        <f>IF(Raw!BO301="", "", IF(Raw!BO301="Missed", "Missed", TIMEVALUE(LEFT(Raw!BO301, FIND(" - ", Raw!BO301)))))</f>
        <v/>
      </c>
      <c r="P301" t="str">
        <f>IF(Raw!BP301="", "", Raw!BP301)</f>
        <v/>
      </c>
      <c r="Q301" s="2" t="str">
        <f>IF(Raw!BW301="", "", IF(Raw!BW301="Missed", "Missed", DATEVALUE(RIGHT(Raw!BW301, LEN(Raw!BW301) - FIND(",", Raw!BW301) - 1))))</f>
        <v/>
      </c>
      <c r="R301" s="3" t="str">
        <f>IF(Raw!BX301="", "", IF(Raw!BX301="Missed", "Missed", TIMEVALUE(LEFT(Raw!BX301, FIND(" - ", Raw!BX301)))))</f>
        <v/>
      </c>
      <c r="S301" t="str">
        <f>IF(Raw!BY301="", "", Raw!BY301)</f>
        <v/>
      </c>
      <c r="T301" s="2" t="str">
        <f>IF(Raw!BZ301="", "", IF(Raw!BZ301="Missed", "Missed", DATEVALUE(RIGHT(Raw!BZ301, LEN(Raw!BZ301) - FIND(",", Raw!BZ301) - 1))))</f>
        <v/>
      </c>
      <c r="U301" s="3" t="str">
        <f>IF(Raw!CA301="", "", IF(Raw!CA301="Missed", "Missed", TIMEVALUE(LEFT(Raw!CA301, FIND(" - ", Raw!CA301)))))</f>
        <v/>
      </c>
      <c r="V301" t="str">
        <f>IF(Raw!CB301="", "", Raw!CB301)</f>
        <v/>
      </c>
    </row>
    <row r="302" spans="1:22" x14ac:dyDescent="0.2">
      <c r="A302" s="4" t="str">
        <f>IF(B302="", "", 301)</f>
        <v/>
      </c>
      <c r="B302" s="4" t="str">
        <f>IF(Raw!R302="", "", Raw!R302)</f>
        <v/>
      </c>
      <c r="C302" s="4" t="str">
        <f>IF(Raw!S302="", "", Raw!S302)</f>
        <v/>
      </c>
      <c r="D302" t="str">
        <f>IF(Raw!AT302="", "", Raw!AT302)</f>
        <v/>
      </c>
      <c r="E302" t="str">
        <f>IF(Raw!V302="", "", Raw!V302)</f>
        <v/>
      </c>
      <c r="F302" t="str">
        <f>IF(Raw!BA302="", "", Raw!BA302)</f>
        <v/>
      </c>
      <c r="G302" t="str">
        <f>IF(Raw!AV302="", "", Raw!AV302)</f>
        <v/>
      </c>
      <c r="H302" t="str">
        <f>IF(Raw!T302="", "", Raw!T302)</f>
        <v/>
      </c>
      <c r="I302" t="str">
        <f>IF(Raw!U302="", "", Raw!U302)</f>
        <v/>
      </c>
      <c r="J302" t="str">
        <f>IF(Raw!AZ302="Failed", "No", "")</f>
        <v/>
      </c>
      <c r="K302" s="2" t="str">
        <f>IF(Raw!BK302="", "", IF(Raw!BK302="Missed", "Missed", DATEVALUE(RIGHT(Raw!BK302, LEN(Raw!BK302) - FIND(",", Raw!BK302) - 1))))</f>
        <v/>
      </c>
      <c r="L302" s="3" t="str">
        <f>IF(Raw!BL302="", "", IF(Raw!BL302="Missed", "Missed", TIMEVALUE(LEFT(Raw!BL302, FIND(" - ", Raw!BL302)))))</f>
        <v/>
      </c>
      <c r="M302" t="str">
        <f>IF(Raw!BM302="", "", Raw!BM302)</f>
        <v/>
      </c>
      <c r="N302" s="2" t="str">
        <f>IF(Raw!BN302="", "", IF(Raw!BN302="Missed", "Missed", DATEVALUE(RIGHT(Raw!BN302, LEN(Raw!BN302) - FIND(",", Raw!BN302) - 1))))</f>
        <v/>
      </c>
      <c r="O302" s="3" t="str">
        <f>IF(Raw!BO302="", "", IF(Raw!BO302="Missed", "Missed", TIMEVALUE(LEFT(Raw!BO302, FIND(" - ", Raw!BO302)))))</f>
        <v/>
      </c>
      <c r="P302" t="str">
        <f>IF(Raw!BP302="", "", Raw!BP302)</f>
        <v/>
      </c>
      <c r="Q302" s="2" t="str">
        <f>IF(Raw!BW302="", "", IF(Raw!BW302="Missed", "Missed", DATEVALUE(RIGHT(Raw!BW302, LEN(Raw!BW302) - FIND(",", Raw!BW302) - 1))))</f>
        <v/>
      </c>
      <c r="R302" s="3" t="str">
        <f>IF(Raw!BX302="", "", IF(Raw!BX302="Missed", "Missed", TIMEVALUE(LEFT(Raw!BX302, FIND(" - ", Raw!BX302)))))</f>
        <v/>
      </c>
      <c r="S302" t="str">
        <f>IF(Raw!BY302="", "", Raw!BY302)</f>
        <v/>
      </c>
      <c r="T302" s="2" t="str">
        <f>IF(Raw!BZ302="", "", IF(Raw!BZ302="Missed", "Missed", DATEVALUE(RIGHT(Raw!BZ302, LEN(Raw!BZ302) - FIND(",", Raw!BZ302) - 1))))</f>
        <v/>
      </c>
      <c r="U302" s="3" t="str">
        <f>IF(Raw!CA302="", "", IF(Raw!CA302="Missed", "Missed", TIMEVALUE(LEFT(Raw!CA302, FIND(" - ", Raw!CA302)))))</f>
        <v/>
      </c>
      <c r="V302" t="str">
        <f>IF(Raw!CB302="", "", Raw!CB302)</f>
        <v/>
      </c>
    </row>
    <row r="303" spans="1:22" x14ac:dyDescent="0.2">
      <c r="A303" s="4" t="str">
        <f>IF(B303="", "", 302)</f>
        <v/>
      </c>
      <c r="B303" s="4" t="str">
        <f>IF(Raw!R303="", "", Raw!R303)</f>
        <v/>
      </c>
      <c r="C303" s="4" t="str">
        <f>IF(Raw!S303="", "", Raw!S303)</f>
        <v/>
      </c>
      <c r="D303" t="str">
        <f>IF(Raw!AT303="", "", Raw!AT303)</f>
        <v/>
      </c>
      <c r="E303" t="str">
        <f>IF(Raw!V303="", "", Raw!V303)</f>
        <v/>
      </c>
      <c r="F303" t="str">
        <f>IF(Raw!BA303="", "", Raw!BA303)</f>
        <v/>
      </c>
      <c r="G303" t="str">
        <f>IF(Raw!AV303="", "", Raw!AV303)</f>
        <v/>
      </c>
      <c r="H303" t="str">
        <f>IF(Raw!T303="", "", Raw!T303)</f>
        <v/>
      </c>
      <c r="I303" t="str">
        <f>IF(Raw!U303="", "", Raw!U303)</f>
        <v/>
      </c>
      <c r="J303" t="str">
        <f>IF(Raw!AZ303="Failed", "No", "")</f>
        <v/>
      </c>
      <c r="K303" s="2" t="str">
        <f>IF(Raw!BK303="", "", IF(Raw!BK303="Missed", "Missed", DATEVALUE(RIGHT(Raw!BK303, LEN(Raw!BK303) - FIND(",", Raw!BK303) - 1))))</f>
        <v/>
      </c>
      <c r="L303" s="3" t="str">
        <f>IF(Raw!BL303="", "", IF(Raw!BL303="Missed", "Missed", TIMEVALUE(LEFT(Raw!BL303, FIND(" - ", Raw!BL303)))))</f>
        <v/>
      </c>
      <c r="M303" t="str">
        <f>IF(Raw!BM303="", "", Raw!BM303)</f>
        <v/>
      </c>
      <c r="N303" s="2" t="str">
        <f>IF(Raw!BN303="", "", IF(Raw!BN303="Missed", "Missed", DATEVALUE(RIGHT(Raw!BN303, LEN(Raw!BN303) - FIND(",", Raw!BN303) - 1))))</f>
        <v/>
      </c>
      <c r="O303" s="3" t="str">
        <f>IF(Raw!BO303="", "", IF(Raw!BO303="Missed", "Missed", TIMEVALUE(LEFT(Raw!BO303, FIND(" - ", Raw!BO303)))))</f>
        <v/>
      </c>
      <c r="P303" t="str">
        <f>IF(Raw!BP303="", "", Raw!BP303)</f>
        <v/>
      </c>
      <c r="Q303" s="2" t="str">
        <f>IF(Raw!BW303="", "", IF(Raw!BW303="Missed", "Missed", DATEVALUE(RIGHT(Raw!BW303, LEN(Raw!BW303) - FIND(",", Raw!BW303) - 1))))</f>
        <v/>
      </c>
      <c r="R303" s="3" t="str">
        <f>IF(Raw!BX303="", "", IF(Raw!BX303="Missed", "Missed", TIMEVALUE(LEFT(Raw!BX303, FIND(" - ", Raw!BX303)))))</f>
        <v/>
      </c>
      <c r="S303" t="str">
        <f>IF(Raw!BY303="", "", Raw!BY303)</f>
        <v/>
      </c>
      <c r="T303" s="2" t="str">
        <f>IF(Raw!BZ303="", "", IF(Raw!BZ303="Missed", "Missed", DATEVALUE(RIGHT(Raw!BZ303, LEN(Raw!BZ303) - FIND(",", Raw!BZ303) - 1))))</f>
        <v/>
      </c>
      <c r="U303" s="3" t="str">
        <f>IF(Raw!CA303="", "", IF(Raw!CA303="Missed", "Missed", TIMEVALUE(LEFT(Raw!CA303, FIND(" - ", Raw!CA303)))))</f>
        <v/>
      </c>
      <c r="V303" t="str">
        <f>IF(Raw!CB303="", "", Raw!CB303)</f>
        <v/>
      </c>
    </row>
    <row r="304" spans="1:22" x14ac:dyDescent="0.2">
      <c r="A304" s="4" t="str">
        <f>IF(B304="", "", 303)</f>
        <v/>
      </c>
      <c r="B304" s="4" t="str">
        <f>IF(Raw!R304="", "", Raw!R304)</f>
        <v/>
      </c>
      <c r="C304" s="4" t="str">
        <f>IF(Raw!S304="", "", Raw!S304)</f>
        <v/>
      </c>
      <c r="D304" t="str">
        <f>IF(Raw!AT304="", "", Raw!AT304)</f>
        <v/>
      </c>
      <c r="E304" t="str">
        <f>IF(Raw!V304="", "", Raw!V304)</f>
        <v/>
      </c>
      <c r="F304" t="str">
        <f>IF(Raw!BA304="", "", Raw!BA304)</f>
        <v/>
      </c>
      <c r="G304" t="str">
        <f>IF(Raw!AV304="", "", Raw!AV304)</f>
        <v/>
      </c>
      <c r="H304" t="str">
        <f>IF(Raw!T304="", "", Raw!T304)</f>
        <v/>
      </c>
      <c r="I304" t="str">
        <f>IF(Raw!U304="", "", Raw!U304)</f>
        <v/>
      </c>
      <c r="J304" t="str">
        <f>IF(Raw!AZ304="Failed", "No", "")</f>
        <v/>
      </c>
      <c r="K304" s="2" t="str">
        <f>IF(Raw!BK304="", "", IF(Raw!BK304="Missed", "Missed", DATEVALUE(RIGHT(Raw!BK304, LEN(Raw!BK304) - FIND(",", Raw!BK304) - 1))))</f>
        <v/>
      </c>
      <c r="L304" s="3" t="str">
        <f>IF(Raw!BL304="", "", IF(Raw!BL304="Missed", "Missed", TIMEVALUE(LEFT(Raw!BL304, FIND(" - ", Raw!BL304)))))</f>
        <v/>
      </c>
      <c r="M304" t="str">
        <f>IF(Raw!BM304="", "", Raw!BM304)</f>
        <v/>
      </c>
      <c r="N304" s="2" t="str">
        <f>IF(Raw!BN304="", "", IF(Raw!BN304="Missed", "Missed", DATEVALUE(RIGHT(Raw!BN304, LEN(Raw!BN304) - FIND(",", Raw!BN304) - 1))))</f>
        <v/>
      </c>
      <c r="O304" s="3" t="str">
        <f>IF(Raw!BO304="", "", IF(Raw!BO304="Missed", "Missed", TIMEVALUE(LEFT(Raw!BO304, FIND(" - ", Raw!BO304)))))</f>
        <v/>
      </c>
      <c r="P304" t="str">
        <f>IF(Raw!BP304="", "", Raw!BP304)</f>
        <v/>
      </c>
      <c r="Q304" s="2" t="str">
        <f>IF(Raw!BW304="", "", IF(Raw!BW304="Missed", "Missed", DATEVALUE(RIGHT(Raw!BW304, LEN(Raw!BW304) - FIND(",", Raw!BW304) - 1))))</f>
        <v/>
      </c>
      <c r="R304" s="3" t="str">
        <f>IF(Raw!BX304="", "", IF(Raw!BX304="Missed", "Missed", TIMEVALUE(LEFT(Raw!BX304, FIND(" - ", Raw!BX304)))))</f>
        <v/>
      </c>
      <c r="S304" t="str">
        <f>IF(Raw!BY304="", "", Raw!BY304)</f>
        <v/>
      </c>
      <c r="T304" s="2" t="str">
        <f>IF(Raw!BZ304="", "", IF(Raw!BZ304="Missed", "Missed", DATEVALUE(RIGHT(Raw!BZ304, LEN(Raw!BZ304) - FIND(",", Raw!BZ304) - 1))))</f>
        <v/>
      </c>
      <c r="U304" s="3" t="str">
        <f>IF(Raw!CA304="", "", IF(Raw!CA304="Missed", "Missed", TIMEVALUE(LEFT(Raw!CA304, FIND(" - ", Raw!CA304)))))</f>
        <v/>
      </c>
      <c r="V304" t="str">
        <f>IF(Raw!CB304="", "", Raw!CB304)</f>
        <v/>
      </c>
    </row>
    <row r="305" spans="1:22" x14ac:dyDescent="0.2">
      <c r="A305" s="4" t="str">
        <f>IF(B305="", "", 304)</f>
        <v/>
      </c>
      <c r="B305" s="4" t="str">
        <f>IF(Raw!R305="", "", Raw!R305)</f>
        <v/>
      </c>
      <c r="C305" s="4" t="str">
        <f>IF(Raw!S305="", "", Raw!S305)</f>
        <v/>
      </c>
      <c r="D305" t="str">
        <f>IF(Raw!AT305="", "", Raw!AT305)</f>
        <v/>
      </c>
      <c r="E305" t="str">
        <f>IF(Raw!V305="", "", Raw!V305)</f>
        <v/>
      </c>
      <c r="F305" t="str">
        <f>IF(Raw!BA305="", "", Raw!BA305)</f>
        <v/>
      </c>
      <c r="G305" t="str">
        <f>IF(Raw!AV305="", "", Raw!AV305)</f>
        <v/>
      </c>
      <c r="H305" t="str">
        <f>IF(Raw!T305="", "", Raw!T305)</f>
        <v/>
      </c>
      <c r="I305" t="str">
        <f>IF(Raw!U305="", "", Raw!U305)</f>
        <v/>
      </c>
      <c r="J305" t="str">
        <f>IF(Raw!AZ305="Failed", "No", "")</f>
        <v/>
      </c>
      <c r="K305" s="2" t="str">
        <f>IF(Raw!BK305="", "", IF(Raw!BK305="Missed", "Missed", DATEVALUE(RIGHT(Raw!BK305, LEN(Raw!BK305) - FIND(",", Raw!BK305) - 1))))</f>
        <v/>
      </c>
      <c r="L305" s="3" t="str">
        <f>IF(Raw!BL305="", "", IF(Raw!BL305="Missed", "Missed", TIMEVALUE(LEFT(Raw!BL305, FIND(" - ", Raw!BL305)))))</f>
        <v/>
      </c>
      <c r="M305" t="str">
        <f>IF(Raw!BM305="", "", Raw!BM305)</f>
        <v/>
      </c>
      <c r="N305" s="2" t="str">
        <f>IF(Raw!BN305="", "", IF(Raw!BN305="Missed", "Missed", DATEVALUE(RIGHT(Raw!BN305, LEN(Raw!BN305) - FIND(",", Raw!BN305) - 1))))</f>
        <v/>
      </c>
      <c r="O305" s="3" t="str">
        <f>IF(Raw!BO305="", "", IF(Raw!BO305="Missed", "Missed", TIMEVALUE(LEFT(Raw!BO305, FIND(" - ", Raw!BO305)))))</f>
        <v/>
      </c>
      <c r="P305" t="str">
        <f>IF(Raw!BP305="", "", Raw!BP305)</f>
        <v/>
      </c>
      <c r="Q305" s="2" t="str">
        <f>IF(Raw!BW305="", "", IF(Raw!BW305="Missed", "Missed", DATEVALUE(RIGHT(Raw!BW305, LEN(Raw!BW305) - FIND(",", Raw!BW305) - 1))))</f>
        <v/>
      </c>
      <c r="R305" s="3" t="str">
        <f>IF(Raw!BX305="", "", IF(Raw!BX305="Missed", "Missed", TIMEVALUE(LEFT(Raw!BX305, FIND(" - ", Raw!BX305)))))</f>
        <v/>
      </c>
      <c r="S305" t="str">
        <f>IF(Raw!BY305="", "", Raw!BY305)</f>
        <v/>
      </c>
      <c r="T305" s="2" t="str">
        <f>IF(Raw!BZ305="", "", IF(Raw!BZ305="Missed", "Missed", DATEVALUE(RIGHT(Raw!BZ305, LEN(Raw!BZ305) - FIND(",", Raw!BZ305) - 1))))</f>
        <v/>
      </c>
      <c r="U305" s="3" t="str">
        <f>IF(Raw!CA305="", "", IF(Raw!CA305="Missed", "Missed", TIMEVALUE(LEFT(Raw!CA305, FIND(" - ", Raw!CA305)))))</f>
        <v/>
      </c>
      <c r="V305" t="str">
        <f>IF(Raw!CB305="", "", Raw!CB305)</f>
        <v/>
      </c>
    </row>
    <row r="306" spans="1:22" x14ac:dyDescent="0.2">
      <c r="A306" s="4" t="str">
        <f>IF(B306="", "", 305)</f>
        <v/>
      </c>
      <c r="B306" s="4" t="str">
        <f>IF(Raw!R306="", "", Raw!R306)</f>
        <v/>
      </c>
      <c r="C306" s="4" t="str">
        <f>IF(Raw!S306="", "", Raw!S306)</f>
        <v/>
      </c>
      <c r="D306" t="str">
        <f>IF(Raw!AT306="", "", Raw!AT306)</f>
        <v/>
      </c>
      <c r="E306" t="str">
        <f>IF(Raw!V306="", "", Raw!V306)</f>
        <v/>
      </c>
      <c r="F306" t="str">
        <f>IF(Raw!BA306="", "", Raw!BA306)</f>
        <v/>
      </c>
      <c r="G306" t="str">
        <f>IF(Raw!AV306="", "", Raw!AV306)</f>
        <v/>
      </c>
      <c r="H306" t="str">
        <f>IF(Raw!T306="", "", Raw!T306)</f>
        <v/>
      </c>
      <c r="I306" t="str">
        <f>IF(Raw!U306="", "", Raw!U306)</f>
        <v/>
      </c>
      <c r="J306" t="str">
        <f>IF(Raw!AZ306="Failed", "No", "")</f>
        <v/>
      </c>
      <c r="K306" s="2" t="str">
        <f>IF(Raw!BK306="", "", IF(Raw!BK306="Missed", "Missed", DATEVALUE(RIGHT(Raw!BK306, LEN(Raw!BK306) - FIND(",", Raw!BK306) - 1))))</f>
        <v/>
      </c>
      <c r="L306" s="3" t="str">
        <f>IF(Raw!BL306="", "", IF(Raw!BL306="Missed", "Missed", TIMEVALUE(LEFT(Raw!BL306, FIND(" - ", Raw!BL306)))))</f>
        <v/>
      </c>
      <c r="M306" t="str">
        <f>IF(Raw!BM306="", "", Raw!BM306)</f>
        <v/>
      </c>
      <c r="N306" s="2" t="str">
        <f>IF(Raw!BN306="", "", IF(Raw!BN306="Missed", "Missed", DATEVALUE(RIGHT(Raw!BN306, LEN(Raw!BN306) - FIND(",", Raw!BN306) - 1))))</f>
        <v/>
      </c>
      <c r="O306" s="3" t="str">
        <f>IF(Raw!BO306="", "", IF(Raw!BO306="Missed", "Missed", TIMEVALUE(LEFT(Raw!BO306, FIND(" - ", Raw!BO306)))))</f>
        <v/>
      </c>
      <c r="P306" t="str">
        <f>IF(Raw!BP306="", "", Raw!BP306)</f>
        <v/>
      </c>
      <c r="Q306" s="2" t="str">
        <f>IF(Raw!BW306="", "", IF(Raw!BW306="Missed", "Missed", DATEVALUE(RIGHT(Raw!BW306, LEN(Raw!BW306) - FIND(",", Raw!BW306) - 1))))</f>
        <v/>
      </c>
      <c r="R306" s="3" t="str">
        <f>IF(Raw!BX306="", "", IF(Raw!BX306="Missed", "Missed", TIMEVALUE(LEFT(Raw!BX306, FIND(" - ", Raw!BX306)))))</f>
        <v/>
      </c>
      <c r="S306" t="str">
        <f>IF(Raw!BY306="", "", Raw!BY306)</f>
        <v/>
      </c>
      <c r="T306" s="2" t="str">
        <f>IF(Raw!BZ306="", "", IF(Raw!BZ306="Missed", "Missed", DATEVALUE(RIGHT(Raw!BZ306, LEN(Raw!BZ306) - FIND(",", Raw!BZ306) - 1))))</f>
        <v/>
      </c>
      <c r="U306" s="3" t="str">
        <f>IF(Raw!CA306="", "", IF(Raw!CA306="Missed", "Missed", TIMEVALUE(LEFT(Raw!CA306, FIND(" - ", Raw!CA306)))))</f>
        <v/>
      </c>
      <c r="V306" t="str">
        <f>IF(Raw!CB306="", "", Raw!CB306)</f>
        <v/>
      </c>
    </row>
    <row r="307" spans="1:22" x14ac:dyDescent="0.2">
      <c r="A307" s="4" t="str">
        <f>IF(B307="", "", 306)</f>
        <v/>
      </c>
      <c r="B307" s="4" t="str">
        <f>IF(Raw!R307="", "", Raw!R307)</f>
        <v/>
      </c>
      <c r="C307" s="4" t="str">
        <f>IF(Raw!S307="", "", Raw!S307)</f>
        <v/>
      </c>
      <c r="D307" t="str">
        <f>IF(Raw!AT307="", "", Raw!AT307)</f>
        <v/>
      </c>
      <c r="E307" t="str">
        <f>IF(Raw!V307="", "", Raw!V307)</f>
        <v/>
      </c>
      <c r="F307" t="str">
        <f>IF(Raw!BA307="", "", Raw!BA307)</f>
        <v/>
      </c>
      <c r="G307" t="str">
        <f>IF(Raw!AV307="", "", Raw!AV307)</f>
        <v/>
      </c>
      <c r="H307" t="str">
        <f>IF(Raw!T307="", "", Raw!T307)</f>
        <v/>
      </c>
      <c r="I307" t="str">
        <f>IF(Raw!U307="", "", Raw!U307)</f>
        <v/>
      </c>
      <c r="J307" t="str">
        <f>IF(Raw!AZ307="Failed", "No", "")</f>
        <v/>
      </c>
      <c r="K307" s="2" t="str">
        <f>IF(Raw!BK307="", "", IF(Raw!BK307="Missed", "Missed", DATEVALUE(RIGHT(Raw!BK307, LEN(Raw!BK307) - FIND(",", Raw!BK307) - 1))))</f>
        <v/>
      </c>
      <c r="L307" s="3" t="str">
        <f>IF(Raw!BL307="", "", IF(Raw!BL307="Missed", "Missed", TIMEVALUE(LEFT(Raw!BL307, FIND(" - ", Raw!BL307)))))</f>
        <v/>
      </c>
      <c r="M307" t="str">
        <f>IF(Raw!BM307="", "", Raw!BM307)</f>
        <v/>
      </c>
      <c r="N307" s="2" t="str">
        <f>IF(Raw!BN307="", "", IF(Raw!BN307="Missed", "Missed", DATEVALUE(RIGHT(Raw!BN307, LEN(Raw!BN307) - FIND(",", Raw!BN307) - 1))))</f>
        <v/>
      </c>
      <c r="O307" s="3" t="str">
        <f>IF(Raw!BO307="", "", IF(Raw!BO307="Missed", "Missed", TIMEVALUE(LEFT(Raw!BO307, FIND(" - ", Raw!BO307)))))</f>
        <v/>
      </c>
      <c r="P307" t="str">
        <f>IF(Raw!BP307="", "", Raw!BP307)</f>
        <v/>
      </c>
      <c r="Q307" s="2" t="str">
        <f>IF(Raw!BW307="", "", IF(Raw!BW307="Missed", "Missed", DATEVALUE(RIGHT(Raw!BW307, LEN(Raw!BW307) - FIND(",", Raw!BW307) - 1))))</f>
        <v/>
      </c>
      <c r="R307" s="3" t="str">
        <f>IF(Raw!BX307="", "", IF(Raw!BX307="Missed", "Missed", TIMEVALUE(LEFT(Raw!BX307, FIND(" - ", Raw!BX307)))))</f>
        <v/>
      </c>
      <c r="S307" t="str">
        <f>IF(Raw!BY307="", "", Raw!BY307)</f>
        <v/>
      </c>
      <c r="T307" s="2" t="str">
        <f>IF(Raw!BZ307="", "", IF(Raw!BZ307="Missed", "Missed", DATEVALUE(RIGHT(Raw!BZ307, LEN(Raw!BZ307) - FIND(",", Raw!BZ307) - 1))))</f>
        <v/>
      </c>
      <c r="U307" s="3" t="str">
        <f>IF(Raw!CA307="", "", IF(Raw!CA307="Missed", "Missed", TIMEVALUE(LEFT(Raw!CA307, FIND(" - ", Raw!CA307)))))</f>
        <v/>
      </c>
      <c r="V307" t="str">
        <f>IF(Raw!CB307="", "", Raw!CB307)</f>
        <v/>
      </c>
    </row>
    <row r="308" spans="1:22" x14ac:dyDescent="0.2">
      <c r="A308" s="4" t="str">
        <f>IF(B308="", "", 307)</f>
        <v/>
      </c>
      <c r="B308" s="4" t="str">
        <f>IF(Raw!R308="", "", Raw!R308)</f>
        <v/>
      </c>
      <c r="C308" s="4" t="str">
        <f>IF(Raw!S308="", "", Raw!S308)</f>
        <v/>
      </c>
      <c r="D308" t="str">
        <f>IF(Raw!AT308="", "", Raw!AT308)</f>
        <v/>
      </c>
      <c r="E308" t="str">
        <f>IF(Raw!V308="", "", Raw!V308)</f>
        <v/>
      </c>
      <c r="F308" t="str">
        <f>IF(Raw!BA308="", "", Raw!BA308)</f>
        <v/>
      </c>
      <c r="G308" t="str">
        <f>IF(Raw!AV308="", "", Raw!AV308)</f>
        <v/>
      </c>
      <c r="H308" t="str">
        <f>IF(Raw!T308="", "", Raw!T308)</f>
        <v/>
      </c>
      <c r="I308" t="str">
        <f>IF(Raw!U308="", "", Raw!U308)</f>
        <v/>
      </c>
      <c r="J308" t="str">
        <f>IF(Raw!AZ308="Failed", "No", "")</f>
        <v/>
      </c>
      <c r="K308" s="2" t="str">
        <f>IF(Raw!BK308="", "", IF(Raw!BK308="Missed", "Missed", DATEVALUE(RIGHT(Raw!BK308, LEN(Raw!BK308) - FIND(",", Raw!BK308) - 1))))</f>
        <v/>
      </c>
      <c r="L308" s="3" t="str">
        <f>IF(Raw!BL308="", "", IF(Raw!BL308="Missed", "Missed", TIMEVALUE(LEFT(Raw!BL308, FIND(" - ", Raw!BL308)))))</f>
        <v/>
      </c>
      <c r="M308" t="str">
        <f>IF(Raw!BM308="", "", Raw!BM308)</f>
        <v/>
      </c>
      <c r="N308" s="2" t="str">
        <f>IF(Raw!BN308="", "", IF(Raw!BN308="Missed", "Missed", DATEVALUE(RIGHT(Raw!BN308, LEN(Raw!BN308) - FIND(",", Raw!BN308) - 1))))</f>
        <v/>
      </c>
      <c r="O308" s="3" t="str">
        <f>IF(Raw!BO308="", "", IF(Raw!BO308="Missed", "Missed", TIMEVALUE(LEFT(Raw!BO308, FIND(" - ", Raw!BO308)))))</f>
        <v/>
      </c>
      <c r="P308" t="str">
        <f>IF(Raw!BP308="", "", Raw!BP308)</f>
        <v/>
      </c>
      <c r="Q308" s="2" t="str">
        <f>IF(Raw!BW308="", "", IF(Raw!BW308="Missed", "Missed", DATEVALUE(RIGHT(Raw!BW308, LEN(Raw!BW308) - FIND(",", Raw!BW308) - 1))))</f>
        <v/>
      </c>
      <c r="R308" s="3" t="str">
        <f>IF(Raw!BX308="", "", IF(Raw!BX308="Missed", "Missed", TIMEVALUE(LEFT(Raw!BX308, FIND(" - ", Raw!BX308)))))</f>
        <v/>
      </c>
      <c r="S308" t="str">
        <f>IF(Raw!BY308="", "", Raw!BY308)</f>
        <v/>
      </c>
      <c r="T308" s="2" t="str">
        <f>IF(Raw!BZ308="", "", IF(Raw!BZ308="Missed", "Missed", DATEVALUE(RIGHT(Raw!BZ308, LEN(Raw!BZ308) - FIND(",", Raw!BZ308) - 1))))</f>
        <v/>
      </c>
      <c r="U308" s="3" t="str">
        <f>IF(Raw!CA308="", "", IF(Raw!CA308="Missed", "Missed", TIMEVALUE(LEFT(Raw!CA308, FIND(" - ", Raw!CA308)))))</f>
        <v/>
      </c>
      <c r="V308" t="str">
        <f>IF(Raw!CB308="", "", Raw!CB308)</f>
        <v/>
      </c>
    </row>
    <row r="309" spans="1:22" x14ac:dyDescent="0.2">
      <c r="A309" s="4" t="str">
        <f>IF(B309="", "", 308)</f>
        <v/>
      </c>
      <c r="B309" s="4" t="str">
        <f>IF(Raw!R309="", "", Raw!R309)</f>
        <v/>
      </c>
      <c r="C309" s="4" t="str">
        <f>IF(Raw!S309="", "", Raw!S309)</f>
        <v/>
      </c>
      <c r="D309" t="str">
        <f>IF(Raw!AT309="", "", Raw!AT309)</f>
        <v/>
      </c>
      <c r="E309" t="str">
        <f>IF(Raw!V309="", "", Raw!V309)</f>
        <v/>
      </c>
      <c r="F309" t="str">
        <f>IF(Raw!BA309="", "", Raw!BA309)</f>
        <v/>
      </c>
      <c r="G309" t="str">
        <f>IF(Raw!AV309="", "", Raw!AV309)</f>
        <v/>
      </c>
      <c r="H309" t="str">
        <f>IF(Raw!T309="", "", Raw!T309)</f>
        <v/>
      </c>
      <c r="I309" t="str">
        <f>IF(Raw!U309="", "", Raw!U309)</f>
        <v/>
      </c>
      <c r="J309" t="str">
        <f>IF(Raw!AZ309="Failed", "No", "")</f>
        <v/>
      </c>
      <c r="K309" s="2" t="str">
        <f>IF(Raw!BK309="", "", IF(Raw!BK309="Missed", "Missed", DATEVALUE(RIGHT(Raw!BK309, LEN(Raw!BK309) - FIND(",", Raw!BK309) - 1))))</f>
        <v/>
      </c>
      <c r="L309" s="3" t="str">
        <f>IF(Raw!BL309="", "", IF(Raw!BL309="Missed", "Missed", TIMEVALUE(LEFT(Raw!BL309, FIND(" - ", Raw!BL309)))))</f>
        <v/>
      </c>
      <c r="M309" t="str">
        <f>IF(Raw!BM309="", "", Raw!BM309)</f>
        <v/>
      </c>
      <c r="N309" s="2" t="str">
        <f>IF(Raw!BN309="", "", IF(Raw!BN309="Missed", "Missed", DATEVALUE(RIGHT(Raw!BN309, LEN(Raw!BN309) - FIND(",", Raw!BN309) - 1))))</f>
        <v/>
      </c>
      <c r="O309" s="3" t="str">
        <f>IF(Raw!BO309="", "", IF(Raw!BO309="Missed", "Missed", TIMEVALUE(LEFT(Raw!BO309, FIND(" - ", Raw!BO309)))))</f>
        <v/>
      </c>
      <c r="P309" t="str">
        <f>IF(Raw!BP309="", "", Raw!BP309)</f>
        <v/>
      </c>
      <c r="Q309" s="2" t="str">
        <f>IF(Raw!BW309="", "", IF(Raw!BW309="Missed", "Missed", DATEVALUE(RIGHT(Raw!BW309, LEN(Raw!BW309) - FIND(",", Raw!BW309) - 1))))</f>
        <v/>
      </c>
      <c r="R309" s="3" t="str">
        <f>IF(Raw!BX309="", "", IF(Raw!BX309="Missed", "Missed", TIMEVALUE(LEFT(Raw!BX309, FIND(" - ", Raw!BX309)))))</f>
        <v/>
      </c>
      <c r="S309" t="str">
        <f>IF(Raw!BY309="", "", Raw!BY309)</f>
        <v/>
      </c>
      <c r="T309" s="2" t="str">
        <f>IF(Raw!BZ309="", "", IF(Raw!BZ309="Missed", "Missed", DATEVALUE(RIGHT(Raw!BZ309, LEN(Raw!BZ309) - FIND(",", Raw!BZ309) - 1))))</f>
        <v/>
      </c>
      <c r="U309" s="3" t="str">
        <f>IF(Raw!CA309="", "", IF(Raw!CA309="Missed", "Missed", TIMEVALUE(LEFT(Raw!CA309, FIND(" - ", Raw!CA309)))))</f>
        <v/>
      </c>
      <c r="V309" t="str">
        <f>IF(Raw!CB309="", "", Raw!CB309)</f>
        <v/>
      </c>
    </row>
    <row r="310" spans="1:22" x14ac:dyDescent="0.2">
      <c r="A310" s="4" t="str">
        <f>IF(B310="", "", 309)</f>
        <v/>
      </c>
      <c r="B310" s="4" t="str">
        <f>IF(Raw!R310="", "", Raw!R310)</f>
        <v/>
      </c>
      <c r="C310" s="4" t="str">
        <f>IF(Raw!S310="", "", Raw!S310)</f>
        <v/>
      </c>
      <c r="D310" t="str">
        <f>IF(Raw!AT310="", "", Raw!AT310)</f>
        <v/>
      </c>
      <c r="E310" t="str">
        <f>IF(Raw!V310="", "", Raw!V310)</f>
        <v/>
      </c>
      <c r="F310" t="str">
        <f>IF(Raw!BA310="", "", Raw!BA310)</f>
        <v/>
      </c>
      <c r="G310" t="str">
        <f>IF(Raw!AV310="", "", Raw!AV310)</f>
        <v/>
      </c>
      <c r="H310" t="str">
        <f>IF(Raw!T310="", "", Raw!T310)</f>
        <v/>
      </c>
      <c r="I310" t="str">
        <f>IF(Raw!U310="", "", Raw!U310)</f>
        <v/>
      </c>
      <c r="J310" t="str">
        <f>IF(Raw!AZ310="Failed", "No", "")</f>
        <v/>
      </c>
      <c r="K310" s="2" t="str">
        <f>IF(Raw!BK310="", "", IF(Raw!BK310="Missed", "Missed", DATEVALUE(RIGHT(Raw!BK310, LEN(Raw!BK310) - FIND(",", Raw!BK310) - 1))))</f>
        <v/>
      </c>
      <c r="L310" s="3" t="str">
        <f>IF(Raw!BL310="", "", IF(Raw!BL310="Missed", "Missed", TIMEVALUE(LEFT(Raw!BL310, FIND(" - ", Raw!BL310)))))</f>
        <v/>
      </c>
      <c r="M310" t="str">
        <f>IF(Raw!BM310="", "", Raw!BM310)</f>
        <v/>
      </c>
      <c r="N310" s="2" t="str">
        <f>IF(Raw!BN310="", "", IF(Raw!BN310="Missed", "Missed", DATEVALUE(RIGHT(Raw!BN310, LEN(Raw!BN310) - FIND(",", Raw!BN310) - 1))))</f>
        <v/>
      </c>
      <c r="O310" s="3" t="str">
        <f>IF(Raw!BO310="", "", IF(Raw!BO310="Missed", "Missed", TIMEVALUE(LEFT(Raw!BO310, FIND(" - ", Raw!BO310)))))</f>
        <v/>
      </c>
      <c r="P310" t="str">
        <f>IF(Raw!BP310="", "", Raw!BP310)</f>
        <v/>
      </c>
      <c r="Q310" s="2" t="str">
        <f>IF(Raw!BW310="", "", IF(Raw!BW310="Missed", "Missed", DATEVALUE(RIGHT(Raw!BW310, LEN(Raw!BW310) - FIND(",", Raw!BW310) - 1))))</f>
        <v/>
      </c>
      <c r="R310" s="3" t="str">
        <f>IF(Raw!BX310="", "", IF(Raw!BX310="Missed", "Missed", TIMEVALUE(LEFT(Raw!BX310, FIND(" - ", Raw!BX310)))))</f>
        <v/>
      </c>
      <c r="S310" t="str">
        <f>IF(Raw!BY310="", "", Raw!BY310)</f>
        <v/>
      </c>
      <c r="T310" s="2" t="str">
        <f>IF(Raw!BZ310="", "", IF(Raw!BZ310="Missed", "Missed", DATEVALUE(RIGHT(Raw!BZ310, LEN(Raw!BZ310) - FIND(",", Raw!BZ310) - 1))))</f>
        <v/>
      </c>
      <c r="U310" s="3" t="str">
        <f>IF(Raw!CA310="", "", IF(Raw!CA310="Missed", "Missed", TIMEVALUE(LEFT(Raw!CA310, FIND(" - ", Raw!CA310)))))</f>
        <v/>
      </c>
      <c r="V310" t="str">
        <f>IF(Raw!CB310="", "", Raw!CB310)</f>
        <v/>
      </c>
    </row>
    <row r="311" spans="1:22" x14ac:dyDescent="0.2">
      <c r="A311" s="4" t="str">
        <f>IF(B311="", "", 310)</f>
        <v/>
      </c>
      <c r="B311" s="4" t="str">
        <f>IF(Raw!R311="", "", Raw!R311)</f>
        <v/>
      </c>
      <c r="C311" s="4" t="str">
        <f>IF(Raw!S311="", "", Raw!S311)</f>
        <v/>
      </c>
      <c r="D311" t="str">
        <f>IF(Raw!AT311="", "", Raw!AT311)</f>
        <v/>
      </c>
      <c r="E311" t="str">
        <f>IF(Raw!V311="", "", Raw!V311)</f>
        <v/>
      </c>
      <c r="F311" t="str">
        <f>IF(Raw!BA311="", "", Raw!BA311)</f>
        <v/>
      </c>
      <c r="G311" t="str">
        <f>IF(Raw!AV311="", "", Raw!AV311)</f>
        <v/>
      </c>
      <c r="H311" t="str">
        <f>IF(Raw!T311="", "", Raw!T311)</f>
        <v/>
      </c>
      <c r="I311" t="str">
        <f>IF(Raw!U311="", "", Raw!U311)</f>
        <v/>
      </c>
      <c r="J311" t="str">
        <f>IF(Raw!AZ311="Failed", "No", "")</f>
        <v/>
      </c>
      <c r="K311" s="2" t="str">
        <f>IF(Raw!BK311="", "", IF(Raw!BK311="Missed", "Missed", DATEVALUE(RIGHT(Raw!BK311, LEN(Raw!BK311) - FIND(",", Raw!BK311) - 1))))</f>
        <v/>
      </c>
      <c r="L311" s="3" t="str">
        <f>IF(Raw!BL311="", "", IF(Raw!BL311="Missed", "Missed", TIMEVALUE(LEFT(Raw!BL311, FIND(" - ", Raw!BL311)))))</f>
        <v/>
      </c>
      <c r="M311" t="str">
        <f>IF(Raw!BM311="", "", Raw!BM311)</f>
        <v/>
      </c>
      <c r="N311" s="2" t="str">
        <f>IF(Raw!BN311="", "", IF(Raw!BN311="Missed", "Missed", DATEVALUE(RIGHT(Raw!BN311, LEN(Raw!BN311) - FIND(",", Raw!BN311) - 1))))</f>
        <v/>
      </c>
      <c r="O311" s="3" t="str">
        <f>IF(Raw!BO311="", "", IF(Raw!BO311="Missed", "Missed", TIMEVALUE(LEFT(Raw!BO311, FIND(" - ", Raw!BO311)))))</f>
        <v/>
      </c>
      <c r="P311" t="str">
        <f>IF(Raw!BP311="", "", Raw!BP311)</f>
        <v/>
      </c>
      <c r="Q311" s="2" t="str">
        <f>IF(Raw!BW311="", "", IF(Raw!BW311="Missed", "Missed", DATEVALUE(RIGHT(Raw!BW311, LEN(Raw!BW311) - FIND(",", Raw!BW311) - 1))))</f>
        <v/>
      </c>
      <c r="R311" s="3" t="str">
        <f>IF(Raw!BX311="", "", IF(Raw!BX311="Missed", "Missed", TIMEVALUE(LEFT(Raw!BX311, FIND(" - ", Raw!BX311)))))</f>
        <v/>
      </c>
      <c r="S311" t="str">
        <f>IF(Raw!BY311="", "", Raw!BY311)</f>
        <v/>
      </c>
      <c r="T311" s="2" t="str">
        <f>IF(Raw!BZ311="", "", IF(Raw!BZ311="Missed", "Missed", DATEVALUE(RIGHT(Raw!BZ311, LEN(Raw!BZ311) - FIND(",", Raw!BZ311) - 1))))</f>
        <v/>
      </c>
      <c r="U311" s="3" t="str">
        <f>IF(Raw!CA311="", "", IF(Raw!CA311="Missed", "Missed", TIMEVALUE(LEFT(Raw!CA311, FIND(" - ", Raw!CA311)))))</f>
        <v/>
      </c>
      <c r="V311" t="str">
        <f>IF(Raw!CB311="", "", Raw!CB311)</f>
        <v/>
      </c>
    </row>
    <row r="312" spans="1:22" x14ac:dyDescent="0.2">
      <c r="A312" s="4" t="str">
        <f>IF(B312="", "", 311)</f>
        <v/>
      </c>
      <c r="B312" s="4" t="str">
        <f>IF(Raw!R312="", "", Raw!R312)</f>
        <v/>
      </c>
      <c r="C312" s="4" t="str">
        <f>IF(Raw!S312="", "", Raw!S312)</f>
        <v/>
      </c>
      <c r="D312" t="str">
        <f>IF(Raw!AT312="", "", Raw!AT312)</f>
        <v/>
      </c>
      <c r="E312" t="str">
        <f>IF(Raw!V312="", "", Raw!V312)</f>
        <v/>
      </c>
      <c r="F312" t="str">
        <f>IF(Raw!BA312="", "", Raw!BA312)</f>
        <v/>
      </c>
      <c r="G312" t="str">
        <f>IF(Raw!AV312="", "", Raw!AV312)</f>
        <v/>
      </c>
      <c r="H312" t="str">
        <f>IF(Raw!T312="", "", Raw!T312)</f>
        <v/>
      </c>
      <c r="I312" t="str">
        <f>IF(Raw!U312="", "", Raw!U312)</f>
        <v/>
      </c>
      <c r="J312" t="str">
        <f>IF(Raw!AZ312="Failed", "No", "")</f>
        <v/>
      </c>
      <c r="K312" s="2" t="str">
        <f>IF(Raw!BK312="", "", IF(Raw!BK312="Missed", "Missed", DATEVALUE(RIGHT(Raw!BK312, LEN(Raw!BK312) - FIND(",", Raw!BK312) - 1))))</f>
        <v/>
      </c>
      <c r="L312" s="3" t="str">
        <f>IF(Raw!BL312="", "", IF(Raw!BL312="Missed", "Missed", TIMEVALUE(LEFT(Raw!BL312, FIND(" - ", Raw!BL312)))))</f>
        <v/>
      </c>
      <c r="M312" t="str">
        <f>IF(Raw!BM312="", "", Raw!BM312)</f>
        <v/>
      </c>
      <c r="N312" s="2" t="str">
        <f>IF(Raw!BN312="", "", IF(Raw!BN312="Missed", "Missed", DATEVALUE(RIGHT(Raw!BN312, LEN(Raw!BN312) - FIND(",", Raw!BN312) - 1))))</f>
        <v/>
      </c>
      <c r="O312" s="3" t="str">
        <f>IF(Raw!BO312="", "", IF(Raw!BO312="Missed", "Missed", TIMEVALUE(LEFT(Raw!BO312, FIND(" - ", Raw!BO312)))))</f>
        <v/>
      </c>
      <c r="P312" t="str">
        <f>IF(Raw!BP312="", "", Raw!BP312)</f>
        <v/>
      </c>
      <c r="Q312" s="2" t="str">
        <f>IF(Raw!BW312="", "", IF(Raw!BW312="Missed", "Missed", DATEVALUE(RIGHT(Raw!BW312, LEN(Raw!BW312) - FIND(",", Raw!BW312) - 1))))</f>
        <v/>
      </c>
      <c r="R312" s="3" t="str">
        <f>IF(Raw!BX312="", "", IF(Raw!BX312="Missed", "Missed", TIMEVALUE(LEFT(Raw!BX312, FIND(" - ", Raw!BX312)))))</f>
        <v/>
      </c>
      <c r="S312" t="str">
        <f>IF(Raw!BY312="", "", Raw!BY312)</f>
        <v/>
      </c>
      <c r="T312" s="2" t="str">
        <f>IF(Raw!BZ312="", "", IF(Raw!BZ312="Missed", "Missed", DATEVALUE(RIGHT(Raw!BZ312, LEN(Raw!BZ312) - FIND(",", Raw!BZ312) - 1))))</f>
        <v/>
      </c>
      <c r="U312" s="3" t="str">
        <f>IF(Raw!CA312="", "", IF(Raw!CA312="Missed", "Missed", TIMEVALUE(LEFT(Raw!CA312, FIND(" - ", Raw!CA312)))))</f>
        <v/>
      </c>
      <c r="V312" t="str">
        <f>IF(Raw!CB312="", "", Raw!CB312)</f>
        <v/>
      </c>
    </row>
    <row r="313" spans="1:22" x14ac:dyDescent="0.2">
      <c r="A313" s="4" t="str">
        <f>IF(B313="", "", 312)</f>
        <v/>
      </c>
      <c r="B313" s="4" t="str">
        <f>IF(Raw!R313="", "", Raw!R313)</f>
        <v/>
      </c>
      <c r="C313" s="4" t="str">
        <f>IF(Raw!S313="", "", Raw!S313)</f>
        <v/>
      </c>
      <c r="D313" t="str">
        <f>IF(Raw!AT313="", "", Raw!AT313)</f>
        <v/>
      </c>
      <c r="E313" t="str">
        <f>IF(Raw!V313="", "", Raw!V313)</f>
        <v/>
      </c>
      <c r="F313" t="str">
        <f>IF(Raw!BA313="", "", Raw!BA313)</f>
        <v/>
      </c>
      <c r="G313" t="str">
        <f>IF(Raw!AV313="", "", Raw!AV313)</f>
        <v/>
      </c>
      <c r="H313" t="str">
        <f>IF(Raw!T313="", "", Raw!T313)</f>
        <v/>
      </c>
      <c r="I313" t="str">
        <f>IF(Raw!U313="", "", Raw!U313)</f>
        <v/>
      </c>
      <c r="J313" t="str">
        <f>IF(Raw!AZ313="Failed", "No", "")</f>
        <v/>
      </c>
      <c r="K313" s="2" t="str">
        <f>IF(Raw!BK313="", "", IF(Raw!BK313="Missed", "Missed", DATEVALUE(RIGHT(Raw!BK313, LEN(Raw!BK313) - FIND(",", Raw!BK313) - 1))))</f>
        <v/>
      </c>
      <c r="L313" s="3" t="str">
        <f>IF(Raw!BL313="", "", IF(Raw!BL313="Missed", "Missed", TIMEVALUE(LEFT(Raw!BL313, FIND(" - ", Raw!BL313)))))</f>
        <v/>
      </c>
      <c r="M313" t="str">
        <f>IF(Raw!BM313="", "", Raw!BM313)</f>
        <v/>
      </c>
      <c r="N313" s="2" t="str">
        <f>IF(Raw!BN313="", "", IF(Raw!BN313="Missed", "Missed", DATEVALUE(RIGHT(Raw!BN313, LEN(Raw!BN313) - FIND(",", Raw!BN313) - 1))))</f>
        <v/>
      </c>
      <c r="O313" s="3" t="str">
        <f>IF(Raw!BO313="", "", IF(Raw!BO313="Missed", "Missed", TIMEVALUE(LEFT(Raw!BO313, FIND(" - ", Raw!BO313)))))</f>
        <v/>
      </c>
      <c r="P313" t="str">
        <f>IF(Raw!BP313="", "", Raw!BP313)</f>
        <v/>
      </c>
      <c r="Q313" s="2" t="str">
        <f>IF(Raw!BW313="", "", IF(Raw!BW313="Missed", "Missed", DATEVALUE(RIGHT(Raw!BW313, LEN(Raw!BW313) - FIND(",", Raw!BW313) - 1))))</f>
        <v/>
      </c>
      <c r="R313" s="3" t="str">
        <f>IF(Raw!BX313="", "", IF(Raw!BX313="Missed", "Missed", TIMEVALUE(LEFT(Raw!BX313, FIND(" - ", Raw!BX313)))))</f>
        <v/>
      </c>
      <c r="S313" t="str">
        <f>IF(Raw!BY313="", "", Raw!BY313)</f>
        <v/>
      </c>
      <c r="T313" s="2" t="str">
        <f>IF(Raw!BZ313="", "", IF(Raw!BZ313="Missed", "Missed", DATEVALUE(RIGHT(Raw!BZ313, LEN(Raw!BZ313) - FIND(",", Raw!BZ313) - 1))))</f>
        <v/>
      </c>
      <c r="U313" s="3" t="str">
        <f>IF(Raw!CA313="", "", IF(Raw!CA313="Missed", "Missed", TIMEVALUE(LEFT(Raw!CA313, FIND(" - ", Raw!CA313)))))</f>
        <v/>
      </c>
      <c r="V313" t="str">
        <f>IF(Raw!CB313="", "", Raw!CB313)</f>
        <v/>
      </c>
    </row>
    <row r="314" spans="1:22" x14ac:dyDescent="0.2">
      <c r="A314" s="4" t="str">
        <f>IF(B314="", "", 313)</f>
        <v/>
      </c>
      <c r="B314" s="4" t="str">
        <f>IF(Raw!R314="", "", Raw!R314)</f>
        <v/>
      </c>
      <c r="C314" s="4" t="str">
        <f>IF(Raw!S314="", "", Raw!S314)</f>
        <v/>
      </c>
      <c r="D314" t="str">
        <f>IF(Raw!AT314="", "", Raw!AT314)</f>
        <v/>
      </c>
      <c r="E314" t="str">
        <f>IF(Raw!V314="", "", Raw!V314)</f>
        <v/>
      </c>
      <c r="F314" t="str">
        <f>IF(Raw!BA314="", "", Raw!BA314)</f>
        <v/>
      </c>
      <c r="G314" t="str">
        <f>IF(Raw!AV314="", "", Raw!AV314)</f>
        <v/>
      </c>
      <c r="H314" t="str">
        <f>IF(Raw!T314="", "", Raw!T314)</f>
        <v/>
      </c>
      <c r="I314" t="str">
        <f>IF(Raw!U314="", "", Raw!U314)</f>
        <v/>
      </c>
      <c r="J314" t="str">
        <f>IF(Raw!AZ314="Failed", "No", "")</f>
        <v/>
      </c>
      <c r="K314" s="2" t="str">
        <f>IF(Raw!BK314="", "", IF(Raw!BK314="Missed", "Missed", DATEVALUE(RIGHT(Raw!BK314, LEN(Raw!BK314) - FIND(",", Raw!BK314) - 1))))</f>
        <v/>
      </c>
      <c r="L314" s="3" t="str">
        <f>IF(Raw!BL314="", "", IF(Raw!BL314="Missed", "Missed", TIMEVALUE(LEFT(Raw!BL314, FIND(" - ", Raw!BL314)))))</f>
        <v/>
      </c>
      <c r="M314" t="str">
        <f>IF(Raw!BM314="", "", Raw!BM314)</f>
        <v/>
      </c>
      <c r="N314" s="2" t="str">
        <f>IF(Raw!BN314="", "", IF(Raw!BN314="Missed", "Missed", DATEVALUE(RIGHT(Raw!BN314, LEN(Raw!BN314) - FIND(",", Raw!BN314) - 1))))</f>
        <v/>
      </c>
      <c r="O314" s="3" t="str">
        <f>IF(Raw!BO314="", "", IF(Raw!BO314="Missed", "Missed", TIMEVALUE(LEFT(Raw!BO314, FIND(" - ", Raw!BO314)))))</f>
        <v/>
      </c>
      <c r="P314" t="str">
        <f>IF(Raw!BP314="", "", Raw!BP314)</f>
        <v/>
      </c>
      <c r="Q314" s="2" t="str">
        <f>IF(Raw!BW314="", "", IF(Raw!BW314="Missed", "Missed", DATEVALUE(RIGHT(Raw!BW314, LEN(Raw!BW314) - FIND(",", Raw!BW314) - 1))))</f>
        <v/>
      </c>
      <c r="R314" s="3" t="str">
        <f>IF(Raw!BX314="", "", IF(Raw!BX314="Missed", "Missed", TIMEVALUE(LEFT(Raw!BX314, FIND(" - ", Raw!BX314)))))</f>
        <v/>
      </c>
      <c r="S314" t="str">
        <f>IF(Raw!BY314="", "", Raw!BY314)</f>
        <v/>
      </c>
      <c r="T314" s="2" t="str">
        <f>IF(Raw!BZ314="", "", IF(Raw!BZ314="Missed", "Missed", DATEVALUE(RIGHT(Raw!BZ314, LEN(Raw!BZ314) - FIND(",", Raw!BZ314) - 1))))</f>
        <v/>
      </c>
      <c r="U314" s="3" t="str">
        <f>IF(Raw!CA314="", "", IF(Raw!CA314="Missed", "Missed", TIMEVALUE(LEFT(Raw!CA314, FIND(" - ", Raw!CA314)))))</f>
        <v/>
      </c>
      <c r="V314" t="str">
        <f>IF(Raw!CB314="", "", Raw!CB314)</f>
        <v/>
      </c>
    </row>
    <row r="315" spans="1:22" x14ac:dyDescent="0.2">
      <c r="A315" s="4" t="str">
        <f>IF(B315="", "", 314)</f>
        <v/>
      </c>
      <c r="B315" s="4" t="str">
        <f>IF(Raw!R315="", "", Raw!R315)</f>
        <v/>
      </c>
      <c r="C315" s="4" t="str">
        <f>IF(Raw!S315="", "", Raw!S315)</f>
        <v/>
      </c>
      <c r="D315" t="str">
        <f>IF(Raw!AT315="", "", Raw!AT315)</f>
        <v/>
      </c>
      <c r="E315" t="str">
        <f>IF(Raw!V315="", "", Raw!V315)</f>
        <v/>
      </c>
      <c r="F315" t="str">
        <f>IF(Raw!BA315="", "", Raw!BA315)</f>
        <v/>
      </c>
      <c r="G315" t="str">
        <f>IF(Raw!AV315="", "", Raw!AV315)</f>
        <v/>
      </c>
      <c r="H315" t="str">
        <f>IF(Raw!T315="", "", Raw!T315)</f>
        <v/>
      </c>
      <c r="I315" t="str">
        <f>IF(Raw!U315="", "", Raw!U315)</f>
        <v/>
      </c>
      <c r="J315" t="str">
        <f>IF(Raw!AZ315="Failed", "No", "")</f>
        <v/>
      </c>
      <c r="K315" s="2" t="str">
        <f>IF(Raw!BK315="", "", IF(Raw!BK315="Missed", "Missed", DATEVALUE(RIGHT(Raw!BK315, LEN(Raw!BK315) - FIND(",", Raw!BK315) - 1))))</f>
        <v/>
      </c>
      <c r="L315" s="3" t="str">
        <f>IF(Raw!BL315="", "", IF(Raw!BL315="Missed", "Missed", TIMEVALUE(LEFT(Raw!BL315, FIND(" - ", Raw!BL315)))))</f>
        <v/>
      </c>
      <c r="M315" t="str">
        <f>IF(Raw!BM315="", "", Raw!BM315)</f>
        <v/>
      </c>
      <c r="N315" s="2" t="str">
        <f>IF(Raw!BN315="", "", IF(Raw!BN315="Missed", "Missed", DATEVALUE(RIGHT(Raw!BN315, LEN(Raw!BN315) - FIND(",", Raw!BN315) - 1))))</f>
        <v/>
      </c>
      <c r="O315" s="3" t="str">
        <f>IF(Raw!BO315="", "", IF(Raw!BO315="Missed", "Missed", TIMEVALUE(LEFT(Raw!BO315, FIND(" - ", Raw!BO315)))))</f>
        <v/>
      </c>
      <c r="P315" t="str">
        <f>IF(Raw!BP315="", "", Raw!BP315)</f>
        <v/>
      </c>
      <c r="Q315" s="2" t="str">
        <f>IF(Raw!BW315="", "", IF(Raw!BW315="Missed", "Missed", DATEVALUE(RIGHT(Raw!BW315, LEN(Raw!BW315) - FIND(",", Raw!BW315) - 1))))</f>
        <v/>
      </c>
      <c r="R315" s="3" t="str">
        <f>IF(Raw!BX315="", "", IF(Raw!BX315="Missed", "Missed", TIMEVALUE(LEFT(Raw!BX315, FIND(" - ", Raw!BX315)))))</f>
        <v/>
      </c>
      <c r="S315" t="str">
        <f>IF(Raw!BY315="", "", Raw!BY315)</f>
        <v/>
      </c>
      <c r="T315" s="2" t="str">
        <f>IF(Raw!BZ315="", "", IF(Raw!BZ315="Missed", "Missed", DATEVALUE(RIGHT(Raw!BZ315, LEN(Raw!BZ315) - FIND(",", Raw!BZ315) - 1))))</f>
        <v/>
      </c>
      <c r="U315" s="3" t="str">
        <f>IF(Raw!CA315="", "", IF(Raw!CA315="Missed", "Missed", TIMEVALUE(LEFT(Raw!CA315, FIND(" - ", Raw!CA315)))))</f>
        <v/>
      </c>
      <c r="V315" t="str">
        <f>IF(Raw!CB315="", "", Raw!CB315)</f>
        <v/>
      </c>
    </row>
    <row r="316" spans="1:22" x14ac:dyDescent="0.2">
      <c r="A316" s="4" t="str">
        <f>IF(B316="", "", 315)</f>
        <v/>
      </c>
      <c r="B316" s="4" t="str">
        <f>IF(Raw!R316="", "", Raw!R316)</f>
        <v/>
      </c>
      <c r="C316" s="4" t="str">
        <f>IF(Raw!S316="", "", Raw!S316)</f>
        <v/>
      </c>
      <c r="D316" t="str">
        <f>IF(Raw!AT316="", "", Raw!AT316)</f>
        <v/>
      </c>
      <c r="E316" t="str">
        <f>IF(Raw!V316="", "", Raw!V316)</f>
        <v/>
      </c>
      <c r="F316" t="str">
        <f>IF(Raw!BA316="", "", Raw!BA316)</f>
        <v/>
      </c>
      <c r="G316" t="str">
        <f>IF(Raw!AV316="", "", Raw!AV316)</f>
        <v/>
      </c>
      <c r="H316" t="str">
        <f>IF(Raw!T316="", "", Raw!T316)</f>
        <v/>
      </c>
      <c r="I316" t="str">
        <f>IF(Raw!U316="", "", Raw!U316)</f>
        <v/>
      </c>
      <c r="J316" t="str">
        <f>IF(Raw!AZ316="Failed", "No", "")</f>
        <v/>
      </c>
      <c r="K316" s="2" t="str">
        <f>IF(Raw!BK316="", "", IF(Raw!BK316="Missed", "Missed", DATEVALUE(RIGHT(Raw!BK316, LEN(Raw!BK316) - FIND(",", Raw!BK316) - 1))))</f>
        <v/>
      </c>
      <c r="L316" s="3" t="str">
        <f>IF(Raw!BL316="", "", IF(Raw!BL316="Missed", "Missed", TIMEVALUE(LEFT(Raw!BL316, FIND(" - ", Raw!BL316)))))</f>
        <v/>
      </c>
      <c r="M316" t="str">
        <f>IF(Raw!BM316="", "", Raw!BM316)</f>
        <v/>
      </c>
      <c r="N316" s="2" t="str">
        <f>IF(Raw!BN316="", "", IF(Raw!BN316="Missed", "Missed", DATEVALUE(RIGHT(Raw!BN316, LEN(Raw!BN316) - FIND(",", Raw!BN316) - 1))))</f>
        <v/>
      </c>
      <c r="O316" s="3" t="str">
        <f>IF(Raw!BO316="", "", IF(Raw!BO316="Missed", "Missed", TIMEVALUE(LEFT(Raw!BO316, FIND(" - ", Raw!BO316)))))</f>
        <v/>
      </c>
      <c r="P316" t="str">
        <f>IF(Raw!BP316="", "", Raw!BP316)</f>
        <v/>
      </c>
      <c r="Q316" s="2" t="str">
        <f>IF(Raw!BW316="", "", IF(Raw!BW316="Missed", "Missed", DATEVALUE(RIGHT(Raw!BW316, LEN(Raw!BW316) - FIND(",", Raw!BW316) - 1))))</f>
        <v/>
      </c>
      <c r="R316" s="3" t="str">
        <f>IF(Raw!BX316="", "", IF(Raw!BX316="Missed", "Missed", TIMEVALUE(LEFT(Raw!BX316, FIND(" - ", Raw!BX316)))))</f>
        <v/>
      </c>
      <c r="S316" t="str">
        <f>IF(Raw!BY316="", "", Raw!BY316)</f>
        <v/>
      </c>
      <c r="T316" s="2" t="str">
        <f>IF(Raw!BZ316="", "", IF(Raw!BZ316="Missed", "Missed", DATEVALUE(RIGHT(Raw!BZ316, LEN(Raw!BZ316) - FIND(",", Raw!BZ316) - 1))))</f>
        <v/>
      </c>
      <c r="U316" s="3" t="str">
        <f>IF(Raw!CA316="", "", IF(Raw!CA316="Missed", "Missed", TIMEVALUE(LEFT(Raw!CA316, FIND(" - ", Raw!CA316)))))</f>
        <v/>
      </c>
      <c r="V316" t="str">
        <f>IF(Raw!CB316="", "", Raw!CB316)</f>
        <v/>
      </c>
    </row>
    <row r="317" spans="1:22" x14ac:dyDescent="0.2">
      <c r="A317" s="4" t="str">
        <f>IF(B317="", "", 316)</f>
        <v/>
      </c>
      <c r="B317" s="4" t="str">
        <f>IF(Raw!R317="", "", Raw!R317)</f>
        <v/>
      </c>
      <c r="C317" s="4" t="str">
        <f>IF(Raw!S317="", "", Raw!S317)</f>
        <v/>
      </c>
      <c r="D317" t="str">
        <f>IF(Raw!AT317="", "", Raw!AT317)</f>
        <v/>
      </c>
      <c r="E317" t="str">
        <f>IF(Raw!V317="", "", Raw!V317)</f>
        <v/>
      </c>
      <c r="F317" t="str">
        <f>IF(Raw!BA317="", "", Raw!BA317)</f>
        <v/>
      </c>
      <c r="G317" t="str">
        <f>IF(Raw!AV317="", "", Raw!AV317)</f>
        <v/>
      </c>
      <c r="H317" t="str">
        <f>IF(Raw!T317="", "", Raw!T317)</f>
        <v/>
      </c>
      <c r="I317" t="str">
        <f>IF(Raw!U317="", "", Raw!U317)</f>
        <v/>
      </c>
      <c r="J317" t="str">
        <f>IF(Raw!AZ317="Failed", "No", "")</f>
        <v/>
      </c>
      <c r="K317" s="2" t="str">
        <f>IF(Raw!BK317="", "", IF(Raw!BK317="Missed", "Missed", DATEVALUE(RIGHT(Raw!BK317, LEN(Raw!BK317) - FIND(",", Raw!BK317) - 1))))</f>
        <v/>
      </c>
      <c r="L317" s="3" t="str">
        <f>IF(Raw!BL317="", "", IF(Raw!BL317="Missed", "Missed", TIMEVALUE(LEFT(Raw!BL317, FIND(" - ", Raw!BL317)))))</f>
        <v/>
      </c>
      <c r="M317" t="str">
        <f>IF(Raw!BM317="", "", Raw!BM317)</f>
        <v/>
      </c>
      <c r="N317" s="2" t="str">
        <f>IF(Raw!BN317="", "", IF(Raw!BN317="Missed", "Missed", DATEVALUE(RIGHT(Raw!BN317, LEN(Raw!BN317) - FIND(",", Raw!BN317) - 1))))</f>
        <v/>
      </c>
      <c r="O317" s="3" t="str">
        <f>IF(Raw!BO317="", "", IF(Raw!BO317="Missed", "Missed", TIMEVALUE(LEFT(Raw!BO317, FIND(" - ", Raw!BO317)))))</f>
        <v/>
      </c>
      <c r="P317" t="str">
        <f>IF(Raw!BP317="", "", Raw!BP317)</f>
        <v/>
      </c>
      <c r="Q317" s="2" t="str">
        <f>IF(Raw!BW317="", "", IF(Raw!BW317="Missed", "Missed", DATEVALUE(RIGHT(Raw!BW317, LEN(Raw!BW317) - FIND(",", Raw!BW317) - 1))))</f>
        <v/>
      </c>
      <c r="R317" s="3" t="str">
        <f>IF(Raw!BX317="", "", IF(Raw!BX317="Missed", "Missed", TIMEVALUE(LEFT(Raw!BX317, FIND(" - ", Raw!BX317)))))</f>
        <v/>
      </c>
      <c r="S317" t="str">
        <f>IF(Raw!BY317="", "", Raw!BY317)</f>
        <v/>
      </c>
      <c r="T317" s="2" t="str">
        <f>IF(Raw!BZ317="", "", IF(Raw!BZ317="Missed", "Missed", DATEVALUE(RIGHT(Raw!BZ317, LEN(Raw!BZ317) - FIND(",", Raw!BZ317) - 1))))</f>
        <v/>
      </c>
      <c r="U317" s="3" t="str">
        <f>IF(Raw!CA317="", "", IF(Raw!CA317="Missed", "Missed", TIMEVALUE(LEFT(Raw!CA317, FIND(" - ", Raw!CA317)))))</f>
        <v/>
      </c>
      <c r="V317" t="str">
        <f>IF(Raw!CB317="", "", Raw!CB317)</f>
        <v/>
      </c>
    </row>
    <row r="318" spans="1:22" x14ac:dyDescent="0.2">
      <c r="A318" s="4" t="str">
        <f>IF(B318="", "", 317)</f>
        <v/>
      </c>
      <c r="B318" s="4" t="str">
        <f>IF(Raw!R318="", "", Raw!R318)</f>
        <v/>
      </c>
      <c r="C318" s="4" t="str">
        <f>IF(Raw!S318="", "", Raw!S318)</f>
        <v/>
      </c>
      <c r="D318" t="str">
        <f>IF(Raw!AT318="", "", Raw!AT318)</f>
        <v/>
      </c>
      <c r="E318" t="str">
        <f>IF(Raw!V318="", "", Raw!V318)</f>
        <v/>
      </c>
      <c r="F318" t="str">
        <f>IF(Raw!BA318="", "", Raw!BA318)</f>
        <v/>
      </c>
      <c r="G318" t="str">
        <f>IF(Raw!AV318="", "", Raw!AV318)</f>
        <v/>
      </c>
      <c r="H318" t="str">
        <f>IF(Raw!T318="", "", Raw!T318)</f>
        <v/>
      </c>
      <c r="I318" t="str">
        <f>IF(Raw!U318="", "", Raw!U318)</f>
        <v/>
      </c>
      <c r="J318" t="str">
        <f>IF(Raw!AZ318="Failed", "No", "")</f>
        <v/>
      </c>
      <c r="K318" s="2" t="str">
        <f>IF(Raw!BK318="", "", IF(Raw!BK318="Missed", "Missed", DATEVALUE(RIGHT(Raw!BK318, LEN(Raw!BK318) - FIND(",", Raw!BK318) - 1))))</f>
        <v/>
      </c>
      <c r="L318" s="3" t="str">
        <f>IF(Raw!BL318="", "", IF(Raw!BL318="Missed", "Missed", TIMEVALUE(LEFT(Raw!BL318, FIND(" - ", Raw!BL318)))))</f>
        <v/>
      </c>
      <c r="M318" t="str">
        <f>IF(Raw!BM318="", "", Raw!BM318)</f>
        <v/>
      </c>
      <c r="N318" s="2" t="str">
        <f>IF(Raw!BN318="", "", IF(Raw!BN318="Missed", "Missed", DATEVALUE(RIGHT(Raw!BN318, LEN(Raw!BN318) - FIND(",", Raw!BN318) - 1))))</f>
        <v/>
      </c>
      <c r="O318" s="3" t="str">
        <f>IF(Raw!BO318="", "", IF(Raw!BO318="Missed", "Missed", TIMEVALUE(LEFT(Raw!BO318, FIND(" - ", Raw!BO318)))))</f>
        <v/>
      </c>
      <c r="P318" t="str">
        <f>IF(Raw!BP318="", "", Raw!BP318)</f>
        <v/>
      </c>
      <c r="Q318" s="2" t="str">
        <f>IF(Raw!BW318="", "", IF(Raw!BW318="Missed", "Missed", DATEVALUE(RIGHT(Raw!BW318, LEN(Raw!BW318) - FIND(",", Raw!BW318) - 1))))</f>
        <v/>
      </c>
      <c r="R318" s="3" t="str">
        <f>IF(Raw!BX318="", "", IF(Raw!BX318="Missed", "Missed", TIMEVALUE(LEFT(Raw!BX318, FIND(" - ", Raw!BX318)))))</f>
        <v/>
      </c>
      <c r="S318" t="str">
        <f>IF(Raw!BY318="", "", Raw!BY318)</f>
        <v/>
      </c>
      <c r="T318" s="2" t="str">
        <f>IF(Raw!BZ318="", "", IF(Raw!BZ318="Missed", "Missed", DATEVALUE(RIGHT(Raw!BZ318, LEN(Raw!BZ318) - FIND(",", Raw!BZ318) - 1))))</f>
        <v/>
      </c>
      <c r="U318" s="3" t="str">
        <f>IF(Raw!CA318="", "", IF(Raw!CA318="Missed", "Missed", TIMEVALUE(LEFT(Raw!CA318, FIND(" - ", Raw!CA318)))))</f>
        <v/>
      </c>
      <c r="V318" t="str">
        <f>IF(Raw!CB318="", "", Raw!CB318)</f>
        <v/>
      </c>
    </row>
    <row r="319" spans="1:22" x14ac:dyDescent="0.2">
      <c r="A319" s="4" t="str">
        <f>IF(B319="", "", 318)</f>
        <v/>
      </c>
      <c r="B319" s="4" t="str">
        <f>IF(Raw!R319="", "", Raw!R319)</f>
        <v/>
      </c>
      <c r="C319" s="4" t="str">
        <f>IF(Raw!S319="", "", Raw!S319)</f>
        <v/>
      </c>
      <c r="D319" t="str">
        <f>IF(Raw!AT319="", "", Raw!AT319)</f>
        <v/>
      </c>
      <c r="E319" t="str">
        <f>IF(Raw!V319="", "", Raw!V319)</f>
        <v/>
      </c>
      <c r="F319" t="str">
        <f>IF(Raw!BA319="", "", Raw!BA319)</f>
        <v/>
      </c>
      <c r="G319" t="str">
        <f>IF(Raw!AV319="", "", Raw!AV319)</f>
        <v/>
      </c>
      <c r="H319" t="str">
        <f>IF(Raw!T319="", "", Raw!T319)</f>
        <v/>
      </c>
      <c r="I319" t="str">
        <f>IF(Raw!U319="", "", Raw!U319)</f>
        <v/>
      </c>
      <c r="J319" t="str">
        <f>IF(Raw!AZ319="Failed", "No", "")</f>
        <v/>
      </c>
      <c r="K319" s="2" t="str">
        <f>IF(Raw!BK319="", "", IF(Raw!BK319="Missed", "Missed", DATEVALUE(RIGHT(Raw!BK319, LEN(Raw!BK319) - FIND(",", Raw!BK319) - 1))))</f>
        <v/>
      </c>
      <c r="L319" s="3" t="str">
        <f>IF(Raw!BL319="", "", IF(Raw!BL319="Missed", "Missed", TIMEVALUE(LEFT(Raw!BL319, FIND(" - ", Raw!BL319)))))</f>
        <v/>
      </c>
      <c r="M319" t="str">
        <f>IF(Raw!BM319="", "", Raw!BM319)</f>
        <v/>
      </c>
      <c r="N319" s="2" t="str">
        <f>IF(Raw!BN319="", "", IF(Raw!BN319="Missed", "Missed", DATEVALUE(RIGHT(Raw!BN319, LEN(Raw!BN319) - FIND(",", Raw!BN319) - 1))))</f>
        <v/>
      </c>
      <c r="O319" s="3" t="str">
        <f>IF(Raw!BO319="", "", IF(Raw!BO319="Missed", "Missed", TIMEVALUE(LEFT(Raw!BO319, FIND(" - ", Raw!BO319)))))</f>
        <v/>
      </c>
      <c r="P319" t="str">
        <f>IF(Raw!BP319="", "", Raw!BP319)</f>
        <v/>
      </c>
      <c r="Q319" s="2" t="str">
        <f>IF(Raw!BW319="", "", IF(Raw!BW319="Missed", "Missed", DATEVALUE(RIGHT(Raw!BW319, LEN(Raw!BW319) - FIND(",", Raw!BW319) - 1))))</f>
        <v/>
      </c>
      <c r="R319" s="3" t="str">
        <f>IF(Raw!BX319="", "", IF(Raw!BX319="Missed", "Missed", TIMEVALUE(LEFT(Raw!BX319, FIND(" - ", Raw!BX319)))))</f>
        <v/>
      </c>
      <c r="S319" t="str">
        <f>IF(Raw!BY319="", "", Raw!BY319)</f>
        <v/>
      </c>
      <c r="T319" s="2" t="str">
        <f>IF(Raw!BZ319="", "", IF(Raw!BZ319="Missed", "Missed", DATEVALUE(RIGHT(Raw!BZ319, LEN(Raw!BZ319) - FIND(",", Raw!BZ319) - 1))))</f>
        <v/>
      </c>
      <c r="U319" s="3" t="str">
        <f>IF(Raw!CA319="", "", IF(Raw!CA319="Missed", "Missed", TIMEVALUE(LEFT(Raw!CA319, FIND(" - ", Raw!CA319)))))</f>
        <v/>
      </c>
      <c r="V319" t="str">
        <f>IF(Raw!CB319="", "", Raw!CB319)</f>
        <v/>
      </c>
    </row>
    <row r="320" spans="1:22" x14ac:dyDescent="0.2">
      <c r="A320" s="4" t="str">
        <f>IF(B320="", "", 319)</f>
        <v/>
      </c>
      <c r="B320" s="4" t="str">
        <f>IF(Raw!R320="", "", Raw!R320)</f>
        <v/>
      </c>
      <c r="C320" s="4" t="str">
        <f>IF(Raw!S320="", "", Raw!S320)</f>
        <v/>
      </c>
      <c r="D320" t="str">
        <f>IF(Raw!AT320="", "", Raw!AT320)</f>
        <v/>
      </c>
      <c r="E320" t="str">
        <f>IF(Raw!V320="", "", Raw!V320)</f>
        <v/>
      </c>
      <c r="F320" t="str">
        <f>IF(Raw!BA320="", "", Raw!BA320)</f>
        <v/>
      </c>
      <c r="G320" t="str">
        <f>IF(Raw!AV320="", "", Raw!AV320)</f>
        <v/>
      </c>
      <c r="H320" t="str">
        <f>IF(Raw!T320="", "", Raw!T320)</f>
        <v/>
      </c>
      <c r="I320" t="str">
        <f>IF(Raw!U320="", "", Raw!U320)</f>
        <v/>
      </c>
      <c r="J320" t="str">
        <f>IF(Raw!AZ320="Failed", "No", "")</f>
        <v/>
      </c>
      <c r="K320" s="2" t="str">
        <f>IF(Raw!BK320="", "", IF(Raw!BK320="Missed", "Missed", DATEVALUE(RIGHT(Raw!BK320, LEN(Raw!BK320) - FIND(",", Raw!BK320) - 1))))</f>
        <v/>
      </c>
      <c r="L320" s="3" t="str">
        <f>IF(Raw!BL320="", "", IF(Raw!BL320="Missed", "Missed", TIMEVALUE(LEFT(Raw!BL320, FIND(" - ", Raw!BL320)))))</f>
        <v/>
      </c>
      <c r="M320" t="str">
        <f>IF(Raw!BM320="", "", Raw!BM320)</f>
        <v/>
      </c>
      <c r="N320" s="2" t="str">
        <f>IF(Raw!BN320="", "", IF(Raw!BN320="Missed", "Missed", DATEVALUE(RIGHT(Raw!BN320, LEN(Raw!BN320) - FIND(",", Raw!BN320) - 1))))</f>
        <v/>
      </c>
      <c r="O320" s="3" t="str">
        <f>IF(Raw!BO320="", "", IF(Raw!BO320="Missed", "Missed", TIMEVALUE(LEFT(Raw!BO320, FIND(" - ", Raw!BO320)))))</f>
        <v/>
      </c>
      <c r="P320" t="str">
        <f>IF(Raw!BP320="", "", Raw!BP320)</f>
        <v/>
      </c>
      <c r="Q320" s="2" t="str">
        <f>IF(Raw!BW320="", "", IF(Raw!BW320="Missed", "Missed", DATEVALUE(RIGHT(Raw!BW320, LEN(Raw!BW320) - FIND(",", Raw!BW320) - 1))))</f>
        <v/>
      </c>
      <c r="R320" s="3" t="str">
        <f>IF(Raw!BX320="", "", IF(Raw!BX320="Missed", "Missed", TIMEVALUE(LEFT(Raw!BX320, FIND(" - ", Raw!BX320)))))</f>
        <v/>
      </c>
      <c r="S320" t="str">
        <f>IF(Raw!BY320="", "", Raw!BY320)</f>
        <v/>
      </c>
      <c r="T320" s="2" t="str">
        <f>IF(Raw!BZ320="", "", IF(Raw!BZ320="Missed", "Missed", DATEVALUE(RIGHT(Raw!BZ320, LEN(Raw!BZ320) - FIND(",", Raw!BZ320) - 1))))</f>
        <v/>
      </c>
      <c r="U320" s="3" t="str">
        <f>IF(Raw!CA320="", "", IF(Raw!CA320="Missed", "Missed", TIMEVALUE(LEFT(Raw!CA320, FIND(" - ", Raw!CA320)))))</f>
        <v/>
      </c>
      <c r="V320" t="str">
        <f>IF(Raw!CB320="", "", Raw!CB320)</f>
        <v/>
      </c>
    </row>
    <row r="321" spans="1:22" x14ac:dyDescent="0.2">
      <c r="A321" s="4" t="str">
        <f>IF(B321="", "", 320)</f>
        <v/>
      </c>
      <c r="B321" s="4" t="str">
        <f>IF(Raw!R321="", "", Raw!R321)</f>
        <v/>
      </c>
      <c r="C321" s="4" t="str">
        <f>IF(Raw!S321="", "", Raw!S321)</f>
        <v/>
      </c>
      <c r="D321" t="str">
        <f>IF(Raw!AT321="", "", Raw!AT321)</f>
        <v/>
      </c>
      <c r="E321" t="str">
        <f>IF(Raw!V321="", "", Raw!V321)</f>
        <v/>
      </c>
      <c r="F321" t="str">
        <f>IF(Raw!BA321="", "", Raw!BA321)</f>
        <v/>
      </c>
      <c r="G321" t="str">
        <f>IF(Raw!AV321="", "", Raw!AV321)</f>
        <v/>
      </c>
      <c r="H321" t="str">
        <f>IF(Raw!T321="", "", Raw!T321)</f>
        <v/>
      </c>
      <c r="I321" t="str">
        <f>IF(Raw!U321="", "", Raw!U321)</f>
        <v/>
      </c>
      <c r="J321" t="str">
        <f>IF(Raw!AZ321="Failed", "No", "")</f>
        <v/>
      </c>
      <c r="K321" s="2" t="str">
        <f>IF(Raw!BK321="", "", IF(Raw!BK321="Missed", "Missed", DATEVALUE(RIGHT(Raw!BK321, LEN(Raw!BK321) - FIND(",", Raw!BK321) - 1))))</f>
        <v/>
      </c>
      <c r="L321" s="3" t="str">
        <f>IF(Raw!BL321="", "", IF(Raw!BL321="Missed", "Missed", TIMEVALUE(LEFT(Raw!BL321, FIND(" - ", Raw!BL321)))))</f>
        <v/>
      </c>
      <c r="M321" t="str">
        <f>IF(Raw!BM321="", "", Raw!BM321)</f>
        <v/>
      </c>
      <c r="N321" s="2" t="str">
        <f>IF(Raw!BN321="", "", IF(Raw!BN321="Missed", "Missed", DATEVALUE(RIGHT(Raw!BN321, LEN(Raw!BN321) - FIND(",", Raw!BN321) - 1))))</f>
        <v/>
      </c>
      <c r="O321" s="3" t="str">
        <f>IF(Raw!BO321="", "", IF(Raw!BO321="Missed", "Missed", TIMEVALUE(LEFT(Raw!BO321, FIND(" - ", Raw!BO321)))))</f>
        <v/>
      </c>
      <c r="P321" t="str">
        <f>IF(Raw!BP321="", "", Raw!BP321)</f>
        <v/>
      </c>
      <c r="Q321" s="2" t="str">
        <f>IF(Raw!BW321="", "", IF(Raw!BW321="Missed", "Missed", DATEVALUE(RIGHT(Raw!BW321, LEN(Raw!BW321) - FIND(",", Raw!BW321) - 1))))</f>
        <v/>
      </c>
      <c r="R321" s="3" t="str">
        <f>IF(Raw!BX321="", "", IF(Raw!BX321="Missed", "Missed", TIMEVALUE(LEFT(Raw!BX321, FIND(" - ", Raw!BX321)))))</f>
        <v/>
      </c>
      <c r="S321" t="str">
        <f>IF(Raw!BY321="", "", Raw!BY321)</f>
        <v/>
      </c>
      <c r="T321" s="2" t="str">
        <f>IF(Raw!BZ321="", "", IF(Raw!BZ321="Missed", "Missed", DATEVALUE(RIGHT(Raw!BZ321, LEN(Raw!BZ321) - FIND(",", Raw!BZ321) - 1))))</f>
        <v/>
      </c>
      <c r="U321" s="3" t="str">
        <f>IF(Raw!CA321="", "", IF(Raw!CA321="Missed", "Missed", TIMEVALUE(LEFT(Raw!CA321, FIND(" - ", Raw!CA321)))))</f>
        <v/>
      </c>
      <c r="V321" t="str">
        <f>IF(Raw!CB321="", "", Raw!CB321)</f>
        <v/>
      </c>
    </row>
    <row r="322" spans="1:22" x14ac:dyDescent="0.2">
      <c r="A322" s="4" t="str">
        <f>IF(B322="", "", 321)</f>
        <v/>
      </c>
      <c r="B322" s="4" t="str">
        <f>IF(Raw!R322="", "", Raw!R322)</f>
        <v/>
      </c>
      <c r="C322" s="4" t="str">
        <f>IF(Raw!S322="", "", Raw!S322)</f>
        <v/>
      </c>
      <c r="D322" t="str">
        <f>IF(Raw!AT322="", "", Raw!AT322)</f>
        <v/>
      </c>
      <c r="E322" t="str">
        <f>IF(Raw!V322="", "", Raw!V322)</f>
        <v/>
      </c>
      <c r="F322" t="str">
        <f>IF(Raw!BA322="", "", Raw!BA322)</f>
        <v/>
      </c>
      <c r="G322" t="str">
        <f>IF(Raw!AV322="", "", Raw!AV322)</f>
        <v/>
      </c>
      <c r="H322" t="str">
        <f>IF(Raw!T322="", "", Raw!T322)</f>
        <v/>
      </c>
      <c r="I322" t="str">
        <f>IF(Raw!U322="", "", Raw!U322)</f>
        <v/>
      </c>
      <c r="J322" t="str">
        <f>IF(Raw!AZ322="Failed", "No", "")</f>
        <v/>
      </c>
      <c r="K322" s="2" t="str">
        <f>IF(Raw!BK322="", "", IF(Raw!BK322="Missed", "Missed", DATEVALUE(RIGHT(Raw!BK322, LEN(Raw!BK322) - FIND(",", Raw!BK322) - 1))))</f>
        <v/>
      </c>
      <c r="L322" s="3" t="str">
        <f>IF(Raw!BL322="", "", IF(Raw!BL322="Missed", "Missed", TIMEVALUE(LEFT(Raw!BL322, FIND(" - ", Raw!BL322)))))</f>
        <v/>
      </c>
      <c r="M322" t="str">
        <f>IF(Raw!BM322="", "", Raw!BM322)</f>
        <v/>
      </c>
      <c r="N322" s="2" t="str">
        <f>IF(Raw!BN322="", "", IF(Raw!BN322="Missed", "Missed", DATEVALUE(RIGHT(Raw!BN322, LEN(Raw!BN322) - FIND(",", Raw!BN322) - 1))))</f>
        <v/>
      </c>
      <c r="O322" s="3" t="str">
        <f>IF(Raw!BO322="", "", IF(Raw!BO322="Missed", "Missed", TIMEVALUE(LEFT(Raw!BO322, FIND(" - ", Raw!BO322)))))</f>
        <v/>
      </c>
      <c r="P322" t="str">
        <f>IF(Raw!BP322="", "", Raw!BP322)</f>
        <v/>
      </c>
      <c r="Q322" s="2" t="str">
        <f>IF(Raw!BW322="", "", IF(Raw!BW322="Missed", "Missed", DATEVALUE(RIGHT(Raw!BW322, LEN(Raw!BW322) - FIND(",", Raw!BW322) - 1))))</f>
        <v/>
      </c>
      <c r="R322" s="3" t="str">
        <f>IF(Raw!BX322="", "", IF(Raw!BX322="Missed", "Missed", TIMEVALUE(LEFT(Raw!BX322, FIND(" - ", Raw!BX322)))))</f>
        <v/>
      </c>
      <c r="S322" t="str">
        <f>IF(Raw!BY322="", "", Raw!BY322)</f>
        <v/>
      </c>
      <c r="T322" s="2" t="str">
        <f>IF(Raw!BZ322="", "", IF(Raw!BZ322="Missed", "Missed", DATEVALUE(RIGHT(Raw!BZ322, LEN(Raw!BZ322) - FIND(",", Raw!BZ322) - 1))))</f>
        <v/>
      </c>
      <c r="U322" s="3" t="str">
        <f>IF(Raw!CA322="", "", IF(Raw!CA322="Missed", "Missed", TIMEVALUE(LEFT(Raw!CA322, FIND(" - ", Raw!CA322)))))</f>
        <v/>
      </c>
      <c r="V322" t="str">
        <f>IF(Raw!CB322="", "", Raw!CB322)</f>
        <v/>
      </c>
    </row>
    <row r="323" spans="1:22" x14ac:dyDescent="0.2">
      <c r="A323" s="4" t="str">
        <f>IF(B323="", "", 322)</f>
        <v/>
      </c>
      <c r="B323" s="4" t="str">
        <f>IF(Raw!R323="", "", Raw!R323)</f>
        <v/>
      </c>
      <c r="C323" s="4" t="str">
        <f>IF(Raw!S323="", "", Raw!S323)</f>
        <v/>
      </c>
      <c r="D323" t="str">
        <f>IF(Raw!AT323="", "", Raw!AT323)</f>
        <v/>
      </c>
      <c r="E323" t="str">
        <f>IF(Raw!V323="", "", Raw!V323)</f>
        <v/>
      </c>
      <c r="F323" t="str">
        <f>IF(Raw!BA323="", "", Raw!BA323)</f>
        <v/>
      </c>
      <c r="G323" t="str">
        <f>IF(Raw!AV323="", "", Raw!AV323)</f>
        <v/>
      </c>
      <c r="H323" t="str">
        <f>IF(Raw!T323="", "", Raw!T323)</f>
        <v/>
      </c>
      <c r="I323" t="str">
        <f>IF(Raw!U323="", "", Raw!U323)</f>
        <v/>
      </c>
      <c r="J323" t="str">
        <f>IF(Raw!AZ323="Failed", "No", "")</f>
        <v/>
      </c>
      <c r="K323" s="2" t="str">
        <f>IF(Raw!BK323="", "", IF(Raw!BK323="Missed", "Missed", DATEVALUE(RIGHT(Raw!BK323, LEN(Raw!BK323) - FIND(",", Raw!BK323) - 1))))</f>
        <v/>
      </c>
      <c r="L323" s="3" t="str">
        <f>IF(Raw!BL323="", "", IF(Raw!BL323="Missed", "Missed", TIMEVALUE(LEFT(Raw!BL323, FIND(" - ", Raw!BL323)))))</f>
        <v/>
      </c>
      <c r="M323" t="str">
        <f>IF(Raw!BM323="", "", Raw!BM323)</f>
        <v/>
      </c>
      <c r="N323" s="2" t="str">
        <f>IF(Raw!BN323="", "", IF(Raw!BN323="Missed", "Missed", DATEVALUE(RIGHT(Raw!BN323, LEN(Raw!BN323) - FIND(",", Raw!BN323) - 1))))</f>
        <v/>
      </c>
      <c r="O323" s="3" t="str">
        <f>IF(Raw!BO323="", "", IF(Raw!BO323="Missed", "Missed", TIMEVALUE(LEFT(Raw!BO323, FIND(" - ", Raw!BO323)))))</f>
        <v/>
      </c>
      <c r="P323" t="str">
        <f>IF(Raw!BP323="", "", Raw!BP323)</f>
        <v/>
      </c>
      <c r="Q323" s="2" t="str">
        <f>IF(Raw!BW323="", "", IF(Raw!BW323="Missed", "Missed", DATEVALUE(RIGHT(Raw!BW323, LEN(Raw!BW323) - FIND(",", Raw!BW323) - 1))))</f>
        <v/>
      </c>
      <c r="R323" s="3" t="str">
        <f>IF(Raw!BX323="", "", IF(Raw!BX323="Missed", "Missed", TIMEVALUE(LEFT(Raw!BX323, FIND(" - ", Raw!BX323)))))</f>
        <v/>
      </c>
      <c r="S323" t="str">
        <f>IF(Raw!BY323="", "", Raw!BY323)</f>
        <v/>
      </c>
      <c r="T323" s="2" t="str">
        <f>IF(Raw!BZ323="", "", IF(Raw!BZ323="Missed", "Missed", DATEVALUE(RIGHT(Raw!BZ323, LEN(Raw!BZ323) - FIND(",", Raw!BZ323) - 1))))</f>
        <v/>
      </c>
      <c r="U323" s="3" t="str">
        <f>IF(Raw!CA323="", "", IF(Raw!CA323="Missed", "Missed", TIMEVALUE(LEFT(Raw!CA323, FIND(" - ", Raw!CA323)))))</f>
        <v/>
      </c>
      <c r="V323" t="str">
        <f>IF(Raw!CB323="", "", Raw!CB323)</f>
        <v/>
      </c>
    </row>
    <row r="324" spans="1:22" x14ac:dyDescent="0.2">
      <c r="A324" s="4" t="str">
        <f>IF(B324="", "", 323)</f>
        <v/>
      </c>
      <c r="B324" s="4" t="str">
        <f>IF(Raw!R324="", "", Raw!R324)</f>
        <v/>
      </c>
      <c r="C324" s="4" t="str">
        <f>IF(Raw!S324="", "", Raw!S324)</f>
        <v/>
      </c>
      <c r="D324" t="str">
        <f>IF(Raw!AT324="", "", Raw!AT324)</f>
        <v/>
      </c>
      <c r="E324" t="str">
        <f>IF(Raw!V324="", "", Raw!V324)</f>
        <v/>
      </c>
      <c r="F324" t="str">
        <f>IF(Raw!BA324="", "", Raw!BA324)</f>
        <v/>
      </c>
      <c r="G324" t="str">
        <f>IF(Raw!AV324="", "", Raw!AV324)</f>
        <v/>
      </c>
      <c r="H324" t="str">
        <f>IF(Raw!T324="", "", Raw!T324)</f>
        <v/>
      </c>
      <c r="I324" t="str">
        <f>IF(Raw!U324="", "", Raw!U324)</f>
        <v/>
      </c>
      <c r="J324" t="str">
        <f>IF(Raw!AZ324="Failed", "No", "")</f>
        <v/>
      </c>
      <c r="K324" s="2" t="str">
        <f>IF(Raw!BK324="", "", IF(Raw!BK324="Missed", "Missed", DATEVALUE(RIGHT(Raw!BK324, LEN(Raw!BK324) - FIND(",", Raw!BK324) - 1))))</f>
        <v/>
      </c>
      <c r="L324" s="3" t="str">
        <f>IF(Raw!BL324="", "", IF(Raw!BL324="Missed", "Missed", TIMEVALUE(LEFT(Raw!BL324, FIND(" - ", Raw!BL324)))))</f>
        <v/>
      </c>
      <c r="M324" t="str">
        <f>IF(Raw!BM324="", "", Raw!BM324)</f>
        <v/>
      </c>
      <c r="N324" s="2" t="str">
        <f>IF(Raw!BN324="", "", IF(Raw!BN324="Missed", "Missed", DATEVALUE(RIGHT(Raw!BN324, LEN(Raw!BN324) - FIND(",", Raw!BN324) - 1))))</f>
        <v/>
      </c>
      <c r="O324" s="3" t="str">
        <f>IF(Raw!BO324="", "", IF(Raw!BO324="Missed", "Missed", TIMEVALUE(LEFT(Raw!BO324, FIND(" - ", Raw!BO324)))))</f>
        <v/>
      </c>
      <c r="P324" t="str">
        <f>IF(Raw!BP324="", "", Raw!BP324)</f>
        <v/>
      </c>
      <c r="Q324" s="2" t="str">
        <f>IF(Raw!BW324="", "", IF(Raw!BW324="Missed", "Missed", DATEVALUE(RIGHT(Raw!BW324, LEN(Raw!BW324) - FIND(",", Raw!BW324) - 1))))</f>
        <v/>
      </c>
      <c r="R324" s="3" t="str">
        <f>IF(Raw!BX324="", "", IF(Raw!BX324="Missed", "Missed", TIMEVALUE(LEFT(Raw!BX324, FIND(" - ", Raw!BX324)))))</f>
        <v/>
      </c>
      <c r="S324" t="str">
        <f>IF(Raw!BY324="", "", Raw!BY324)</f>
        <v/>
      </c>
      <c r="T324" s="2" t="str">
        <f>IF(Raw!BZ324="", "", IF(Raw!BZ324="Missed", "Missed", DATEVALUE(RIGHT(Raw!BZ324, LEN(Raw!BZ324) - FIND(",", Raw!BZ324) - 1))))</f>
        <v/>
      </c>
      <c r="U324" s="3" t="str">
        <f>IF(Raw!CA324="", "", IF(Raw!CA324="Missed", "Missed", TIMEVALUE(LEFT(Raw!CA324, FIND(" - ", Raw!CA324)))))</f>
        <v/>
      </c>
      <c r="V324" t="str">
        <f>IF(Raw!CB324="", "", Raw!CB324)</f>
        <v/>
      </c>
    </row>
    <row r="325" spans="1:22" x14ac:dyDescent="0.2">
      <c r="A325" s="4" t="str">
        <f>IF(B325="", "", 324)</f>
        <v/>
      </c>
      <c r="B325" s="4" t="str">
        <f>IF(Raw!R325="", "", Raw!R325)</f>
        <v/>
      </c>
      <c r="C325" s="4" t="str">
        <f>IF(Raw!S325="", "", Raw!S325)</f>
        <v/>
      </c>
      <c r="D325" t="str">
        <f>IF(Raw!AT325="", "", Raw!AT325)</f>
        <v/>
      </c>
      <c r="E325" t="str">
        <f>IF(Raw!V325="", "", Raw!V325)</f>
        <v/>
      </c>
      <c r="F325" t="str">
        <f>IF(Raw!BA325="", "", Raw!BA325)</f>
        <v/>
      </c>
      <c r="G325" t="str">
        <f>IF(Raw!AV325="", "", Raw!AV325)</f>
        <v/>
      </c>
      <c r="H325" t="str">
        <f>IF(Raw!T325="", "", Raw!T325)</f>
        <v/>
      </c>
      <c r="I325" t="str">
        <f>IF(Raw!U325="", "", Raw!U325)</f>
        <v/>
      </c>
      <c r="J325" t="str">
        <f>IF(Raw!AZ325="Failed", "No", "")</f>
        <v/>
      </c>
      <c r="K325" s="2" t="str">
        <f>IF(Raw!BK325="", "", IF(Raw!BK325="Missed", "Missed", DATEVALUE(RIGHT(Raw!BK325, LEN(Raw!BK325) - FIND(",", Raw!BK325) - 1))))</f>
        <v/>
      </c>
      <c r="L325" s="3" t="str">
        <f>IF(Raw!BL325="", "", IF(Raw!BL325="Missed", "Missed", TIMEVALUE(LEFT(Raw!BL325, FIND(" - ", Raw!BL325)))))</f>
        <v/>
      </c>
      <c r="M325" t="str">
        <f>IF(Raw!BM325="", "", Raw!BM325)</f>
        <v/>
      </c>
      <c r="N325" s="2" t="str">
        <f>IF(Raw!BN325="", "", IF(Raw!BN325="Missed", "Missed", DATEVALUE(RIGHT(Raw!BN325, LEN(Raw!BN325) - FIND(",", Raw!BN325) - 1))))</f>
        <v/>
      </c>
      <c r="O325" s="3" t="str">
        <f>IF(Raw!BO325="", "", IF(Raw!BO325="Missed", "Missed", TIMEVALUE(LEFT(Raw!BO325, FIND(" - ", Raw!BO325)))))</f>
        <v/>
      </c>
      <c r="P325" t="str">
        <f>IF(Raw!BP325="", "", Raw!BP325)</f>
        <v/>
      </c>
      <c r="Q325" s="2" t="str">
        <f>IF(Raw!BW325="", "", IF(Raw!BW325="Missed", "Missed", DATEVALUE(RIGHT(Raw!BW325, LEN(Raw!BW325) - FIND(",", Raw!BW325) - 1))))</f>
        <v/>
      </c>
      <c r="R325" s="3" t="str">
        <f>IF(Raw!BX325="", "", IF(Raw!BX325="Missed", "Missed", TIMEVALUE(LEFT(Raw!BX325, FIND(" - ", Raw!BX325)))))</f>
        <v/>
      </c>
      <c r="S325" t="str">
        <f>IF(Raw!BY325="", "", Raw!BY325)</f>
        <v/>
      </c>
      <c r="T325" s="2" t="str">
        <f>IF(Raw!BZ325="", "", IF(Raw!BZ325="Missed", "Missed", DATEVALUE(RIGHT(Raw!BZ325, LEN(Raw!BZ325) - FIND(",", Raw!BZ325) - 1))))</f>
        <v/>
      </c>
      <c r="U325" s="3" t="str">
        <f>IF(Raw!CA325="", "", IF(Raw!CA325="Missed", "Missed", TIMEVALUE(LEFT(Raw!CA325, FIND(" - ", Raw!CA325)))))</f>
        <v/>
      </c>
      <c r="V325" t="str">
        <f>IF(Raw!CB325="", "", Raw!CB325)</f>
        <v/>
      </c>
    </row>
    <row r="326" spans="1:22" x14ac:dyDescent="0.2">
      <c r="A326" s="4" t="str">
        <f>IF(B326="", "", 325)</f>
        <v/>
      </c>
      <c r="B326" s="4" t="str">
        <f>IF(Raw!R326="", "", Raw!R326)</f>
        <v/>
      </c>
      <c r="C326" s="4" t="str">
        <f>IF(Raw!S326="", "", Raw!S326)</f>
        <v/>
      </c>
      <c r="D326" t="str">
        <f>IF(Raw!AT326="", "", Raw!AT326)</f>
        <v/>
      </c>
      <c r="E326" t="str">
        <f>IF(Raw!V326="", "", Raw!V326)</f>
        <v/>
      </c>
      <c r="F326" t="str">
        <f>IF(Raw!BA326="", "", Raw!BA326)</f>
        <v/>
      </c>
      <c r="G326" t="str">
        <f>IF(Raw!AV326="", "", Raw!AV326)</f>
        <v/>
      </c>
      <c r="H326" t="str">
        <f>IF(Raw!T326="", "", Raw!T326)</f>
        <v/>
      </c>
      <c r="I326" t="str">
        <f>IF(Raw!U326="", "", Raw!U326)</f>
        <v/>
      </c>
      <c r="J326" t="str">
        <f>IF(Raw!AZ326="Failed", "No", "")</f>
        <v/>
      </c>
      <c r="K326" s="2" t="str">
        <f>IF(Raw!BK326="", "", IF(Raw!BK326="Missed", "Missed", DATEVALUE(RIGHT(Raw!BK326, LEN(Raw!BK326) - FIND(",", Raw!BK326) - 1))))</f>
        <v/>
      </c>
      <c r="L326" s="3" t="str">
        <f>IF(Raw!BL326="", "", IF(Raw!BL326="Missed", "Missed", TIMEVALUE(LEFT(Raw!BL326, FIND(" - ", Raw!BL326)))))</f>
        <v/>
      </c>
      <c r="M326" t="str">
        <f>IF(Raw!BM326="", "", Raw!BM326)</f>
        <v/>
      </c>
      <c r="N326" s="2" t="str">
        <f>IF(Raw!BN326="", "", IF(Raw!BN326="Missed", "Missed", DATEVALUE(RIGHT(Raw!BN326, LEN(Raw!BN326) - FIND(",", Raw!BN326) - 1))))</f>
        <v/>
      </c>
      <c r="O326" s="3" t="str">
        <f>IF(Raw!BO326="", "", IF(Raw!BO326="Missed", "Missed", TIMEVALUE(LEFT(Raw!BO326, FIND(" - ", Raw!BO326)))))</f>
        <v/>
      </c>
      <c r="P326" t="str">
        <f>IF(Raw!BP326="", "", Raw!BP326)</f>
        <v/>
      </c>
      <c r="Q326" s="2" t="str">
        <f>IF(Raw!BW326="", "", IF(Raw!BW326="Missed", "Missed", DATEVALUE(RIGHT(Raw!BW326, LEN(Raw!BW326) - FIND(",", Raw!BW326) - 1))))</f>
        <v/>
      </c>
      <c r="R326" s="3" t="str">
        <f>IF(Raw!BX326="", "", IF(Raw!BX326="Missed", "Missed", TIMEVALUE(LEFT(Raw!BX326, FIND(" - ", Raw!BX326)))))</f>
        <v/>
      </c>
      <c r="S326" t="str">
        <f>IF(Raw!BY326="", "", Raw!BY326)</f>
        <v/>
      </c>
      <c r="T326" s="2" t="str">
        <f>IF(Raw!BZ326="", "", IF(Raw!BZ326="Missed", "Missed", DATEVALUE(RIGHT(Raw!BZ326, LEN(Raw!BZ326) - FIND(",", Raw!BZ326) - 1))))</f>
        <v/>
      </c>
      <c r="U326" s="3" t="str">
        <f>IF(Raw!CA326="", "", IF(Raw!CA326="Missed", "Missed", TIMEVALUE(LEFT(Raw!CA326, FIND(" - ", Raw!CA326)))))</f>
        <v/>
      </c>
      <c r="V326" t="str">
        <f>IF(Raw!CB326="", "", Raw!CB326)</f>
        <v/>
      </c>
    </row>
    <row r="327" spans="1:22" x14ac:dyDescent="0.2">
      <c r="A327" s="4" t="str">
        <f>IF(B327="", "", 326)</f>
        <v/>
      </c>
      <c r="B327" s="4" t="str">
        <f>IF(Raw!R327="", "", Raw!R327)</f>
        <v/>
      </c>
      <c r="C327" s="4" t="str">
        <f>IF(Raw!S327="", "", Raw!S327)</f>
        <v/>
      </c>
      <c r="D327" t="str">
        <f>IF(Raw!AT327="", "", Raw!AT327)</f>
        <v/>
      </c>
      <c r="E327" t="str">
        <f>IF(Raw!V327="", "", Raw!V327)</f>
        <v/>
      </c>
      <c r="F327" t="str">
        <f>IF(Raw!BA327="", "", Raw!BA327)</f>
        <v/>
      </c>
      <c r="G327" t="str">
        <f>IF(Raw!AV327="", "", Raw!AV327)</f>
        <v/>
      </c>
      <c r="H327" t="str">
        <f>IF(Raw!T327="", "", Raw!T327)</f>
        <v/>
      </c>
      <c r="I327" t="str">
        <f>IF(Raw!U327="", "", Raw!U327)</f>
        <v/>
      </c>
      <c r="J327" t="str">
        <f>IF(Raw!AZ327="Failed", "No", "")</f>
        <v/>
      </c>
      <c r="K327" s="2" t="str">
        <f>IF(Raw!BK327="", "", IF(Raw!BK327="Missed", "Missed", DATEVALUE(RIGHT(Raw!BK327, LEN(Raw!BK327) - FIND(",", Raw!BK327) - 1))))</f>
        <v/>
      </c>
      <c r="L327" s="3" t="str">
        <f>IF(Raw!BL327="", "", IF(Raw!BL327="Missed", "Missed", TIMEVALUE(LEFT(Raw!BL327, FIND(" - ", Raw!BL327)))))</f>
        <v/>
      </c>
      <c r="M327" t="str">
        <f>IF(Raw!BM327="", "", Raw!BM327)</f>
        <v/>
      </c>
      <c r="N327" s="2" t="str">
        <f>IF(Raw!BN327="", "", IF(Raw!BN327="Missed", "Missed", DATEVALUE(RIGHT(Raw!BN327, LEN(Raw!BN327) - FIND(",", Raw!BN327) - 1))))</f>
        <v/>
      </c>
      <c r="O327" s="3" t="str">
        <f>IF(Raw!BO327="", "", IF(Raw!BO327="Missed", "Missed", TIMEVALUE(LEFT(Raw!BO327, FIND(" - ", Raw!BO327)))))</f>
        <v/>
      </c>
      <c r="P327" t="str">
        <f>IF(Raw!BP327="", "", Raw!BP327)</f>
        <v/>
      </c>
      <c r="Q327" s="2" t="str">
        <f>IF(Raw!BW327="", "", IF(Raw!BW327="Missed", "Missed", DATEVALUE(RIGHT(Raw!BW327, LEN(Raw!BW327) - FIND(",", Raw!BW327) - 1))))</f>
        <v/>
      </c>
      <c r="R327" s="3" t="str">
        <f>IF(Raw!BX327="", "", IF(Raw!BX327="Missed", "Missed", TIMEVALUE(LEFT(Raw!BX327, FIND(" - ", Raw!BX327)))))</f>
        <v/>
      </c>
      <c r="S327" t="str">
        <f>IF(Raw!BY327="", "", Raw!BY327)</f>
        <v/>
      </c>
      <c r="T327" s="2" t="str">
        <f>IF(Raw!BZ327="", "", IF(Raw!BZ327="Missed", "Missed", DATEVALUE(RIGHT(Raw!BZ327, LEN(Raw!BZ327) - FIND(",", Raw!BZ327) - 1))))</f>
        <v/>
      </c>
      <c r="U327" s="3" t="str">
        <f>IF(Raw!CA327="", "", IF(Raw!CA327="Missed", "Missed", TIMEVALUE(LEFT(Raw!CA327, FIND(" - ", Raw!CA327)))))</f>
        <v/>
      </c>
      <c r="V327" t="str">
        <f>IF(Raw!CB327="", "", Raw!CB327)</f>
        <v/>
      </c>
    </row>
    <row r="328" spans="1:22" x14ac:dyDescent="0.2">
      <c r="A328" s="4" t="str">
        <f>IF(B328="", "", 327)</f>
        <v/>
      </c>
      <c r="B328" s="4" t="str">
        <f>IF(Raw!R328="", "", Raw!R328)</f>
        <v/>
      </c>
      <c r="C328" s="4" t="str">
        <f>IF(Raw!S328="", "", Raw!S328)</f>
        <v/>
      </c>
      <c r="D328" t="str">
        <f>IF(Raw!AT328="", "", Raw!AT328)</f>
        <v/>
      </c>
      <c r="E328" t="str">
        <f>IF(Raw!V328="", "", Raw!V328)</f>
        <v/>
      </c>
      <c r="F328" t="str">
        <f>IF(Raw!BA328="", "", Raw!BA328)</f>
        <v/>
      </c>
      <c r="G328" t="str">
        <f>IF(Raw!AV328="", "", Raw!AV328)</f>
        <v/>
      </c>
      <c r="H328" t="str">
        <f>IF(Raw!T328="", "", Raw!T328)</f>
        <v/>
      </c>
      <c r="I328" t="str">
        <f>IF(Raw!U328="", "", Raw!U328)</f>
        <v/>
      </c>
      <c r="J328" t="str">
        <f>IF(Raw!AZ328="Failed", "No", "")</f>
        <v/>
      </c>
      <c r="K328" s="2" t="str">
        <f>IF(Raw!BK328="", "", IF(Raw!BK328="Missed", "Missed", DATEVALUE(RIGHT(Raw!BK328, LEN(Raw!BK328) - FIND(",", Raw!BK328) - 1))))</f>
        <v/>
      </c>
      <c r="L328" s="3" t="str">
        <f>IF(Raw!BL328="", "", IF(Raw!BL328="Missed", "Missed", TIMEVALUE(LEFT(Raw!BL328, FIND(" - ", Raw!BL328)))))</f>
        <v/>
      </c>
      <c r="M328" t="str">
        <f>IF(Raw!BM328="", "", Raw!BM328)</f>
        <v/>
      </c>
      <c r="N328" s="2" t="str">
        <f>IF(Raw!BN328="", "", IF(Raw!BN328="Missed", "Missed", DATEVALUE(RIGHT(Raw!BN328, LEN(Raw!BN328) - FIND(",", Raw!BN328) - 1))))</f>
        <v/>
      </c>
      <c r="O328" s="3" t="str">
        <f>IF(Raw!BO328="", "", IF(Raw!BO328="Missed", "Missed", TIMEVALUE(LEFT(Raw!BO328, FIND(" - ", Raw!BO328)))))</f>
        <v/>
      </c>
      <c r="P328" t="str">
        <f>IF(Raw!BP328="", "", Raw!BP328)</f>
        <v/>
      </c>
      <c r="Q328" s="2" t="str">
        <f>IF(Raw!BW328="", "", IF(Raw!BW328="Missed", "Missed", DATEVALUE(RIGHT(Raw!BW328, LEN(Raw!BW328) - FIND(",", Raw!BW328) - 1))))</f>
        <v/>
      </c>
      <c r="R328" s="3" t="str">
        <f>IF(Raw!BX328="", "", IF(Raw!BX328="Missed", "Missed", TIMEVALUE(LEFT(Raw!BX328, FIND(" - ", Raw!BX328)))))</f>
        <v/>
      </c>
      <c r="S328" t="str">
        <f>IF(Raw!BY328="", "", Raw!BY328)</f>
        <v/>
      </c>
      <c r="T328" s="2" t="str">
        <f>IF(Raw!BZ328="", "", IF(Raw!BZ328="Missed", "Missed", DATEVALUE(RIGHT(Raw!BZ328, LEN(Raw!BZ328) - FIND(",", Raw!BZ328) - 1))))</f>
        <v/>
      </c>
      <c r="U328" s="3" t="str">
        <f>IF(Raw!CA328="", "", IF(Raw!CA328="Missed", "Missed", TIMEVALUE(LEFT(Raw!CA328, FIND(" - ", Raw!CA328)))))</f>
        <v/>
      </c>
      <c r="V328" t="str">
        <f>IF(Raw!CB328="", "", Raw!CB328)</f>
        <v/>
      </c>
    </row>
    <row r="329" spans="1:22" x14ac:dyDescent="0.2">
      <c r="A329" s="4" t="str">
        <f>IF(B329="", "", 328)</f>
        <v/>
      </c>
      <c r="B329" s="4" t="str">
        <f>IF(Raw!R329="", "", Raw!R329)</f>
        <v/>
      </c>
      <c r="C329" s="4" t="str">
        <f>IF(Raw!S329="", "", Raw!S329)</f>
        <v/>
      </c>
      <c r="D329" t="str">
        <f>IF(Raw!AT329="", "", Raw!AT329)</f>
        <v/>
      </c>
      <c r="E329" t="str">
        <f>IF(Raw!V329="", "", Raw!V329)</f>
        <v/>
      </c>
      <c r="F329" t="str">
        <f>IF(Raw!BA329="", "", Raw!BA329)</f>
        <v/>
      </c>
      <c r="G329" t="str">
        <f>IF(Raw!AV329="", "", Raw!AV329)</f>
        <v/>
      </c>
      <c r="H329" t="str">
        <f>IF(Raw!T329="", "", Raw!T329)</f>
        <v/>
      </c>
      <c r="I329" t="str">
        <f>IF(Raw!U329="", "", Raw!U329)</f>
        <v/>
      </c>
      <c r="J329" t="str">
        <f>IF(Raw!AZ329="Failed", "No", "")</f>
        <v/>
      </c>
      <c r="K329" s="2" t="str">
        <f>IF(Raw!BK329="", "", IF(Raw!BK329="Missed", "Missed", DATEVALUE(RIGHT(Raw!BK329, LEN(Raw!BK329) - FIND(",", Raw!BK329) - 1))))</f>
        <v/>
      </c>
      <c r="L329" s="3" t="str">
        <f>IF(Raw!BL329="", "", IF(Raw!BL329="Missed", "Missed", TIMEVALUE(LEFT(Raw!BL329, FIND(" - ", Raw!BL329)))))</f>
        <v/>
      </c>
      <c r="M329" t="str">
        <f>IF(Raw!BM329="", "", Raw!BM329)</f>
        <v/>
      </c>
      <c r="N329" s="2" t="str">
        <f>IF(Raw!BN329="", "", IF(Raw!BN329="Missed", "Missed", DATEVALUE(RIGHT(Raw!BN329, LEN(Raw!BN329) - FIND(",", Raw!BN329) - 1))))</f>
        <v/>
      </c>
      <c r="O329" s="3" t="str">
        <f>IF(Raw!BO329="", "", IF(Raw!BO329="Missed", "Missed", TIMEVALUE(LEFT(Raw!BO329, FIND(" - ", Raw!BO329)))))</f>
        <v/>
      </c>
      <c r="P329" t="str">
        <f>IF(Raw!BP329="", "", Raw!BP329)</f>
        <v/>
      </c>
      <c r="Q329" s="2" t="str">
        <f>IF(Raw!BW329="", "", IF(Raw!BW329="Missed", "Missed", DATEVALUE(RIGHT(Raw!BW329, LEN(Raw!BW329) - FIND(",", Raw!BW329) - 1))))</f>
        <v/>
      </c>
      <c r="R329" s="3" t="str">
        <f>IF(Raw!BX329="", "", IF(Raw!BX329="Missed", "Missed", TIMEVALUE(LEFT(Raw!BX329, FIND(" - ", Raw!BX329)))))</f>
        <v/>
      </c>
      <c r="S329" t="str">
        <f>IF(Raw!BY329="", "", Raw!BY329)</f>
        <v/>
      </c>
      <c r="T329" s="2" t="str">
        <f>IF(Raw!BZ329="", "", IF(Raw!BZ329="Missed", "Missed", DATEVALUE(RIGHT(Raw!BZ329, LEN(Raw!BZ329) - FIND(",", Raw!BZ329) - 1))))</f>
        <v/>
      </c>
      <c r="U329" s="3" t="str">
        <f>IF(Raw!CA329="", "", IF(Raw!CA329="Missed", "Missed", TIMEVALUE(LEFT(Raw!CA329, FIND(" - ", Raw!CA329)))))</f>
        <v/>
      </c>
      <c r="V329" t="str">
        <f>IF(Raw!CB329="", "", Raw!CB329)</f>
        <v/>
      </c>
    </row>
    <row r="330" spans="1:22" x14ac:dyDescent="0.2">
      <c r="A330" s="4" t="str">
        <f>IF(B330="", "", 329)</f>
        <v/>
      </c>
      <c r="B330" s="4" t="str">
        <f>IF(Raw!R330="", "", Raw!R330)</f>
        <v/>
      </c>
      <c r="C330" s="4" t="str">
        <f>IF(Raw!S330="", "", Raw!S330)</f>
        <v/>
      </c>
      <c r="D330" t="str">
        <f>IF(Raw!AT330="", "", Raw!AT330)</f>
        <v/>
      </c>
      <c r="E330" t="str">
        <f>IF(Raw!V330="", "", Raw!V330)</f>
        <v/>
      </c>
      <c r="F330" t="str">
        <f>IF(Raw!BA330="", "", Raw!BA330)</f>
        <v/>
      </c>
      <c r="G330" t="str">
        <f>IF(Raw!AV330="", "", Raw!AV330)</f>
        <v/>
      </c>
      <c r="H330" t="str">
        <f>IF(Raw!T330="", "", Raw!T330)</f>
        <v/>
      </c>
      <c r="I330" t="str">
        <f>IF(Raw!U330="", "", Raw!U330)</f>
        <v/>
      </c>
      <c r="J330" t="str">
        <f>IF(Raw!AZ330="Failed", "No", "")</f>
        <v/>
      </c>
      <c r="K330" s="2" t="str">
        <f>IF(Raw!BK330="", "", IF(Raw!BK330="Missed", "Missed", DATEVALUE(RIGHT(Raw!BK330, LEN(Raw!BK330) - FIND(",", Raw!BK330) - 1))))</f>
        <v/>
      </c>
      <c r="L330" s="3" t="str">
        <f>IF(Raw!BL330="", "", IF(Raw!BL330="Missed", "Missed", TIMEVALUE(LEFT(Raw!BL330, FIND(" - ", Raw!BL330)))))</f>
        <v/>
      </c>
      <c r="M330" t="str">
        <f>IF(Raw!BM330="", "", Raw!BM330)</f>
        <v/>
      </c>
      <c r="N330" s="2" t="str">
        <f>IF(Raw!BN330="", "", IF(Raw!BN330="Missed", "Missed", DATEVALUE(RIGHT(Raw!BN330, LEN(Raw!BN330) - FIND(",", Raw!BN330) - 1))))</f>
        <v/>
      </c>
      <c r="O330" s="3" t="str">
        <f>IF(Raw!BO330="", "", IF(Raw!BO330="Missed", "Missed", TIMEVALUE(LEFT(Raw!BO330, FIND(" - ", Raw!BO330)))))</f>
        <v/>
      </c>
      <c r="P330" t="str">
        <f>IF(Raw!BP330="", "", Raw!BP330)</f>
        <v/>
      </c>
      <c r="Q330" s="2" t="str">
        <f>IF(Raw!BW330="", "", IF(Raw!BW330="Missed", "Missed", DATEVALUE(RIGHT(Raw!BW330, LEN(Raw!BW330) - FIND(",", Raw!BW330) - 1))))</f>
        <v/>
      </c>
      <c r="R330" s="3" t="str">
        <f>IF(Raw!BX330="", "", IF(Raw!BX330="Missed", "Missed", TIMEVALUE(LEFT(Raw!BX330, FIND(" - ", Raw!BX330)))))</f>
        <v/>
      </c>
      <c r="S330" t="str">
        <f>IF(Raw!BY330="", "", Raw!BY330)</f>
        <v/>
      </c>
      <c r="T330" s="2" t="str">
        <f>IF(Raw!BZ330="", "", IF(Raw!BZ330="Missed", "Missed", DATEVALUE(RIGHT(Raw!BZ330, LEN(Raw!BZ330) - FIND(",", Raw!BZ330) - 1))))</f>
        <v/>
      </c>
      <c r="U330" s="3" t="str">
        <f>IF(Raw!CA330="", "", IF(Raw!CA330="Missed", "Missed", TIMEVALUE(LEFT(Raw!CA330, FIND(" - ", Raw!CA330)))))</f>
        <v/>
      </c>
      <c r="V330" t="str">
        <f>IF(Raw!CB330="", "", Raw!CB330)</f>
        <v/>
      </c>
    </row>
    <row r="331" spans="1:22" x14ac:dyDescent="0.2">
      <c r="A331" s="4" t="str">
        <f>IF(B331="", "", 330)</f>
        <v/>
      </c>
      <c r="B331" s="4" t="str">
        <f>IF(Raw!R331="", "", Raw!R331)</f>
        <v/>
      </c>
      <c r="C331" s="4" t="str">
        <f>IF(Raw!S331="", "", Raw!S331)</f>
        <v/>
      </c>
      <c r="D331" t="str">
        <f>IF(Raw!AT331="", "", Raw!AT331)</f>
        <v/>
      </c>
      <c r="E331" t="str">
        <f>IF(Raw!V331="", "", Raw!V331)</f>
        <v/>
      </c>
      <c r="F331" t="str">
        <f>IF(Raw!BA331="", "", Raw!BA331)</f>
        <v/>
      </c>
      <c r="G331" t="str">
        <f>IF(Raw!AV331="", "", Raw!AV331)</f>
        <v/>
      </c>
      <c r="H331" t="str">
        <f>IF(Raw!T331="", "", Raw!T331)</f>
        <v/>
      </c>
      <c r="I331" t="str">
        <f>IF(Raw!U331="", "", Raw!U331)</f>
        <v/>
      </c>
      <c r="J331" t="str">
        <f>IF(Raw!AZ331="Failed", "No", "")</f>
        <v/>
      </c>
      <c r="K331" s="2" t="str">
        <f>IF(Raw!BK331="", "", IF(Raw!BK331="Missed", "Missed", DATEVALUE(RIGHT(Raw!BK331, LEN(Raw!BK331) - FIND(",", Raw!BK331) - 1))))</f>
        <v/>
      </c>
      <c r="L331" s="3" t="str">
        <f>IF(Raw!BL331="", "", IF(Raw!BL331="Missed", "Missed", TIMEVALUE(LEFT(Raw!BL331, FIND(" - ", Raw!BL331)))))</f>
        <v/>
      </c>
      <c r="M331" t="str">
        <f>IF(Raw!BM331="", "", Raw!BM331)</f>
        <v/>
      </c>
      <c r="N331" s="2" t="str">
        <f>IF(Raw!BN331="", "", IF(Raw!BN331="Missed", "Missed", DATEVALUE(RIGHT(Raw!BN331, LEN(Raw!BN331) - FIND(",", Raw!BN331) - 1))))</f>
        <v/>
      </c>
      <c r="O331" s="3" t="str">
        <f>IF(Raw!BO331="", "", IF(Raw!BO331="Missed", "Missed", TIMEVALUE(LEFT(Raw!BO331, FIND(" - ", Raw!BO331)))))</f>
        <v/>
      </c>
      <c r="P331" t="str">
        <f>IF(Raw!BP331="", "", Raw!BP331)</f>
        <v/>
      </c>
      <c r="Q331" s="2" t="str">
        <f>IF(Raw!BW331="", "", IF(Raw!BW331="Missed", "Missed", DATEVALUE(RIGHT(Raw!BW331, LEN(Raw!BW331) - FIND(",", Raw!BW331) - 1))))</f>
        <v/>
      </c>
      <c r="R331" s="3" t="str">
        <f>IF(Raw!BX331="", "", IF(Raw!BX331="Missed", "Missed", TIMEVALUE(LEFT(Raw!BX331, FIND(" - ", Raw!BX331)))))</f>
        <v/>
      </c>
      <c r="S331" t="str">
        <f>IF(Raw!BY331="", "", Raw!BY331)</f>
        <v/>
      </c>
      <c r="T331" s="2" t="str">
        <f>IF(Raw!BZ331="", "", IF(Raw!BZ331="Missed", "Missed", DATEVALUE(RIGHT(Raw!BZ331, LEN(Raw!BZ331) - FIND(",", Raw!BZ331) - 1))))</f>
        <v/>
      </c>
      <c r="U331" s="3" t="str">
        <f>IF(Raw!CA331="", "", IF(Raw!CA331="Missed", "Missed", TIMEVALUE(LEFT(Raw!CA331, FIND(" - ", Raw!CA331)))))</f>
        <v/>
      </c>
      <c r="V331" t="str">
        <f>IF(Raw!CB331="", "", Raw!CB331)</f>
        <v/>
      </c>
    </row>
    <row r="332" spans="1:22" x14ac:dyDescent="0.2">
      <c r="A332" s="4" t="str">
        <f>IF(B332="", "", 331)</f>
        <v/>
      </c>
      <c r="B332" s="4" t="str">
        <f>IF(Raw!R332="", "", Raw!R332)</f>
        <v/>
      </c>
      <c r="C332" s="4" t="str">
        <f>IF(Raw!S332="", "", Raw!S332)</f>
        <v/>
      </c>
      <c r="D332" t="str">
        <f>IF(Raw!AT332="", "", Raw!AT332)</f>
        <v/>
      </c>
      <c r="E332" t="str">
        <f>IF(Raw!V332="", "", Raw!V332)</f>
        <v/>
      </c>
      <c r="F332" t="str">
        <f>IF(Raw!BA332="", "", Raw!BA332)</f>
        <v/>
      </c>
      <c r="G332" t="str">
        <f>IF(Raw!AV332="", "", Raw!AV332)</f>
        <v/>
      </c>
      <c r="H332" t="str">
        <f>IF(Raw!T332="", "", Raw!T332)</f>
        <v/>
      </c>
      <c r="I332" t="str">
        <f>IF(Raw!U332="", "", Raw!U332)</f>
        <v/>
      </c>
      <c r="J332" t="str">
        <f>IF(Raw!AZ332="Failed", "No", "")</f>
        <v/>
      </c>
      <c r="K332" s="2" t="str">
        <f>IF(Raw!BK332="", "", IF(Raw!BK332="Missed", "Missed", DATEVALUE(RIGHT(Raw!BK332, LEN(Raw!BK332) - FIND(",", Raw!BK332) - 1))))</f>
        <v/>
      </c>
      <c r="L332" s="3" t="str">
        <f>IF(Raw!BL332="", "", IF(Raw!BL332="Missed", "Missed", TIMEVALUE(LEFT(Raw!BL332, FIND(" - ", Raw!BL332)))))</f>
        <v/>
      </c>
      <c r="M332" t="str">
        <f>IF(Raw!BM332="", "", Raw!BM332)</f>
        <v/>
      </c>
      <c r="N332" s="2" t="str">
        <f>IF(Raw!BN332="", "", IF(Raw!BN332="Missed", "Missed", DATEVALUE(RIGHT(Raw!BN332, LEN(Raw!BN332) - FIND(",", Raw!BN332) - 1))))</f>
        <v/>
      </c>
      <c r="O332" s="3" t="str">
        <f>IF(Raw!BO332="", "", IF(Raw!BO332="Missed", "Missed", TIMEVALUE(LEFT(Raw!BO332, FIND(" - ", Raw!BO332)))))</f>
        <v/>
      </c>
      <c r="P332" t="str">
        <f>IF(Raw!BP332="", "", Raw!BP332)</f>
        <v/>
      </c>
      <c r="Q332" s="2" t="str">
        <f>IF(Raw!BW332="", "", IF(Raw!BW332="Missed", "Missed", DATEVALUE(RIGHT(Raw!BW332, LEN(Raw!BW332) - FIND(",", Raw!BW332) - 1))))</f>
        <v/>
      </c>
      <c r="R332" s="3" t="str">
        <f>IF(Raw!BX332="", "", IF(Raw!BX332="Missed", "Missed", TIMEVALUE(LEFT(Raw!BX332, FIND(" - ", Raw!BX332)))))</f>
        <v/>
      </c>
      <c r="S332" t="str">
        <f>IF(Raw!BY332="", "", Raw!BY332)</f>
        <v/>
      </c>
      <c r="T332" s="2" t="str">
        <f>IF(Raw!BZ332="", "", IF(Raw!BZ332="Missed", "Missed", DATEVALUE(RIGHT(Raw!BZ332, LEN(Raw!BZ332) - FIND(",", Raw!BZ332) - 1))))</f>
        <v/>
      </c>
      <c r="U332" s="3" t="str">
        <f>IF(Raw!CA332="", "", IF(Raw!CA332="Missed", "Missed", TIMEVALUE(LEFT(Raw!CA332, FIND(" - ", Raw!CA332)))))</f>
        <v/>
      </c>
      <c r="V332" t="str">
        <f>IF(Raw!CB332="", "", Raw!CB332)</f>
        <v/>
      </c>
    </row>
    <row r="333" spans="1:22" x14ac:dyDescent="0.2">
      <c r="A333" s="4" t="str">
        <f>IF(B333="", "", 332)</f>
        <v/>
      </c>
      <c r="B333" s="4" t="str">
        <f>IF(Raw!R333="", "", Raw!R333)</f>
        <v/>
      </c>
      <c r="C333" s="4" t="str">
        <f>IF(Raw!S333="", "", Raw!S333)</f>
        <v/>
      </c>
      <c r="D333" t="str">
        <f>IF(Raw!AT333="", "", Raw!AT333)</f>
        <v/>
      </c>
      <c r="E333" t="str">
        <f>IF(Raw!V333="", "", Raw!V333)</f>
        <v/>
      </c>
      <c r="F333" t="str">
        <f>IF(Raw!BA333="", "", Raw!BA333)</f>
        <v/>
      </c>
      <c r="G333" t="str">
        <f>IF(Raw!AV333="", "", Raw!AV333)</f>
        <v/>
      </c>
      <c r="H333" t="str">
        <f>IF(Raw!T333="", "", Raw!T333)</f>
        <v/>
      </c>
      <c r="I333" t="str">
        <f>IF(Raw!U333="", "", Raw!U333)</f>
        <v/>
      </c>
      <c r="J333" t="str">
        <f>IF(Raw!AZ333="Failed", "No", "")</f>
        <v/>
      </c>
      <c r="K333" s="2" t="str">
        <f>IF(Raw!BK333="", "", IF(Raw!BK333="Missed", "Missed", DATEVALUE(RIGHT(Raw!BK333, LEN(Raw!BK333) - FIND(",", Raw!BK333) - 1))))</f>
        <v/>
      </c>
      <c r="L333" s="3" t="str">
        <f>IF(Raw!BL333="", "", IF(Raw!BL333="Missed", "Missed", TIMEVALUE(LEFT(Raw!BL333, FIND(" - ", Raw!BL333)))))</f>
        <v/>
      </c>
      <c r="M333" t="str">
        <f>IF(Raw!BM333="", "", Raw!BM333)</f>
        <v/>
      </c>
      <c r="N333" s="2" t="str">
        <f>IF(Raw!BN333="", "", IF(Raw!BN333="Missed", "Missed", DATEVALUE(RIGHT(Raw!BN333, LEN(Raw!BN333) - FIND(",", Raw!BN333) - 1))))</f>
        <v/>
      </c>
      <c r="O333" s="3" t="str">
        <f>IF(Raw!BO333="", "", IF(Raw!BO333="Missed", "Missed", TIMEVALUE(LEFT(Raw!BO333, FIND(" - ", Raw!BO333)))))</f>
        <v/>
      </c>
      <c r="P333" t="str">
        <f>IF(Raw!BP333="", "", Raw!BP333)</f>
        <v/>
      </c>
      <c r="Q333" s="2" t="str">
        <f>IF(Raw!BW333="", "", IF(Raw!BW333="Missed", "Missed", DATEVALUE(RIGHT(Raw!BW333, LEN(Raw!BW333) - FIND(",", Raw!BW333) - 1))))</f>
        <v/>
      </c>
      <c r="R333" s="3" t="str">
        <f>IF(Raw!BX333="", "", IF(Raw!BX333="Missed", "Missed", TIMEVALUE(LEFT(Raw!BX333, FIND(" - ", Raw!BX333)))))</f>
        <v/>
      </c>
      <c r="S333" t="str">
        <f>IF(Raw!BY333="", "", Raw!BY333)</f>
        <v/>
      </c>
      <c r="T333" s="2" t="str">
        <f>IF(Raw!BZ333="", "", IF(Raw!BZ333="Missed", "Missed", DATEVALUE(RIGHT(Raw!BZ333, LEN(Raw!BZ333) - FIND(",", Raw!BZ333) - 1))))</f>
        <v/>
      </c>
      <c r="U333" s="3" t="str">
        <f>IF(Raw!CA333="", "", IF(Raw!CA333="Missed", "Missed", TIMEVALUE(LEFT(Raw!CA333, FIND(" - ", Raw!CA333)))))</f>
        <v/>
      </c>
      <c r="V333" t="str">
        <f>IF(Raw!CB333="", "", Raw!CB333)</f>
        <v/>
      </c>
    </row>
    <row r="334" spans="1:22" x14ac:dyDescent="0.2">
      <c r="A334" s="4" t="str">
        <f>IF(B334="", "", 333)</f>
        <v/>
      </c>
      <c r="B334" s="4" t="str">
        <f>IF(Raw!R334="", "", Raw!R334)</f>
        <v/>
      </c>
      <c r="C334" s="4" t="str">
        <f>IF(Raw!S334="", "", Raw!S334)</f>
        <v/>
      </c>
      <c r="D334" t="str">
        <f>IF(Raw!AT334="", "", Raw!AT334)</f>
        <v/>
      </c>
      <c r="E334" t="str">
        <f>IF(Raw!V334="", "", Raw!V334)</f>
        <v/>
      </c>
      <c r="F334" t="str">
        <f>IF(Raw!BA334="", "", Raw!BA334)</f>
        <v/>
      </c>
      <c r="G334" t="str">
        <f>IF(Raw!AV334="", "", Raw!AV334)</f>
        <v/>
      </c>
      <c r="H334" t="str">
        <f>IF(Raw!T334="", "", Raw!T334)</f>
        <v/>
      </c>
      <c r="I334" t="str">
        <f>IF(Raw!U334="", "", Raw!U334)</f>
        <v/>
      </c>
      <c r="J334" t="str">
        <f>IF(Raw!AZ334="Failed", "No", "")</f>
        <v/>
      </c>
      <c r="K334" s="2" t="str">
        <f>IF(Raw!BK334="", "", IF(Raw!BK334="Missed", "Missed", DATEVALUE(RIGHT(Raw!BK334, LEN(Raw!BK334) - FIND(",", Raw!BK334) - 1))))</f>
        <v/>
      </c>
      <c r="L334" s="3" t="str">
        <f>IF(Raw!BL334="", "", IF(Raw!BL334="Missed", "Missed", TIMEVALUE(LEFT(Raw!BL334, FIND(" - ", Raw!BL334)))))</f>
        <v/>
      </c>
      <c r="M334" t="str">
        <f>IF(Raw!BM334="", "", Raw!BM334)</f>
        <v/>
      </c>
      <c r="N334" s="2" t="str">
        <f>IF(Raw!BN334="", "", IF(Raw!BN334="Missed", "Missed", DATEVALUE(RIGHT(Raw!BN334, LEN(Raw!BN334) - FIND(",", Raw!BN334) - 1))))</f>
        <v/>
      </c>
      <c r="O334" s="3" t="str">
        <f>IF(Raw!BO334="", "", IF(Raw!BO334="Missed", "Missed", TIMEVALUE(LEFT(Raw!BO334, FIND(" - ", Raw!BO334)))))</f>
        <v/>
      </c>
      <c r="P334" t="str">
        <f>IF(Raw!BP334="", "", Raw!BP334)</f>
        <v/>
      </c>
      <c r="Q334" s="2" t="str">
        <f>IF(Raw!BW334="", "", IF(Raw!BW334="Missed", "Missed", DATEVALUE(RIGHT(Raw!BW334, LEN(Raw!BW334) - FIND(",", Raw!BW334) - 1))))</f>
        <v/>
      </c>
      <c r="R334" s="3" t="str">
        <f>IF(Raw!BX334="", "", IF(Raw!BX334="Missed", "Missed", TIMEVALUE(LEFT(Raw!BX334, FIND(" - ", Raw!BX334)))))</f>
        <v/>
      </c>
      <c r="S334" t="str">
        <f>IF(Raw!BY334="", "", Raw!BY334)</f>
        <v/>
      </c>
      <c r="T334" s="2" t="str">
        <f>IF(Raw!BZ334="", "", IF(Raw!BZ334="Missed", "Missed", DATEVALUE(RIGHT(Raw!BZ334, LEN(Raw!BZ334) - FIND(",", Raw!BZ334) - 1))))</f>
        <v/>
      </c>
      <c r="U334" s="3" t="str">
        <f>IF(Raw!CA334="", "", IF(Raw!CA334="Missed", "Missed", TIMEVALUE(LEFT(Raw!CA334, FIND(" - ", Raw!CA334)))))</f>
        <v/>
      </c>
      <c r="V334" t="str">
        <f>IF(Raw!CB334="", "", Raw!CB334)</f>
        <v/>
      </c>
    </row>
    <row r="335" spans="1:22" x14ac:dyDescent="0.2">
      <c r="A335" s="4" t="str">
        <f>IF(B335="", "", 334)</f>
        <v/>
      </c>
      <c r="B335" s="4" t="str">
        <f>IF(Raw!R335="", "", Raw!R335)</f>
        <v/>
      </c>
      <c r="C335" s="4" t="str">
        <f>IF(Raw!S335="", "", Raw!S335)</f>
        <v/>
      </c>
      <c r="D335" t="str">
        <f>IF(Raw!AT335="", "", Raw!AT335)</f>
        <v/>
      </c>
      <c r="E335" t="str">
        <f>IF(Raw!V335="", "", Raw!V335)</f>
        <v/>
      </c>
      <c r="F335" t="str">
        <f>IF(Raw!BA335="", "", Raw!BA335)</f>
        <v/>
      </c>
      <c r="G335" t="str">
        <f>IF(Raw!AV335="", "", Raw!AV335)</f>
        <v/>
      </c>
      <c r="H335" t="str">
        <f>IF(Raw!T335="", "", Raw!T335)</f>
        <v/>
      </c>
      <c r="I335" t="str">
        <f>IF(Raw!U335="", "", Raw!U335)</f>
        <v/>
      </c>
      <c r="J335" t="str">
        <f>IF(Raw!AZ335="Failed", "No", "")</f>
        <v/>
      </c>
      <c r="K335" s="2" t="str">
        <f>IF(Raw!BK335="", "", IF(Raw!BK335="Missed", "Missed", DATEVALUE(RIGHT(Raw!BK335, LEN(Raw!BK335) - FIND(",", Raw!BK335) - 1))))</f>
        <v/>
      </c>
      <c r="L335" s="3" t="str">
        <f>IF(Raw!BL335="", "", IF(Raw!BL335="Missed", "Missed", TIMEVALUE(LEFT(Raw!BL335, FIND(" - ", Raw!BL335)))))</f>
        <v/>
      </c>
      <c r="M335" t="str">
        <f>IF(Raw!BM335="", "", Raw!BM335)</f>
        <v/>
      </c>
      <c r="N335" s="2" t="str">
        <f>IF(Raw!BN335="", "", IF(Raw!BN335="Missed", "Missed", DATEVALUE(RIGHT(Raw!BN335, LEN(Raw!BN335) - FIND(",", Raw!BN335) - 1))))</f>
        <v/>
      </c>
      <c r="O335" s="3" t="str">
        <f>IF(Raw!BO335="", "", IF(Raw!BO335="Missed", "Missed", TIMEVALUE(LEFT(Raw!BO335, FIND(" - ", Raw!BO335)))))</f>
        <v/>
      </c>
      <c r="P335" t="str">
        <f>IF(Raw!BP335="", "", Raw!BP335)</f>
        <v/>
      </c>
      <c r="Q335" s="2" t="str">
        <f>IF(Raw!BW335="", "", IF(Raw!BW335="Missed", "Missed", DATEVALUE(RIGHT(Raw!BW335, LEN(Raw!BW335) - FIND(",", Raw!BW335) - 1))))</f>
        <v/>
      </c>
      <c r="R335" s="3" t="str">
        <f>IF(Raw!BX335="", "", IF(Raw!BX335="Missed", "Missed", TIMEVALUE(LEFT(Raw!BX335, FIND(" - ", Raw!BX335)))))</f>
        <v/>
      </c>
      <c r="S335" t="str">
        <f>IF(Raw!BY335="", "", Raw!BY335)</f>
        <v/>
      </c>
      <c r="T335" s="2" t="str">
        <f>IF(Raw!BZ335="", "", IF(Raw!BZ335="Missed", "Missed", DATEVALUE(RIGHT(Raw!BZ335, LEN(Raw!BZ335) - FIND(",", Raw!BZ335) - 1))))</f>
        <v/>
      </c>
      <c r="U335" s="3" t="str">
        <f>IF(Raw!CA335="", "", IF(Raw!CA335="Missed", "Missed", TIMEVALUE(LEFT(Raw!CA335, FIND(" - ", Raw!CA335)))))</f>
        <v/>
      </c>
      <c r="V335" t="str">
        <f>IF(Raw!CB335="", "", Raw!CB335)</f>
        <v/>
      </c>
    </row>
    <row r="336" spans="1:22" x14ac:dyDescent="0.2">
      <c r="A336" s="4" t="str">
        <f>IF(B336="", "", 335)</f>
        <v/>
      </c>
      <c r="B336" s="4" t="str">
        <f>IF(Raw!R336="", "", Raw!R336)</f>
        <v/>
      </c>
      <c r="C336" s="4" t="str">
        <f>IF(Raw!S336="", "", Raw!S336)</f>
        <v/>
      </c>
      <c r="D336" t="str">
        <f>IF(Raw!AT336="", "", Raw!AT336)</f>
        <v/>
      </c>
      <c r="E336" t="str">
        <f>IF(Raw!V336="", "", Raw!V336)</f>
        <v/>
      </c>
      <c r="F336" t="str">
        <f>IF(Raw!BA336="", "", Raw!BA336)</f>
        <v/>
      </c>
      <c r="G336" t="str">
        <f>IF(Raw!AV336="", "", Raw!AV336)</f>
        <v/>
      </c>
      <c r="H336" t="str">
        <f>IF(Raw!T336="", "", Raw!T336)</f>
        <v/>
      </c>
      <c r="I336" t="str">
        <f>IF(Raw!U336="", "", Raw!U336)</f>
        <v/>
      </c>
      <c r="J336" t="str">
        <f>IF(Raw!AZ336="Failed", "No", "")</f>
        <v/>
      </c>
      <c r="K336" s="2" t="str">
        <f>IF(Raw!BK336="", "", IF(Raw!BK336="Missed", "Missed", DATEVALUE(RIGHT(Raw!BK336, LEN(Raw!BK336) - FIND(",", Raw!BK336) - 1))))</f>
        <v/>
      </c>
      <c r="L336" s="3" t="str">
        <f>IF(Raw!BL336="", "", IF(Raw!BL336="Missed", "Missed", TIMEVALUE(LEFT(Raw!BL336, FIND(" - ", Raw!BL336)))))</f>
        <v/>
      </c>
      <c r="M336" t="str">
        <f>IF(Raw!BM336="", "", Raw!BM336)</f>
        <v/>
      </c>
      <c r="N336" s="2" t="str">
        <f>IF(Raw!BN336="", "", IF(Raw!BN336="Missed", "Missed", DATEVALUE(RIGHT(Raw!BN336, LEN(Raw!BN336) - FIND(",", Raw!BN336) - 1))))</f>
        <v/>
      </c>
      <c r="O336" s="3" t="str">
        <f>IF(Raw!BO336="", "", IF(Raw!BO336="Missed", "Missed", TIMEVALUE(LEFT(Raw!BO336, FIND(" - ", Raw!BO336)))))</f>
        <v/>
      </c>
      <c r="P336" t="str">
        <f>IF(Raw!BP336="", "", Raw!BP336)</f>
        <v/>
      </c>
      <c r="Q336" s="2" t="str">
        <f>IF(Raw!BW336="", "", IF(Raw!BW336="Missed", "Missed", DATEVALUE(RIGHT(Raw!BW336, LEN(Raw!BW336) - FIND(",", Raw!BW336) - 1))))</f>
        <v/>
      </c>
      <c r="R336" s="3" t="str">
        <f>IF(Raw!BX336="", "", IF(Raw!BX336="Missed", "Missed", TIMEVALUE(LEFT(Raw!BX336, FIND(" - ", Raw!BX336)))))</f>
        <v/>
      </c>
      <c r="S336" t="str">
        <f>IF(Raw!BY336="", "", Raw!BY336)</f>
        <v/>
      </c>
      <c r="T336" s="2" t="str">
        <f>IF(Raw!BZ336="", "", IF(Raw!BZ336="Missed", "Missed", DATEVALUE(RIGHT(Raw!BZ336, LEN(Raw!BZ336) - FIND(",", Raw!BZ336) - 1))))</f>
        <v/>
      </c>
      <c r="U336" s="3" t="str">
        <f>IF(Raw!CA336="", "", IF(Raw!CA336="Missed", "Missed", TIMEVALUE(LEFT(Raw!CA336, FIND(" - ", Raw!CA336)))))</f>
        <v/>
      </c>
      <c r="V336" t="str">
        <f>IF(Raw!CB336="", "", Raw!CB336)</f>
        <v/>
      </c>
    </row>
    <row r="337" spans="1:22" x14ac:dyDescent="0.2">
      <c r="A337" s="4" t="str">
        <f>IF(B337="", "", 336)</f>
        <v/>
      </c>
      <c r="B337" s="4" t="str">
        <f>IF(Raw!R337="", "", Raw!R337)</f>
        <v/>
      </c>
      <c r="C337" s="4" t="str">
        <f>IF(Raw!S337="", "", Raw!S337)</f>
        <v/>
      </c>
      <c r="D337" t="str">
        <f>IF(Raw!AT337="", "", Raw!AT337)</f>
        <v/>
      </c>
      <c r="E337" t="str">
        <f>IF(Raw!V337="", "", Raw!V337)</f>
        <v/>
      </c>
      <c r="F337" t="str">
        <f>IF(Raw!BA337="", "", Raw!BA337)</f>
        <v/>
      </c>
      <c r="G337" t="str">
        <f>IF(Raw!AV337="", "", Raw!AV337)</f>
        <v/>
      </c>
      <c r="H337" t="str">
        <f>IF(Raw!T337="", "", Raw!T337)</f>
        <v/>
      </c>
      <c r="I337" t="str">
        <f>IF(Raw!U337="", "", Raw!U337)</f>
        <v/>
      </c>
      <c r="J337" t="str">
        <f>IF(Raw!AZ337="Failed", "No", "")</f>
        <v/>
      </c>
      <c r="K337" s="2" t="str">
        <f>IF(Raw!BK337="", "", IF(Raw!BK337="Missed", "Missed", DATEVALUE(RIGHT(Raw!BK337, LEN(Raw!BK337) - FIND(",", Raw!BK337) - 1))))</f>
        <v/>
      </c>
      <c r="L337" s="3" t="str">
        <f>IF(Raw!BL337="", "", IF(Raw!BL337="Missed", "Missed", TIMEVALUE(LEFT(Raw!BL337, FIND(" - ", Raw!BL337)))))</f>
        <v/>
      </c>
      <c r="M337" t="str">
        <f>IF(Raw!BM337="", "", Raw!BM337)</f>
        <v/>
      </c>
      <c r="N337" s="2" t="str">
        <f>IF(Raw!BN337="", "", IF(Raw!BN337="Missed", "Missed", DATEVALUE(RIGHT(Raw!BN337, LEN(Raw!BN337) - FIND(",", Raw!BN337) - 1))))</f>
        <v/>
      </c>
      <c r="O337" s="3" t="str">
        <f>IF(Raw!BO337="", "", IF(Raw!BO337="Missed", "Missed", TIMEVALUE(LEFT(Raw!BO337, FIND(" - ", Raw!BO337)))))</f>
        <v/>
      </c>
      <c r="P337" t="str">
        <f>IF(Raw!BP337="", "", Raw!BP337)</f>
        <v/>
      </c>
      <c r="Q337" s="2" t="str">
        <f>IF(Raw!BW337="", "", IF(Raw!BW337="Missed", "Missed", DATEVALUE(RIGHT(Raw!BW337, LEN(Raw!BW337) - FIND(",", Raw!BW337) - 1))))</f>
        <v/>
      </c>
      <c r="R337" s="3" t="str">
        <f>IF(Raw!BX337="", "", IF(Raw!BX337="Missed", "Missed", TIMEVALUE(LEFT(Raw!BX337, FIND(" - ", Raw!BX337)))))</f>
        <v/>
      </c>
      <c r="S337" t="str">
        <f>IF(Raw!BY337="", "", Raw!BY337)</f>
        <v/>
      </c>
      <c r="T337" s="2" t="str">
        <f>IF(Raw!BZ337="", "", IF(Raw!BZ337="Missed", "Missed", DATEVALUE(RIGHT(Raw!BZ337, LEN(Raw!BZ337) - FIND(",", Raw!BZ337) - 1))))</f>
        <v/>
      </c>
      <c r="U337" s="3" t="str">
        <f>IF(Raw!CA337="", "", IF(Raw!CA337="Missed", "Missed", TIMEVALUE(LEFT(Raw!CA337, FIND(" - ", Raw!CA337)))))</f>
        <v/>
      </c>
      <c r="V337" t="str">
        <f>IF(Raw!CB337="", "", Raw!CB337)</f>
        <v/>
      </c>
    </row>
    <row r="338" spans="1:22" x14ac:dyDescent="0.2">
      <c r="A338" s="4" t="str">
        <f>IF(B338="", "", 337)</f>
        <v/>
      </c>
      <c r="B338" s="4" t="str">
        <f>IF(Raw!R338="", "", Raw!R338)</f>
        <v/>
      </c>
      <c r="C338" s="4" t="str">
        <f>IF(Raw!S338="", "", Raw!S338)</f>
        <v/>
      </c>
      <c r="D338" t="str">
        <f>IF(Raw!AT338="", "", Raw!AT338)</f>
        <v/>
      </c>
      <c r="E338" t="str">
        <f>IF(Raw!V338="", "", Raw!V338)</f>
        <v/>
      </c>
      <c r="F338" t="str">
        <f>IF(Raw!BA338="", "", Raw!BA338)</f>
        <v/>
      </c>
      <c r="G338" t="str">
        <f>IF(Raw!AV338="", "", Raw!AV338)</f>
        <v/>
      </c>
      <c r="H338" t="str">
        <f>IF(Raw!T338="", "", Raw!T338)</f>
        <v/>
      </c>
      <c r="I338" t="str">
        <f>IF(Raw!U338="", "", Raw!U338)</f>
        <v/>
      </c>
      <c r="J338" t="str">
        <f>IF(Raw!AZ338="Failed", "No", "")</f>
        <v/>
      </c>
      <c r="K338" s="2" t="str">
        <f>IF(Raw!BK338="", "", IF(Raw!BK338="Missed", "Missed", DATEVALUE(RIGHT(Raw!BK338, LEN(Raw!BK338) - FIND(",", Raw!BK338) - 1))))</f>
        <v/>
      </c>
      <c r="L338" s="3" t="str">
        <f>IF(Raw!BL338="", "", IF(Raw!BL338="Missed", "Missed", TIMEVALUE(LEFT(Raw!BL338, FIND(" - ", Raw!BL338)))))</f>
        <v/>
      </c>
      <c r="M338" t="str">
        <f>IF(Raw!BM338="", "", Raw!BM338)</f>
        <v/>
      </c>
      <c r="N338" s="2" t="str">
        <f>IF(Raw!BN338="", "", IF(Raw!BN338="Missed", "Missed", DATEVALUE(RIGHT(Raw!BN338, LEN(Raw!BN338) - FIND(",", Raw!BN338) - 1))))</f>
        <v/>
      </c>
      <c r="O338" s="3" t="str">
        <f>IF(Raw!BO338="", "", IF(Raw!BO338="Missed", "Missed", TIMEVALUE(LEFT(Raw!BO338, FIND(" - ", Raw!BO338)))))</f>
        <v/>
      </c>
      <c r="P338" t="str">
        <f>IF(Raw!BP338="", "", Raw!BP338)</f>
        <v/>
      </c>
      <c r="Q338" s="2" t="str">
        <f>IF(Raw!BW338="", "", IF(Raw!BW338="Missed", "Missed", DATEVALUE(RIGHT(Raw!BW338, LEN(Raw!BW338) - FIND(",", Raw!BW338) - 1))))</f>
        <v/>
      </c>
      <c r="R338" s="3" t="str">
        <f>IF(Raw!BX338="", "", IF(Raw!BX338="Missed", "Missed", TIMEVALUE(LEFT(Raw!BX338, FIND(" - ", Raw!BX338)))))</f>
        <v/>
      </c>
      <c r="S338" t="str">
        <f>IF(Raw!BY338="", "", Raw!BY338)</f>
        <v/>
      </c>
      <c r="T338" s="2" t="str">
        <f>IF(Raw!BZ338="", "", IF(Raw!BZ338="Missed", "Missed", DATEVALUE(RIGHT(Raw!BZ338, LEN(Raw!BZ338) - FIND(",", Raw!BZ338) - 1))))</f>
        <v/>
      </c>
      <c r="U338" s="3" t="str">
        <f>IF(Raw!CA338="", "", IF(Raw!CA338="Missed", "Missed", TIMEVALUE(LEFT(Raw!CA338, FIND(" - ", Raw!CA338)))))</f>
        <v/>
      </c>
      <c r="V338" t="str">
        <f>IF(Raw!CB338="", "", Raw!CB338)</f>
        <v/>
      </c>
    </row>
    <row r="339" spans="1:22" x14ac:dyDescent="0.2">
      <c r="A339" s="4" t="str">
        <f>IF(B339="", "", 338)</f>
        <v/>
      </c>
      <c r="B339" s="4" t="str">
        <f>IF(Raw!R339="", "", Raw!R339)</f>
        <v/>
      </c>
      <c r="C339" s="4" t="str">
        <f>IF(Raw!S339="", "", Raw!S339)</f>
        <v/>
      </c>
      <c r="D339" t="str">
        <f>IF(Raw!AT339="", "", Raw!AT339)</f>
        <v/>
      </c>
      <c r="E339" t="str">
        <f>IF(Raw!V339="", "", Raw!V339)</f>
        <v/>
      </c>
      <c r="F339" t="str">
        <f>IF(Raw!BA339="", "", Raw!BA339)</f>
        <v/>
      </c>
      <c r="G339" t="str">
        <f>IF(Raw!AV339="", "", Raw!AV339)</f>
        <v/>
      </c>
      <c r="H339" t="str">
        <f>IF(Raw!T339="", "", Raw!T339)</f>
        <v/>
      </c>
      <c r="I339" t="str">
        <f>IF(Raw!U339="", "", Raw!U339)</f>
        <v/>
      </c>
      <c r="J339" t="str">
        <f>IF(Raw!AZ339="Failed", "No", "")</f>
        <v/>
      </c>
      <c r="K339" s="2" t="str">
        <f>IF(Raw!BK339="", "", IF(Raw!BK339="Missed", "Missed", DATEVALUE(RIGHT(Raw!BK339, LEN(Raw!BK339) - FIND(",", Raw!BK339) - 1))))</f>
        <v/>
      </c>
      <c r="L339" s="3" t="str">
        <f>IF(Raw!BL339="", "", IF(Raw!BL339="Missed", "Missed", TIMEVALUE(LEFT(Raw!BL339, FIND(" - ", Raw!BL339)))))</f>
        <v/>
      </c>
      <c r="M339" t="str">
        <f>IF(Raw!BM339="", "", Raw!BM339)</f>
        <v/>
      </c>
      <c r="N339" s="2" t="str">
        <f>IF(Raw!BN339="", "", IF(Raw!BN339="Missed", "Missed", DATEVALUE(RIGHT(Raw!BN339, LEN(Raw!BN339) - FIND(",", Raw!BN339) - 1))))</f>
        <v/>
      </c>
      <c r="O339" s="3" t="str">
        <f>IF(Raw!BO339="", "", IF(Raw!BO339="Missed", "Missed", TIMEVALUE(LEFT(Raw!BO339, FIND(" - ", Raw!BO339)))))</f>
        <v/>
      </c>
      <c r="P339" t="str">
        <f>IF(Raw!BP339="", "", Raw!BP339)</f>
        <v/>
      </c>
      <c r="Q339" s="2" t="str">
        <f>IF(Raw!BW339="", "", IF(Raw!BW339="Missed", "Missed", DATEVALUE(RIGHT(Raw!BW339, LEN(Raw!BW339) - FIND(",", Raw!BW339) - 1))))</f>
        <v/>
      </c>
      <c r="R339" s="3" t="str">
        <f>IF(Raw!BX339="", "", IF(Raw!BX339="Missed", "Missed", TIMEVALUE(LEFT(Raw!BX339, FIND(" - ", Raw!BX339)))))</f>
        <v/>
      </c>
      <c r="S339" t="str">
        <f>IF(Raw!BY339="", "", Raw!BY339)</f>
        <v/>
      </c>
      <c r="T339" s="2" t="str">
        <f>IF(Raw!BZ339="", "", IF(Raw!BZ339="Missed", "Missed", DATEVALUE(RIGHT(Raw!BZ339, LEN(Raw!BZ339) - FIND(",", Raw!BZ339) - 1))))</f>
        <v/>
      </c>
      <c r="U339" s="3" t="str">
        <f>IF(Raw!CA339="", "", IF(Raw!CA339="Missed", "Missed", TIMEVALUE(LEFT(Raw!CA339, FIND(" - ", Raw!CA339)))))</f>
        <v/>
      </c>
      <c r="V339" t="str">
        <f>IF(Raw!CB339="", "", Raw!CB339)</f>
        <v/>
      </c>
    </row>
    <row r="340" spans="1:22" x14ac:dyDescent="0.2">
      <c r="A340" s="4" t="str">
        <f>IF(B340="", "", 339)</f>
        <v/>
      </c>
      <c r="B340" s="4" t="str">
        <f>IF(Raw!R340="", "", Raw!R340)</f>
        <v/>
      </c>
      <c r="C340" s="4" t="str">
        <f>IF(Raw!S340="", "", Raw!S340)</f>
        <v/>
      </c>
      <c r="D340" t="str">
        <f>IF(Raw!AT340="", "", Raw!AT340)</f>
        <v/>
      </c>
      <c r="E340" t="str">
        <f>IF(Raw!V340="", "", Raw!V340)</f>
        <v/>
      </c>
      <c r="F340" t="str">
        <f>IF(Raw!BA340="", "", Raw!BA340)</f>
        <v/>
      </c>
      <c r="G340" t="str">
        <f>IF(Raw!AV340="", "", Raw!AV340)</f>
        <v/>
      </c>
      <c r="H340" t="str">
        <f>IF(Raw!T340="", "", Raw!T340)</f>
        <v/>
      </c>
      <c r="I340" t="str">
        <f>IF(Raw!U340="", "", Raw!U340)</f>
        <v/>
      </c>
      <c r="J340" t="str">
        <f>IF(Raw!AZ340="Failed", "No", "")</f>
        <v/>
      </c>
      <c r="K340" s="2" t="str">
        <f>IF(Raw!BK340="", "", IF(Raw!BK340="Missed", "Missed", DATEVALUE(RIGHT(Raw!BK340, LEN(Raw!BK340) - FIND(",", Raw!BK340) - 1))))</f>
        <v/>
      </c>
      <c r="L340" s="3" t="str">
        <f>IF(Raw!BL340="", "", IF(Raw!BL340="Missed", "Missed", TIMEVALUE(LEFT(Raw!BL340, FIND(" - ", Raw!BL340)))))</f>
        <v/>
      </c>
      <c r="M340" t="str">
        <f>IF(Raw!BM340="", "", Raw!BM340)</f>
        <v/>
      </c>
      <c r="N340" s="2" t="str">
        <f>IF(Raw!BN340="", "", IF(Raw!BN340="Missed", "Missed", DATEVALUE(RIGHT(Raw!BN340, LEN(Raw!BN340) - FIND(",", Raw!BN340) - 1))))</f>
        <v/>
      </c>
      <c r="O340" s="3" t="str">
        <f>IF(Raw!BO340="", "", IF(Raw!BO340="Missed", "Missed", TIMEVALUE(LEFT(Raw!BO340, FIND(" - ", Raw!BO340)))))</f>
        <v/>
      </c>
      <c r="P340" t="str">
        <f>IF(Raw!BP340="", "", Raw!BP340)</f>
        <v/>
      </c>
      <c r="Q340" s="2" t="str">
        <f>IF(Raw!BW340="", "", IF(Raw!BW340="Missed", "Missed", DATEVALUE(RIGHT(Raw!BW340, LEN(Raw!BW340) - FIND(",", Raw!BW340) - 1))))</f>
        <v/>
      </c>
      <c r="R340" s="3" t="str">
        <f>IF(Raw!BX340="", "", IF(Raw!BX340="Missed", "Missed", TIMEVALUE(LEFT(Raw!BX340, FIND(" - ", Raw!BX340)))))</f>
        <v/>
      </c>
      <c r="S340" t="str">
        <f>IF(Raw!BY340="", "", Raw!BY340)</f>
        <v/>
      </c>
      <c r="T340" s="2" t="str">
        <f>IF(Raw!BZ340="", "", IF(Raw!BZ340="Missed", "Missed", DATEVALUE(RIGHT(Raw!BZ340, LEN(Raw!BZ340) - FIND(",", Raw!BZ340) - 1))))</f>
        <v/>
      </c>
      <c r="U340" s="3" t="str">
        <f>IF(Raw!CA340="", "", IF(Raw!CA340="Missed", "Missed", TIMEVALUE(LEFT(Raw!CA340, FIND(" - ", Raw!CA340)))))</f>
        <v/>
      </c>
      <c r="V340" t="str">
        <f>IF(Raw!CB340="", "", Raw!CB340)</f>
        <v/>
      </c>
    </row>
    <row r="341" spans="1:22" x14ac:dyDescent="0.2">
      <c r="A341" s="4" t="str">
        <f>IF(B341="", "", 340)</f>
        <v/>
      </c>
      <c r="B341" s="4" t="str">
        <f>IF(Raw!R341="", "", Raw!R341)</f>
        <v/>
      </c>
      <c r="C341" s="4" t="str">
        <f>IF(Raw!S341="", "", Raw!S341)</f>
        <v/>
      </c>
      <c r="D341" t="str">
        <f>IF(Raw!AT341="", "", Raw!AT341)</f>
        <v/>
      </c>
      <c r="E341" t="str">
        <f>IF(Raw!V341="", "", Raw!V341)</f>
        <v/>
      </c>
      <c r="F341" t="str">
        <f>IF(Raw!BA341="", "", Raw!BA341)</f>
        <v/>
      </c>
      <c r="G341" t="str">
        <f>IF(Raw!AV341="", "", Raw!AV341)</f>
        <v/>
      </c>
      <c r="H341" t="str">
        <f>IF(Raw!T341="", "", Raw!T341)</f>
        <v/>
      </c>
      <c r="I341" t="str">
        <f>IF(Raw!U341="", "", Raw!U341)</f>
        <v/>
      </c>
      <c r="J341" t="str">
        <f>IF(Raw!AZ341="Failed", "No", "")</f>
        <v/>
      </c>
      <c r="K341" s="2" t="str">
        <f>IF(Raw!BK341="", "", IF(Raw!BK341="Missed", "Missed", DATEVALUE(RIGHT(Raw!BK341, LEN(Raw!BK341) - FIND(",", Raw!BK341) - 1))))</f>
        <v/>
      </c>
      <c r="L341" s="3" t="str">
        <f>IF(Raw!BL341="", "", IF(Raw!BL341="Missed", "Missed", TIMEVALUE(LEFT(Raw!BL341, FIND(" - ", Raw!BL341)))))</f>
        <v/>
      </c>
      <c r="M341" t="str">
        <f>IF(Raw!BM341="", "", Raw!BM341)</f>
        <v/>
      </c>
      <c r="N341" s="2" t="str">
        <f>IF(Raw!BN341="", "", IF(Raw!BN341="Missed", "Missed", DATEVALUE(RIGHT(Raw!BN341, LEN(Raw!BN341) - FIND(",", Raw!BN341) - 1))))</f>
        <v/>
      </c>
      <c r="O341" s="3" t="str">
        <f>IF(Raw!BO341="", "", IF(Raw!BO341="Missed", "Missed", TIMEVALUE(LEFT(Raw!BO341, FIND(" - ", Raw!BO341)))))</f>
        <v/>
      </c>
      <c r="P341" t="str">
        <f>IF(Raw!BP341="", "", Raw!BP341)</f>
        <v/>
      </c>
      <c r="Q341" s="2" t="str">
        <f>IF(Raw!BW341="", "", IF(Raw!BW341="Missed", "Missed", DATEVALUE(RIGHT(Raw!BW341, LEN(Raw!BW341) - FIND(",", Raw!BW341) - 1))))</f>
        <v/>
      </c>
      <c r="R341" s="3" t="str">
        <f>IF(Raw!BX341="", "", IF(Raw!BX341="Missed", "Missed", TIMEVALUE(LEFT(Raw!BX341, FIND(" - ", Raw!BX341)))))</f>
        <v/>
      </c>
      <c r="S341" t="str">
        <f>IF(Raw!BY341="", "", Raw!BY341)</f>
        <v/>
      </c>
      <c r="T341" s="2" t="str">
        <f>IF(Raw!BZ341="", "", IF(Raw!BZ341="Missed", "Missed", DATEVALUE(RIGHT(Raw!BZ341, LEN(Raw!BZ341) - FIND(",", Raw!BZ341) - 1))))</f>
        <v/>
      </c>
      <c r="U341" s="3" t="str">
        <f>IF(Raw!CA341="", "", IF(Raw!CA341="Missed", "Missed", TIMEVALUE(LEFT(Raw!CA341, FIND(" - ", Raw!CA341)))))</f>
        <v/>
      </c>
      <c r="V341" t="str">
        <f>IF(Raw!CB341="", "", Raw!CB341)</f>
        <v/>
      </c>
    </row>
    <row r="342" spans="1:22" x14ac:dyDescent="0.2">
      <c r="A342" s="4" t="str">
        <f>IF(B342="", "", 341)</f>
        <v/>
      </c>
      <c r="B342" s="4" t="str">
        <f>IF(Raw!R342="", "", Raw!R342)</f>
        <v/>
      </c>
      <c r="C342" s="4" t="str">
        <f>IF(Raw!S342="", "", Raw!S342)</f>
        <v/>
      </c>
      <c r="D342" t="str">
        <f>IF(Raw!AT342="", "", Raw!AT342)</f>
        <v/>
      </c>
      <c r="E342" t="str">
        <f>IF(Raw!V342="", "", Raw!V342)</f>
        <v/>
      </c>
      <c r="F342" t="str">
        <f>IF(Raw!BA342="", "", Raw!BA342)</f>
        <v/>
      </c>
      <c r="G342" t="str">
        <f>IF(Raw!AV342="", "", Raw!AV342)</f>
        <v/>
      </c>
      <c r="H342" t="str">
        <f>IF(Raw!T342="", "", Raw!T342)</f>
        <v/>
      </c>
      <c r="I342" t="str">
        <f>IF(Raw!U342="", "", Raw!U342)</f>
        <v/>
      </c>
      <c r="J342" t="str">
        <f>IF(Raw!AZ342="Failed", "No", "")</f>
        <v/>
      </c>
      <c r="K342" s="2" t="str">
        <f>IF(Raw!BK342="", "", IF(Raw!BK342="Missed", "Missed", DATEVALUE(RIGHT(Raw!BK342, LEN(Raw!BK342) - FIND(",", Raw!BK342) - 1))))</f>
        <v/>
      </c>
      <c r="L342" s="3" t="str">
        <f>IF(Raw!BL342="", "", IF(Raw!BL342="Missed", "Missed", TIMEVALUE(LEFT(Raw!BL342, FIND(" - ", Raw!BL342)))))</f>
        <v/>
      </c>
      <c r="M342" t="str">
        <f>IF(Raw!BM342="", "", Raw!BM342)</f>
        <v/>
      </c>
      <c r="N342" s="2" t="str">
        <f>IF(Raw!BN342="", "", IF(Raw!BN342="Missed", "Missed", DATEVALUE(RIGHT(Raw!BN342, LEN(Raw!BN342) - FIND(",", Raw!BN342) - 1))))</f>
        <v/>
      </c>
      <c r="O342" s="3" t="str">
        <f>IF(Raw!BO342="", "", IF(Raw!BO342="Missed", "Missed", TIMEVALUE(LEFT(Raw!BO342, FIND(" - ", Raw!BO342)))))</f>
        <v/>
      </c>
      <c r="P342" t="str">
        <f>IF(Raw!BP342="", "", Raw!BP342)</f>
        <v/>
      </c>
      <c r="Q342" s="2" t="str">
        <f>IF(Raw!BW342="", "", IF(Raw!BW342="Missed", "Missed", DATEVALUE(RIGHT(Raw!BW342, LEN(Raw!BW342) - FIND(",", Raw!BW342) - 1))))</f>
        <v/>
      </c>
      <c r="R342" s="3" t="str">
        <f>IF(Raw!BX342="", "", IF(Raw!BX342="Missed", "Missed", TIMEVALUE(LEFT(Raw!BX342, FIND(" - ", Raw!BX342)))))</f>
        <v/>
      </c>
      <c r="S342" t="str">
        <f>IF(Raw!BY342="", "", Raw!BY342)</f>
        <v/>
      </c>
      <c r="T342" s="2" t="str">
        <f>IF(Raw!BZ342="", "", IF(Raw!BZ342="Missed", "Missed", DATEVALUE(RIGHT(Raw!BZ342, LEN(Raw!BZ342) - FIND(",", Raw!BZ342) - 1))))</f>
        <v/>
      </c>
      <c r="U342" s="3" t="str">
        <f>IF(Raw!CA342="", "", IF(Raw!CA342="Missed", "Missed", TIMEVALUE(LEFT(Raw!CA342, FIND(" - ", Raw!CA342)))))</f>
        <v/>
      </c>
      <c r="V342" t="str">
        <f>IF(Raw!CB342="", "", Raw!CB342)</f>
        <v/>
      </c>
    </row>
    <row r="343" spans="1:22" x14ac:dyDescent="0.2">
      <c r="A343" s="4" t="str">
        <f>IF(B343="", "", 342)</f>
        <v/>
      </c>
      <c r="B343" s="4" t="str">
        <f>IF(Raw!R343="", "", Raw!R343)</f>
        <v/>
      </c>
      <c r="C343" s="4" t="str">
        <f>IF(Raw!S343="", "", Raw!S343)</f>
        <v/>
      </c>
      <c r="D343" t="str">
        <f>IF(Raw!AT343="", "", Raw!AT343)</f>
        <v/>
      </c>
      <c r="E343" t="str">
        <f>IF(Raw!V343="", "", Raw!V343)</f>
        <v/>
      </c>
      <c r="F343" t="str">
        <f>IF(Raw!BA343="", "", Raw!BA343)</f>
        <v/>
      </c>
      <c r="G343" t="str">
        <f>IF(Raw!AV343="", "", Raw!AV343)</f>
        <v/>
      </c>
      <c r="H343" t="str">
        <f>IF(Raw!T343="", "", Raw!T343)</f>
        <v/>
      </c>
      <c r="I343" t="str">
        <f>IF(Raw!U343="", "", Raw!U343)</f>
        <v/>
      </c>
      <c r="J343" t="str">
        <f>IF(Raw!AZ343="Failed", "No", "")</f>
        <v/>
      </c>
      <c r="K343" s="2" t="str">
        <f>IF(Raw!BK343="", "", IF(Raw!BK343="Missed", "Missed", DATEVALUE(RIGHT(Raw!BK343, LEN(Raw!BK343) - FIND(",", Raw!BK343) - 1))))</f>
        <v/>
      </c>
      <c r="L343" s="3" t="str">
        <f>IF(Raw!BL343="", "", IF(Raw!BL343="Missed", "Missed", TIMEVALUE(LEFT(Raw!BL343, FIND(" - ", Raw!BL343)))))</f>
        <v/>
      </c>
      <c r="M343" t="str">
        <f>IF(Raw!BM343="", "", Raw!BM343)</f>
        <v/>
      </c>
      <c r="N343" s="2" t="str">
        <f>IF(Raw!BN343="", "", IF(Raw!BN343="Missed", "Missed", DATEVALUE(RIGHT(Raw!BN343, LEN(Raw!BN343) - FIND(",", Raw!BN343) - 1))))</f>
        <v/>
      </c>
      <c r="O343" s="3" t="str">
        <f>IF(Raw!BO343="", "", IF(Raw!BO343="Missed", "Missed", TIMEVALUE(LEFT(Raw!BO343, FIND(" - ", Raw!BO343)))))</f>
        <v/>
      </c>
      <c r="P343" t="str">
        <f>IF(Raw!BP343="", "", Raw!BP343)</f>
        <v/>
      </c>
      <c r="Q343" s="2" t="str">
        <f>IF(Raw!BW343="", "", IF(Raw!BW343="Missed", "Missed", DATEVALUE(RIGHT(Raw!BW343, LEN(Raw!BW343) - FIND(",", Raw!BW343) - 1))))</f>
        <v/>
      </c>
      <c r="R343" s="3" t="str">
        <f>IF(Raw!BX343="", "", IF(Raw!BX343="Missed", "Missed", TIMEVALUE(LEFT(Raw!BX343, FIND(" - ", Raw!BX343)))))</f>
        <v/>
      </c>
      <c r="S343" t="str">
        <f>IF(Raw!BY343="", "", Raw!BY343)</f>
        <v/>
      </c>
      <c r="T343" s="2" t="str">
        <f>IF(Raw!BZ343="", "", IF(Raw!BZ343="Missed", "Missed", DATEVALUE(RIGHT(Raw!BZ343, LEN(Raw!BZ343) - FIND(",", Raw!BZ343) - 1))))</f>
        <v/>
      </c>
      <c r="U343" s="3" t="str">
        <f>IF(Raw!CA343="", "", IF(Raw!CA343="Missed", "Missed", TIMEVALUE(LEFT(Raw!CA343, FIND(" - ", Raw!CA343)))))</f>
        <v/>
      </c>
      <c r="V343" t="str">
        <f>IF(Raw!CB343="", "", Raw!CB343)</f>
        <v/>
      </c>
    </row>
    <row r="344" spans="1:22" x14ac:dyDescent="0.2">
      <c r="A344" s="4" t="str">
        <f>IF(B344="", "", 343)</f>
        <v/>
      </c>
      <c r="B344" s="4" t="str">
        <f>IF(Raw!R344="", "", Raw!R344)</f>
        <v/>
      </c>
      <c r="C344" s="4" t="str">
        <f>IF(Raw!S344="", "", Raw!S344)</f>
        <v/>
      </c>
      <c r="D344" t="str">
        <f>IF(Raw!AT344="", "", Raw!AT344)</f>
        <v/>
      </c>
      <c r="E344" t="str">
        <f>IF(Raw!V344="", "", Raw!V344)</f>
        <v/>
      </c>
      <c r="F344" t="str">
        <f>IF(Raw!BA344="", "", Raw!BA344)</f>
        <v/>
      </c>
      <c r="G344" t="str">
        <f>IF(Raw!AV344="", "", Raw!AV344)</f>
        <v/>
      </c>
      <c r="H344" t="str">
        <f>IF(Raw!T344="", "", Raw!T344)</f>
        <v/>
      </c>
      <c r="I344" t="str">
        <f>IF(Raw!U344="", "", Raw!U344)</f>
        <v/>
      </c>
      <c r="J344" t="str">
        <f>IF(Raw!AZ344="Failed", "No", "")</f>
        <v/>
      </c>
      <c r="K344" s="2" t="str">
        <f>IF(Raw!BK344="", "", IF(Raw!BK344="Missed", "Missed", DATEVALUE(RIGHT(Raw!BK344, LEN(Raw!BK344) - FIND(",", Raw!BK344) - 1))))</f>
        <v/>
      </c>
      <c r="L344" s="3" t="str">
        <f>IF(Raw!BL344="", "", IF(Raw!BL344="Missed", "Missed", TIMEVALUE(LEFT(Raw!BL344, FIND(" - ", Raw!BL344)))))</f>
        <v/>
      </c>
      <c r="M344" t="str">
        <f>IF(Raw!BM344="", "", Raw!BM344)</f>
        <v/>
      </c>
      <c r="N344" s="2" t="str">
        <f>IF(Raw!BN344="", "", IF(Raw!BN344="Missed", "Missed", DATEVALUE(RIGHT(Raw!BN344, LEN(Raw!BN344) - FIND(",", Raw!BN344) - 1))))</f>
        <v/>
      </c>
      <c r="O344" s="3" t="str">
        <f>IF(Raw!BO344="", "", IF(Raw!BO344="Missed", "Missed", TIMEVALUE(LEFT(Raw!BO344, FIND(" - ", Raw!BO344)))))</f>
        <v/>
      </c>
      <c r="P344" t="str">
        <f>IF(Raw!BP344="", "", Raw!BP344)</f>
        <v/>
      </c>
      <c r="Q344" s="2" t="str">
        <f>IF(Raw!BW344="", "", IF(Raw!BW344="Missed", "Missed", DATEVALUE(RIGHT(Raw!BW344, LEN(Raw!BW344) - FIND(",", Raw!BW344) - 1))))</f>
        <v/>
      </c>
      <c r="R344" s="3" t="str">
        <f>IF(Raw!BX344="", "", IF(Raw!BX344="Missed", "Missed", TIMEVALUE(LEFT(Raw!BX344, FIND(" - ", Raw!BX344)))))</f>
        <v/>
      </c>
      <c r="S344" t="str">
        <f>IF(Raw!BY344="", "", Raw!BY344)</f>
        <v/>
      </c>
      <c r="T344" s="2" t="str">
        <f>IF(Raw!BZ344="", "", IF(Raw!BZ344="Missed", "Missed", DATEVALUE(RIGHT(Raw!BZ344, LEN(Raw!BZ344) - FIND(",", Raw!BZ344) - 1))))</f>
        <v/>
      </c>
      <c r="U344" s="3" t="str">
        <f>IF(Raw!CA344="", "", IF(Raw!CA344="Missed", "Missed", TIMEVALUE(LEFT(Raw!CA344, FIND(" - ", Raw!CA344)))))</f>
        <v/>
      </c>
      <c r="V344" t="str">
        <f>IF(Raw!CB344="", "", Raw!CB344)</f>
        <v/>
      </c>
    </row>
    <row r="345" spans="1:22" x14ac:dyDescent="0.2">
      <c r="A345" s="4" t="str">
        <f>IF(B345="", "", 344)</f>
        <v/>
      </c>
      <c r="B345" s="4" t="str">
        <f>IF(Raw!R345="", "", Raw!R345)</f>
        <v/>
      </c>
      <c r="C345" s="4" t="str">
        <f>IF(Raw!S345="", "", Raw!S345)</f>
        <v/>
      </c>
      <c r="D345" t="str">
        <f>IF(Raw!AT345="", "", Raw!AT345)</f>
        <v/>
      </c>
      <c r="E345" t="str">
        <f>IF(Raw!V345="", "", Raw!V345)</f>
        <v/>
      </c>
      <c r="F345" t="str">
        <f>IF(Raw!BA345="", "", Raw!BA345)</f>
        <v/>
      </c>
      <c r="G345" t="str">
        <f>IF(Raw!AV345="", "", Raw!AV345)</f>
        <v/>
      </c>
      <c r="H345" t="str">
        <f>IF(Raw!T345="", "", Raw!T345)</f>
        <v/>
      </c>
      <c r="I345" t="str">
        <f>IF(Raw!U345="", "", Raw!U345)</f>
        <v/>
      </c>
      <c r="J345" t="str">
        <f>IF(Raw!AZ345="Failed", "No", "")</f>
        <v/>
      </c>
      <c r="K345" s="2" t="str">
        <f>IF(Raw!BK345="", "", IF(Raw!BK345="Missed", "Missed", DATEVALUE(RIGHT(Raw!BK345, LEN(Raw!BK345) - FIND(",", Raw!BK345) - 1))))</f>
        <v/>
      </c>
      <c r="L345" s="3" t="str">
        <f>IF(Raw!BL345="", "", IF(Raw!BL345="Missed", "Missed", TIMEVALUE(LEFT(Raw!BL345, FIND(" - ", Raw!BL345)))))</f>
        <v/>
      </c>
      <c r="M345" t="str">
        <f>IF(Raw!BM345="", "", Raw!BM345)</f>
        <v/>
      </c>
      <c r="N345" s="2" t="str">
        <f>IF(Raw!BN345="", "", IF(Raw!BN345="Missed", "Missed", DATEVALUE(RIGHT(Raw!BN345, LEN(Raw!BN345) - FIND(",", Raw!BN345) - 1))))</f>
        <v/>
      </c>
      <c r="O345" s="3" t="str">
        <f>IF(Raw!BO345="", "", IF(Raw!BO345="Missed", "Missed", TIMEVALUE(LEFT(Raw!BO345, FIND(" - ", Raw!BO345)))))</f>
        <v/>
      </c>
      <c r="P345" t="str">
        <f>IF(Raw!BP345="", "", Raw!BP345)</f>
        <v/>
      </c>
      <c r="Q345" s="2" t="str">
        <f>IF(Raw!BW345="", "", IF(Raw!BW345="Missed", "Missed", DATEVALUE(RIGHT(Raw!BW345, LEN(Raw!BW345) - FIND(",", Raw!BW345) - 1))))</f>
        <v/>
      </c>
      <c r="R345" s="3" t="str">
        <f>IF(Raw!BX345="", "", IF(Raw!BX345="Missed", "Missed", TIMEVALUE(LEFT(Raw!BX345, FIND(" - ", Raw!BX345)))))</f>
        <v/>
      </c>
      <c r="S345" t="str">
        <f>IF(Raw!BY345="", "", Raw!BY345)</f>
        <v/>
      </c>
      <c r="T345" s="2" t="str">
        <f>IF(Raw!BZ345="", "", IF(Raw!BZ345="Missed", "Missed", DATEVALUE(RIGHT(Raw!BZ345, LEN(Raw!BZ345) - FIND(",", Raw!BZ345) - 1))))</f>
        <v/>
      </c>
      <c r="U345" s="3" t="str">
        <f>IF(Raw!CA345="", "", IF(Raw!CA345="Missed", "Missed", TIMEVALUE(LEFT(Raw!CA345, FIND(" - ", Raw!CA345)))))</f>
        <v/>
      </c>
      <c r="V345" t="str">
        <f>IF(Raw!CB345="", "", Raw!CB345)</f>
        <v/>
      </c>
    </row>
    <row r="346" spans="1:22" x14ac:dyDescent="0.2">
      <c r="A346" s="4" t="str">
        <f>IF(B346="", "", 345)</f>
        <v/>
      </c>
      <c r="B346" s="4" t="str">
        <f>IF(Raw!R346="", "", Raw!R346)</f>
        <v/>
      </c>
      <c r="C346" s="4" t="str">
        <f>IF(Raw!S346="", "", Raw!S346)</f>
        <v/>
      </c>
      <c r="D346" t="str">
        <f>IF(Raw!AT346="", "", Raw!AT346)</f>
        <v/>
      </c>
      <c r="E346" t="str">
        <f>IF(Raw!V346="", "", Raw!V346)</f>
        <v/>
      </c>
      <c r="F346" t="str">
        <f>IF(Raw!BA346="", "", Raw!BA346)</f>
        <v/>
      </c>
      <c r="G346" t="str">
        <f>IF(Raw!AV346="", "", Raw!AV346)</f>
        <v/>
      </c>
      <c r="H346" t="str">
        <f>IF(Raw!T346="", "", Raw!T346)</f>
        <v/>
      </c>
      <c r="I346" t="str">
        <f>IF(Raw!U346="", "", Raw!U346)</f>
        <v/>
      </c>
      <c r="J346" t="str">
        <f>IF(Raw!AZ346="Failed", "No", "")</f>
        <v/>
      </c>
      <c r="K346" s="2" t="str">
        <f>IF(Raw!BK346="", "", IF(Raw!BK346="Missed", "Missed", DATEVALUE(RIGHT(Raw!BK346, LEN(Raw!BK346) - FIND(",", Raw!BK346) - 1))))</f>
        <v/>
      </c>
      <c r="L346" s="3" t="str">
        <f>IF(Raw!BL346="", "", IF(Raw!BL346="Missed", "Missed", TIMEVALUE(LEFT(Raw!BL346, FIND(" - ", Raw!BL346)))))</f>
        <v/>
      </c>
      <c r="M346" t="str">
        <f>IF(Raw!BM346="", "", Raw!BM346)</f>
        <v/>
      </c>
      <c r="N346" s="2" t="str">
        <f>IF(Raw!BN346="", "", IF(Raw!BN346="Missed", "Missed", DATEVALUE(RIGHT(Raw!BN346, LEN(Raw!BN346) - FIND(",", Raw!BN346) - 1))))</f>
        <v/>
      </c>
      <c r="O346" s="3" t="str">
        <f>IF(Raw!BO346="", "", IF(Raw!BO346="Missed", "Missed", TIMEVALUE(LEFT(Raw!BO346, FIND(" - ", Raw!BO346)))))</f>
        <v/>
      </c>
      <c r="P346" t="str">
        <f>IF(Raw!BP346="", "", Raw!BP346)</f>
        <v/>
      </c>
      <c r="Q346" s="2" t="str">
        <f>IF(Raw!BW346="", "", IF(Raw!BW346="Missed", "Missed", DATEVALUE(RIGHT(Raw!BW346, LEN(Raw!BW346) - FIND(",", Raw!BW346) - 1))))</f>
        <v/>
      </c>
      <c r="R346" s="3" t="str">
        <f>IF(Raw!BX346="", "", IF(Raw!BX346="Missed", "Missed", TIMEVALUE(LEFT(Raw!BX346, FIND(" - ", Raw!BX346)))))</f>
        <v/>
      </c>
      <c r="S346" t="str">
        <f>IF(Raw!BY346="", "", Raw!BY346)</f>
        <v/>
      </c>
      <c r="T346" s="2" t="str">
        <f>IF(Raw!BZ346="", "", IF(Raw!BZ346="Missed", "Missed", DATEVALUE(RIGHT(Raw!BZ346, LEN(Raw!BZ346) - FIND(",", Raw!BZ346) - 1))))</f>
        <v/>
      </c>
      <c r="U346" s="3" t="str">
        <f>IF(Raw!CA346="", "", IF(Raw!CA346="Missed", "Missed", TIMEVALUE(LEFT(Raw!CA346, FIND(" - ", Raw!CA346)))))</f>
        <v/>
      </c>
      <c r="V346" t="str">
        <f>IF(Raw!CB346="", "", Raw!CB346)</f>
        <v/>
      </c>
    </row>
    <row r="347" spans="1:22" x14ac:dyDescent="0.2">
      <c r="A347" s="4" t="str">
        <f>IF(B347="", "", 346)</f>
        <v/>
      </c>
      <c r="B347" s="4" t="str">
        <f>IF(Raw!R347="", "", Raw!R347)</f>
        <v/>
      </c>
      <c r="C347" s="4" t="str">
        <f>IF(Raw!S347="", "", Raw!S347)</f>
        <v/>
      </c>
      <c r="D347" t="str">
        <f>IF(Raw!AT347="", "", Raw!AT347)</f>
        <v/>
      </c>
      <c r="E347" t="str">
        <f>IF(Raw!V347="", "", Raw!V347)</f>
        <v/>
      </c>
      <c r="F347" t="str">
        <f>IF(Raw!BA347="", "", Raw!BA347)</f>
        <v/>
      </c>
      <c r="G347" t="str">
        <f>IF(Raw!AV347="", "", Raw!AV347)</f>
        <v/>
      </c>
      <c r="H347" t="str">
        <f>IF(Raw!T347="", "", Raw!T347)</f>
        <v/>
      </c>
      <c r="I347" t="str">
        <f>IF(Raw!U347="", "", Raw!U347)</f>
        <v/>
      </c>
      <c r="J347" t="str">
        <f>IF(Raw!AZ347="Failed", "No", "")</f>
        <v/>
      </c>
      <c r="K347" s="2" t="str">
        <f>IF(Raw!BK347="", "", IF(Raw!BK347="Missed", "Missed", DATEVALUE(RIGHT(Raw!BK347, LEN(Raw!BK347) - FIND(",", Raw!BK347) - 1))))</f>
        <v/>
      </c>
      <c r="L347" s="3" t="str">
        <f>IF(Raw!BL347="", "", IF(Raw!BL347="Missed", "Missed", TIMEVALUE(LEFT(Raw!BL347, FIND(" - ", Raw!BL347)))))</f>
        <v/>
      </c>
      <c r="M347" t="str">
        <f>IF(Raw!BM347="", "", Raw!BM347)</f>
        <v/>
      </c>
      <c r="N347" s="2" t="str">
        <f>IF(Raw!BN347="", "", IF(Raw!BN347="Missed", "Missed", DATEVALUE(RIGHT(Raw!BN347, LEN(Raw!BN347) - FIND(",", Raw!BN347) - 1))))</f>
        <v/>
      </c>
      <c r="O347" s="3" t="str">
        <f>IF(Raw!BO347="", "", IF(Raw!BO347="Missed", "Missed", TIMEVALUE(LEFT(Raw!BO347, FIND(" - ", Raw!BO347)))))</f>
        <v/>
      </c>
      <c r="P347" t="str">
        <f>IF(Raw!BP347="", "", Raw!BP347)</f>
        <v/>
      </c>
      <c r="Q347" s="2" t="str">
        <f>IF(Raw!BW347="", "", IF(Raw!BW347="Missed", "Missed", DATEVALUE(RIGHT(Raw!BW347, LEN(Raw!BW347) - FIND(",", Raw!BW347) - 1))))</f>
        <v/>
      </c>
      <c r="R347" s="3" t="str">
        <f>IF(Raw!BX347="", "", IF(Raw!BX347="Missed", "Missed", TIMEVALUE(LEFT(Raw!BX347, FIND(" - ", Raw!BX347)))))</f>
        <v/>
      </c>
      <c r="S347" t="str">
        <f>IF(Raw!BY347="", "", Raw!BY347)</f>
        <v/>
      </c>
      <c r="T347" s="2" t="str">
        <f>IF(Raw!BZ347="", "", IF(Raw!BZ347="Missed", "Missed", DATEVALUE(RIGHT(Raw!BZ347, LEN(Raw!BZ347) - FIND(",", Raw!BZ347) - 1))))</f>
        <v/>
      </c>
      <c r="U347" s="3" t="str">
        <f>IF(Raw!CA347="", "", IF(Raw!CA347="Missed", "Missed", TIMEVALUE(LEFT(Raw!CA347, FIND(" - ", Raw!CA347)))))</f>
        <v/>
      </c>
      <c r="V347" t="str">
        <f>IF(Raw!CB347="", "", Raw!CB347)</f>
        <v/>
      </c>
    </row>
    <row r="348" spans="1:22" x14ac:dyDescent="0.2">
      <c r="A348" s="4" t="str">
        <f>IF(B348="", "", 347)</f>
        <v/>
      </c>
      <c r="B348" s="4" t="str">
        <f>IF(Raw!R348="", "", Raw!R348)</f>
        <v/>
      </c>
      <c r="C348" s="4" t="str">
        <f>IF(Raw!S348="", "", Raw!S348)</f>
        <v/>
      </c>
      <c r="D348" t="str">
        <f>IF(Raw!AT348="", "", Raw!AT348)</f>
        <v/>
      </c>
      <c r="E348" t="str">
        <f>IF(Raw!V348="", "", Raw!V348)</f>
        <v/>
      </c>
      <c r="F348" t="str">
        <f>IF(Raw!BA348="", "", Raw!BA348)</f>
        <v/>
      </c>
      <c r="G348" t="str">
        <f>IF(Raw!AV348="", "", Raw!AV348)</f>
        <v/>
      </c>
      <c r="H348" t="str">
        <f>IF(Raw!T348="", "", Raw!T348)</f>
        <v/>
      </c>
      <c r="I348" t="str">
        <f>IF(Raw!U348="", "", Raw!U348)</f>
        <v/>
      </c>
      <c r="J348" t="str">
        <f>IF(Raw!AZ348="Failed", "No", "")</f>
        <v/>
      </c>
      <c r="K348" s="2" t="str">
        <f>IF(Raw!BK348="", "", IF(Raw!BK348="Missed", "Missed", DATEVALUE(RIGHT(Raw!BK348, LEN(Raw!BK348) - FIND(",", Raw!BK348) - 1))))</f>
        <v/>
      </c>
      <c r="L348" s="3" t="str">
        <f>IF(Raw!BL348="", "", IF(Raw!BL348="Missed", "Missed", TIMEVALUE(LEFT(Raw!BL348, FIND(" - ", Raw!BL348)))))</f>
        <v/>
      </c>
      <c r="M348" t="str">
        <f>IF(Raw!BM348="", "", Raw!BM348)</f>
        <v/>
      </c>
      <c r="N348" s="2" t="str">
        <f>IF(Raw!BN348="", "", IF(Raw!BN348="Missed", "Missed", DATEVALUE(RIGHT(Raw!BN348, LEN(Raw!BN348) - FIND(",", Raw!BN348) - 1))))</f>
        <v/>
      </c>
      <c r="O348" s="3" t="str">
        <f>IF(Raw!BO348="", "", IF(Raw!BO348="Missed", "Missed", TIMEVALUE(LEFT(Raw!BO348, FIND(" - ", Raw!BO348)))))</f>
        <v/>
      </c>
      <c r="P348" t="str">
        <f>IF(Raw!BP348="", "", Raw!BP348)</f>
        <v/>
      </c>
      <c r="Q348" s="2" t="str">
        <f>IF(Raw!BW348="", "", IF(Raw!BW348="Missed", "Missed", DATEVALUE(RIGHT(Raw!BW348, LEN(Raw!BW348) - FIND(",", Raw!BW348) - 1))))</f>
        <v/>
      </c>
      <c r="R348" s="3" t="str">
        <f>IF(Raw!BX348="", "", IF(Raw!BX348="Missed", "Missed", TIMEVALUE(LEFT(Raw!BX348, FIND(" - ", Raw!BX348)))))</f>
        <v/>
      </c>
      <c r="S348" t="str">
        <f>IF(Raw!BY348="", "", Raw!BY348)</f>
        <v/>
      </c>
      <c r="T348" s="2" t="str">
        <f>IF(Raw!BZ348="", "", IF(Raw!BZ348="Missed", "Missed", DATEVALUE(RIGHT(Raw!BZ348, LEN(Raw!BZ348) - FIND(",", Raw!BZ348) - 1))))</f>
        <v/>
      </c>
      <c r="U348" s="3" t="str">
        <f>IF(Raw!CA348="", "", IF(Raw!CA348="Missed", "Missed", TIMEVALUE(LEFT(Raw!CA348, FIND(" - ", Raw!CA348)))))</f>
        <v/>
      </c>
      <c r="V348" t="str">
        <f>IF(Raw!CB348="", "", Raw!CB348)</f>
        <v/>
      </c>
    </row>
    <row r="349" spans="1:22" x14ac:dyDescent="0.2">
      <c r="A349" s="4" t="str">
        <f>IF(B349="", "", 348)</f>
        <v/>
      </c>
      <c r="B349" s="4" t="str">
        <f>IF(Raw!R349="", "", Raw!R349)</f>
        <v/>
      </c>
      <c r="C349" s="4" t="str">
        <f>IF(Raw!S349="", "", Raw!S349)</f>
        <v/>
      </c>
      <c r="D349" t="str">
        <f>IF(Raw!AT349="", "", Raw!AT349)</f>
        <v/>
      </c>
      <c r="E349" t="str">
        <f>IF(Raw!V349="", "", Raw!V349)</f>
        <v/>
      </c>
      <c r="F349" t="str">
        <f>IF(Raw!BA349="", "", Raw!BA349)</f>
        <v/>
      </c>
      <c r="G349" t="str">
        <f>IF(Raw!AV349="", "", Raw!AV349)</f>
        <v/>
      </c>
      <c r="H349" t="str">
        <f>IF(Raw!T349="", "", Raw!T349)</f>
        <v/>
      </c>
      <c r="I349" t="str">
        <f>IF(Raw!U349="", "", Raw!U349)</f>
        <v/>
      </c>
      <c r="J349" t="str">
        <f>IF(Raw!AZ349="Failed", "No", "")</f>
        <v/>
      </c>
      <c r="K349" s="2" t="str">
        <f>IF(Raw!BK349="", "", IF(Raw!BK349="Missed", "Missed", DATEVALUE(RIGHT(Raw!BK349, LEN(Raw!BK349) - FIND(",", Raw!BK349) - 1))))</f>
        <v/>
      </c>
      <c r="L349" s="3" t="str">
        <f>IF(Raw!BL349="", "", IF(Raw!BL349="Missed", "Missed", TIMEVALUE(LEFT(Raw!BL349, FIND(" - ", Raw!BL349)))))</f>
        <v/>
      </c>
      <c r="M349" t="str">
        <f>IF(Raw!BM349="", "", Raw!BM349)</f>
        <v/>
      </c>
      <c r="N349" s="2" t="str">
        <f>IF(Raw!BN349="", "", IF(Raw!BN349="Missed", "Missed", DATEVALUE(RIGHT(Raw!BN349, LEN(Raw!BN349) - FIND(",", Raw!BN349) - 1))))</f>
        <v/>
      </c>
      <c r="O349" s="3" t="str">
        <f>IF(Raw!BO349="", "", IF(Raw!BO349="Missed", "Missed", TIMEVALUE(LEFT(Raw!BO349, FIND(" - ", Raw!BO349)))))</f>
        <v/>
      </c>
      <c r="P349" t="str">
        <f>IF(Raw!BP349="", "", Raw!BP349)</f>
        <v/>
      </c>
      <c r="Q349" s="2" t="str">
        <f>IF(Raw!BW349="", "", IF(Raw!BW349="Missed", "Missed", DATEVALUE(RIGHT(Raw!BW349, LEN(Raw!BW349) - FIND(",", Raw!BW349) - 1))))</f>
        <v/>
      </c>
      <c r="R349" s="3" t="str">
        <f>IF(Raw!BX349="", "", IF(Raw!BX349="Missed", "Missed", TIMEVALUE(LEFT(Raw!BX349, FIND(" - ", Raw!BX349)))))</f>
        <v/>
      </c>
      <c r="S349" t="str">
        <f>IF(Raw!BY349="", "", Raw!BY349)</f>
        <v/>
      </c>
      <c r="T349" s="2" t="str">
        <f>IF(Raw!BZ349="", "", IF(Raw!BZ349="Missed", "Missed", DATEVALUE(RIGHT(Raw!BZ349, LEN(Raw!BZ349) - FIND(",", Raw!BZ349) - 1))))</f>
        <v/>
      </c>
      <c r="U349" s="3" t="str">
        <f>IF(Raw!CA349="", "", IF(Raw!CA349="Missed", "Missed", TIMEVALUE(LEFT(Raw!CA349, FIND(" - ", Raw!CA349)))))</f>
        <v/>
      </c>
      <c r="V349" t="str">
        <f>IF(Raw!CB349="", "", Raw!CB349)</f>
        <v/>
      </c>
    </row>
    <row r="350" spans="1:22" x14ac:dyDescent="0.2">
      <c r="A350" s="4" t="str">
        <f>IF(B350="", "", 349)</f>
        <v/>
      </c>
      <c r="B350" s="4" t="str">
        <f>IF(Raw!R350="", "", Raw!R350)</f>
        <v/>
      </c>
      <c r="C350" s="4" t="str">
        <f>IF(Raw!S350="", "", Raw!S350)</f>
        <v/>
      </c>
      <c r="D350" t="str">
        <f>IF(Raw!AT350="", "", Raw!AT350)</f>
        <v/>
      </c>
      <c r="E350" t="str">
        <f>IF(Raw!V350="", "", Raw!V350)</f>
        <v/>
      </c>
      <c r="F350" t="str">
        <f>IF(Raw!BA350="", "", Raw!BA350)</f>
        <v/>
      </c>
      <c r="G350" t="str">
        <f>IF(Raw!AV350="", "", Raw!AV350)</f>
        <v/>
      </c>
      <c r="H350" t="str">
        <f>IF(Raw!T350="", "", Raw!T350)</f>
        <v/>
      </c>
      <c r="I350" t="str">
        <f>IF(Raw!U350="", "", Raw!U350)</f>
        <v/>
      </c>
      <c r="J350" t="str">
        <f>IF(Raw!AZ350="Failed", "No", "")</f>
        <v/>
      </c>
      <c r="K350" s="2" t="str">
        <f>IF(Raw!BK350="", "", IF(Raw!BK350="Missed", "Missed", DATEVALUE(RIGHT(Raw!BK350, LEN(Raw!BK350) - FIND(",", Raw!BK350) - 1))))</f>
        <v/>
      </c>
      <c r="L350" s="3" t="str">
        <f>IF(Raw!BL350="", "", IF(Raw!BL350="Missed", "Missed", TIMEVALUE(LEFT(Raw!BL350, FIND(" - ", Raw!BL350)))))</f>
        <v/>
      </c>
      <c r="M350" t="str">
        <f>IF(Raw!BM350="", "", Raw!BM350)</f>
        <v/>
      </c>
      <c r="N350" s="2" t="str">
        <f>IF(Raw!BN350="", "", IF(Raw!BN350="Missed", "Missed", DATEVALUE(RIGHT(Raw!BN350, LEN(Raw!BN350) - FIND(",", Raw!BN350) - 1))))</f>
        <v/>
      </c>
      <c r="O350" s="3" t="str">
        <f>IF(Raw!BO350="", "", IF(Raw!BO350="Missed", "Missed", TIMEVALUE(LEFT(Raw!BO350, FIND(" - ", Raw!BO350)))))</f>
        <v/>
      </c>
      <c r="P350" t="str">
        <f>IF(Raw!BP350="", "", Raw!BP350)</f>
        <v/>
      </c>
      <c r="Q350" s="2" t="str">
        <f>IF(Raw!BW350="", "", IF(Raw!BW350="Missed", "Missed", DATEVALUE(RIGHT(Raw!BW350, LEN(Raw!BW350) - FIND(",", Raw!BW350) - 1))))</f>
        <v/>
      </c>
      <c r="R350" s="3" t="str">
        <f>IF(Raw!BX350="", "", IF(Raw!BX350="Missed", "Missed", TIMEVALUE(LEFT(Raw!BX350, FIND(" - ", Raw!BX350)))))</f>
        <v/>
      </c>
      <c r="S350" t="str">
        <f>IF(Raw!BY350="", "", Raw!BY350)</f>
        <v/>
      </c>
      <c r="T350" s="2" t="str">
        <f>IF(Raw!BZ350="", "", IF(Raw!BZ350="Missed", "Missed", DATEVALUE(RIGHT(Raw!BZ350, LEN(Raw!BZ350) - FIND(",", Raw!BZ350) - 1))))</f>
        <v/>
      </c>
      <c r="U350" s="3" t="str">
        <f>IF(Raw!CA350="", "", IF(Raw!CA350="Missed", "Missed", TIMEVALUE(LEFT(Raw!CA350, FIND(" - ", Raw!CA350)))))</f>
        <v/>
      </c>
      <c r="V350" t="str">
        <f>IF(Raw!CB350="", "", Raw!CB350)</f>
        <v/>
      </c>
    </row>
    <row r="351" spans="1:22" x14ac:dyDescent="0.2">
      <c r="A351" s="4" t="str">
        <f>IF(B351="", "", 350)</f>
        <v/>
      </c>
      <c r="B351" s="4" t="str">
        <f>IF(Raw!R351="", "", Raw!R351)</f>
        <v/>
      </c>
      <c r="C351" s="4" t="str">
        <f>IF(Raw!S351="", "", Raw!S351)</f>
        <v/>
      </c>
      <c r="D351" t="str">
        <f>IF(Raw!AT351="", "", Raw!AT351)</f>
        <v/>
      </c>
      <c r="E351" t="str">
        <f>IF(Raw!V351="", "", Raw!V351)</f>
        <v/>
      </c>
      <c r="F351" t="str">
        <f>IF(Raw!BA351="", "", Raw!BA351)</f>
        <v/>
      </c>
      <c r="G351" t="str">
        <f>IF(Raw!AV351="", "", Raw!AV351)</f>
        <v/>
      </c>
      <c r="H351" t="str">
        <f>IF(Raw!T351="", "", Raw!T351)</f>
        <v/>
      </c>
      <c r="I351" t="str">
        <f>IF(Raw!U351="", "", Raw!U351)</f>
        <v/>
      </c>
      <c r="J351" t="str">
        <f>IF(Raw!AZ351="Failed", "No", "")</f>
        <v/>
      </c>
      <c r="K351" s="2" t="str">
        <f>IF(Raw!BK351="", "", IF(Raw!BK351="Missed", "Missed", DATEVALUE(RIGHT(Raw!BK351, LEN(Raw!BK351) - FIND(",", Raw!BK351) - 1))))</f>
        <v/>
      </c>
      <c r="L351" s="3" t="str">
        <f>IF(Raw!BL351="", "", IF(Raw!BL351="Missed", "Missed", TIMEVALUE(LEFT(Raw!BL351, FIND(" - ", Raw!BL351)))))</f>
        <v/>
      </c>
      <c r="M351" t="str">
        <f>IF(Raw!BM351="", "", Raw!BM351)</f>
        <v/>
      </c>
      <c r="N351" s="2" t="str">
        <f>IF(Raw!BN351="", "", IF(Raw!BN351="Missed", "Missed", DATEVALUE(RIGHT(Raw!BN351, LEN(Raw!BN351) - FIND(",", Raw!BN351) - 1))))</f>
        <v/>
      </c>
      <c r="O351" s="3" t="str">
        <f>IF(Raw!BO351="", "", IF(Raw!BO351="Missed", "Missed", TIMEVALUE(LEFT(Raw!BO351, FIND(" - ", Raw!BO351)))))</f>
        <v/>
      </c>
      <c r="P351" t="str">
        <f>IF(Raw!BP351="", "", Raw!BP351)</f>
        <v/>
      </c>
      <c r="Q351" s="2" t="str">
        <f>IF(Raw!BW351="", "", IF(Raw!BW351="Missed", "Missed", DATEVALUE(RIGHT(Raw!BW351, LEN(Raw!BW351) - FIND(",", Raw!BW351) - 1))))</f>
        <v/>
      </c>
      <c r="R351" s="3" t="str">
        <f>IF(Raw!BX351="", "", IF(Raw!BX351="Missed", "Missed", TIMEVALUE(LEFT(Raw!BX351, FIND(" - ", Raw!BX351)))))</f>
        <v/>
      </c>
      <c r="S351" t="str">
        <f>IF(Raw!BY351="", "", Raw!BY351)</f>
        <v/>
      </c>
      <c r="T351" s="2" t="str">
        <f>IF(Raw!BZ351="", "", IF(Raw!BZ351="Missed", "Missed", DATEVALUE(RIGHT(Raw!BZ351, LEN(Raw!BZ351) - FIND(",", Raw!BZ351) - 1))))</f>
        <v/>
      </c>
      <c r="U351" s="3" t="str">
        <f>IF(Raw!CA351="", "", IF(Raw!CA351="Missed", "Missed", TIMEVALUE(LEFT(Raw!CA351, FIND(" - ", Raw!CA351)))))</f>
        <v/>
      </c>
      <c r="V351" t="str">
        <f>IF(Raw!CB351="", "", Raw!CB351)</f>
        <v/>
      </c>
    </row>
    <row r="352" spans="1:22" x14ac:dyDescent="0.2">
      <c r="A352" s="4" t="str">
        <f>IF(B352="", "", 351)</f>
        <v/>
      </c>
      <c r="B352" s="4" t="str">
        <f>IF(Raw!R352="", "", Raw!R352)</f>
        <v/>
      </c>
      <c r="C352" s="4" t="str">
        <f>IF(Raw!S352="", "", Raw!S352)</f>
        <v/>
      </c>
      <c r="D352" t="str">
        <f>IF(Raw!AT352="", "", Raw!AT352)</f>
        <v/>
      </c>
      <c r="E352" t="str">
        <f>IF(Raw!V352="", "", Raw!V352)</f>
        <v/>
      </c>
      <c r="F352" t="str">
        <f>IF(Raw!BA352="", "", Raw!BA352)</f>
        <v/>
      </c>
      <c r="G352" t="str">
        <f>IF(Raw!AV352="", "", Raw!AV352)</f>
        <v/>
      </c>
      <c r="H352" t="str">
        <f>IF(Raw!T352="", "", Raw!T352)</f>
        <v/>
      </c>
      <c r="I352" t="str">
        <f>IF(Raw!U352="", "", Raw!U352)</f>
        <v/>
      </c>
      <c r="J352" t="str">
        <f>IF(Raw!AZ352="Failed", "No", "")</f>
        <v/>
      </c>
      <c r="K352" s="2" t="str">
        <f>IF(Raw!BK352="", "", IF(Raw!BK352="Missed", "Missed", DATEVALUE(RIGHT(Raw!BK352, LEN(Raw!BK352) - FIND(",", Raw!BK352) - 1))))</f>
        <v/>
      </c>
      <c r="L352" s="3" t="str">
        <f>IF(Raw!BL352="", "", IF(Raw!BL352="Missed", "Missed", TIMEVALUE(LEFT(Raw!BL352, FIND(" - ", Raw!BL352)))))</f>
        <v/>
      </c>
      <c r="M352" t="str">
        <f>IF(Raw!BM352="", "", Raw!BM352)</f>
        <v/>
      </c>
      <c r="N352" s="2" t="str">
        <f>IF(Raw!BN352="", "", IF(Raw!BN352="Missed", "Missed", DATEVALUE(RIGHT(Raw!BN352, LEN(Raw!BN352) - FIND(",", Raw!BN352) - 1))))</f>
        <v/>
      </c>
      <c r="O352" s="3" t="str">
        <f>IF(Raw!BO352="", "", IF(Raw!BO352="Missed", "Missed", TIMEVALUE(LEFT(Raw!BO352, FIND(" - ", Raw!BO352)))))</f>
        <v/>
      </c>
      <c r="P352" t="str">
        <f>IF(Raw!BP352="", "", Raw!BP352)</f>
        <v/>
      </c>
      <c r="Q352" s="2" t="str">
        <f>IF(Raw!BW352="", "", IF(Raw!BW352="Missed", "Missed", DATEVALUE(RIGHT(Raw!BW352, LEN(Raw!BW352) - FIND(",", Raw!BW352) - 1))))</f>
        <v/>
      </c>
      <c r="R352" s="3" t="str">
        <f>IF(Raw!BX352="", "", IF(Raw!BX352="Missed", "Missed", TIMEVALUE(LEFT(Raw!BX352, FIND(" - ", Raw!BX352)))))</f>
        <v/>
      </c>
      <c r="S352" t="str">
        <f>IF(Raw!BY352="", "", Raw!BY352)</f>
        <v/>
      </c>
      <c r="T352" s="2" t="str">
        <f>IF(Raw!BZ352="", "", IF(Raw!BZ352="Missed", "Missed", DATEVALUE(RIGHT(Raw!BZ352, LEN(Raw!BZ352) - FIND(",", Raw!BZ352) - 1))))</f>
        <v/>
      </c>
      <c r="U352" s="3" t="str">
        <f>IF(Raw!CA352="", "", IF(Raw!CA352="Missed", "Missed", TIMEVALUE(LEFT(Raw!CA352, FIND(" - ", Raw!CA352)))))</f>
        <v/>
      </c>
      <c r="V352" t="str">
        <f>IF(Raw!CB352="", "", Raw!CB352)</f>
        <v/>
      </c>
    </row>
    <row r="353" spans="1:22" x14ac:dyDescent="0.2">
      <c r="A353" s="4" t="str">
        <f>IF(B353="", "", 352)</f>
        <v/>
      </c>
      <c r="B353" s="4" t="str">
        <f>IF(Raw!R353="", "", Raw!R353)</f>
        <v/>
      </c>
      <c r="C353" s="4" t="str">
        <f>IF(Raw!S353="", "", Raw!S353)</f>
        <v/>
      </c>
      <c r="D353" t="str">
        <f>IF(Raw!AT353="", "", Raw!AT353)</f>
        <v/>
      </c>
      <c r="E353" t="str">
        <f>IF(Raw!V353="", "", Raw!V353)</f>
        <v/>
      </c>
      <c r="F353" t="str">
        <f>IF(Raw!BA353="", "", Raw!BA353)</f>
        <v/>
      </c>
      <c r="G353" t="str">
        <f>IF(Raw!AV353="", "", Raw!AV353)</f>
        <v/>
      </c>
      <c r="H353" t="str">
        <f>IF(Raw!T353="", "", Raw!T353)</f>
        <v/>
      </c>
      <c r="I353" t="str">
        <f>IF(Raw!U353="", "", Raw!U353)</f>
        <v/>
      </c>
      <c r="J353" t="str">
        <f>IF(Raw!AZ353="Failed", "No", "")</f>
        <v/>
      </c>
      <c r="K353" s="2" t="str">
        <f>IF(Raw!BK353="", "", IF(Raw!BK353="Missed", "Missed", DATEVALUE(RIGHT(Raw!BK353, LEN(Raw!BK353) - FIND(",", Raw!BK353) - 1))))</f>
        <v/>
      </c>
      <c r="L353" s="3" t="str">
        <f>IF(Raw!BL353="", "", IF(Raw!BL353="Missed", "Missed", TIMEVALUE(LEFT(Raw!BL353, FIND(" - ", Raw!BL353)))))</f>
        <v/>
      </c>
      <c r="M353" t="str">
        <f>IF(Raw!BM353="", "", Raw!BM353)</f>
        <v/>
      </c>
      <c r="N353" s="2" t="str">
        <f>IF(Raw!BN353="", "", IF(Raw!BN353="Missed", "Missed", DATEVALUE(RIGHT(Raw!BN353, LEN(Raw!BN353) - FIND(",", Raw!BN353) - 1))))</f>
        <v/>
      </c>
      <c r="O353" s="3" t="str">
        <f>IF(Raw!BO353="", "", IF(Raw!BO353="Missed", "Missed", TIMEVALUE(LEFT(Raw!BO353, FIND(" - ", Raw!BO353)))))</f>
        <v/>
      </c>
      <c r="P353" t="str">
        <f>IF(Raw!BP353="", "", Raw!BP353)</f>
        <v/>
      </c>
      <c r="Q353" s="2" t="str">
        <f>IF(Raw!BW353="", "", IF(Raw!BW353="Missed", "Missed", DATEVALUE(RIGHT(Raw!BW353, LEN(Raw!BW353) - FIND(",", Raw!BW353) - 1))))</f>
        <v/>
      </c>
      <c r="R353" s="3" t="str">
        <f>IF(Raw!BX353="", "", IF(Raw!BX353="Missed", "Missed", TIMEVALUE(LEFT(Raw!BX353, FIND(" - ", Raw!BX353)))))</f>
        <v/>
      </c>
      <c r="S353" t="str">
        <f>IF(Raw!BY353="", "", Raw!BY353)</f>
        <v/>
      </c>
      <c r="T353" s="2" t="str">
        <f>IF(Raw!BZ353="", "", IF(Raw!BZ353="Missed", "Missed", DATEVALUE(RIGHT(Raw!BZ353, LEN(Raw!BZ353) - FIND(",", Raw!BZ353) - 1))))</f>
        <v/>
      </c>
      <c r="U353" s="3" t="str">
        <f>IF(Raw!CA353="", "", IF(Raw!CA353="Missed", "Missed", TIMEVALUE(LEFT(Raw!CA353, FIND(" - ", Raw!CA353)))))</f>
        <v/>
      </c>
      <c r="V353" t="str">
        <f>IF(Raw!CB353="", "", Raw!CB353)</f>
        <v/>
      </c>
    </row>
    <row r="354" spans="1:22" x14ac:dyDescent="0.2">
      <c r="A354" s="4" t="str">
        <f>IF(B354="", "", 353)</f>
        <v/>
      </c>
      <c r="B354" s="4" t="str">
        <f>IF(Raw!R354="", "", Raw!R354)</f>
        <v/>
      </c>
      <c r="C354" s="4" t="str">
        <f>IF(Raw!S354="", "", Raw!S354)</f>
        <v/>
      </c>
      <c r="D354" t="str">
        <f>IF(Raw!AT354="", "", Raw!AT354)</f>
        <v/>
      </c>
      <c r="E354" t="str">
        <f>IF(Raw!V354="", "", Raw!V354)</f>
        <v/>
      </c>
      <c r="F354" t="str">
        <f>IF(Raw!BA354="", "", Raw!BA354)</f>
        <v/>
      </c>
      <c r="G354" t="str">
        <f>IF(Raw!AV354="", "", Raw!AV354)</f>
        <v/>
      </c>
      <c r="H354" t="str">
        <f>IF(Raw!T354="", "", Raw!T354)</f>
        <v/>
      </c>
      <c r="I354" t="str">
        <f>IF(Raw!U354="", "", Raw!U354)</f>
        <v/>
      </c>
      <c r="J354" t="str">
        <f>IF(Raw!AZ354="Failed", "No", "")</f>
        <v/>
      </c>
      <c r="K354" s="2" t="str">
        <f>IF(Raw!BK354="", "", IF(Raw!BK354="Missed", "Missed", DATEVALUE(RIGHT(Raw!BK354, LEN(Raw!BK354) - FIND(",", Raw!BK354) - 1))))</f>
        <v/>
      </c>
      <c r="L354" s="3" t="str">
        <f>IF(Raw!BL354="", "", IF(Raw!BL354="Missed", "Missed", TIMEVALUE(LEFT(Raw!BL354, FIND(" - ", Raw!BL354)))))</f>
        <v/>
      </c>
      <c r="M354" t="str">
        <f>IF(Raw!BM354="", "", Raw!BM354)</f>
        <v/>
      </c>
      <c r="N354" s="2" t="str">
        <f>IF(Raw!BN354="", "", IF(Raw!BN354="Missed", "Missed", DATEVALUE(RIGHT(Raw!BN354, LEN(Raw!BN354) - FIND(",", Raw!BN354) - 1))))</f>
        <v/>
      </c>
      <c r="O354" s="3" t="str">
        <f>IF(Raw!BO354="", "", IF(Raw!BO354="Missed", "Missed", TIMEVALUE(LEFT(Raw!BO354, FIND(" - ", Raw!BO354)))))</f>
        <v/>
      </c>
      <c r="P354" t="str">
        <f>IF(Raw!BP354="", "", Raw!BP354)</f>
        <v/>
      </c>
      <c r="Q354" s="2" t="str">
        <f>IF(Raw!BW354="", "", IF(Raw!BW354="Missed", "Missed", DATEVALUE(RIGHT(Raw!BW354, LEN(Raw!BW354) - FIND(",", Raw!BW354) - 1))))</f>
        <v/>
      </c>
      <c r="R354" s="3" t="str">
        <f>IF(Raw!BX354="", "", IF(Raw!BX354="Missed", "Missed", TIMEVALUE(LEFT(Raw!BX354, FIND(" - ", Raw!BX354)))))</f>
        <v/>
      </c>
      <c r="S354" t="str">
        <f>IF(Raw!BY354="", "", Raw!BY354)</f>
        <v/>
      </c>
      <c r="T354" s="2" t="str">
        <f>IF(Raw!BZ354="", "", IF(Raw!BZ354="Missed", "Missed", DATEVALUE(RIGHT(Raw!BZ354, LEN(Raw!BZ354) - FIND(",", Raw!BZ354) - 1))))</f>
        <v/>
      </c>
      <c r="U354" s="3" t="str">
        <f>IF(Raw!CA354="", "", IF(Raw!CA354="Missed", "Missed", TIMEVALUE(LEFT(Raw!CA354, FIND(" - ", Raw!CA354)))))</f>
        <v/>
      </c>
      <c r="V354" t="str">
        <f>IF(Raw!CB354="", "", Raw!CB354)</f>
        <v/>
      </c>
    </row>
    <row r="355" spans="1:22" x14ac:dyDescent="0.2">
      <c r="A355" s="4" t="str">
        <f>IF(B355="", "", 354)</f>
        <v/>
      </c>
      <c r="B355" s="4" t="str">
        <f>IF(Raw!R355="", "", Raw!R355)</f>
        <v/>
      </c>
      <c r="C355" s="4" t="str">
        <f>IF(Raw!S355="", "", Raw!S355)</f>
        <v/>
      </c>
      <c r="D355" t="str">
        <f>IF(Raw!AT355="", "", Raw!AT355)</f>
        <v/>
      </c>
      <c r="E355" t="str">
        <f>IF(Raw!V355="", "", Raw!V355)</f>
        <v/>
      </c>
      <c r="F355" t="str">
        <f>IF(Raw!BA355="", "", Raw!BA355)</f>
        <v/>
      </c>
      <c r="G355" t="str">
        <f>IF(Raw!AV355="", "", Raw!AV355)</f>
        <v/>
      </c>
      <c r="H355" t="str">
        <f>IF(Raw!T355="", "", Raw!T355)</f>
        <v/>
      </c>
      <c r="I355" t="str">
        <f>IF(Raw!U355="", "", Raw!U355)</f>
        <v/>
      </c>
      <c r="J355" t="str">
        <f>IF(Raw!AZ355="Failed", "No", "")</f>
        <v/>
      </c>
      <c r="K355" s="2" t="str">
        <f>IF(Raw!BK355="", "", IF(Raw!BK355="Missed", "Missed", DATEVALUE(RIGHT(Raw!BK355, LEN(Raw!BK355) - FIND(",", Raw!BK355) - 1))))</f>
        <v/>
      </c>
      <c r="L355" s="3" t="str">
        <f>IF(Raw!BL355="", "", IF(Raw!BL355="Missed", "Missed", TIMEVALUE(LEFT(Raw!BL355, FIND(" - ", Raw!BL355)))))</f>
        <v/>
      </c>
      <c r="M355" t="str">
        <f>IF(Raw!BM355="", "", Raw!BM355)</f>
        <v/>
      </c>
      <c r="N355" s="2" t="str">
        <f>IF(Raw!BN355="", "", IF(Raw!BN355="Missed", "Missed", DATEVALUE(RIGHT(Raw!BN355, LEN(Raw!BN355) - FIND(",", Raw!BN355) - 1))))</f>
        <v/>
      </c>
      <c r="O355" s="3" t="str">
        <f>IF(Raw!BO355="", "", IF(Raw!BO355="Missed", "Missed", TIMEVALUE(LEFT(Raw!BO355, FIND(" - ", Raw!BO355)))))</f>
        <v/>
      </c>
      <c r="P355" t="str">
        <f>IF(Raw!BP355="", "", Raw!BP355)</f>
        <v/>
      </c>
      <c r="Q355" s="2" t="str">
        <f>IF(Raw!BW355="", "", IF(Raw!BW355="Missed", "Missed", DATEVALUE(RIGHT(Raw!BW355, LEN(Raw!BW355) - FIND(",", Raw!BW355) - 1))))</f>
        <v/>
      </c>
      <c r="R355" s="3" t="str">
        <f>IF(Raw!BX355="", "", IF(Raw!BX355="Missed", "Missed", TIMEVALUE(LEFT(Raw!BX355, FIND(" - ", Raw!BX355)))))</f>
        <v/>
      </c>
      <c r="S355" t="str">
        <f>IF(Raw!BY355="", "", Raw!BY355)</f>
        <v/>
      </c>
      <c r="T355" s="2" t="str">
        <f>IF(Raw!BZ355="", "", IF(Raw!BZ355="Missed", "Missed", DATEVALUE(RIGHT(Raw!BZ355, LEN(Raw!BZ355) - FIND(",", Raw!BZ355) - 1))))</f>
        <v/>
      </c>
      <c r="U355" s="3" t="str">
        <f>IF(Raw!CA355="", "", IF(Raw!CA355="Missed", "Missed", TIMEVALUE(LEFT(Raw!CA355, FIND(" - ", Raw!CA355)))))</f>
        <v/>
      </c>
      <c r="V355" t="str">
        <f>IF(Raw!CB355="", "", Raw!CB355)</f>
        <v/>
      </c>
    </row>
    <row r="356" spans="1:22" x14ac:dyDescent="0.2">
      <c r="A356" s="4" t="str">
        <f>IF(B356="", "", 355)</f>
        <v/>
      </c>
      <c r="B356" s="4" t="str">
        <f>IF(Raw!R356="", "", Raw!R356)</f>
        <v/>
      </c>
      <c r="C356" s="4" t="str">
        <f>IF(Raw!S356="", "", Raw!S356)</f>
        <v/>
      </c>
      <c r="D356" t="str">
        <f>IF(Raw!AT356="", "", Raw!AT356)</f>
        <v/>
      </c>
      <c r="E356" t="str">
        <f>IF(Raw!V356="", "", Raw!V356)</f>
        <v/>
      </c>
      <c r="F356" t="str">
        <f>IF(Raw!BA356="", "", Raw!BA356)</f>
        <v/>
      </c>
      <c r="G356" t="str">
        <f>IF(Raw!AV356="", "", Raw!AV356)</f>
        <v/>
      </c>
      <c r="H356" t="str">
        <f>IF(Raw!T356="", "", Raw!T356)</f>
        <v/>
      </c>
      <c r="I356" t="str">
        <f>IF(Raw!U356="", "", Raw!U356)</f>
        <v/>
      </c>
      <c r="J356" t="str">
        <f>IF(Raw!AZ356="Failed", "No", "")</f>
        <v/>
      </c>
      <c r="K356" s="2" t="str">
        <f>IF(Raw!BK356="", "", IF(Raw!BK356="Missed", "Missed", DATEVALUE(RIGHT(Raw!BK356, LEN(Raw!BK356) - FIND(",", Raw!BK356) - 1))))</f>
        <v/>
      </c>
      <c r="L356" s="3" t="str">
        <f>IF(Raw!BL356="", "", IF(Raw!BL356="Missed", "Missed", TIMEVALUE(LEFT(Raw!BL356, FIND(" - ", Raw!BL356)))))</f>
        <v/>
      </c>
      <c r="M356" t="str">
        <f>IF(Raw!BM356="", "", Raw!BM356)</f>
        <v/>
      </c>
      <c r="N356" s="2" t="str">
        <f>IF(Raw!BN356="", "", IF(Raw!BN356="Missed", "Missed", DATEVALUE(RIGHT(Raw!BN356, LEN(Raw!BN356) - FIND(",", Raw!BN356) - 1))))</f>
        <v/>
      </c>
      <c r="O356" s="3" t="str">
        <f>IF(Raw!BO356="", "", IF(Raw!BO356="Missed", "Missed", TIMEVALUE(LEFT(Raw!BO356, FIND(" - ", Raw!BO356)))))</f>
        <v/>
      </c>
      <c r="P356" t="str">
        <f>IF(Raw!BP356="", "", Raw!BP356)</f>
        <v/>
      </c>
      <c r="Q356" s="2" t="str">
        <f>IF(Raw!BW356="", "", IF(Raw!BW356="Missed", "Missed", DATEVALUE(RIGHT(Raw!BW356, LEN(Raw!BW356) - FIND(",", Raw!BW356) - 1))))</f>
        <v/>
      </c>
      <c r="R356" s="3" t="str">
        <f>IF(Raw!BX356="", "", IF(Raw!BX356="Missed", "Missed", TIMEVALUE(LEFT(Raw!BX356, FIND(" - ", Raw!BX356)))))</f>
        <v/>
      </c>
      <c r="S356" t="str">
        <f>IF(Raw!BY356="", "", Raw!BY356)</f>
        <v/>
      </c>
      <c r="T356" s="2" t="str">
        <f>IF(Raw!BZ356="", "", IF(Raw!BZ356="Missed", "Missed", DATEVALUE(RIGHT(Raw!BZ356, LEN(Raw!BZ356) - FIND(",", Raw!BZ356) - 1))))</f>
        <v/>
      </c>
      <c r="U356" s="3" t="str">
        <f>IF(Raw!CA356="", "", IF(Raw!CA356="Missed", "Missed", TIMEVALUE(LEFT(Raw!CA356, FIND(" - ", Raw!CA356)))))</f>
        <v/>
      </c>
      <c r="V356" t="str">
        <f>IF(Raw!CB356="", "", Raw!CB356)</f>
        <v/>
      </c>
    </row>
    <row r="357" spans="1:22" x14ac:dyDescent="0.2">
      <c r="A357" s="4" t="str">
        <f>IF(B357="", "", 356)</f>
        <v/>
      </c>
      <c r="B357" s="4" t="str">
        <f>IF(Raw!R357="", "", Raw!R357)</f>
        <v/>
      </c>
      <c r="C357" s="4" t="str">
        <f>IF(Raw!S357="", "", Raw!S357)</f>
        <v/>
      </c>
      <c r="D357" t="str">
        <f>IF(Raw!AT357="", "", Raw!AT357)</f>
        <v/>
      </c>
      <c r="E357" t="str">
        <f>IF(Raw!V357="", "", Raw!V357)</f>
        <v/>
      </c>
      <c r="F357" t="str">
        <f>IF(Raw!BA357="", "", Raw!BA357)</f>
        <v/>
      </c>
      <c r="G357" t="str">
        <f>IF(Raw!AV357="", "", Raw!AV357)</f>
        <v/>
      </c>
      <c r="H357" t="str">
        <f>IF(Raw!T357="", "", Raw!T357)</f>
        <v/>
      </c>
      <c r="I357" t="str">
        <f>IF(Raw!U357="", "", Raw!U357)</f>
        <v/>
      </c>
      <c r="J357" t="str">
        <f>IF(Raw!AZ357="Failed", "No", "")</f>
        <v/>
      </c>
      <c r="K357" s="2" t="str">
        <f>IF(Raw!BK357="", "", IF(Raw!BK357="Missed", "Missed", DATEVALUE(RIGHT(Raw!BK357, LEN(Raw!BK357) - FIND(",", Raw!BK357) - 1))))</f>
        <v/>
      </c>
      <c r="L357" s="3" t="str">
        <f>IF(Raw!BL357="", "", IF(Raw!BL357="Missed", "Missed", TIMEVALUE(LEFT(Raw!BL357, FIND(" - ", Raw!BL357)))))</f>
        <v/>
      </c>
      <c r="M357" t="str">
        <f>IF(Raw!BM357="", "", Raw!BM357)</f>
        <v/>
      </c>
      <c r="N357" s="2" t="str">
        <f>IF(Raw!BN357="", "", IF(Raw!BN357="Missed", "Missed", DATEVALUE(RIGHT(Raw!BN357, LEN(Raw!BN357) - FIND(",", Raw!BN357) - 1))))</f>
        <v/>
      </c>
      <c r="O357" s="3" t="str">
        <f>IF(Raw!BO357="", "", IF(Raw!BO357="Missed", "Missed", TIMEVALUE(LEFT(Raw!BO357, FIND(" - ", Raw!BO357)))))</f>
        <v/>
      </c>
      <c r="P357" t="str">
        <f>IF(Raw!BP357="", "", Raw!BP357)</f>
        <v/>
      </c>
      <c r="Q357" s="2" t="str">
        <f>IF(Raw!BW357="", "", IF(Raw!BW357="Missed", "Missed", DATEVALUE(RIGHT(Raw!BW357, LEN(Raw!BW357) - FIND(",", Raw!BW357) - 1))))</f>
        <v/>
      </c>
      <c r="R357" s="3" t="str">
        <f>IF(Raw!BX357="", "", IF(Raw!BX357="Missed", "Missed", TIMEVALUE(LEFT(Raw!BX357, FIND(" - ", Raw!BX357)))))</f>
        <v/>
      </c>
      <c r="S357" t="str">
        <f>IF(Raw!BY357="", "", Raw!BY357)</f>
        <v/>
      </c>
      <c r="T357" s="2" t="str">
        <f>IF(Raw!BZ357="", "", IF(Raw!BZ357="Missed", "Missed", DATEVALUE(RIGHT(Raw!BZ357, LEN(Raw!BZ357) - FIND(",", Raw!BZ357) - 1))))</f>
        <v/>
      </c>
      <c r="U357" s="3" t="str">
        <f>IF(Raw!CA357="", "", IF(Raw!CA357="Missed", "Missed", TIMEVALUE(LEFT(Raw!CA357, FIND(" - ", Raw!CA357)))))</f>
        <v/>
      </c>
      <c r="V357" t="str">
        <f>IF(Raw!CB357="", "", Raw!CB357)</f>
        <v/>
      </c>
    </row>
    <row r="358" spans="1:22" x14ac:dyDescent="0.2">
      <c r="A358" s="4" t="str">
        <f>IF(B358="", "", 357)</f>
        <v/>
      </c>
      <c r="B358" s="4" t="str">
        <f>IF(Raw!R358="", "", Raw!R358)</f>
        <v/>
      </c>
      <c r="C358" s="4" t="str">
        <f>IF(Raw!S358="", "", Raw!S358)</f>
        <v/>
      </c>
      <c r="D358" t="str">
        <f>IF(Raw!AT358="", "", Raw!AT358)</f>
        <v/>
      </c>
      <c r="E358" t="str">
        <f>IF(Raw!V358="", "", Raw!V358)</f>
        <v/>
      </c>
      <c r="F358" t="str">
        <f>IF(Raw!BA358="", "", Raw!BA358)</f>
        <v/>
      </c>
      <c r="G358" t="str">
        <f>IF(Raw!AV358="", "", Raw!AV358)</f>
        <v/>
      </c>
      <c r="H358" t="str">
        <f>IF(Raw!T358="", "", Raw!T358)</f>
        <v/>
      </c>
      <c r="I358" t="str">
        <f>IF(Raw!U358="", "", Raw!U358)</f>
        <v/>
      </c>
      <c r="J358" t="str">
        <f>IF(Raw!AZ358="Failed", "No", "")</f>
        <v/>
      </c>
      <c r="K358" s="2" t="str">
        <f>IF(Raw!BK358="", "", IF(Raw!BK358="Missed", "Missed", DATEVALUE(RIGHT(Raw!BK358, LEN(Raw!BK358) - FIND(",", Raw!BK358) - 1))))</f>
        <v/>
      </c>
      <c r="L358" s="3" t="str">
        <f>IF(Raw!BL358="", "", IF(Raw!BL358="Missed", "Missed", TIMEVALUE(LEFT(Raw!BL358, FIND(" - ", Raw!BL358)))))</f>
        <v/>
      </c>
      <c r="M358" t="str">
        <f>IF(Raw!BM358="", "", Raw!BM358)</f>
        <v/>
      </c>
      <c r="N358" s="2" t="str">
        <f>IF(Raw!BN358="", "", IF(Raw!BN358="Missed", "Missed", DATEVALUE(RIGHT(Raw!BN358, LEN(Raw!BN358) - FIND(",", Raw!BN358) - 1))))</f>
        <v/>
      </c>
      <c r="O358" s="3" t="str">
        <f>IF(Raw!BO358="", "", IF(Raw!BO358="Missed", "Missed", TIMEVALUE(LEFT(Raw!BO358, FIND(" - ", Raw!BO358)))))</f>
        <v/>
      </c>
      <c r="P358" t="str">
        <f>IF(Raw!BP358="", "", Raw!BP358)</f>
        <v/>
      </c>
      <c r="Q358" s="2" t="str">
        <f>IF(Raw!BW358="", "", IF(Raw!BW358="Missed", "Missed", DATEVALUE(RIGHT(Raw!BW358, LEN(Raw!BW358) - FIND(",", Raw!BW358) - 1))))</f>
        <v/>
      </c>
      <c r="R358" s="3" t="str">
        <f>IF(Raw!BX358="", "", IF(Raw!BX358="Missed", "Missed", TIMEVALUE(LEFT(Raw!BX358, FIND(" - ", Raw!BX358)))))</f>
        <v/>
      </c>
      <c r="S358" t="str">
        <f>IF(Raw!BY358="", "", Raw!BY358)</f>
        <v/>
      </c>
      <c r="T358" s="2" t="str">
        <f>IF(Raw!BZ358="", "", IF(Raw!BZ358="Missed", "Missed", DATEVALUE(RIGHT(Raw!BZ358, LEN(Raw!BZ358) - FIND(",", Raw!BZ358) - 1))))</f>
        <v/>
      </c>
      <c r="U358" s="3" t="str">
        <f>IF(Raw!CA358="", "", IF(Raw!CA358="Missed", "Missed", TIMEVALUE(LEFT(Raw!CA358, FIND(" - ", Raw!CA358)))))</f>
        <v/>
      </c>
      <c r="V358" t="str">
        <f>IF(Raw!CB358="", "", Raw!CB358)</f>
        <v/>
      </c>
    </row>
    <row r="359" spans="1:22" x14ac:dyDescent="0.2">
      <c r="A359" s="4" t="str">
        <f>IF(B359="", "", 358)</f>
        <v/>
      </c>
      <c r="B359" s="4" t="str">
        <f>IF(Raw!R359="", "", Raw!R359)</f>
        <v/>
      </c>
      <c r="C359" s="4" t="str">
        <f>IF(Raw!S359="", "", Raw!S359)</f>
        <v/>
      </c>
      <c r="D359" t="str">
        <f>IF(Raw!AT359="", "", Raw!AT359)</f>
        <v/>
      </c>
      <c r="E359" t="str">
        <f>IF(Raw!V359="", "", Raw!V359)</f>
        <v/>
      </c>
      <c r="F359" t="str">
        <f>IF(Raw!BA359="", "", Raw!BA359)</f>
        <v/>
      </c>
      <c r="G359" t="str">
        <f>IF(Raw!AV359="", "", Raw!AV359)</f>
        <v/>
      </c>
      <c r="H359" t="str">
        <f>IF(Raw!T359="", "", Raw!T359)</f>
        <v/>
      </c>
      <c r="I359" t="str">
        <f>IF(Raw!U359="", "", Raw!U359)</f>
        <v/>
      </c>
      <c r="J359" t="str">
        <f>IF(Raw!AZ359="Failed", "No", "")</f>
        <v/>
      </c>
      <c r="K359" s="2" t="str">
        <f>IF(Raw!BK359="", "", IF(Raw!BK359="Missed", "Missed", DATEVALUE(RIGHT(Raw!BK359, LEN(Raw!BK359) - FIND(",", Raw!BK359) - 1))))</f>
        <v/>
      </c>
      <c r="L359" s="3" t="str">
        <f>IF(Raw!BL359="", "", IF(Raw!BL359="Missed", "Missed", TIMEVALUE(LEFT(Raw!BL359, FIND(" - ", Raw!BL359)))))</f>
        <v/>
      </c>
      <c r="M359" t="str">
        <f>IF(Raw!BM359="", "", Raw!BM359)</f>
        <v/>
      </c>
      <c r="N359" s="2" t="str">
        <f>IF(Raw!BN359="", "", IF(Raw!BN359="Missed", "Missed", DATEVALUE(RIGHT(Raw!BN359, LEN(Raw!BN359) - FIND(",", Raw!BN359) - 1))))</f>
        <v/>
      </c>
      <c r="O359" s="3" t="str">
        <f>IF(Raw!BO359="", "", IF(Raw!BO359="Missed", "Missed", TIMEVALUE(LEFT(Raw!BO359, FIND(" - ", Raw!BO359)))))</f>
        <v/>
      </c>
      <c r="P359" t="str">
        <f>IF(Raw!BP359="", "", Raw!BP359)</f>
        <v/>
      </c>
      <c r="Q359" s="2" t="str">
        <f>IF(Raw!BW359="", "", IF(Raw!BW359="Missed", "Missed", DATEVALUE(RIGHT(Raw!BW359, LEN(Raw!BW359) - FIND(",", Raw!BW359) - 1))))</f>
        <v/>
      </c>
      <c r="R359" s="3" t="str">
        <f>IF(Raw!BX359="", "", IF(Raw!BX359="Missed", "Missed", TIMEVALUE(LEFT(Raw!BX359, FIND(" - ", Raw!BX359)))))</f>
        <v/>
      </c>
      <c r="S359" t="str">
        <f>IF(Raw!BY359="", "", Raw!BY359)</f>
        <v/>
      </c>
      <c r="T359" s="2" t="str">
        <f>IF(Raw!BZ359="", "", IF(Raw!BZ359="Missed", "Missed", DATEVALUE(RIGHT(Raw!BZ359, LEN(Raw!BZ359) - FIND(",", Raw!BZ359) - 1))))</f>
        <v/>
      </c>
      <c r="U359" s="3" t="str">
        <f>IF(Raw!CA359="", "", IF(Raw!CA359="Missed", "Missed", TIMEVALUE(LEFT(Raw!CA359, FIND(" - ", Raw!CA359)))))</f>
        <v/>
      </c>
      <c r="V359" t="str">
        <f>IF(Raw!CB359="", "", Raw!CB359)</f>
        <v/>
      </c>
    </row>
    <row r="360" spans="1:22" x14ac:dyDescent="0.2">
      <c r="A360" s="4" t="str">
        <f>IF(B360="", "", 359)</f>
        <v/>
      </c>
      <c r="B360" s="4" t="str">
        <f>IF(Raw!R360="", "", Raw!R360)</f>
        <v/>
      </c>
      <c r="C360" s="4" t="str">
        <f>IF(Raw!S360="", "", Raw!S360)</f>
        <v/>
      </c>
      <c r="D360" t="str">
        <f>IF(Raw!AT360="", "", Raw!AT360)</f>
        <v/>
      </c>
      <c r="E360" t="str">
        <f>IF(Raw!V360="", "", Raw!V360)</f>
        <v/>
      </c>
      <c r="F360" t="str">
        <f>IF(Raw!BA360="", "", Raw!BA360)</f>
        <v/>
      </c>
      <c r="G360" t="str">
        <f>IF(Raw!AV360="", "", Raw!AV360)</f>
        <v/>
      </c>
      <c r="H360" t="str">
        <f>IF(Raw!T360="", "", Raw!T360)</f>
        <v/>
      </c>
      <c r="I360" t="str">
        <f>IF(Raw!U360="", "", Raw!U360)</f>
        <v/>
      </c>
      <c r="J360" t="str">
        <f>IF(Raw!AZ360="Failed", "No", "")</f>
        <v/>
      </c>
      <c r="K360" s="2" t="str">
        <f>IF(Raw!BK360="", "", IF(Raw!BK360="Missed", "Missed", DATEVALUE(RIGHT(Raw!BK360, LEN(Raw!BK360) - FIND(",", Raw!BK360) - 1))))</f>
        <v/>
      </c>
      <c r="L360" s="3" t="str">
        <f>IF(Raw!BL360="", "", IF(Raw!BL360="Missed", "Missed", TIMEVALUE(LEFT(Raw!BL360, FIND(" - ", Raw!BL360)))))</f>
        <v/>
      </c>
      <c r="M360" t="str">
        <f>IF(Raw!BM360="", "", Raw!BM360)</f>
        <v/>
      </c>
      <c r="N360" s="2" t="str">
        <f>IF(Raw!BN360="", "", IF(Raw!BN360="Missed", "Missed", DATEVALUE(RIGHT(Raw!BN360, LEN(Raw!BN360) - FIND(",", Raw!BN360) - 1))))</f>
        <v/>
      </c>
      <c r="O360" s="3" t="str">
        <f>IF(Raw!BO360="", "", IF(Raw!BO360="Missed", "Missed", TIMEVALUE(LEFT(Raw!BO360, FIND(" - ", Raw!BO360)))))</f>
        <v/>
      </c>
      <c r="P360" t="str">
        <f>IF(Raw!BP360="", "", Raw!BP360)</f>
        <v/>
      </c>
      <c r="Q360" s="2" t="str">
        <f>IF(Raw!BW360="", "", IF(Raw!BW360="Missed", "Missed", DATEVALUE(RIGHT(Raw!BW360, LEN(Raw!BW360) - FIND(",", Raw!BW360) - 1))))</f>
        <v/>
      </c>
      <c r="R360" s="3" t="str">
        <f>IF(Raw!BX360="", "", IF(Raw!BX360="Missed", "Missed", TIMEVALUE(LEFT(Raw!BX360, FIND(" - ", Raw!BX360)))))</f>
        <v/>
      </c>
      <c r="S360" t="str">
        <f>IF(Raw!BY360="", "", Raw!BY360)</f>
        <v/>
      </c>
      <c r="T360" s="2" t="str">
        <f>IF(Raw!BZ360="", "", IF(Raw!BZ360="Missed", "Missed", DATEVALUE(RIGHT(Raw!BZ360, LEN(Raw!BZ360) - FIND(",", Raw!BZ360) - 1))))</f>
        <v/>
      </c>
      <c r="U360" s="3" t="str">
        <f>IF(Raw!CA360="", "", IF(Raw!CA360="Missed", "Missed", TIMEVALUE(LEFT(Raw!CA360, FIND(" - ", Raw!CA360)))))</f>
        <v/>
      </c>
      <c r="V360" t="str">
        <f>IF(Raw!CB360="", "", Raw!CB360)</f>
        <v/>
      </c>
    </row>
    <row r="361" spans="1:22" x14ac:dyDescent="0.2">
      <c r="A361" s="4" t="str">
        <f>IF(B361="", "", 360)</f>
        <v/>
      </c>
      <c r="B361" s="4" t="str">
        <f>IF(Raw!R361="", "", Raw!R361)</f>
        <v/>
      </c>
      <c r="C361" s="4" t="str">
        <f>IF(Raw!S361="", "", Raw!S361)</f>
        <v/>
      </c>
      <c r="D361" t="str">
        <f>IF(Raw!AT361="", "", Raw!AT361)</f>
        <v/>
      </c>
      <c r="E361" t="str">
        <f>IF(Raw!V361="", "", Raw!V361)</f>
        <v/>
      </c>
      <c r="F361" t="str">
        <f>IF(Raw!BA361="", "", Raw!BA361)</f>
        <v/>
      </c>
      <c r="G361" t="str">
        <f>IF(Raw!AV361="", "", Raw!AV361)</f>
        <v/>
      </c>
      <c r="H361" t="str">
        <f>IF(Raw!T361="", "", Raw!T361)</f>
        <v/>
      </c>
      <c r="I361" t="str">
        <f>IF(Raw!U361="", "", Raw!U361)</f>
        <v/>
      </c>
      <c r="J361" t="str">
        <f>IF(Raw!AZ361="Failed", "No", "")</f>
        <v/>
      </c>
      <c r="K361" s="2" t="str">
        <f>IF(Raw!BK361="", "", IF(Raw!BK361="Missed", "Missed", DATEVALUE(RIGHT(Raw!BK361, LEN(Raw!BK361) - FIND(",", Raw!BK361) - 1))))</f>
        <v/>
      </c>
      <c r="L361" s="3" t="str">
        <f>IF(Raw!BL361="", "", IF(Raw!BL361="Missed", "Missed", TIMEVALUE(LEFT(Raw!BL361, FIND(" - ", Raw!BL361)))))</f>
        <v/>
      </c>
      <c r="M361" t="str">
        <f>IF(Raw!BM361="", "", Raw!BM361)</f>
        <v/>
      </c>
      <c r="N361" s="2" t="str">
        <f>IF(Raw!BN361="", "", IF(Raw!BN361="Missed", "Missed", DATEVALUE(RIGHT(Raw!BN361, LEN(Raw!BN361) - FIND(",", Raw!BN361) - 1))))</f>
        <v/>
      </c>
      <c r="O361" s="3" t="str">
        <f>IF(Raw!BO361="", "", IF(Raw!BO361="Missed", "Missed", TIMEVALUE(LEFT(Raw!BO361, FIND(" - ", Raw!BO361)))))</f>
        <v/>
      </c>
      <c r="P361" t="str">
        <f>IF(Raw!BP361="", "", Raw!BP361)</f>
        <v/>
      </c>
      <c r="Q361" s="2" t="str">
        <f>IF(Raw!BW361="", "", IF(Raw!BW361="Missed", "Missed", DATEVALUE(RIGHT(Raw!BW361, LEN(Raw!BW361) - FIND(",", Raw!BW361) - 1))))</f>
        <v/>
      </c>
      <c r="R361" s="3" t="str">
        <f>IF(Raw!BX361="", "", IF(Raw!BX361="Missed", "Missed", TIMEVALUE(LEFT(Raw!BX361, FIND(" - ", Raw!BX361)))))</f>
        <v/>
      </c>
      <c r="S361" t="str">
        <f>IF(Raw!BY361="", "", Raw!BY361)</f>
        <v/>
      </c>
      <c r="T361" s="2" t="str">
        <f>IF(Raw!BZ361="", "", IF(Raw!BZ361="Missed", "Missed", DATEVALUE(RIGHT(Raw!BZ361, LEN(Raw!BZ361) - FIND(",", Raw!BZ361) - 1))))</f>
        <v/>
      </c>
      <c r="U361" s="3" t="str">
        <f>IF(Raw!CA361="", "", IF(Raw!CA361="Missed", "Missed", TIMEVALUE(LEFT(Raw!CA361, FIND(" - ", Raw!CA361)))))</f>
        <v/>
      </c>
      <c r="V361" t="str">
        <f>IF(Raw!CB361="", "", Raw!CB361)</f>
        <v/>
      </c>
    </row>
    <row r="362" spans="1:22" x14ac:dyDescent="0.2">
      <c r="A362" s="4" t="str">
        <f>IF(B362="", "", 361)</f>
        <v/>
      </c>
      <c r="B362" s="4" t="str">
        <f>IF(Raw!R362="", "", Raw!R362)</f>
        <v/>
      </c>
      <c r="C362" s="4" t="str">
        <f>IF(Raw!S362="", "", Raw!S362)</f>
        <v/>
      </c>
      <c r="D362" t="str">
        <f>IF(Raw!AT362="", "", Raw!AT362)</f>
        <v/>
      </c>
      <c r="E362" t="str">
        <f>IF(Raw!V362="", "", Raw!V362)</f>
        <v/>
      </c>
      <c r="F362" t="str">
        <f>IF(Raw!BA362="", "", Raw!BA362)</f>
        <v/>
      </c>
      <c r="G362" t="str">
        <f>IF(Raw!AV362="", "", Raw!AV362)</f>
        <v/>
      </c>
      <c r="H362" t="str">
        <f>IF(Raw!T362="", "", Raw!T362)</f>
        <v/>
      </c>
      <c r="I362" t="str">
        <f>IF(Raw!U362="", "", Raw!U362)</f>
        <v/>
      </c>
      <c r="J362" t="str">
        <f>IF(Raw!AZ362="Failed", "No", "")</f>
        <v/>
      </c>
      <c r="K362" s="2" t="str">
        <f>IF(Raw!BK362="", "", IF(Raw!BK362="Missed", "Missed", DATEVALUE(RIGHT(Raw!BK362, LEN(Raw!BK362) - FIND(",", Raw!BK362) - 1))))</f>
        <v/>
      </c>
      <c r="L362" s="3" t="str">
        <f>IF(Raw!BL362="", "", IF(Raw!BL362="Missed", "Missed", TIMEVALUE(LEFT(Raw!BL362, FIND(" - ", Raw!BL362)))))</f>
        <v/>
      </c>
      <c r="M362" t="str">
        <f>IF(Raw!BM362="", "", Raw!BM362)</f>
        <v/>
      </c>
      <c r="N362" s="2" t="str">
        <f>IF(Raw!BN362="", "", IF(Raw!BN362="Missed", "Missed", DATEVALUE(RIGHT(Raw!BN362, LEN(Raw!BN362) - FIND(",", Raw!BN362) - 1))))</f>
        <v/>
      </c>
      <c r="O362" s="3" t="str">
        <f>IF(Raw!BO362="", "", IF(Raw!BO362="Missed", "Missed", TIMEVALUE(LEFT(Raw!BO362, FIND(" - ", Raw!BO362)))))</f>
        <v/>
      </c>
      <c r="P362" t="str">
        <f>IF(Raw!BP362="", "", Raw!BP362)</f>
        <v/>
      </c>
      <c r="Q362" s="2" t="str">
        <f>IF(Raw!BW362="", "", IF(Raw!BW362="Missed", "Missed", DATEVALUE(RIGHT(Raw!BW362, LEN(Raw!BW362) - FIND(",", Raw!BW362) - 1))))</f>
        <v/>
      </c>
      <c r="R362" s="3" t="str">
        <f>IF(Raw!BX362="", "", IF(Raw!BX362="Missed", "Missed", TIMEVALUE(LEFT(Raw!BX362, FIND(" - ", Raw!BX362)))))</f>
        <v/>
      </c>
      <c r="S362" t="str">
        <f>IF(Raw!BY362="", "", Raw!BY362)</f>
        <v/>
      </c>
      <c r="T362" s="2" t="str">
        <f>IF(Raw!BZ362="", "", IF(Raw!BZ362="Missed", "Missed", DATEVALUE(RIGHT(Raw!BZ362, LEN(Raw!BZ362) - FIND(",", Raw!BZ362) - 1))))</f>
        <v/>
      </c>
      <c r="U362" s="3" t="str">
        <f>IF(Raw!CA362="", "", IF(Raw!CA362="Missed", "Missed", TIMEVALUE(LEFT(Raw!CA362, FIND(" - ", Raw!CA362)))))</f>
        <v/>
      </c>
      <c r="V362" t="str">
        <f>IF(Raw!CB362="", "", Raw!CB362)</f>
        <v/>
      </c>
    </row>
    <row r="363" spans="1:22" x14ac:dyDescent="0.2">
      <c r="A363" s="4" t="str">
        <f>IF(B363="", "", 362)</f>
        <v/>
      </c>
      <c r="B363" s="4" t="str">
        <f>IF(Raw!R363="", "", Raw!R363)</f>
        <v/>
      </c>
      <c r="C363" s="4" t="str">
        <f>IF(Raw!S363="", "", Raw!S363)</f>
        <v/>
      </c>
      <c r="D363" t="str">
        <f>IF(Raw!AT363="", "", Raw!AT363)</f>
        <v/>
      </c>
      <c r="E363" t="str">
        <f>IF(Raw!V363="", "", Raw!V363)</f>
        <v/>
      </c>
      <c r="F363" t="str">
        <f>IF(Raw!BA363="", "", Raw!BA363)</f>
        <v/>
      </c>
      <c r="G363" t="str">
        <f>IF(Raw!AV363="", "", Raw!AV363)</f>
        <v/>
      </c>
      <c r="H363" t="str">
        <f>IF(Raw!T363="", "", Raw!T363)</f>
        <v/>
      </c>
      <c r="I363" t="str">
        <f>IF(Raw!U363="", "", Raw!U363)</f>
        <v/>
      </c>
      <c r="J363" t="str">
        <f>IF(Raw!AZ363="Failed", "No", "")</f>
        <v/>
      </c>
      <c r="K363" s="2" t="str">
        <f>IF(Raw!BK363="", "", IF(Raw!BK363="Missed", "Missed", DATEVALUE(RIGHT(Raw!BK363, LEN(Raw!BK363) - FIND(",", Raw!BK363) - 1))))</f>
        <v/>
      </c>
      <c r="L363" s="3" t="str">
        <f>IF(Raw!BL363="", "", IF(Raw!BL363="Missed", "Missed", TIMEVALUE(LEFT(Raw!BL363, FIND(" - ", Raw!BL363)))))</f>
        <v/>
      </c>
      <c r="M363" t="str">
        <f>IF(Raw!BM363="", "", Raw!BM363)</f>
        <v/>
      </c>
      <c r="N363" s="2" t="str">
        <f>IF(Raw!BN363="", "", IF(Raw!BN363="Missed", "Missed", DATEVALUE(RIGHT(Raw!BN363, LEN(Raw!BN363) - FIND(",", Raw!BN363) - 1))))</f>
        <v/>
      </c>
      <c r="O363" s="3" t="str">
        <f>IF(Raw!BO363="", "", IF(Raw!BO363="Missed", "Missed", TIMEVALUE(LEFT(Raw!BO363, FIND(" - ", Raw!BO363)))))</f>
        <v/>
      </c>
      <c r="P363" t="str">
        <f>IF(Raw!BP363="", "", Raw!BP363)</f>
        <v/>
      </c>
      <c r="Q363" s="2" t="str">
        <f>IF(Raw!BW363="", "", IF(Raw!BW363="Missed", "Missed", DATEVALUE(RIGHT(Raw!BW363, LEN(Raw!BW363) - FIND(",", Raw!BW363) - 1))))</f>
        <v/>
      </c>
      <c r="R363" s="3" t="str">
        <f>IF(Raw!BX363="", "", IF(Raw!BX363="Missed", "Missed", TIMEVALUE(LEFT(Raw!BX363, FIND(" - ", Raw!BX363)))))</f>
        <v/>
      </c>
      <c r="S363" t="str">
        <f>IF(Raw!BY363="", "", Raw!BY363)</f>
        <v/>
      </c>
      <c r="T363" s="2" t="str">
        <f>IF(Raw!BZ363="", "", IF(Raw!BZ363="Missed", "Missed", DATEVALUE(RIGHT(Raw!BZ363, LEN(Raw!BZ363) - FIND(",", Raw!BZ363) - 1))))</f>
        <v/>
      </c>
      <c r="U363" s="3" t="str">
        <f>IF(Raw!CA363="", "", IF(Raw!CA363="Missed", "Missed", TIMEVALUE(LEFT(Raw!CA363, FIND(" - ", Raw!CA363)))))</f>
        <v/>
      </c>
      <c r="V363" t="str">
        <f>IF(Raw!CB363="", "", Raw!CB363)</f>
        <v/>
      </c>
    </row>
    <row r="364" spans="1:22" x14ac:dyDescent="0.2">
      <c r="A364" s="4" t="str">
        <f>IF(B364="", "", 363)</f>
        <v/>
      </c>
      <c r="B364" s="4" t="str">
        <f>IF(Raw!R364="", "", Raw!R364)</f>
        <v/>
      </c>
      <c r="C364" s="4" t="str">
        <f>IF(Raw!S364="", "", Raw!S364)</f>
        <v/>
      </c>
      <c r="D364" t="str">
        <f>IF(Raw!AT364="", "", Raw!AT364)</f>
        <v/>
      </c>
      <c r="E364" t="str">
        <f>IF(Raw!V364="", "", Raw!V364)</f>
        <v/>
      </c>
      <c r="F364" t="str">
        <f>IF(Raw!BA364="", "", Raw!BA364)</f>
        <v/>
      </c>
      <c r="G364" t="str">
        <f>IF(Raw!AV364="", "", Raw!AV364)</f>
        <v/>
      </c>
      <c r="H364" t="str">
        <f>IF(Raw!T364="", "", Raw!T364)</f>
        <v/>
      </c>
      <c r="I364" t="str">
        <f>IF(Raw!U364="", "", Raw!U364)</f>
        <v/>
      </c>
      <c r="J364" t="str">
        <f>IF(Raw!AZ364="Failed", "No", "")</f>
        <v/>
      </c>
      <c r="K364" s="2" t="str">
        <f>IF(Raw!BK364="", "", IF(Raw!BK364="Missed", "Missed", DATEVALUE(RIGHT(Raw!BK364, LEN(Raw!BK364) - FIND(",", Raw!BK364) - 1))))</f>
        <v/>
      </c>
      <c r="L364" s="3" t="str">
        <f>IF(Raw!BL364="", "", IF(Raw!BL364="Missed", "Missed", TIMEVALUE(LEFT(Raw!BL364, FIND(" - ", Raw!BL364)))))</f>
        <v/>
      </c>
      <c r="M364" t="str">
        <f>IF(Raw!BM364="", "", Raw!BM364)</f>
        <v/>
      </c>
      <c r="N364" s="2" t="str">
        <f>IF(Raw!BN364="", "", IF(Raw!BN364="Missed", "Missed", DATEVALUE(RIGHT(Raw!BN364, LEN(Raw!BN364) - FIND(",", Raw!BN364) - 1))))</f>
        <v/>
      </c>
      <c r="O364" s="3" t="str">
        <f>IF(Raw!BO364="", "", IF(Raw!BO364="Missed", "Missed", TIMEVALUE(LEFT(Raw!BO364, FIND(" - ", Raw!BO364)))))</f>
        <v/>
      </c>
      <c r="P364" t="str">
        <f>IF(Raw!BP364="", "", Raw!BP364)</f>
        <v/>
      </c>
      <c r="Q364" s="2" t="str">
        <f>IF(Raw!BW364="", "", IF(Raw!BW364="Missed", "Missed", DATEVALUE(RIGHT(Raw!BW364, LEN(Raw!BW364) - FIND(",", Raw!BW364) - 1))))</f>
        <v/>
      </c>
      <c r="R364" s="3" t="str">
        <f>IF(Raw!BX364="", "", IF(Raw!BX364="Missed", "Missed", TIMEVALUE(LEFT(Raw!BX364, FIND(" - ", Raw!BX364)))))</f>
        <v/>
      </c>
      <c r="S364" t="str">
        <f>IF(Raw!BY364="", "", Raw!BY364)</f>
        <v/>
      </c>
      <c r="T364" s="2" t="str">
        <f>IF(Raw!BZ364="", "", IF(Raw!BZ364="Missed", "Missed", DATEVALUE(RIGHT(Raw!BZ364, LEN(Raw!BZ364) - FIND(",", Raw!BZ364) - 1))))</f>
        <v/>
      </c>
      <c r="U364" s="3" t="str">
        <f>IF(Raw!CA364="", "", IF(Raw!CA364="Missed", "Missed", TIMEVALUE(LEFT(Raw!CA364, FIND(" - ", Raw!CA364)))))</f>
        <v/>
      </c>
      <c r="V364" t="str">
        <f>IF(Raw!CB364="", "", Raw!CB364)</f>
        <v/>
      </c>
    </row>
    <row r="365" spans="1:22" x14ac:dyDescent="0.2">
      <c r="A365" s="4" t="str">
        <f>IF(B365="", "", 364)</f>
        <v/>
      </c>
      <c r="B365" s="4" t="str">
        <f>IF(Raw!R365="", "", Raw!R365)</f>
        <v/>
      </c>
      <c r="C365" s="4" t="str">
        <f>IF(Raw!S365="", "", Raw!S365)</f>
        <v/>
      </c>
      <c r="D365" t="str">
        <f>IF(Raw!AT365="", "", Raw!AT365)</f>
        <v/>
      </c>
      <c r="E365" t="str">
        <f>IF(Raw!V365="", "", Raw!V365)</f>
        <v/>
      </c>
      <c r="F365" t="str">
        <f>IF(Raw!BA365="", "", Raw!BA365)</f>
        <v/>
      </c>
      <c r="G365" t="str">
        <f>IF(Raw!AV365="", "", Raw!AV365)</f>
        <v/>
      </c>
      <c r="H365" t="str">
        <f>IF(Raw!T365="", "", Raw!T365)</f>
        <v/>
      </c>
      <c r="I365" t="str">
        <f>IF(Raw!U365="", "", Raw!U365)</f>
        <v/>
      </c>
      <c r="J365" t="str">
        <f>IF(Raw!AZ365="Failed", "No", "")</f>
        <v/>
      </c>
      <c r="K365" s="2" t="str">
        <f>IF(Raw!BK365="", "", IF(Raw!BK365="Missed", "Missed", DATEVALUE(RIGHT(Raw!BK365, LEN(Raw!BK365) - FIND(",", Raw!BK365) - 1))))</f>
        <v/>
      </c>
      <c r="L365" s="3" t="str">
        <f>IF(Raw!BL365="", "", IF(Raw!BL365="Missed", "Missed", TIMEVALUE(LEFT(Raw!BL365, FIND(" - ", Raw!BL365)))))</f>
        <v/>
      </c>
      <c r="M365" t="str">
        <f>IF(Raw!BM365="", "", Raw!BM365)</f>
        <v/>
      </c>
      <c r="N365" s="2" t="str">
        <f>IF(Raw!BN365="", "", IF(Raw!BN365="Missed", "Missed", DATEVALUE(RIGHT(Raw!BN365, LEN(Raw!BN365) - FIND(",", Raw!BN365) - 1))))</f>
        <v/>
      </c>
      <c r="O365" s="3" t="str">
        <f>IF(Raw!BO365="", "", IF(Raw!BO365="Missed", "Missed", TIMEVALUE(LEFT(Raw!BO365, FIND(" - ", Raw!BO365)))))</f>
        <v/>
      </c>
      <c r="P365" t="str">
        <f>IF(Raw!BP365="", "", Raw!BP365)</f>
        <v/>
      </c>
      <c r="Q365" s="2" t="str">
        <f>IF(Raw!BW365="", "", IF(Raw!BW365="Missed", "Missed", DATEVALUE(RIGHT(Raw!BW365, LEN(Raw!BW365) - FIND(",", Raw!BW365) - 1))))</f>
        <v/>
      </c>
      <c r="R365" s="3" t="str">
        <f>IF(Raw!BX365="", "", IF(Raw!BX365="Missed", "Missed", TIMEVALUE(LEFT(Raw!BX365, FIND(" - ", Raw!BX365)))))</f>
        <v/>
      </c>
      <c r="S365" t="str">
        <f>IF(Raw!BY365="", "", Raw!BY365)</f>
        <v/>
      </c>
      <c r="T365" s="2" t="str">
        <f>IF(Raw!BZ365="", "", IF(Raw!BZ365="Missed", "Missed", DATEVALUE(RIGHT(Raw!BZ365, LEN(Raw!BZ365) - FIND(",", Raw!BZ365) - 1))))</f>
        <v/>
      </c>
      <c r="U365" s="3" t="str">
        <f>IF(Raw!CA365="", "", IF(Raw!CA365="Missed", "Missed", TIMEVALUE(LEFT(Raw!CA365, FIND(" - ", Raw!CA365)))))</f>
        <v/>
      </c>
      <c r="V365" t="str">
        <f>IF(Raw!CB365="", "", Raw!CB365)</f>
        <v/>
      </c>
    </row>
    <row r="366" spans="1:22" x14ac:dyDescent="0.2">
      <c r="A366" s="4" t="str">
        <f>IF(B366="", "", 365)</f>
        <v/>
      </c>
      <c r="B366" s="4" t="str">
        <f>IF(Raw!R366="", "", Raw!R366)</f>
        <v/>
      </c>
      <c r="C366" s="4" t="str">
        <f>IF(Raw!S366="", "", Raw!S366)</f>
        <v/>
      </c>
      <c r="D366" t="str">
        <f>IF(Raw!AT366="", "", Raw!AT366)</f>
        <v/>
      </c>
      <c r="E366" t="str">
        <f>IF(Raw!V366="", "", Raw!V366)</f>
        <v/>
      </c>
      <c r="F366" t="str">
        <f>IF(Raw!BA366="", "", Raw!BA366)</f>
        <v/>
      </c>
      <c r="G366" t="str">
        <f>IF(Raw!AV366="", "", Raw!AV366)</f>
        <v/>
      </c>
      <c r="H366" t="str">
        <f>IF(Raw!T366="", "", Raw!T366)</f>
        <v/>
      </c>
      <c r="I366" t="str">
        <f>IF(Raw!U366="", "", Raw!U366)</f>
        <v/>
      </c>
      <c r="J366" t="str">
        <f>IF(Raw!AZ366="Failed", "No", "")</f>
        <v/>
      </c>
      <c r="K366" s="2" t="str">
        <f>IF(Raw!BK366="", "", IF(Raw!BK366="Missed", "Missed", DATEVALUE(RIGHT(Raw!BK366, LEN(Raw!BK366) - FIND(",", Raw!BK366) - 1))))</f>
        <v/>
      </c>
      <c r="L366" s="3" t="str">
        <f>IF(Raw!BL366="", "", IF(Raw!BL366="Missed", "Missed", TIMEVALUE(LEFT(Raw!BL366, FIND(" - ", Raw!BL366)))))</f>
        <v/>
      </c>
      <c r="M366" t="str">
        <f>IF(Raw!BM366="", "", Raw!BM366)</f>
        <v/>
      </c>
      <c r="N366" s="2" t="str">
        <f>IF(Raw!BN366="", "", IF(Raw!BN366="Missed", "Missed", DATEVALUE(RIGHT(Raw!BN366, LEN(Raw!BN366) - FIND(",", Raw!BN366) - 1))))</f>
        <v/>
      </c>
      <c r="O366" s="3" t="str">
        <f>IF(Raw!BO366="", "", IF(Raw!BO366="Missed", "Missed", TIMEVALUE(LEFT(Raw!BO366, FIND(" - ", Raw!BO366)))))</f>
        <v/>
      </c>
      <c r="P366" t="str">
        <f>IF(Raw!BP366="", "", Raw!BP366)</f>
        <v/>
      </c>
      <c r="Q366" s="2" t="str">
        <f>IF(Raw!BW366="", "", IF(Raw!BW366="Missed", "Missed", DATEVALUE(RIGHT(Raw!BW366, LEN(Raw!BW366) - FIND(",", Raw!BW366) - 1))))</f>
        <v/>
      </c>
      <c r="R366" s="3" t="str">
        <f>IF(Raw!BX366="", "", IF(Raw!BX366="Missed", "Missed", TIMEVALUE(LEFT(Raw!BX366, FIND(" - ", Raw!BX366)))))</f>
        <v/>
      </c>
      <c r="S366" t="str">
        <f>IF(Raw!BY366="", "", Raw!BY366)</f>
        <v/>
      </c>
      <c r="T366" s="2" t="str">
        <f>IF(Raw!BZ366="", "", IF(Raw!BZ366="Missed", "Missed", DATEVALUE(RIGHT(Raw!BZ366, LEN(Raw!BZ366) - FIND(",", Raw!BZ366) - 1))))</f>
        <v/>
      </c>
      <c r="U366" s="3" t="str">
        <f>IF(Raw!CA366="", "", IF(Raw!CA366="Missed", "Missed", TIMEVALUE(LEFT(Raw!CA366, FIND(" - ", Raw!CA366)))))</f>
        <v/>
      </c>
      <c r="V366" t="str">
        <f>IF(Raw!CB366="", "", Raw!CB366)</f>
        <v/>
      </c>
    </row>
    <row r="367" spans="1:22" x14ac:dyDescent="0.2">
      <c r="A367" s="4" t="str">
        <f>IF(B367="", "", 366)</f>
        <v/>
      </c>
      <c r="B367" s="4" t="str">
        <f>IF(Raw!R367="", "", Raw!R367)</f>
        <v/>
      </c>
      <c r="C367" s="4" t="str">
        <f>IF(Raw!S367="", "", Raw!S367)</f>
        <v/>
      </c>
      <c r="D367" t="str">
        <f>IF(Raw!AT367="", "", Raw!AT367)</f>
        <v/>
      </c>
      <c r="E367" t="str">
        <f>IF(Raw!V367="", "", Raw!V367)</f>
        <v/>
      </c>
      <c r="F367" t="str">
        <f>IF(Raw!BA367="", "", Raw!BA367)</f>
        <v/>
      </c>
      <c r="G367" t="str">
        <f>IF(Raw!AV367="", "", Raw!AV367)</f>
        <v/>
      </c>
      <c r="H367" t="str">
        <f>IF(Raw!T367="", "", Raw!T367)</f>
        <v/>
      </c>
      <c r="I367" t="str">
        <f>IF(Raw!U367="", "", Raw!U367)</f>
        <v/>
      </c>
      <c r="J367" t="str">
        <f>IF(Raw!AZ367="Failed", "No", "")</f>
        <v/>
      </c>
      <c r="K367" s="2" t="str">
        <f>IF(Raw!BK367="", "", IF(Raw!BK367="Missed", "Missed", DATEVALUE(RIGHT(Raw!BK367, LEN(Raw!BK367) - FIND(",", Raw!BK367) - 1))))</f>
        <v/>
      </c>
      <c r="L367" s="3" t="str">
        <f>IF(Raw!BL367="", "", IF(Raw!BL367="Missed", "Missed", TIMEVALUE(LEFT(Raw!BL367, FIND(" - ", Raw!BL367)))))</f>
        <v/>
      </c>
      <c r="M367" t="str">
        <f>IF(Raw!BM367="", "", Raw!BM367)</f>
        <v/>
      </c>
      <c r="N367" s="2" t="str">
        <f>IF(Raw!BN367="", "", IF(Raw!BN367="Missed", "Missed", DATEVALUE(RIGHT(Raw!BN367, LEN(Raw!BN367) - FIND(",", Raw!BN367) - 1))))</f>
        <v/>
      </c>
      <c r="O367" s="3" t="str">
        <f>IF(Raw!BO367="", "", IF(Raw!BO367="Missed", "Missed", TIMEVALUE(LEFT(Raw!BO367, FIND(" - ", Raw!BO367)))))</f>
        <v/>
      </c>
      <c r="P367" t="str">
        <f>IF(Raw!BP367="", "", Raw!BP367)</f>
        <v/>
      </c>
      <c r="Q367" s="2" t="str">
        <f>IF(Raw!BW367="", "", IF(Raw!BW367="Missed", "Missed", DATEVALUE(RIGHT(Raw!BW367, LEN(Raw!BW367) - FIND(",", Raw!BW367) - 1))))</f>
        <v/>
      </c>
      <c r="R367" s="3" t="str">
        <f>IF(Raw!BX367="", "", IF(Raw!BX367="Missed", "Missed", TIMEVALUE(LEFT(Raw!BX367, FIND(" - ", Raw!BX367)))))</f>
        <v/>
      </c>
      <c r="S367" t="str">
        <f>IF(Raw!BY367="", "", Raw!BY367)</f>
        <v/>
      </c>
      <c r="T367" s="2" t="str">
        <f>IF(Raw!BZ367="", "", IF(Raw!BZ367="Missed", "Missed", DATEVALUE(RIGHT(Raw!BZ367, LEN(Raw!BZ367) - FIND(",", Raw!BZ367) - 1))))</f>
        <v/>
      </c>
      <c r="U367" s="3" t="str">
        <f>IF(Raw!CA367="", "", IF(Raw!CA367="Missed", "Missed", TIMEVALUE(LEFT(Raw!CA367, FIND(" - ", Raw!CA367)))))</f>
        <v/>
      </c>
      <c r="V367" t="str">
        <f>IF(Raw!CB367="", "", Raw!CB367)</f>
        <v/>
      </c>
    </row>
    <row r="368" spans="1:22" x14ac:dyDescent="0.2">
      <c r="A368" s="4" t="str">
        <f>IF(B368="", "", 367)</f>
        <v/>
      </c>
      <c r="B368" s="4" t="str">
        <f>IF(Raw!R368="", "", Raw!R368)</f>
        <v/>
      </c>
      <c r="C368" s="4" t="str">
        <f>IF(Raw!S368="", "", Raw!S368)</f>
        <v/>
      </c>
      <c r="D368" t="str">
        <f>IF(Raw!AT368="", "", Raw!AT368)</f>
        <v/>
      </c>
      <c r="E368" t="str">
        <f>IF(Raw!V368="", "", Raw!V368)</f>
        <v/>
      </c>
      <c r="F368" t="str">
        <f>IF(Raw!BA368="", "", Raw!BA368)</f>
        <v/>
      </c>
      <c r="G368" t="str">
        <f>IF(Raw!AV368="", "", Raw!AV368)</f>
        <v/>
      </c>
      <c r="H368" t="str">
        <f>IF(Raw!T368="", "", Raw!T368)</f>
        <v/>
      </c>
      <c r="I368" t="str">
        <f>IF(Raw!U368="", "", Raw!U368)</f>
        <v/>
      </c>
      <c r="J368" t="str">
        <f>IF(Raw!AZ368="Failed", "No", "")</f>
        <v/>
      </c>
      <c r="K368" s="2" t="str">
        <f>IF(Raw!BK368="", "", IF(Raw!BK368="Missed", "Missed", DATEVALUE(RIGHT(Raw!BK368, LEN(Raw!BK368) - FIND(",", Raw!BK368) - 1))))</f>
        <v/>
      </c>
      <c r="L368" s="3" t="str">
        <f>IF(Raw!BL368="", "", IF(Raw!BL368="Missed", "Missed", TIMEVALUE(LEFT(Raw!BL368, FIND(" - ", Raw!BL368)))))</f>
        <v/>
      </c>
      <c r="M368" t="str">
        <f>IF(Raw!BM368="", "", Raw!BM368)</f>
        <v/>
      </c>
      <c r="N368" s="2" t="str">
        <f>IF(Raw!BN368="", "", IF(Raw!BN368="Missed", "Missed", DATEVALUE(RIGHT(Raw!BN368, LEN(Raw!BN368) - FIND(",", Raw!BN368) - 1))))</f>
        <v/>
      </c>
      <c r="O368" s="3" t="str">
        <f>IF(Raw!BO368="", "", IF(Raw!BO368="Missed", "Missed", TIMEVALUE(LEFT(Raw!BO368, FIND(" - ", Raw!BO368)))))</f>
        <v/>
      </c>
      <c r="P368" t="str">
        <f>IF(Raw!BP368="", "", Raw!BP368)</f>
        <v/>
      </c>
      <c r="Q368" s="2" t="str">
        <f>IF(Raw!BW368="", "", IF(Raw!BW368="Missed", "Missed", DATEVALUE(RIGHT(Raw!BW368, LEN(Raw!BW368) - FIND(",", Raw!BW368) - 1))))</f>
        <v/>
      </c>
      <c r="R368" s="3" t="str">
        <f>IF(Raw!BX368="", "", IF(Raw!BX368="Missed", "Missed", TIMEVALUE(LEFT(Raw!BX368, FIND(" - ", Raw!BX368)))))</f>
        <v/>
      </c>
      <c r="S368" t="str">
        <f>IF(Raw!BY368="", "", Raw!BY368)</f>
        <v/>
      </c>
      <c r="T368" s="2" t="str">
        <f>IF(Raw!BZ368="", "", IF(Raw!BZ368="Missed", "Missed", DATEVALUE(RIGHT(Raw!BZ368, LEN(Raw!BZ368) - FIND(",", Raw!BZ368) - 1))))</f>
        <v/>
      </c>
      <c r="U368" s="3" t="str">
        <f>IF(Raw!CA368="", "", IF(Raw!CA368="Missed", "Missed", TIMEVALUE(LEFT(Raw!CA368, FIND(" - ", Raw!CA368)))))</f>
        <v/>
      </c>
      <c r="V368" t="str">
        <f>IF(Raw!CB368="", "", Raw!CB368)</f>
        <v/>
      </c>
    </row>
    <row r="369" spans="1:22" x14ac:dyDescent="0.2">
      <c r="A369" s="4" t="str">
        <f>IF(B369="", "", 368)</f>
        <v/>
      </c>
      <c r="B369" s="4" t="str">
        <f>IF(Raw!R369="", "", Raw!R369)</f>
        <v/>
      </c>
      <c r="C369" s="4" t="str">
        <f>IF(Raw!S369="", "", Raw!S369)</f>
        <v/>
      </c>
      <c r="D369" t="str">
        <f>IF(Raw!AT369="", "", Raw!AT369)</f>
        <v/>
      </c>
      <c r="E369" t="str">
        <f>IF(Raw!V369="", "", Raw!V369)</f>
        <v/>
      </c>
      <c r="F369" t="str">
        <f>IF(Raw!BA369="", "", Raw!BA369)</f>
        <v/>
      </c>
      <c r="G369" t="str">
        <f>IF(Raw!AV369="", "", Raw!AV369)</f>
        <v/>
      </c>
      <c r="H369" t="str">
        <f>IF(Raw!T369="", "", Raw!T369)</f>
        <v/>
      </c>
      <c r="I369" t="str">
        <f>IF(Raw!U369="", "", Raw!U369)</f>
        <v/>
      </c>
      <c r="J369" t="str">
        <f>IF(Raw!AZ369="Failed", "No", "")</f>
        <v/>
      </c>
      <c r="K369" s="2" t="str">
        <f>IF(Raw!BK369="", "", IF(Raw!BK369="Missed", "Missed", DATEVALUE(RIGHT(Raw!BK369, LEN(Raw!BK369) - FIND(",", Raw!BK369) - 1))))</f>
        <v/>
      </c>
      <c r="L369" s="3" t="str">
        <f>IF(Raw!BL369="", "", IF(Raw!BL369="Missed", "Missed", TIMEVALUE(LEFT(Raw!BL369, FIND(" - ", Raw!BL369)))))</f>
        <v/>
      </c>
      <c r="M369" t="str">
        <f>IF(Raw!BM369="", "", Raw!BM369)</f>
        <v/>
      </c>
      <c r="N369" s="2" t="str">
        <f>IF(Raw!BN369="", "", IF(Raw!BN369="Missed", "Missed", DATEVALUE(RIGHT(Raw!BN369, LEN(Raw!BN369) - FIND(",", Raw!BN369) - 1))))</f>
        <v/>
      </c>
      <c r="O369" s="3" t="str">
        <f>IF(Raw!BO369="", "", IF(Raw!BO369="Missed", "Missed", TIMEVALUE(LEFT(Raw!BO369, FIND(" - ", Raw!BO369)))))</f>
        <v/>
      </c>
      <c r="P369" t="str">
        <f>IF(Raw!BP369="", "", Raw!BP369)</f>
        <v/>
      </c>
      <c r="Q369" s="2" t="str">
        <f>IF(Raw!BW369="", "", IF(Raw!BW369="Missed", "Missed", DATEVALUE(RIGHT(Raw!BW369, LEN(Raw!BW369) - FIND(",", Raw!BW369) - 1))))</f>
        <v/>
      </c>
      <c r="R369" s="3" t="str">
        <f>IF(Raw!BX369="", "", IF(Raw!BX369="Missed", "Missed", TIMEVALUE(LEFT(Raw!BX369, FIND(" - ", Raw!BX369)))))</f>
        <v/>
      </c>
      <c r="S369" t="str">
        <f>IF(Raw!BY369="", "", Raw!BY369)</f>
        <v/>
      </c>
      <c r="T369" s="2" t="str">
        <f>IF(Raw!BZ369="", "", IF(Raw!BZ369="Missed", "Missed", DATEVALUE(RIGHT(Raw!BZ369, LEN(Raw!BZ369) - FIND(",", Raw!BZ369) - 1))))</f>
        <v/>
      </c>
      <c r="U369" s="3" t="str">
        <f>IF(Raw!CA369="", "", IF(Raw!CA369="Missed", "Missed", TIMEVALUE(LEFT(Raw!CA369, FIND(" - ", Raw!CA369)))))</f>
        <v/>
      </c>
      <c r="V369" t="str">
        <f>IF(Raw!CB369="", "", Raw!CB369)</f>
        <v/>
      </c>
    </row>
    <row r="370" spans="1:22" x14ac:dyDescent="0.2">
      <c r="A370" s="4" t="str">
        <f>IF(B370="", "", 369)</f>
        <v/>
      </c>
      <c r="B370" s="4" t="str">
        <f>IF(Raw!R370="", "", Raw!R370)</f>
        <v/>
      </c>
      <c r="C370" s="4" t="str">
        <f>IF(Raw!S370="", "", Raw!S370)</f>
        <v/>
      </c>
      <c r="D370" t="str">
        <f>IF(Raw!AT370="", "", Raw!AT370)</f>
        <v/>
      </c>
      <c r="E370" t="str">
        <f>IF(Raw!V370="", "", Raw!V370)</f>
        <v/>
      </c>
      <c r="F370" t="str">
        <f>IF(Raw!BA370="", "", Raw!BA370)</f>
        <v/>
      </c>
      <c r="G370" t="str">
        <f>IF(Raw!AV370="", "", Raw!AV370)</f>
        <v/>
      </c>
      <c r="H370" t="str">
        <f>IF(Raw!T370="", "", Raw!T370)</f>
        <v/>
      </c>
      <c r="I370" t="str">
        <f>IF(Raw!U370="", "", Raw!U370)</f>
        <v/>
      </c>
      <c r="J370" t="str">
        <f>IF(Raw!AZ370="Failed", "No", "")</f>
        <v/>
      </c>
      <c r="K370" s="2" t="str">
        <f>IF(Raw!BK370="", "", IF(Raw!BK370="Missed", "Missed", DATEVALUE(RIGHT(Raw!BK370, LEN(Raw!BK370) - FIND(",", Raw!BK370) - 1))))</f>
        <v/>
      </c>
      <c r="L370" s="3" t="str">
        <f>IF(Raw!BL370="", "", IF(Raw!BL370="Missed", "Missed", TIMEVALUE(LEFT(Raw!BL370, FIND(" - ", Raw!BL370)))))</f>
        <v/>
      </c>
      <c r="M370" t="str">
        <f>IF(Raw!BM370="", "", Raw!BM370)</f>
        <v/>
      </c>
      <c r="N370" s="2" t="str">
        <f>IF(Raw!BN370="", "", IF(Raw!BN370="Missed", "Missed", DATEVALUE(RIGHT(Raw!BN370, LEN(Raw!BN370) - FIND(",", Raw!BN370) - 1))))</f>
        <v/>
      </c>
      <c r="O370" s="3" t="str">
        <f>IF(Raw!BO370="", "", IF(Raw!BO370="Missed", "Missed", TIMEVALUE(LEFT(Raw!BO370, FIND(" - ", Raw!BO370)))))</f>
        <v/>
      </c>
      <c r="P370" t="str">
        <f>IF(Raw!BP370="", "", Raw!BP370)</f>
        <v/>
      </c>
      <c r="Q370" s="2" t="str">
        <f>IF(Raw!BW370="", "", IF(Raw!BW370="Missed", "Missed", DATEVALUE(RIGHT(Raw!BW370, LEN(Raw!BW370) - FIND(",", Raw!BW370) - 1))))</f>
        <v/>
      </c>
      <c r="R370" s="3" t="str">
        <f>IF(Raw!BX370="", "", IF(Raw!BX370="Missed", "Missed", TIMEVALUE(LEFT(Raw!BX370, FIND(" - ", Raw!BX370)))))</f>
        <v/>
      </c>
      <c r="S370" t="str">
        <f>IF(Raw!BY370="", "", Raw!BY370)</f>
        <v/>
      </c>
      <c r="T370" s="2" t="str">
        <f>IF(Raw!BZ370="", "", IF(Raw!BZ370="Missed", "Missed", DATEVALUE(RIGHT(Raw!BZ370, LEN(Raw!BZ370) - FIND(",", Raw!BZ370) - 1))))</f>
        <v/>
      </c>
      <c r="U370" s="3" t="str">
        <f>IF(Raw!CA370="", "", IF(Raw!CA370="Missed", "Missed", TIMEVALUE(LEFT(Raw!CA370, FIND(" - ", Raw!CA370)))))</f>
        <v/>
      </c>
      <c r="V370" t="str">
        <f>IF(Raw!CB370="", "", Raw!CB370)</f>
        <v/>
      </c>
    </row>
    <row r="371" spans="1:22" x14ac:dyDescent="0.2">
      <c r="A371" s="4" t="str">
        <f>IF(B371="", "", 370)</f>
        <v/>
      </c>
      <c r="B371" s="4" t="str">
        <f>IF(Raw!R371="", "", Raw!R371)</f>
        <v/>
      </c>
      <c r="C371" s="4" t="str">
        <f>IF(Raw!S371="", "", Raw!S371)</f>
        <v/>
      </c>
      <c r="D371" t="str">
        <f>IF(Raw!AT371="", "", Raw!AT371)</f>
        <v/>
      </c>
      <c r="E371" t="str">
        <f>IF(Raw!V371="", "", Raw!V371)</f>
        <v/>
      </c>
      <c r="F371" t="str">
        <f>IF(Raw!BA371="", "", Raw!BA371)</f>
        <v/>
      </c>
      <c r="G371" t="str">
        <f>IF(Raw!AV371="", "", Raw!AV371)</f>
        <v/>
      </c>
      <c r="H371" t="str">
        <f>IF(Raw!T371="", "", Raw!T371)</f>
        <v/>
      </c>
      <c r="I371" t="str">
        <f>IF(Raw!U371="", "", Raw!U371)</f>
        <v/>
      </c>
      <c r="J371" t="str">
        <f>IF(Raw!AZ371="Failed", "No", "")</f>
        <v/>
      </c>
      <c r="K371" s="2" t="str">
        <f>IF(Raw!BK371="", "", IF(Raw!BK371="Missed", "Missed", DATEVALUE(RIGHT(Raw!BK371, LEN(Raw!BK371) - FIND(",", Raw!BK371) - 1))))</f>
        <v/>
      </c>
      <c r="L371" s="3" t="str">
        <f>IF(Raw!BL371="", "", IF(Raw!BL371="Missed", "Missed", TIMEVALUE(LEFT(Raw!BL371, FIND(" - ", Raw!BL371)))))</f>
        <v/>
      </c>
      <c r="M371" t="str">
        <f>IF(Raw!BM371="", "", Raw!BM371)</f>
        <v/>
      </c>
      <c r="N371" s="2" t="str">
        <f>IF(Raw!BN371="", "", IF(Raw!BN371="Missed", "Missed", DATEVALUE(RIGHT(Raw!BN371, LEN(Raw!BN371) - FIND(",", Raw!BN371) - 1))))</f>
        <v/>
      </c>
      <c r="O371" s="3" t="str">
        <f>IF(Raw!BO371="", "", IF(Raw!BO371="Missed", "Missed", TIMEVALUE(LEFT(Raw!BO371, FIND(" - ", Raw!BO371)))))</f>
        <v/>
      </c>
      <c r="P371" t="str">
        <f>IF(Raw!BP371="", "", Raw!BP371)</f>
        <v/>
      </c>
      <c r="Q371" s="2" t="str">
        <f>IF(Raw!BW371="", "", IF(Raw!BW371="Missed", "Missed", DATEVALUE(RIGHT(Raw!BW371, LEN(Raw!BW371) - FIND(",", Raw!BW371) - 1))))</f>
        <v/>
      </c>
      <c r="R371" s="3" t="str">
        <f>IF(Raw!BX371="", "", IF(Raw!BX371="Missed", "Missed", TIMEVALUE(LEFT(Raw!BX371, FIND(" - ", Raw!BX371)))))</f>
        <v/>
      </c>
      <c r="S371" t="str">
        <f>IF(Raw!BY371="", "", Raw!BY371)</f>
        <v/>
      </c>
      <c r="T371" s="2" t="str">
        <f>IF(Raw!BZ371="", "", IF(Raw!BZ371="Missed", "Missed", DATEVALUE(RIGHT(Raw!BZ371, LEN(Raw!BZ371) - FIND(",", Raw!BZ371) - 1))))</f>
        <v/>
      </c>
      <c r="U371" s="3" t="str">
        <f>IF(Raw!CA371="", "", IF(Raw!CA371="Missed", "Missed", TIMEVALUE(LEFT(Raw!CA371, FIND(" - ", Raw!CA371)))))</f>
        <v/>
      </c>
      <c r="V371" t="str">
        <f>IF(Raw!CB371="", "", Raw!CB371)</f>
        <v/>
      </c>
    </row>
    <row r="372" spans="1:22" x14ac:dyDescent="0.2">
      <c r="A372" s="4" t="str">
        <f>IF(B372="", "", 371)</f>
        <v/>
      </c>
      <c r="B372" s="4" t="str">
        <f>IF(Raw!R372="", "", Raw!R372)</f>
        <v/>
      </c>
      <c r="C372" s="4" t="str">
        <f>IF(Raw!S372="", "", Raw!S372)</f>
        <v/>
      </c>
      <c r="D372" t="str">
        <f>IF(Raw!AT372="", "", Raw!AT372)</f>
        <v/>
      </c>
      <c r="E372" t="str">
        <f>IF(Raw!V372="", "", Raw!V372)</f>
        <v/>
      </c>
      <c r="F372" t="str">
        <f>IF(Raw!BA372="", "", Raw!BA372)</f>
        <v/>
      </c>
      <c r="G372" t="str">
        <f>IF(Raw!AV372="", "", Raw!AV372)</f>
        <v/>
      </c>
      <c r="H372" t="str">
        <f>IF(Raw!T372="", "", Raw!T372)</f>
        <v/>
      </c>
      <c r="I372" t="str">
        <f>IF(Raw!U372="", "", Raw!U372)</f>
        <v/>
      </c>
      <c r="J372" t="str">
        <f>IF(Raw!AZ372="Failed", "No", "")</f>
        <v/>
      </c>
      <c r="K372" s="2" t="str">
        <f>IF(Raw!BK372="", "", IF(Raw!BK372="Missed", "Missed", DATEVALUE(RIGHT(Raw!BK372, LEN(Raw!BK372) - FIND(",", Raw!BK372) - 1))))</f>
        <v/>
      </c>
      <c r="L372" s="3" t="str">
        <f>IF(Raw!BL372="", "", IF(Raw!BL372="Missed", "Missed", TIMEVALUE(LEFT(Raw!BL372, FIND(" - ", Raw!BL372)))))</f>
        <v/>
      </c>
      <c r="M372" t="str">
        <f>IF(Raw!BM372="", "", Raw!BM372)</f>
        <v/>
      </c>
      <c r="N372" s="2" t="str">
        <f>IF(Raw!BN372="", "", IF(Raw!BN372="Missed", "Missed", DATEVALUE(RIGHT(Raw!BN372, LEN(Raw!BN372) - FIND(",", Raw!BN372) - 1))))</f>
        <v/>
      </c>
      <c r="O372" s="3" t="str">
        <f>IF(Raw!BO372="", "", IF(Raw!BO372="Missed", "Missed", TIMEVALUE(LEFT(Raw!BO372, FIND(" - ", Raw!BO372)))))</f>
        <v/>
      </c>
      <c r="P372" t="str">
        <f>IF(Raw!BP372="", "", Raw!BP372)</f>
        <v/>
      </c>
      <c r="Q372" s="2" t="str">
        <f>IF(Raw!BW372="", "", IF(Raw!BW372="Missed", "Missed", DATEVALUE(RIGHT(Raw!BW372, LEN(Raw!BW372) - FIND(",", Raw!BW372) - 1))))</f>
        <v/>
      </c>
      <c r="R372" s="3" t="str">
        <f>IF(Raw!BX372="", "", IF(Raw!BX372="Missed", "Missed", TIMEVALUE(LEFT(Raw!BX372, FIND(" - ", Raw!BX372)))))</f>
        <v/>
      </c>
      <c r="S372" t="str">
        <f>IF(Raw!BY372="", "", Raw!BY372)</f>
        <v/>
      </c>
      <c r="T372" s="2" t="str">
        <f>IF(Raw!BZ372="", "", IF(Raw!BZ372="Missed", "Missed", DATEVALUE(RIGHT(Raw!BZ372, LEN(Raw!BZ372) - FIND(",", Raw!BZ372) - 1))))</f>
        <v/>
      </c>
      <c r="U372" s="3" t="str">
        <f>IF(Raw!CA372="", "", IF(Raw!CA372="Missed", "Missed", TIMEVALUE(LEFT(Raw!CA372, FIND(" - ", Raw!CA372)))))</f>
        <v/>
      </c>
      <c r="V372" t="str">
        <f>IF(Raw!CB372="", "", Raw!CB372)</f>
        <v/>
      </c>
    </row>
    <row r="373" spans="1:22" x14ac:dyDescent="0.2">
      <c r="A373" s="4" t="str">
        <f>IF(B373="", "", 372)</f>
        <v/>
      </c>
      <c r="B373" s="4" t="str">
        <f>IF(Raw!R373="", "", Raw!R373)</f>
        <v/>
      </c>
      <c r="C373" s="4" t="str">
        <f>IF(Raw!S373="", "", Raw!S373)</f>
        <v/>
      </c>
      <c r="D373" t="str">
        <f>IF(Raw!AT373="", "", Raw!AT373)</f>
        <v/>
      </c>
      <c r="E373" t="str">
        <f>IF(Raw!V373="", "", Raw!V373)</f>
        <v/>
      </c>
      <c r="F373" t="str">
        <f>IF(Raw!BA373="", "", Raw!BA373)</f>
        <v/>
      </c>
      <c r="G373" t="str">
        <f>IF(Raw!AV373="", "", Raw!AV373)</f>
        <v/>
      </c>
      <c r="H373" t="str">
        <f>IF(Raw!T373="", "", Raw!T373)</f>
        <v/>
      </c>
      <c r="I373" t="str">
        <f>IF(Raw!U373="", "", Raw!U373)</f>
        <v/>
      </c>
      <c r="J373" t="str">
        <f>IF(Raw!AZ373="Failed", "No", "")</f>
        <v/>
      </c>
      <c r="K373" s="2" t="str">
        <f>IF(Raw!BK373="", "", IF(Raw!BK373="Missed", "Missed", DATEVALUE(RIGHT(Raw!BK373, LEN(Raw!BK373) - FIND(",", Raw!BK373) - 1))))</f>
        <v/>
      </c>
      <c r="L373" s="3" t="str">
        <f>IF(Raw!BL373="", "", IF(Raw!BL373="Missed", "Missed", TIMEVALUE(LEFT(Raw!BL373, FIND(" - ", Raw!BL373)))))</f>
        <v/>
      </c>
      <c r="M373" t="str">
        <f>IF(Raw!BM373="", "", Raw!BM373)</f>
        <v/>
      </c>
      <c r="N373" s="2" t="str">
        <f>IF(Raw!BN373="", "", IF(Raw!BN373="Missed", "Missed", DATEVALUE(RIGHT(Raw!BN373, LEN(Raw!BN373) - FIND(",", Raw!BN373) - 1))))</f>
        <v/>
      </c>
      <c r="O373" s="3" t="str">
        <f>IF(Raw!BO373="", "", IF(Raw!BO373="Missed", "Missed", TIMEVALUE(LEFT(Raw!BO373, FIND(" - ", Raw!BO373)))))</f>
        <v/>
      </c>
      <c r="P373" t="str">
        <f>IF(Raw!BP373="", "", Raw!BP373)</f>
        <v/>
      </c>
      <c r="Q373" s="2" t="str">
        <f>IF(Raw!BW373="", "", IF(Raw!BW373="Missed", "Missed", DATEVALUE(RIGHT(Raw!BW373, LEN(Raw!BW373) - FIND(",", Raw!BW373) - 1))))</f>
        <v/>
      </c>
      <c r="R373" s="3" t="str">
        <f>IF(Raw!BX373="", "", IF(Raw!BX373="Missed", "Missed", TIMEVALUE(LEFT(Raw!BX373, FIND(" - ", Raw!BX373)))))</f>
        <v/>
      </c>
      <c r="S373" t="str">
        <f>IF(Raw!BY373="", "", Raw!BY373)</f>
        <v/>
      </c>
      <c r="T373" s="2" t="str">
        <f>IF(Raw!BZ373="", "", IF(Raw!BZ373="Missed", "Missed", DATEVALUE(RIGHT(Raw!BZ373, LEN(Raw!BZ373) - FIND(",", Raw!BZ373) - 1))))</f>
        <v/>
      </c>
      <c r="U373" s="3" t="str">
        <f>IF(Raw!CA373="", "", IF(Raw!CA373="Missed", "Missed", TIMEVALUE(LEFT(Raw!CA373, FIND(" - ", Raw!CA373)))))</f>
        <v/>
      </c>
      <c r="V373" t="str">
        <f>IF(Raw!CB373="", "", Raw!CB373)</f>
        <v/>
      </c>
    </row>
    <row r="374" spans="1:22" x14ac:dyDescent="0.2">
      <c r="A374" s="4" t="str">
        <f>IF(B374="", "", 373)</f>
        <v/>
      </c>
      <c r="B374" s="4" t="str">
        <f>IF(Raw!R374="", "", Raw!R374)</f>
        <v/>
      </c>
      <c r="C374" s="4" t="str">
        <f>IF(Raw!S374="", "", Raw!S374)</f>
        <v/>
      </c>
      <c r="D374" t="str">
        <f>IF(Raw!AT374="", "", Raw!AT374)</f>
        <v/>
      </c>
      <c r="E374" t="str">
        <f>IF(Raw!V374="", "", Raw!V374)</f>
        <v/>
      </c>
      <c r="F374" t="str">
        <f>IF(Raw!BA374="", "", Raw!BA374)</f>
        <v/>
      </c>
      <c r="G374" t="str">
        <f>IF(Raw!AV374="", "", Raw!AV374)</f>
        <v/>
      </c>
      <c r="H374" t="str">
        <f>IF(Raw!T374="", "", Raw!T374)</f>
        <v/>
      </c>
      <c r="I374" t="str">
        <f>IF(Raw!U374="", "", Raw!U374)</f>
        <v/>
      </c>
      <c r="J374" t="str">
        <f>IF(Raw!AZ374="Failed", "No", "")</f>
        <v/>
      </c>
      <c r="K374" s="2" t="str">
        <f>IF(Raw!BK374="", "", IF(Raw!BK374="Missed", "Missed", DATEVALUE(RIGHT(Raw!BK374, LEN(Raw!BK374) - FIND(",", Raw!BK374) - 1))))</f>
        <v/>
      </c>
      <c r="L374" s="3" t="str">
        <f>IF(Raw!BL374="", "", IF(Raw!BL374="Missed", "Missed", TIMEVALUE(LEFT(Raw!BL374, FIND(" - ", Raw!BL374)))))</f>
        <v/>
      </c>
      <c r="M374" t="str">
        <f>IF(Raw!BM374="", "", Raw!BM374)</f>
        <v/>
      </c>
      <c r="N374" s="2" t="str">
        <f>IF(Raw!BN374="", "", IF(Raw!BN374="Missed", "Missed", DATEVALUE(RIGHT(Raw!BN374, LEN(Raw!BN374) - FIND(",", Raw!BN374) - 1))))</f>
        <v/>
      </c>
      <c r="O374" s="3" t="str">
        <f>IF(Raw!BO374="", "", IF(Raw!BO374="Missed", "Missed", TIMEVALUE(LEFT(Raw!BO374, FIND(" - ", Raw!BO374)))))</f>
        <v/>
      </c>
      <c r="P374" t="str">
        <f>IF(Raw!BP374="", "", Raw!BP374)</f>
        <v/>
      </c>
      <c r="Q374" s="2" t="str">
        <f>IF(Raw!BW374="", "", IF(Raw!BW374="Missed", "Missed", DATEVALUE(RIGHT(Raw!BW374, LEN(Raw!BW374) - FIND(",", Raw!BW374) - 1))))</f>
        <v/>
      </c>
      <c r="R374" s="3" t="str">
        <f>IF(Raw!BX374="", "", IF(Raw!BX374="Missed", "Missed", TIMEVALUE(LEFT(Raw!BX374, FIND(" - ", Raw!BX374)))))</f>
        <v/>
      </c>
      <c r="S374" t="str">
        <f>IF(Raw!BY374="", "", Raw!BY374)</f>
        <v/>
      </c>
      <c r="T374" s="2" t="str">
        <f>IF(Raw!BZ374="", "", IF(Raw!BZ374="Missed", "Missed", DATEVALUE(RIGHT(Raw!BZ374, LEN(Raw!BZ374) - FIND(",", Raw!BZ374) - 1))))</f>
        <v/>
      </c>
      <c r="U374" s="3" t="str">
        <f>IF(Raw!CA374="", "", IF(Raw!CA374="Missed", "Missed", TIMEVALUE(LEFT(Raw!CA374, FIND(" - ", Raw!CA374)))))</f>
        <v/>
      </c>
      <c r="V374" t="str">
        <f>IF(Raw!CB374="", "", Raw!CB374)</f>
        <v/>
      </c>
    </row>
    <row r="375" spans="1:22" x14ac:dyDescent="0.2">
      <c r="A375" s="4" t="str">
        <f>IF(B375="", "", 374)</f>
        <v/>
      </c>
      <c r="B375" s="4" t="str">
        <f>IF(Raw!R375="", "", Raw!R375)</f>
        <v/>
      </c>
      <c r="C375" s="4" t="str">
        <f>IF(Raw!S375="", "", Raw!S375)</f>
        <v/>
      </c>
      <c r="D375" t="str">
        <f>IF(Raw!AT375="", "", Raw!AT375)</f>
        <v/>
      </c>
      <c r="E375" t="str">
        <f>IF(Raw!V375="", "", Raw!V375)</f>
        <v/>
      </c>
      <c r="F375" t="str">
        <f>IF(Raw!BA375="", "", Raw!BA375)</f>
        <v/>
      </c>
      <c r="G375" t="str">
        <f>IF(Raw!AV375="", "", Raw!AV375)</f>
        <v/>
      </c>
      <c r="H375" t="str">
        <f>IF(Raw!T375="", "", Raw!T375)</f>
        <v/>
      </c>
      <c r="I375" t="str">
        <f>IF(Raw!U375="", "", Raw!U375)</f>
        <v/>
      </c>
      <c r="J375" t="str">
        <f>IF(Raw!AZ375="Failed", "No", "")</f>
        <v/>
      </c>
      <c r="K375" s="2" t="str">
        <f>IF(Raw!BK375="", "", IF(Raw!BK375="Missed", "Missed", DATEVALUE(RIGHT(Raw!BK375, LEN(Raw!BK375) - FIND(",", Raw!BK375) - 1))))</f>
        <v/>
      </c>
      <c r="L375" s="3" t="str">
        <f>IF(Raw!BL375="", "", IF(Raw!BL375="Missed", "Missed", TIMEVALUE(LEFT(Raw!BL375, FIND(" - ", Raw!BL375)))))</f>
        <v/>
      </c>
      <c r="M375" t="str">
        <f>IF(Raw!BM375="", "", Raw!BM375)</f>
        <v/>
      </c>
      <c r="N375" s="2" t="str">
        <f>IF(Raw!BN375="", "", IF(Raw!BN375="Missed", "Missed", DATEVALUE(RIGHT(Raw!BN375, LEN(Raw!BN375) - FIND(",", Raw!BN375) - 1))))</f>
        <v/>
      </c>
      <c r="O375" s="3" t="str">
        <f>IF(Raw!BO375="", "", IF(Raw!BO375="Missed", "Missed", TIMEVALUE(LEFT(Raw!BO375, FIND(" - ", Raw!BO375)))))</f>
        <v/>
      </c>
      <c r="P375" t="str">
        <f>IF(Raw!BP375="", "", Raw!BP375)</f>
        <v/>
      </c>
      <c r="Q375" s="2" t="str">
        <f>IF(Raw!BW375="", "", IF(Raw!BW375="Missed", "Missed", DATEVALUE(RIGHT(Raw!BW375, LEN(Raw!BW375) - FIND(",", Raw!BW375) - 1))))</f>
        <v/>
      </c>
      <c r="R375" s="3" t="str">
        <f>IF(Raw!BX375="", "", IF(Raw!BX375="Missed", "Missed", TIMEVALUE(LEFT(Raw!BX375, FIND(" - ", Raw!BX375)))))</f>
        <v/>
      </c>
      <c r="S375" t="str">
        <f>IF(Raw!BY375="", "", Raw!BY375)</f>
        <v/>
      </c>
      <c r="T375" s="2" t="str">
        <f>IF(Raw!BZ375="", "", IF(Raw!BZ375="Missed", "Missed", DATEVALUE(RIGHT(Raw!BZ375, LEN(Raw!BZ375) - FIND(",", Raw!BZ375) - 1))))</f>
        <v/>
      </c>
      <c r="U375" s="3" t="str">
        <f>IF(Raw!CA375="", "", IF(Raw!CA375="Missed", "Missed", TIMEVALUE(LEFT(Raw!CA375, FIND(" - ", Raw!CA375)))))</f>
        <v/>
      </c>
      <c r="V375" t="str">
        <f>IF(Raw!CB375="", "", Raw!CB375)</f>
        <v/>
      </c>
    </row>
    <row r="376" spans="1:22" x14ac:dyDescent="0.2">
      <c r="A376" s="4" t="str">
        <f>IF(B376="", "", 375)</f>
        <v/>
      </c>
      <c r="B376" s="4" t="str">
        <f>IF(Raw!R376="", "", Raw!R376)</f>
        <v/>
      </c>
      <c r="C376" s="4" t="str">
        <f>IF(Raw!S376="", "", Raw!S376)</f>
        <v/>
      </c>
      <c r="D376" t="str">
        <f>IF(Raw!AT376="", "", Raw!AT376)</f>
        <v/>
      </c>
      <c r="E376" t="str">
        <f>IF(Raw!V376="", "", Raw!V376)</f>
        <v/>
      </c>
      <c r="F376" t="str">
        <f>IF(Raw!BA376="", "", Raw!BA376)</f>
        <v/>
      </c>
      <c r="G376" t="str">
        <f>IF(Raw!AV376="", "", Raw!AV376)</f>
        <v/>
      </c>
      <c r="H376" t="str">
        <f>IF(Raw!T376="", "", Raw!T376)</f>
        <v/>
      </c>
      <c r="I376" t="str">
        <f>IF(Raw!U376="", "", Raw!U376)</f>
        <v/>
      </c>
      <c r="J376" t="str">
        <f>IF(Raw!AZ376="Failed", "No", "")</f>
        <v/>
      </c>
      <c r="K376" s="2" t="str">
        <f>IF(Raw!BK376="", "", IF(Raw!BK376="Missed", "Missed", DATEVALUE(RIGHT(Raw!BK376, LEN(Raw!BK376) - FIND(",", Raw!BK376) - 1))))</f>
        <v/>
      </c>
      <c r="L376" s="3" t="str">
        <f>IF(Raw!BL376="", "", IF(Raw!BL376="Missed", "Missed", TIMEVALUE(LEFT(Raw!BL376, FIND(" - ", Raw!BL376)))))</f>
        <v/>
      </c>
      <c r="M376" t="str">
        <f>IF(Raw!BM376="", "", Raw!BM376)</f>
        <v/>
      </c>
      <c r="N376" s="2" t="str">
        <f>IF(Raw!BN376="", "", IF(Raw!BN376="Missed", "Missed", DATEVALUE(RIGHT(Raw!BN376, LEN(Raw!BN376) - FIND(",", Raw!BN376) - 1))))</f>
        <v/>
      </c>
      <c r="O376" s="3" t="str">
        <f>IF(Raw!BO376="", "", IF(Raw!BO376="Missed", "Missed", TIMEVALUE(LEFT(Raw!BO376, FIND(" - ", Raw!BO376)))))</f>
        <v/>
      </c>
      <c r="P376" t="str">
        <f>IF(Raw!BP376="", "", Raw!BP376)</f>
        <v/>
      </c>
      <c r="Q376" s="2" t="str">
        <f>IF(Raw!BW376="", "", IF(Raw!BW376="Missed", "Missed", DATEVALUE(RIGHT(Raw!BW376, LEN(Raw!BW376) - FIND(",", Raw!BW376) - 1))))</f>
        <v/>
      </c>
      <c r="R376" s="3" t="str">
        <f>IF(Raw!BX376="", "", IF(Raw!BX376="Missed", "Missed", TIMEVALUE(LEFT(Raw!BX376, FIND(" - ", Raw!BX376)))))</f>
        <v/>
      </c>
      <c r="S376" t="str">
        <f>IF(Raw!BY376="", "", Raw!BY376)</f>
        <v/>
      </c>
      <c r="T376" s="2" t="str">
        <f>IF(Raw!BZ376="", "", IF(Raw!BZ376="Missed", "Missed", DATEVALUE(RIGHT(Raw!BZ376, LEN(Raw!BZ376) - FIND(",", Raw!BZ376) - 1))))</f>
        <v/>
      </c>
      <c r="U376" s="3" t="str">
        <f>IF(Raw!CA376="", "", IF(Raw!CA376="Missed", "Missed", TIMEVALUE(LEFT(Raw!CA376, FIND(" - ", Raw!CA376)))))</f>
        <v/>
      </c>
      <c r="V376" t="str">
        <f>IF(Raw!CB376="", "", Raw!CB376)</f>
        <v/>
      </c>
    </row>
    <row r="377" spans="1:22" x14ac:dyDescent="0.2">
      <c r="A377" s="4" t="str">
        <f>IF(B377="", "", 376)</f>
        <v/>
      </c>
      <c r="B377" s="4" t="str">
        <f>IF(Raw!R377="", "", Raw!R377)</f>
        <v/>
      </c>
      <c r="C377" s="4" t="str">
        <f>IF(Raw!S377="", "", Raw!S377)</f>
        <v/>
      </c>
      <c r="D377" t="str">
        <f>IF(Raw!AT377="", "", Raw!AT377)</f>
        <v/>
      </c>
      <c r="E377" t="str">
        <f>IF(Raw!V377="", "", Raw!V377)</f>
        <v/>
      </c>
      <c r="F377" t="str">
        <f>IF(Raw!BA377="", "", Raw!BA377)</f>
        <v/>
      </c>
      <c r="G377" t="str">
        <f>IF(Raw!AV377="", "", Raw!AV377)</f>
        <v/>
      </c>
      <c r="H377" t="str">
        <f>IF(Raw!T377="", "", Raw!T377)</f>
        <v/>
      </c>
      <c r="I377" t="str">
        <f>IF(Raw!U377="", "", Raw!U377)</f>
        <v/>
      </c>
      <c r="J377" t="str">
        <f>IF(Raw!AZ377="Failed", "No", "")</f>
        <v/>
      </c>
      <c r="K377" s="2" t="str">
        <f>IF(Raw!BK377="", "", IF(Raw!BK377="Missed", "Missed", DATEVALUE(RIGHT(Raw!BK377, LEN(Raw!BK377) - FIND(",", Raw!BK377) - 1))))</f>
        <v/>
      </c>
      <c r="L377" s="3" t="str">
        <f>IF(Raw!BL377="", "", IF(Raw!BL377="Missed", "Missed", TIMEVALUE(LEFT(Raw!BL377, FIND(" - ", Raw!BL377)))))</f>
        <v/>
      </c>
      <c r="M377" t="str">
        <f>IF(Raw!BM377="", "", Raw!BM377)</f>
        <v/>
      </c>
      <c r="N377" s="2" t="str">
        <f>IF(Raw!BN377="", "", IF(Raw!BN377="Missed", "Missed", DATEVALUE(RIGHT(Raw!BN377, LEN(Raw!BN377) - FIND(",", Raw!BN377) - 1))))</f>
        <v/>
      </c>
      <c r="O377" s="3" t="str">
        <f>IF(Raw!BO377="", "", IF(Raw!BO377="Missed", "Missed", TIMEVALUE(LEFT(Raw!BO377, FIND(" - ", Raw!BO377)))))</f>
        <v/>
      </c>
      <c r="P377" t="str">
        <f>IF(Raw!BP377="", "", Raw!BP377)</f>
        <v/>
      </c>
      <c r="Q377" s="2" t="str">
        <f>IF(Raw!BW377="", "", IF(Raw!BW377="Missed", "Missed", DATEVALUE(RIGHT(Raw!BW377, LEN(Raw!BW377) - FIND(",", Raw!BW377) - 1))))</f>
        <v/>
      </c>
      <c r="R377" s="3" t="str">
        <f>IF(Raw!BX377="", "", IF(Raw!BX377="Missed", "Missed", TIMEVALUE(LEFT(Raw!BX377, FIND(" - ", Raw!BX377)))))</f>
        <v/>
      </c>
      <c r="S377" t="str">
        <f>IF(Raw!BY377="", "", Raw!BY377)</f>
        <v/>
      </c>
      <c r="T377" s="2" t="str">
        <f>IF(Raw!BZ377="", "", IF(Raw!BZ377="Missed", "Missed", DATEVALUE(RIGHT(Raw!BZ377, LEN(Raw!BZ377) - FIND(",", Raw!BZ377) - 1))))</f>
        <v/>
      </c>
      <c r="U377" s="3" t="str">
        <f>IF(Raw!CA377="", "", IF(Raw!CA377="Missed", "Missed", TIMEVALUE(LEFT(Raw!CA377, FIND(" - ", Raw!CA377)))))</f>
        <v/>
      </c>
      <c r="V377" t="str">
        <f>IF(Raw!CB377="", "", Raw!CB377)</f>
        <v/>
      </c>
    </row>
    <row r="378" spans="1:22" x14ac:dyDescent="0.2">
      <c r="A378" s="4" t="str">
        <f>IF(B378="", "", 377)</f>
        <v/>
      </c>
      <c r="B378" s="4" t="str">
        <f>IF(Raw!R378="", "", Raw!R378)</f>
        <v/>
      </c>
      <c r="C378" s="4" t="str">
        <f>IF(Raw!S378="", "", Raw!S378)</f>
        <v/>
      </c>
      <c r="D378" t="str">
        <f>IF(Raw!AT378="", "", Raw!AT378)</f>
        <v/>
      </c>
      <c r="E378" t="str">
        <f>IF(Raw!V378="", "", Raw!V378)</f>
        <v/>
      </c>
      <c r="F378" t="str">
        <f>IF(Raw!BA378="", "", Raw!BA378)</f>
        <v/>
      </c>
      <c r="G378" t="str">
        <f>IF(Raw!AV378="", "", Raw!AV378)</f>
        <v/>
      </c>
      <c r="H378" t="str">
        <f>IF(Raw!T378="", "", Raw!T378)</f>
        <v/>
      </c>
      <c r="I378" t="str">
        <f>IF(Raw!U378="", "", Raw!U378)</f>
        <v/>
      </c>
      <c r="J378" t="str">
        <f>IF(Raw!AZ378="Failed", "No", "")</f>
        <v/>
      </c>
      <c r="K378" s="2" t="str">
        <f>IF(Raw!BK378="", "", IF(Raw!BK378="Missed", "Missed", DATEVALUE(RIGHT(Raw!BK378, LEN(Raw!BK378) - FIND(",", Raw!BK378) - 1))))</f>
        <v/>
      </c>
      <c r="L378" s="3" t="str">
        <f>IF(Raw!BL378="", "", IF(Raw!BL378="Missed", "Missed", TIMEVALUE(LEFT(Raw!BL378, FIND(" - ", Raw!BL378)))))</f>
        <v/>
      </c>
      <c r="M378" t="str">
        <f>IF(Raw!BM378="", "", Raw!BM378)</f>
        <v/>
      </c>
      <c r="N378" s="2" t="str">
        <f>IF(Raw!BN378="", "", IF(Raw!BN378="Missed", "Missed", DATEVALUE(RIGHT(Raw!BN378, LEN(Raw!BN378) - FIND(",", Raw!BN378) - 1))))</f>
        <v/>
      </c>
      <c r="O378" s="3" t="str">
        <f>IF(Raw!BO378="", "", IF(Raw!BO378="Missed", "Missed", TIMEVALUE(LEFT(Raw!BO378, FIND(" - ", Raw!BO378)))))</f>
        <v/>
      </c>
      <c r="P378" t="str">
        <f>IF(Raw!BP378="", "", Raw!BP378)</f>
        <v/>
      </c>
      <c r="Q378" s="2" t="str">
        <f>IF(Raw!BW378="", "", IF(Raw!BW378="Missed", "Missed", DATEVALUE(RIGHT(Raw!BW378, LEN(Raw!BW378) - FIND(",", Raw!BW378) - 1))))</f>
        <v/>
      </c>
      <c r="R378" s="3" t="str">
        <f>IF(Raw!BX378="", "", IF(Raw!BX378="Missed", "Missed", TIMEVALUE(LEFT(Raw!BX378, FIND(" - ", Raw!BX378)))))</f>
        <v/>
      </c>
      <c r="S378" t="str">
        <f>IF(Raw!BY378="", "", Raw!BY378)</f>
        <v/>
      </c>
      <c r="T378" s="2" t="str">
        <f>IF(Raw!BZ378="", "", IF(Raw!BZ378="Missed", "Missed", DATEVALUE(RIGHT(Raw!BZ378, LEN(Raw!BZ378) - FIND(",", Raw!BZ378) - 1))))</f>
        <v/>
      </c>
      <c r="U378" s="3" t="str">
        <f>IF(Raw!CA378="", "", IF(Raw!CA378="Missed", "Missed", TIMEVALUE(LEFT(Raw!CA378, FIND(" - ", Raw!CA378)))))</f>
        <v/>
      </c>
      <c r="V378" t="str">
        <f>IF(Raw!CB378="", "", Raw!CB378)</f>
        <v/>
      </c>
    </row>
    <row r="379" spans="1:22" x14ac:dyDescent="0.2">
      <c r="A379" s="4" t="str">
        <f>IF(B379="", "", 378)</f>
        <v/>
      </c>
      <c r="B379" s="4" t="str">
        <f>IF(Raw!R379="", "", Raw!R379)</f>
        <v/>
      </c>
      <c r="C379" s="4" t="str">
        <f>IF(Raw!S379="", "", Raw!S379)</f>
        <v/>
      </c>
      <c r="D379" t="str">
        <f>IF(Raw!AT379="", "", Raw!AT379)</f>
        <v/>
      </c>
      <c r="E379" t="str">
        <f>IF(Raw!V379="", "", Raw!V379)</f>
        <v/>
      </c>
      <c r="F379" t="str">
        <f>IF(Raw!BA379="", "", Raw!BA379)</f>
        <v/>
      </c>
      <c r="G379" t="str">
        <f>IF(Raw!AV379="", "", Raw!AV379)</f>
        <v/>
      </c>
      <c r="H379" t="str">
        <f>IF(Raw!T379="", "", Raw!T379)</f>
        <v/>
      </c>
      <c r="I379" t="str">
        <f>IF(Raw!U379="", "", Raw!U379)</f>
        <v/>
      </c>
      <c r="J379" t="str">
        <f>IF(Raw!AZ379="Failed", "No", "")</f>
        <v/>
      </c>
      <c r="K379" s="2" t="str">
        <f>IF(Raw!BK379="", "", IF(Raw!BK379="Missed", "Missed", DATEVALUE(RIGHT(Raw!BK379, LEN(Raw!BK379) - FIND(",", Raw!BK379) - 1))))</f>
        <v/>
      </c>
      <c r="L379" s="3" t="str">
        <f>IF(Raw!BL379="", "", IF(Raw!BL379="Missed", "Missed", TIMEVALUE(LEFT(Raw!BL379, FIND(" - ", Raw!BL379)))))</f>
        <v/>
      </c>
      <c r="M379" t="str">
        <f>IF(Raw!BM379="", "", Raw!BM379)</f>
        <v/>
      </c>
      <c r="N379" s="2" t="str">
        <f>IF(Raw!BN379="", "", IF(Raw!BN379="Missed", "Missed", DATEVALUE(RIGHT(Raw!BN379, LEN(Raw!BN379) - FIND(",", Raw!BN379) - 1))))</f>
        <v/>
      </c>
      <c r="O379" s="3" t="str">
        <f>IF(Raw!BO379="", "", IF(Raw!BO379="Missed", "Missed", TIMEVALUE(LEFT(Raw!BO379, FIND(" - ", Raw!BO379)))))</f>
        <v/>
      </c>
      <c r="P379" t="str">
        <f>IF(Raw!BP379="", "", Raw!BP379)</f>
        <v/>
      </c>
      <c r="Q379" s="2" t="str">
        <f>IF(Raw!BW379="", "", IF(Raw!BW379="Missed", "Missed", DATEVALUE(RIGHT(Raw!BW379, LEN(Raw!BW379) - FIND(",", Raw!BW379) - 1))))</f>
        <v/>
      </c>
      <c r="R379" s="3" t="str">
        <f>IF(Raw!BX379="", "", IF(Raw!BX379="Missed", "Missed", TIMEVALUE(LEFT(Raw!BX379, FIND(" - ", Raw!BX379)))))</f>
        <v/>
      </c>
      <c r="S379" t="str">
        <f>IF(Raw!BY379="", "", Raw!BY379)</f>
        <v/>
      </c>
      <c r="T379" s="2" t="str">
        <f>IF(Raw!BZ379="", "", IF(Raw!BZ379="Missed", "Missed", DATEVALUE(RIGHT(Raw!BZ379, LEN(Raw!BZ379) - FIND(",", Raw!BZ379) - 1))))</f>
        <v/>
      </c>
      <c r="U379" s="3" t="str">
        <f>IF(Raw!CA379="", "", IF(Raw!CA379="Missed", "Missed", TIMEVALUE(LEFT(Raw!CA379, FIND(" - ", Raw!CA379)))))</f>
        <v/>
      </c>
      <c r="V379" t="str">
        <f>IF(Raw!CB379="", "", Raw!CB379)</f>
        <v/>
      </c>
    </row>
    <row r="380" spans="1:22" x14ac:dyDescent="0.2">
      <c r="A380" s="4" t="str">
        <f>IF(B380="", "", 379)</f>
        <v/>
      </c>
      <c r="B380" s="4" t="str">
        <f>IF(Raw!R380="", "", Raw!R380)</f>
        <v/>
      </c>
      <c r="C380" s="4" t="str">
        <f>IF(Raw!S380="", "", Raw!S380)</f>
        <v/>
      </c>
      <c r="D380" t="str">
        <f>IF(Raw!AT380="", "", Raw!AT380)</f>
        <v/>
      </c>
      <c r="E380" t="str">
        <f>IF(Raw!V380="", "", Raw!V380)</f>
        <v/>
      </c>
      <c r="F380" t="str">
        <f>IF(Raw!BA380="", "", Raw!BA380)</f>
        <v/>
      </c>
      <c r="G380" t="str">
        <f>IF(Raw!AV380="", "", Raw!AV380)</f>
        <v/>
      </c>
      <c r="H380" t="str">
        <f>IF(Raw!T380="", "", Raw!T380)</f>
        <v/>
      </c>
      <c r="I380" t="str">
        <f>IF(Raw!U380="", "", Raw!U380)</f>
        <v/>
      </c>
      <c r="J380" t="str">
        <f>IF(Raw!AZ380="Failed", "No", "")</f>
        <v/>
      </c>
      <c r="K380" s="2" t="str">
        <f>IF(Raw!BK380="", "", IF(Raw!BK380="Missed", "Missed", DATEVALUE(RIGHT(Raw!BK380, LEN(Raw!BK380) - FIND(",", Raw!BK380) - 1))))</f>
        <v/>
      </c>
      <c r="L380" s="3" t="str">
        <f>IF(Raw!BL380="", "", IF(Raw!BL380="Missed", "Missed", TIMEVALUE(LEFT(Raw!BL380, FIND(" - ", Raw!BL380)))))</f>
        <v/>
      </c>
      <c r="M380" t="str">
        <f>IF(Raw!BM380="", "", Raw!BM380)</f>
        <v/>
      </c>
      <c r="N380" s="2" t="str">
        <f>IF(Raw!BN380="", "", IF(Raw!BN380="Missed", "Missed", DATEVALUE(RIGHT(Raw!BN380, LEN(Raw!BN380) - FIND(",", Raw!BN380) - 1))))</f>
        <v/>
      </c>
      <c r="O380" s="3" t="str">
        <f>IF(Raw!BO380="", "", IF(Raw!BO380="Missed", "Missed", TIMEVALUE(LEFT(Raw!BO380, FIND(" - ", Raw!BO380)))))</f>
        <v/>
      </c>
      <c r="P380" t="str">
        <f>IF(Raw!BP380="", "", Raw!BP380)</f>
        <v/>
      </c>
      <c r="Q380" s="2" t="str">
        <f>IF(Raw!BW380="", "", IF(Raw!BW380="Missed", "Missed", DATEVALUE(RIGHT(Raw!BW380, LEN(Raw!BW380) - FIND(",", Raw!BW380) - 1))))</f>
        <v/>
      </c>
      <c r="R380" s="3" t="str">
        <f>IF(Raw!BX380="", "", IF(Raw!BX380="Missed", "Missed", TIMEVALUE(LEFT(Raw!BX380, FIND(" - ", Raw!BX380)))))</f>
        <v/>
      </c>
      <c r="S380" t="str">
        <f>IF(Raw!BY380="", "", Raw!BY380)</f>
        <v/>
      </c>
      <c r="T380" s="2" t="str">
        <f>IF(Raw!BZ380="", "", IF(Raw!BZ380="Missed", "Missed", DATEVALUE(RIGHT(Raw!BZ380, LEN(Raw!BZ380) - FIND(",", Raw!BZ380) - 1))))</f>
        <v/>
      </c>
      <c r="U380" s="3" t="str">
        <f>IF(Raw!CA380="", "", IF(Raw!CA380="Missed", "Missed", TIMEVALUE(LEFT(Raw!CA380, FIND(" - ", Raw!CA380)))))</f>
        <v/>
      </c>
      <c r="V380" t="str">
        <f>IF(Raw!CB380="", "", Raw!CB380)</f>
        <v/>
      </c>
    </row>
    <row r="381" spans="1:22" x14ac:dyDescent="0.2">
      <c r="A381" s="4" t="str">
        <f>IF(B381="", "", 380)</f>
        <v/>
      </c>
      <c r="B381" s="4" t="str">
        <f>IF(Raw!R381="", "", Raw!R381)</f>
        <v/>
      </c>
      <c r="C381" s="4" t="str">
        <f>IF(Raw!S381="", "", Raw!S381)</f>
        <v/>
      </c>
      <c r="D381" t="str">
        <f>IF(Raw!AT381="", "", Raw!AT381)</f>
        <v/>
      </c>
      <c r="E381" t="str">
        <f>IF(Raw!V381="", "", Raw!V381)</f>
        <v/>
      </c>
      <c r="F381" t="str">
        <f>IF(Raw!BA381="", "", Raw!BA381)</f>
        <v/>
      </c>
      <c r="G381" t="str">
        <f>IF(Raw!AV381="", "", Raw!AV381)</f>
        <v/>
      </c>
      <c r="H381" t="str">
        <f>IF(Raw!T381="", "", Raw!T381)</f>
        <v/>
      </c>
      <c r="I381" t="str">
        <f>IF(Raw!U381="", "", Raw!U381)</f>
        <v/>
      </c>
      <c r="J381" t="str">
        <f>IF(Raw!AZ381="Failed", "No", "")</f>
        <v/>
      </c>
      <c r="K381" s="2" t="str">
        <f>IF(Raw!BK381="", "", IF(Raw!BK381="Missed", "Missed", DATEVALUE(RIGHT(Raw!BK381, LEN(Raw!BK381) - FIND(",", Raw!BK381) - 1))))</f>
        <v/>
      </c>
      <c r="L381" s="3" t="str">
        <f>IF(Raw!BL381="", "", IF(Raw!BL381="Missed", "Missed", TIMEVALUE(LEFT(Raw!BL381, FIND(" - ", Raw!BL381)))))</f>
        <v/>
      </c>
      <c r="M381" t="str">
        <f>IF(Raw!BM381="", "", Raw!BM381)</f>
        <v/>
      </c>
      <c r="N381" s="2" t="str">
        <f>IF(Raw!BN381="", "", IF(Raw!BN381="Missed", "Missed", DATEVALUE(RIGHT(Raw!BN381, LEN(Raw!BN381) - FIND(",", Raw!BN381) - 1))))</f>
        <v/>
      </c>
      <c r="O381" s="3" t="str">
        <f>IF(Raw!BO381="", "", IF(Raw!BO381="Missed", "Missed", TIMEVALUE(LEFT(Raw!BO381, FIND(" - ", Raw!BO381)))))</f>
        <v/>
      </c>
      <c r="P381" t="str">
        <f>IF(Raw!BP381="", "", Raw!BP381)</f>
        <v/>
      </c>
      <c r="Q381" s="2" t="str">
        <f>IF(Raw!BW381="", "", IF(Raw!BW381="Missed", "Missed", DATEVALUE(RIGHT(Raw!BW381, LEN(Raw!BW381) - FIND(",", Raw!BW381) - 1))))</f>
        <v/>
      </c>
      <c r="R381" s="3" t="str">
        <f>IF(Raw!BX381="", "", IF(Raw!BX381="Missed", "Missed", TIMEVALUE(LEFT(Raw!BX381, FIND(" - ", Raw!BX381)))))</f>
        <v/>
      </c>
      <c r="S381" t="str">
        <f>IF(Raw!BY381="", "", Raw!BY381)</f>
        <v/>
      </c>
      <c r="T381" s="2" t="str">
        <f>IF(Raw!BZ381="", "", IF(Raw!BZ381="Missed", "Missed", DATEVALUE(RIGHT(Raw!BZ381, LEN(Raw!BZ381) - FIND(",", Raw!BZ381) - 1))))</f>
        <v/>
      </c>
      <c r="U381" s="3" t="str">
        <f>IF(Raw!CA381="", "", IF(Raw!CA381="Missed", "Missed", TIMEVALUE(LEFT(Raw!CA381, FIND(" - ", Raw!CA381)))))</f>
        <v/>
      </c>
      <c r="V381" t="str">
        <f>IF(Raw!CB381="", "", Raw!CB381)</f>
        <v/>
      </c>
    </row>
    <row r="382" spans="1:22" x14ac:dyDescent="0.2">
      <c r="A382" s="4" t="str">
        <f>IF(B382="", "", 381)</f>
        <v/>
      </c>
      <c r="B382" s="4" t="str">
        <f>IF(Raw!R382="", "", Raw!R382)</f>
        <v/>
      </c>
      <c r="C382" s="4" t="str">
        <f>IF(Raw!S382="", "", Raw!S382)</f>
        <v/>
      </c>
      <c r="D382" t="str">
        <f>IF(Raw!AT382="", "", Raw!AT382)</f>
        <v/>
      </c>
      <c r="E382" t="str">
        <f>IF(Raw!V382="", "", Raw!V382)</f>
        <v/>
      </c>
      <c r="F382" t="str">
        <f>IF(Raw!BA382="", "", Raw!BA382)</f>
        <v/>
      </c>
      <c r="G382" t="str">
        <f>IF(Raw!AV382="", "", Raw!AV382)</f>
        <v/>
      </c>
      <c r="H382" t="str">
        <f>IF(Raw!T382="", "", Raw!T382)</f>
        <v/>
      </c>
      <c r="I382" t="str">
        <f>IF(Raw!U382="", "", Raw!U382)</f>
        <v/>
      </c>
      <c r="J382" t="str">
        <f>IF(Raw!AZ382="Failed", "No", "")</f>
        <v/>
      </c>
      <c r="K382" s="2" t="str">
        <f>IF(Raw!BK382="", "", IF(Raw!BK382="Missed", "Missed", DATEVALUE(RIGHT(Raw!BK382, LEN(Raw!BK382) - FIND(",", Raw!BK382) - 1))))</f>
        <v/>
      </c>
      <c r="L382" s="3" t="str">
        <f>IF(Raw!BL382="", "", IF(Raw!BL382="Missed", "Missed", TIMEVALUE(LEFT(Raw!BL382, FIND(" - ", Raw!BL382)))))</f>
        <v/>
      </c>
      <c r="M382" t="str">
        <f>IF(Raw!BM382="", "", Raw!BM382)</f>
        <v/>
      </c>
      <c r="N382" s="2" t="str">
        <f>IF(Raw!BN382="", "", IF(Raw!BN382="Missed", "Missed", DATEVALUE(RIGHT(Raw!BN382, LEN(Raw!BN382) - FIND(",", Raw!BN382) - 1))))</f>
        <v/>
      </c>
      <c r="O382" s="3" t="str">
        <f>IF(Raw!BO382="", "", IF(Raw!BO382="Missed", "Missed", TIMEVALUE(LEFT(Raw!BO382, FIND(" - ", Raw!BO382)))))</f>
        <v/>
      </c>
      <c r="P382" t="str">
        <f>IF(Raw!BP382="", "", Raw!BP382)</f>
        <v/>
      </c>
      <c r="Q382" s="2" t="str">
        <f>IF(Raw!BW382="", "", IF(Raw!BW382="Missed", "Missed", DATEVALUE(RIGHT(Raw!BW382, LEN(Raw!BW382) - FIND(",", Raw!BW382) - 1))))</f>
        <v/>
      </c>
      <c r="R382" s="3" t="str">
        <f>IF(Raw!BX382="", "", IF(Raw!BX382="Missed", "Missed", TIMEVALUE(LEFT(Raw!BX382, FIND(" - ", Raw!BX382)))))</f>
        <v/>
      </c>
      <c r="S382" t="str">
        <f>IF(Raw!BY382="", "", Raw!BY382)</f>
        <v/>
      </c>
      <c r="T382" s="2" t="str">
        <f>IF(Raw!BZ382="", "", IF(Raw!BZ382="Missed", "Missed", DATEVALUE(RIGHT(Raw!BZ382, LEN(Raw!BZ382) - FIND(",", Raw!BZ382) - 1))))</f>
        <v/>
      </c>
      <c r="U382" s="3" t="str">
        <f>IF(Raw!CA382="", "", IF(Raw!CA382="Missed", "Missed", TIMEVALUE(LEFT(Raw!CA382, FIND(" - ", Raw!CA382)))))</f>
        <v/>
      </c>
      <c r="V382" t="str">
        <f>IF(Raw!CB382="", "", Raw!CB382)</f>
        <v/>
      </c>
    </row>
    <row r="383" spans="1:22" x14ac:dyDescent="0.2">
      <c r="A383" s="4" t="str">
        <f>IF(B383="", "", 382)</f>
        <v/>
      </c>
      <c r="B383" s="4" t="str">
        <f>IF(Raw!R383="", "", Raw!R383)</f>
        <v/>
      </c>
      <c r="C383" s="4" t="str">
        <f>IF(Raw!S383="", "", Raw!S383)</f>
        <v/>
      </c>
      <c r="D383" t="str">
        <f>IF(Raw!AT383="", "", Raw!AT383)</f>
        <v/>
      </c>
      <c r="E383" t="str">
        <f>IF(Raw!V383="", "", Raw!V383)</f>
        <v/>
      </c>
      <c r="F383" t="str">
        <f>IF(Raw!BA383="", "", Raw!BA383)</f>
        <v/>
      </c>
      <c r="G383" t="str">
        <f>IF(Raw!AV383="", "", Raw!AV383)</f>
        <v/>
      </c>
      <c r="H383" t="str">
        <f>IF(Raw!T383="", "", Raw!T383)</f>
        <v/>
      </c>
      <c r="I383" t="str">
        <f>IF(Raw!U383="", "", Raw!U383)</f>
        <v/>
      </c>
      <c r="J383" t="str">
        <f>IF(Raw!AZ383="Failed", "No", "")</f>
        <v/>
      </c>
      <c r="K383" s="2" t="str">
        <f>IF(Raw!BK383="", "", IF(Raw!BK383="Missed", "Missed", DATEVALUE(RIGHT(Raw!BK383, LEN(Raw!BK383) - FIND(",", Raw!BK383) - 1))))</f>
        <v/>
      </c>
      <c r="L383" s="3" t="str">
        <f>IF(Raw!BL383="", "", IF(Raw!BL383="Missed", "Missed", TIMEVALUE(LEFT(Raw!BL383, FIND(" - ", Raw!BL383)))))</f>
        <v/>
      </c>
      <c r="M383" t="str">
        <f>IF(Raw!BM383="", "", Raw!BM383)</f>
        <v/>
      </c>
      <c r="N383" s="2" t="str">
        <f>IF(Raw!BN383="", "", IF(Raw!BN383="Missed", "Missed", DATEVALUE(RIGHT(Raw!BN383, LEN(Raw!BN383) - FIND(",", Raw!BN383) - 1))))</f>
        <v/>
      </c>
      <c r="O383" s="3" t="str">
        <f>IF(Raw!BO383="", "", IF(Raw!BO383="Missed", "Missed", TIMEVALUE(LEFT(Raw!BO383, FIND(" - ", Raw!BO383)))))</f>
        <v/>
      </c>
      <c r="P383" t="str">
        <f>IF(Raw!BP383="", "", Raw!BP383)</f>
        <v/>
      </c>
      <c r="Q383" s="2" t="str">
        <f>IF(Raw!BW383="", "", IF(Raw!BW383="Missed", "Missed", DATEVALUE(RIGHT(Raw!BW383, LEN(Raw!BW383) - FIND(",", Raw!BW383) - 1))))</f>
        <v/>
      </c>
      <c r="R383" s="3" t="str">
        <f>IF(Raw!BX383="", "", IF(Raw!BX383="Missed", "Missed", TIMEVALUE(LEFT(Raw!BX383, FIND(" - ", Raw!BX383)))))</f>
        <v/>
      </c>
      <c r="S383" t="str">
        <f>IF(Raw!BY383="", "", Raw!BY383)</f>
        <v/>
      </c>
      <c r="T383" s="2" t="str">
        <f>IF(Raw!BZ383="", "", IF(Raw!BZ383="Missed", "Missed", DATEVALUE(RIGHT(Raw!BZ383, LEN(Raw!BZ383) - FIND(",", Raw!BZ383) - 1))))</f>
        <v/>
      </c>
      <c r="U383" s="3" t="str">
        <f>IF(Raw!CA383="", "", IF(Raw!CA383="Missed", "Missed", TIMEVALUE(LEFT(Raw!CA383, FIND(" - ", Raw!CA383)))))</f>
        <v/>
      </c>
      <c r="V383" t="str">
        <f>IF(Raw!CB383="", "", Raw!CB383)</f>
        <v/>
      </c>
    </row>
    <row r="384" spans="1:22" x14ac:dyDescent="0.2">
      <c r="A384" s="4" t="str">
        <f>IF(B384="", "", 383)</f>
        <v/>
      </c>
      <c r="B384" s="4" t="str">
        <f>IF(Raw!R384="", "", Raw!R384)</f>
        <v/>
      </c>
      <c r="C384" s="4" t="str">
        <f>IF(Raw!S384="", "", Raw!S384)</f>
        <v/>
      </c>
      <c r="D384" t="str">
        <f>IF(Raw!AT384="", "", Raw!AT384)</f>
        <v/>
      </c>
      <c r="E384" t="str">
        <f>IF(Raw!V384="", "", Raw!V384)</f>
        <v/>
      </c>
      <c r="F384" t="str">
        <f>IF(Raw!BA384="", "", Raw!BA384)</f>
        <v/>
      </c>
      <c r="G384" t="str">
        <f>IF(Raw!AV384="", "", Raw!AV384)</f>
        <v/>
      </c>
      <c r="H384" t="str">
        <f>IF(Raw!T384="", "", Raw!T384)</f>
        <v/>
      </c>
      <c r="I384" t="str">
        <f>IF(Raw!U384="", "", Raw!U384)</f>
        <v/>
      </c>
      <c r="J384" t="str">
        <f>IF(Raw!AZ384="Failed", "No", "")</f>
        <v/>
      </c>
      <c r="K384" s="2" t="str">
        <f>IF(Raw!BK384="", "", IF(Raw!BK384="Missed", "Missed", DATEVALUE(RIGHT(Raw!BK384, LEN(Raw!BK384) - FIND(",", Raw!BK384) - 1))))</f>
        <v/>
      </c>
      <c r="L384" s="3" t="str">
        <f>IF(Raw!BL384="", "", IF(Raw!BL384="Missed", "Missed", TIMEVALUE(LEFT(Raw!BL384, FIND(" - ", Raw!BL384)))))</f>
        <v/>
      </c>
      <c r="M384" t="str">
        <f>IF(Raw!BM384="", "", Raw!BM384)</f>
        <v/>
      </c>
      <c r="N384" s="2" t="str">
        <f>IF(Raw!BN384="", "", IF(Raw!BN384="Missed", "Missed", DATEVALUE(RIGHT(Raw!BN384, LEN(Raw!BN384) - FIND(",", Raw!BN384) - 1))))</f>
        <v/>
      </c>
      <c r="O384" s="3" t="str">
        <f>IF(Raw!BO384="", "", IF(Raw!BO384="Missed", "Missed", TIMEVALUE(LEFT(Raw!BO384, FIND(" - ", Raw!BO384)))))</f>
        <v/>
      </c>
      <c r="P384" t="str">
        <f>IF(Raw!BP384="", "", Raw!BP384)</f>
        <v/>
      </c>
      <c r="Q384" s="2" t="str">
        <f>IF(Raw!BW384="", "", IF(Raw!BW384="Missed", "Missed", DATEVALUE(RIGHT(Raw!BW384, LEN(Raw!BW384) - FIND(",", Raw!BW384) - 1))))</f>
        <v/>
      </c>
      <c r="R384" s="3" t="str">
        <f>IF(Raw!BX384="", "", IF(Raw!BX384="Missed", "Missed", TIMEVALUE(LEFT(Raw!BX384, FIND(" - ", Raw!BX384)))))</f>
        <v/>
      </c>
      <c r="S384" t="str">
        <f>IF(Raw!BY384="", "", Raw!BY384)</f>
        <v/>
      </c>
      <c r="T384" s="2" t="str">
        <f>IF(Raw!BZ384="", "", IF(Raw!BZ384="Missed", "Missed", DATEVALUE(RIGHT(Raw!BZ384, LEN(Raw!BZ384) - FIND(",", Raw!BZ384) - 1))))</f>
        <v/>
      </c>
      <c r="U384" s="3" t="str">
        <f>IF(Raw!CA384="", "", IF(Raw!CA384="Missed", "Missed", TIMEVALUE(LEFT(Raw!CA384, FIND(" - ", Raw!CA384)))))</f>
        <v/>
      </c>
      <c r="V384" t="str">
        <f>IF(Raw!CB384="", "", Raw!CB384)</f>
        <v/>
      </c>
    </row>
    <row r="385" spans="1:22" x14ac:dyDescent="0.2">
      <c r="A385" s="4" t="str">
        <f>IF(B385="", "", 384)</f>
        <v/>
      </c>
      <c r="B385" s="4" t="str">
        <f>IF(Raw!R385="", "", Raw!R385)</f>
        <v/>
      </c>
      <c r="C385" s="4" t="str">
        <f>IF(Raw!S385="", "", Raw!S385)</f>
        <v/>
      </c>
      <c r="D385" t="str">
        <f>IF(Raw!AT385="", "", Raw!AT385)</f>
        <v/>
      </c>
      <c r="E385" t="str">
        <f>IF(Raw!V385="", "", Raw!V385)</f>
        <v/>
      </c>
      <c r="F385" t="str">
        <f>IF(Raw!BA385="", "", Raw!BA385)</f>
        <v/>
      </c>
      <c r="G385" t="str">
        <f>IF(Raw!AV385="", "", Raw!AV385)</f>
        <v/>
      </c>
      <c r="H385" t="str">
        <f>IF(Raw!T385="", "", Raw!T385)</f>
        <v/>
      </c>
      <c r="I385" t="str">
        <f>IF(Raw!U385="", "", Raw!U385)</f>
        <v/>
      </c>
      <c r="J385" t="str">
        <f>IF(Raw!AZ385="Failed", "No", "")</f>
        <v/>
      </c>
      <c r="K385" s="2" t="str">
        <f>IF(Raw!BK385="", "", IF(Raw!BK385="Missed", "Missed", DATEVALUE(RIGHT(Raw!BK385, LEN(Raw!BK385) - FIND(",", Raw!BK385) - 1))))</f>
        <v/>
      </c>
      <c r="L385" s="3" t="str">
        <f>IF(Raw!BL385="", "", IF(Raw!BL385="Missed", "Missed", TIMEVALUE(LEFT(Raw!BL385, FIND(" - ", Raw!BL385)))))</f>
        <v/>
      </c>
      <c r="M385" t="str">
        <f>IF(Raw!BM385="", "", Raw!BM385)</f>
        <v/>
      </c>
      <c r="N385" s="2" t="str">
        <f>IF(Raw!BN385="", "", IF(Raw!BN385="Missed", "Missed", DATEVALUE(RIGHT(Raw!BN385, LEN(Raw!BN385) - FIND(",", Raw!BN385) - 1))))</f>
        <v/>
      </c>
      <c r="O385" s="3" t="str">
        <f>IF(Raw!BO385="", "", IF(Raw!BO385="Missed", "Missed", TIMEVALUE(LEFT(Raw!BO385, FIND(" - ", Raw!BO385)))))</f>
        <v/>
      </c>
      <c r="P385" t="str">
        <f>IF(Raw!BP385="", "", Raw!BP385)</f>
        <v/>
      </c>
      <c r="Q385" s="2" t="str">
        <f>IF(Raw!BW385="", "", IF(Raw!BW385="Missed", "Missed", DATEVALUE(RIGHT(Raw!BW385, LEN(Raw!BW385) - FIND(",", Raw!BW385) - 1))))</f>
        <v/>
      </c>
      <c r="R385" s="3" t="str">
        <f>IF(Raw!BX385="", "", IF(Raw!BX385="Missed", "Missed", TIMEVALUE(LEFT(Raw!BX385, FIND(" - ", Raw!BX385)))))</f>
        <v/>
      </c>
      <c r="S385" t="str">
        <f>IF(Raw!BY385="", "", Raw!BY385)</f>
        <v/>
      </c>
      <c r="T385" s="2" t="str">
        <f>IF(Raw!BZ385="", "", IF(Raw!BZ385="Missed", "Missed", DATEVALUE(RIGHT(Raw!BZ385, LEN(Raw!BZ385) - FIND(",", Raw!BZ385) - 1))))</f>
        <v/>
      </c>
      <c r="U385" s="3" t="str">
        <f>IF(Raw!CA385="", "", IF(Raw!CA385="Missed", "Missed", TIMEVALUE(LEFT(Raw!CA385, FIND(" - ", Raw!CA385)))))</f>
        <v/>
      </c>
      <c r="V385" t="str">
        <f>IF(Raw!CB385="", "", Raw!CB385)</f>
        <v/>
      </c>
    </row>
    <row r="386" spans="1:22" x14ac:dyDescent="0.2">
      <c r="A386" s="4" t="str">
        <f>IF(B386="", "", 385)</f>
        <v/>
      </c>
      <c r="B386" s="4" t="str">
        <f>IF(Raw!R386="", "", Raw!R386)</f>
        <v/>
      </c>
      <c r="C386" s="4" t="str">
        <f>IF(Raw!S386="", "", Raw!S386)</f>
        <v/>
      </c>
      <c r="D386" t="str">
        <f>IF(Raw!AT386="", "", Raw!AT386)</f>
        <v/>
      </c>
      <c r="E386" t="str">
        <f>IF(Raw!V386="", "", Raw!V386)</f>
        <v/>
      </c>
      <c r="F386" t="str">
        <f>IF(Raw!BA386="", "", Raw!BA386)</f>
        <v/>
      </c>
      <c r="G386" t="str">
        <f>IF(Raw!AV386="", "", Raw!AV386)</f>
        <v/>
      </c>
      <c r="H386" t="str">
        <f>IF(Raw!T386="", "", Raw!T386)</f>
        <v/>
      </c>
      <c r="I386" t="str">
        <f>IF(Raw!U386="", "", Raw!U386)</f>
        <v/>
      </c>
      <c r="J386" t="str">
        <f>IF(Raw!AZ386="Failed", "No", "")</f>
        <v/>
      </c>
      <c r="K386" s="2" t="str">
        <f>IF(Raw!BK386="", "", IF(Raw!BK386="Missed", "Missed", DATEVALUE(RIGHT(Raw!BK386, LEN(Raw!BK386) - FIND(",", Raw!BK386) - 1))))</f>
        <v/>
      </c>
      <c r="L386" s="3" t="str">
        <f>IF(Raw!BL386="", "", IF(Raw!BL386="Missed", "Missed", TIMEVALUE(LEFT(Raw!BL386, FIND(" - ", Raw!BL386)))))</f>
        <v/>
      </c>
      <c r="M386" t="str">
        <f>IF(Raw!BM386="", "", Raw!BM386)</f>
        <v/>
      </c>
      <c r="N386" s="2" t="str">
        <f>IF(Raw!BN386="", "", IF(Raw!BN386="Missed", "Missed", DATEVALUE(RIGHT(Raw!BN386, LEN(Raw!BN386) - FIND(",", Raw!BN386) - 1))))</f>
        <v/>
      </c>
      <c r="O386" s="3" t="str">
        <f>IF(Raw!BO386="", "", IF(Raw!BO386="Missed", "Missed", TIMEVALUE(LEFT(Raw!BO386, FIND(" - ", Raw!BO386)))))</f>
        <v/>
      </c>
      <c r="P386" t="str">
        <f>IF(Raw!BP386="", "", Raw!BP386)</f>
        <v/>
      </c>
      <c r="Q386" s="2" t="str">
        <f>IF(Raw!BW386="", "", IF(Raw!BW386="Missed", "Missed", DATEVALUE(RIGHT(Raw!BW386, LEN(Raw!BW386) - FIND(",", Raw!BW386) - 1))))</f>
        <v/>
      </c>
      <c r="R386" s="3" t="str">
        <f>IF(Raw!BX386="", "", IF(Raw!BX386="Missed", "Missed", TIMEVALUE(LEFT(Raw!BX386, FIND(" - ", Raw!BX386)))))</f>
        <v/>
      </c>
      <c r="S386" t="str">
        <f>IF(Raw!BY386="", "", Raw!BY386)</f>
        <v/>
      </c>
      <c r="T386" s="2" t="str">
        <f>IF(Raw!BZ386="", "", IF(Raw!BZ386="Missed", "Missed", DATEVALUE(RIGHT(Raw!BZ386, LEN(Raw!BZ386) - FIND(",", Raw!BZ386) - 1))))</f>
        <v/>
      </c>
      <c r="U386" s="3" t="str">
        <f>IF(Raw!CA386="", "", IF(Raw!CA386="Missed", "Missed", TIMEVALUE(LEFT(Raw!CA386, FIND(" - ", Raw!CA386)))))</f>
        <v/>
      </c>
      <c r="V386" t="str">
        <f>IF(Raw!CB386="", "", Raw!CB386)</f>
        <v/>
      </c>
    </row>
    <row r="387" spans="1:22" x14ac:dyDescent="0.2">
      <c r="A387" s="4" t="str">
        <f>IF(B387="", "", 386)</f>
        <v/>
      </c>
      <c r="B387" s="4" t="str">
        <f>IF(Raw!R387="", "", Raw!R387)</f>
        <v/>
      </c>
      <c r="C387" s="4" t="str">
        <f>IF(Raw!S387="", "", Raw!S387)</f>
        <v/>
      </c>
      <c r="D387" t="str">
        <f>IF(Raw!AT387="", "", Raw!AT387)</f>
        <v/>
      </c>
      <c r="E387" t="str">
        <f>IF(Raw!V387="", "", Raw!V387)</f>
        <v/>
      </c>
      <c r="F387" t="str">
        <f>IF(Raw!BA387="", "", Raw!BA387)</f>
        <v/>
      </c>
      <c r="G387" t="str">
        <f>IF(Raw!AV387="", "", Raw!AV387)</f>
        <v/>
      </c>
      <c r="H387" t="str">
        <f>IF(Raw!T387="", "", Raw!T387)</f>
        <v/>
      </c>
      <c r="I387" t="str">
        <f>IF(Raw!U387="", "", Raw!U387)</f>
        <v/>
      </c>
      <c r="J387" t="str">
        <f>IF(Raw!AZ387="Failed", "No", "")</f>
        <v/>
      </c>
      <c r="K387" s="2" t="str">
        <f>IF(Raw!BK387="", "", IF(Raw!BK387="Missed", "Missed", DATEVALUE(RIGHT(Raw!BK387, LEN(Raw!BK387) - FIND(",", Raw!BK387) - 1))))</f>
        <v/>
      </c>
      <c r="L387" s="3" t="str">
        <f>IF(Raw!BL387="", "", IF(Raw!BL387="Missed", "Missed", TIMEVALUE(LEFT(Raw!BL387, FIND(" - ", Raw!BL387)))))</f>
        <v/>
      </c>
      <c r="M387" t="str">
        <f>IF(Raw!BM387="", "", Raw!BM387)</f>
        <v/>
      </c>
      <c r="N387" s="2" t="str">
        <f>IF(Raw!BN387="", "", IF(Raw!BN387="Missed", "Missed", DATEVALUE(RIGHT(Raw!BN387, LEN(Raw!BN387) - FIND(",", Raw!BN387) - 1))))</f>
        <v/>
      </c>
      <c r="O387" s="3" t="str">
        <f>IF(Raw!BO387="", "", IF(Raw!BO387="Missed", "Missed", TIMEVALUE(LEFT(Raw!BO387, FIND(" - ", Raw!BO387)))))</f>
        <v/>
      </c>
      <c r="P387" t="str">
        <f>IF(Raw!BP387="", "", Raw!BP387)</f>
        <v/>
      </c>
      <c r="Q387" s="2" t="str">
        <f>IF(Raw!BW387="", "", IF(Raw!BW387="Missed", "Missed", DATEVALUE(RIGHT(Raw!BW387, LEN(Raw!BW387) - FIND(",", Raw!BW387) - 1))))</f>
        <v/>
      </c>
      <c r="R387" s="3" t="str">
        <f>IF(Raw!BX387="", "", IF(Raw!BX387="Missed", "Missed", TIMEVALUE(LEFT(Raw!BX387, FIND(" - ", Raw!BX387)))))</f>
        <v/>
      </c>
      <c r="S387" t="str">
        <f>IF(Raw!BY387="", "", Raw!BY387)</f>
        <v/>
      </c>
      <c r="T387" s="2" t="str">
        <f>IF(Raw!BZ387="", "", IF(Raw!BZ387="Missed", "Missed", DATEVALUE(RIGHT(Raw!BZ387, LEN(Raw!BZ387) - FIND(",", Raw!BZ387) - 1))))</f>
        <v/>
      </c>
      <c r="U387" s="3" t="str">
        <f>IF(Raw!CA387="", "", IF(Raw!CA387="Missed", "Missed", TIMEVALUE(LEFT(Raw!CA387, FIND(" - ", Raw!CA387)))))</f>
        <v/>
      </c>
      <c r="V387" t="str">
        <f>IF(Raw!CB387="", "", Raw!CB387)</f>
        <v/>
      </c>
    </row>
    <row r="388" spans="1:22" x14ac:dyDescent="0.2">
      <c r="A388" s="4" t="str">
        <f>IF(B388="", "", 387)</f>
        <v/>
      </c>
      <c r="B388" s="4" t="str">
        <f>IF(Raw!R388="", "", Raw!R388)</f>
        <v/>
      </c>
      <c r="C388" s="4" t="str">
        <f>IF(Raw!S388="", "", Raw!S388)</f>
        <v/>
      </c>
      <c r="D388" t="str">
        <f>IF(Raw!AT388="", "", Raw!AT388)</f>
        <v/>
      </c>
      <c r="E388" t="str">
        <f>IF(Raw!V388="", "", Raw!V388)</f>
        <v/>
      </c>
      <c r="F388" t="str">
        <f>IF(Raw!BA388="", "", Raw!BA388)</f>
        <v/>
      </c>
      <c r="G388" t="str">
        <f>IF(Raw!AV388="", "", Raw!AV388)</f>
        <v/>
      </c>
      <c r="H388" t="str">
        <f>IF(Raw!T388="", "", Raw!T388)</f>
        <v/>
      </c>
      <c r="I388" t="str">
        <f>IF(Raw!U388="", "", Raw!U388)</f>
        <v/>
      </c>
      <c r="J388" t="str">
        <f>IF(Raw!AZ388="Failed", "No", "")</f>
        <v/>
      </c>
      <c r="K388" s="2" t="str">
        <f>IF(Raw!BK388="", "", IF(Raw!BK388="Missed", "Missed", DATEVALUE(RIGHT(Raw!BK388, LEN(Raw!BK388) - FIND(",", Raw!BK388) - 1))))</f>
        <v/>
      </c>
      <c r="L388" s="3" t="str">
        <f>IF(Raw!BL388="", "", IF(Raw!BL388="Missed", "Missed", TIMEVALUE(LEFT(Raw!BL388, FIND(" - ", Raw!BL388)))))</f>
        <v/>
      </c>
      <c r="M388" t="str">
        <f>IF(Raw!BM388="", "", Raw!BM388)</f>
        <v/>
      </c>
      <c r="N388" s="2" t="str">
        <f>IF(Raw!BN388="", "", IF(Raw!BN388="Missed", "Missed", DATEVALUE(RIGHT(Raw!BN388, LEN(Raw!BN388) - FIND(",", Raw!BN388) - 1))))</f>
        <v/>
      </c>
      <c r="O388" s="3" t="str">
        <f>IF(Raw!BO388="", "", IF(Raw!BO388="Missed", "Missed", TIMEVALUE(LEFT(Raw!BO388, FIND(" - ", Raw!BO388)))))</f>
        <v/>
      </c>
      <c r="P388" t="str">
        <f>IF(Raw!BP388="", "", Raw!BP388)</f>
        <v/>
      </c>
      <c r="Q388" s="2" t="str">
        <f>IF(Raw!BW388="", "", IF(Raw!BW388="Missed", "Missed", DATEVALUE(RIGHT(Raw!BW388, LEN(Raw!BW388) - FIND(",", Raw!BW388) - 1))))</f>
        <v/>
      </c>
      <c r="R388" s="3" t="str">
        <f>IF(Raw!BX388="", "", IF(Raw!BX388="Missed", "Missed", TIMEVALUE(LEFT(Raw!BX388, FIND(" - ", Raw!BX388)))))</f>
        <v/>
      </c>
      <c r="S388" t="str">
        <f>IF(Raw!BY388="", "", Raw!BY388)</f>
        <v/>
      </c>
      <c r="T388" s="2" t="str">
        <f>IF(Raw!BZ388="", "", IF(Raw!BZ388="Missed", "Missed", DATEVALUE(RIGHT(Raw!BZ388, LEN(Raw!BZ388) - FIND(",", Raw!BZ388) - 1))))</f>
        <v/>
      </c>
      <c r="U388" s="3" t="str">
        <f>IF(Raw!CA388="", "", IF(Raw!CA388="Missed", "Missed", TIMEVALUE(LEFT(Raw!CA388, FIND(" - ", Raw!CA388)))))</f>
        <v/>
      </c>
      <c r="V388" t="str">
        <f>IF(Raw!CB388="", "", Raw!CB388)</f>
        <v/>
      </c>
    </row>
    <row r="389" spans="1:22" x14ac:dyDescent="0.2">
      <c r="A389" s="4" t="str">
        <f>IF(B389="", "", 388)</f>
        <v/>
      </c>
      <c r="B389" s="4" t="str">
        <f>IF(Raw!R389="", "", Raw!R389)</f>
        <v/>
      </c>
      <c r="C389" s="4" t="str">
        <f>IF(Raw!S389="", "", Raw!S389)</f>
        <v/>
      </c>
      <c r="D389" t="str">
        <f>IF(Raw!AT389="", "", Raw!AT389)</f>
        <v/>
      </c>
      <c r="E389" t="str">
        <f>IF(Raw!V389="", "", Raw!V389)</f>
        <v/>
      </c>
      <c r="F389" t="str">
        <f>IF(Raw!BA389="", "", Raw!BA389)</f>
        <v/>
      </c>
      <c r="G389" t="str">
        <f>IF(Raw!AV389="", "", Raw!AV389)</f>
        <v/>
      </c>
      <c r="H389" t="str">
        <f>IF(Raw!T389="", "", Raw!T389)</f>
        <v/>
      </c>
      <c r="I389" t="str">
        <f>IF(Raw!U389="", "", Raw!U389)</f>
        <v/>
      </c>
      <c r="J389" t="str">
        <f>IF(Raw!AZ389="Failed", "No", "")</f>
        <v/>
      </c>
      <c r="K389" s="2" t="str">
        <f>IF(Raw!BK389="", "", IF(Raw!BK389="Missed", "Missed", DATEVALUE(RIGHT(Raw!BK389, LEN(Raw!BK389) - FIND(",", Raw!BK389) - 1))))</f>
        <v/>
      </c>
      <c r="L389" s="3" t="str">
        <f>IF(Raw!BL389="", "", IF(Raw!BL389="Missed", "Missed", TIMEVALUE(LEFT(Raw!BL389, FIND(" - ", Raw!BL389)))))</f>
        <v/>
      </c>
      <c r="M389" t="str">
        <f>IF(Raw!BM389="", "", Raw!BM389)</f>
        <v/>
      </c>
      <c r="N389" s="2" t="str">
        <f>IF(Raw!BN389="", "", IF(Raw!BN389="Missed", "Missed", DATEVALUE(RIGHT(Raw!BN389, LEN(Raw!BN389) - FIND(",", Raw!BN389) - 1))))</f>
        <v/>
      </c>
      <c r="O389" s="3" t="str">
        <f>IF(Raw!BO389="", "", IF(Raw!BO389="Missed", "Missed", TIMEVALUE(LEFT(Raw!BO389, FIND(" - ", Raw!BO389)))))</f>
        <v/>
      </c>
      <c r="P389" t="str">
        <f>IF(Raw!BP389="", "", Raw!BP389)</f>
        <v/>
      </c>
      <c r="Q389" s="2" t="str">
        <f>IF(Raw!BW389="", "", IF(Raw!BW389="Missed", "Missed", DATEVALUE(RIGHT(Raw!BW389, LEN(Raw!BW389) - FIND(",", Raw!BW389) - 1))))</f>
        <v/>
      </c>
      <c r="R389" s="3" t="str">
        <f>IF(Raw!BX389="", "", IF(Raw!BX389="Missed", "Missed", TIMEVALUE(LEFT(Raw!BX389, FIND(" - ", Raw!BX389)))))</f>
        <v/>
      </c>
      <c r="S389" t="str">
        <f>IF(Raw!BY389="", "", Raw!BY389)</f>
        <v/>
      </c>
      <c r="T389" s="2" t="str">
        <f>IF(Raw!BZ389="", "", IF(Raw!BZ389="Missed", "Missed", DATEVALUE(RIGHT(Raw!BZ389, LEN(Raw!BZ389) - FIND(",", Raw!BZ389) - 1))))</f>
        <v/>
      </c>
      <c r="U389" s="3" t="str">
        <f>IF(Raw!CA389="", "", IF(Raw!CA389="Missed", "Missed", TIMEVALUE(LEFT(Raw!CA389, FIND(" - ", Raw!CA389)))))</f>
        <v/>
      </c>
      <c r="V389" t="str">
        <f>IF(Raw!CB389="", "", Raw!CB389)</f>
        <v/>
      </c>
    </row>
    <row r="390" spans="1:22" x14ac:dyDescent="0.2">
      <c r="A390" s="4" t="str">
        <f>IF(B390="", "", 389)</f>
        <v/>
      </c>
      <c r="B390" s="4" t="str">
        <f>IF(Raw!R390="", "", Raw!R390)</f>
        <v/>
      </c>
      <c r="C390" s="4" t="str">
        <f>IF(Raw!S390="", "", Raw!S390)</f>
        <v/>
      </c>
      <c r="D390" t="str">
        <f>IF(Raw!AT390="", "", Raw!AT390)</f>
        <v/>
      </c>
      <c r="E390" t="str">
        <f>IF(Raw!V390="", "", Raw!V390)</f>
        <v/>
      </c>
      <c r="F390" t="str">
        <f>IF(Raw!BA390="", "", Raw!BA390)</f>
        <v/>
      </c>
      <c r="G390" t="str">
        <f>IF(Raw!AV390="", "", Raw!AV390)</f>
        <v/>
      </c>
      <c r="H390" t="str">
        <f>IF(Raw!T390="", "", Raw!T390)</f>
        <v/>
      </c>
      <c r="I390" t="str">
        <f>IF(Raw!U390="", "", Raw!U390)</f>
        <v/>
      </c>
      <c r="J390" t="str">
        <f>IF(Raw!AZ390="Failed", "No", "")</f>
        <v/>
      </c>
      <c r="K390" s="2" t="str">
        <f>IF(Raw!BK390="", "", IF(Raw!BK390="Missed", "Missed", DATEVALUE(RIGHT(Raw!BK390, LEN(Raw!BK390) - FIND(",", Raw!BK390) - 1))))</f>
        <v/>
      </c>
      <c r="L390" s="3" t="str">
        <f>IF(Raw!BL390="", "", IF(Raw!BL390="Missed", "Missed", TIMEVALUE(LEFT(Raw!BL390, FIND(" - ", Raw!BL390)))))</f>
        <v/>
      </c>
      <c r="M390" t="str">
        <f>IF(Raw!BM390="", "", Raw!BM390)</f>
        <v/>
      </c>
      <c r="N390" s="2" t="str">
        <f>IF(Raw!BN390="", "", IF(Raw!BN390="Missed", "Missed", DATEVALUE(RIGHT(Raw!BN390, LEN(Raw!BN390) - FIND(",", Raw!BN390) - 1))))</f>
        <v/>
      </c>
      <c r="O390" s="3" t="str">
        <f>IF(Raw!BO390="", "", IF(Raw!BO390="Missed", "Missed", TIMEVALUE(LEFT(Raw!BO390, FIND(" - ", Raw!BO390)))))</f>
        <v/>
      </c>
      <c r="P390" t="str">
        <f>IF(Raw!BP390="", "", Raw!BP390)</f>
        <v/>
      </c>
      <c r="Q390" s="2" t="str">
        <f>IF(Raw!BW390="", "", IF(Raw!BW390="Missed", "Missed", DATEVALUE(RIGHT(Raw!BW390, LEN(Raw!BW390) - FIND(",", Raw!BW390) - 1))))</f>
        <v/>
      </c>
      <c r="R390" s="3" t="str">
        <f>IF(Raw!BX390="", "", IF(Raw!BX390="Missed", "Missed", TIMEVALUE(LEFT(Raw!BX390, FIND(" - ", Raw!BX390)))))</f>
        <v/>
      </c>
      <c r="S390" t="str">
        <f>IF(Raw!BY390="", "", Raw!BY390)</f>
        <v/>
      </c>
      <c r="T390" s="2" t="str">
        <f>IF(Raw!BZ390="", "", IF(Raw!BZ390="Missed", "Missed", DATEVALUE(RIGHT(Raw!BZ390, LEN(Raw!BZ390) - FIND(",", Raw!BZ390) - 1))))</f>
        <v/>
      </c>
      <c r="U390" s="3" t="str">
        <f>IF(Raw!CA390="", "", IF(Raw!CA390="Missed", "Missed", TIMEVALUE(LEFT(Raw!CA390, FIND(" - ", Raw!CA390)))))</f>
        <v/>
      </c>
      <c r="V390" t="str">
        <f>IF(Raw!CB390="", "", Raw!CB390)</f>
        <v/>
      </c>
    </row>
    <row r="391" spans="1:22" x14ac:dyDescent="0.2">
      <c r="A391" s="4" t="str">
        <f>IF(B391="", "", 390)</f>
        <v/>
      </c>
      <c r="B391" s="4" t="str">
        <f>IF(Raw!R391="", "", Raw!R391)</f>
        <v/>
      </c>
      <c r="C391" s="4" t="str">
        <f>IF(Raw!S391="", "", Raw!S391)</f>
        <v/>
      </c>
      <c r="D391" t="str">
        <f>IF(Raw!AT391="", "", Raw!AT391)</f>
        <v/>
      </c>
      <c r="E391" t="str">
        <f>IF(Raw!V391="", "", Raw!V391)</f>
        <v/>
      </c>
      <c r="F391" t="str">
        <f>IF(Raw!BA391="", "", Raw!BA391)</f>
        <v/>
      </c>
      <c r="G391" t="str">
        <f>IF(Raw!AV391="", "", Raw!AV391)</f>
        <v/>
      </c>
      <c r="H391" t="str">
        <f>IF(Raw!T391="", "", Raw!T391)</f>
        <v/>
      </c>
      <c r="I391" t="str">
        <f>IF(Raw!U391="", "", Raw!U391)</f>
        <v/>
      </c>
      <c r="J391" t="str">
        <f>IF(Raw!AZ391="Failed", "No", "")</f>
        <v/>
      </c>
      <c r="K391" s="2" t="str">
        <f>IF(Raw!BK391="", "", IF(Raw!BK391="Missed", "Missed", DATEVALUE(RIGHT(Raw!BK391, LEN(Raw!BK391) - FIND(",", Raw!BK391) - 1))))</f>
        <v/>
      </c>
      <c r="L391" s="3" t="str">
        <f>IF(Raw!BL391="", "", IF(Raw!BL391="Missed", "Missed", TIMEVALUE(LEFT(Raw!BL391, FIND(" - ", Raw!BL391)))))</f>
        <v/>
      </c>
      <c r="M391" t="str">
        <f>IF(Raw!BM391="", "", Raw!BM391)</f>
        <v/>
      </c>
      <c r="N391" s="2" t="str">
        <f>IF(Raw!BN391="", "", IF(Raw!BN391="Missed", "Missed", DATEVALUE(RIGHT(Raw!BN391, LEN(Raw!BN391) - FIND(",", Raw!BN391) - 1))))</f>
        <v/>
      </c>
      <c r="O391" s="3" t="str">
        <f>IF(Raw!BO391="", "", IF(Raw!BO391="Missed", "Missed", TIMEVALUE(LEFT(Raw!BO391, FIND(" - ", Raw!BO391)))))</f>
        <v/>
      </c>
      <c r="P391" t="str">
        <f>IF(Raw!BP391="", "", Raw!BP391)</f>
        <v/>
      </c>
      <c r="Q391" s="2" t="str">
        <f>IF(Raw!BW391="", "", IF(Raw!BW391="Missed", "Missed", DATEVALUE(RIGHT(Raw!BW391, LEN(Raw!BW391) - FIND(",", Raw!BW391) - 1))))</f>
        <v/>
      </c>
      <c r="R391" s="3" t="str">
        <f>IF(Raw!BX391="", "", IF(Raw!BX391="Missed", "Missed", TIMEVALUE(LEFT(Raw!BX391, FIND(" - ", Raw!BX391)))))</f>
        <v/>
      </c>
      <c r="S391" t="str">
        <f>IF(Raw!BY391="", "", Raw!BY391)</f>
        <v/>
      </c>
      <c r="T391" s="2" t="str">
        <f>IF(Raw!BZ391="", "", IF(Raw!BZ391="Missed", "Missed", DATEVALUE(RIGHT(Raw!BZ391, LEN(Raw!BZ391) - FIND(",", Raw!BZ391) - 1))))</f>
        <v/>
      </c>
      <c r="U391" s="3" t="str">
        <f>IF(Raw!CA391="", "", IF(Raw!CA391="Missed", "Missed", TIMEVALUE(LEFT(Raw!CA391, FIND(" - ", Raw!CA391)))))</f>
        <v/>
      </c>
      <c r="V391" t="str">
        <f>IF(Raw!CB391="", "", Raw!CB391)</f>
        <v/>
      </c>
    </row>
    <row r="392" spans="1:22" x14ac:dyDescent="0.2">
      <c r="A392" s="4" t="str">
        <f>IF(B392="", "", 391)</f>
        <v/>
      </c>
      <c r="B392" s="4" t="str">
        <f>IF(Raw!R392="", "", Raw!R392)</f>
        <v/>
      </c>
      <c r="C392" s="4" t="str">
        <f>IF(Raw!S392="", "", Raw!S392)</f>
        <v/>
      </c>
      <c r="D392" t="str">
        <f>IF(Raw!AT392="", "", Raw!AT392)</f>
        <v/>
      </c>
      <c r="E392" t="str">
        <f>IF(Raw!V392="", "", Raw!V392)</f>
        <v/>
      </c>
      <c r="F392" t="str">
        <f>IF(Raw!BA392="", "", Raw!BA392)</f>
        <v/>
      </c>
      <c r="G392" t="str">
        <f>IF(Raw!AV392="", "", Raw!AV392)</f>
        <v/>
      </c>
      <c r="H392" t="str">
        <f>IF(Raw!T392="", "", Raw!T392)</f>
        <v/>
      </c>
      <c r="I392" t="str">
        <f>IF(Raw!U392="", "", Raw!U392)</f>
        <v/>
      </c>
      <c r="J392" t="str">
        <f>IF(Raw!AZ392="Failed", "No", "")</f>
        <v/>
      </c>
      <c r="K392" s="2" t="str">
        <f>IF(Raw!BK392="", "", IF(Raw!BK392="Missed", "Missed", DATEVALUE(RIGHT(Raw!BK392, LEN(Raw!BK392) - FIND(",", Raw!BK392) - 1))))</f>
        <v/>
      </c>
      <c r="L392" s="3" t="str">
        <f>IF(Raw!BL392="", "", IF(Raw!BL392="Missed", "Missed", TIMEVALUE(LEFT(Raw!BL392, FIND(" - ", Raw!BL392)))))</f>
        <v/>
      </c>
      <c r="M392" t="str">
        <f>IF(Raw!BM392="", "", Raw!BM392)</f>
        <v/>
      </c>
      <c r="N392" s="2" t="str">
        <f>IF(Raw!BN392="", "", IF(Raw!BN392="Missed", "Missed", DATEVALUE(RIGHT(Raw!BN392, LEN(Raw!BN392) - FIND(",", Raw!BN392) - 1))))</f>
        <v/>
      </c>
      <c r="O392" s="3" t="str">
        <f>IF(Raw!BO392="", "", IF(Raw!BO392="Missed", "Missed", TIMEVALUE(LEFT(Raw!BO392, FIND(" - ", Raw!BO392)))))</f>
        <v/>
      </c>
      <c r="P392" t="str">
        <f>IF(Raw!BP392="", "", Raw!BP392)</f>
        <v/>
      </c>
      <c r="Q392" s="2" t="str">
        <f>IF(Raw!BW392="", "", IF(Raw!BW392="Missed", "Missed", DATEVALUE(RIGHT(Raw!BW392, LEN(Raw!BW392) - FIND(",", Raw!BW392) - 1))))</f>
        <v/>
      </c>
      <c r="R392" s="3" t="str">
        <f>IF(Raw!BX392="", "", IF(Raw!BX392="Missed", "Missed", TIMEVALUE(LEFT(Raw!BX392, FIND(" - ", Raw!BX392)))))</f>
        <v/>
      </c>
      <c r="S392" t="str">
        <f>IF(Raw!BY392="", "", Raw!BY392)</f>
        <v/>
      </c>
      <c r="T392" s="2" t="str">
        <f>IF(Raw!BZ392="", "", IF(Raw!BZ392="Missed", "Missed", DATEVALUE(RIGHT(Raw!BZ392, LEN(Raw!BZ392) - FIND(",", Raw!BZ392) - 1))))</f>
        <v/>
      </c>
      <c r="U392" s="3" t="str">
        <f>IF(Raw!CA392="", "", IF(Raw!CA392="Missed", "Missed", TIMEVALUE(LEFT(Raw!CA392, FIND(" - ", Raw!CA392)))))</f>
        <v/>
      </c>
      <c r="V392" t="str">
        <f>IF(Raw!CB392="", "", Raw!CB392)</f>
        <v/>
      </c>
    </row>
    <row r="393" spans="1:22" x14ac:dyDescent="0.2">
      <c r="A393" s="4" t="str">
        <f>IF(B393="", "", 392)</f>
        <v/>
      </c>
      <c r="B393" s="4" t="str">
        <f>IF(Raw!R393="", "", Raw!R393)</f>
        <v/>
      </c>
      <c r="C393" s="4" t="str">
        <f>IF(Raw!S393="", "", Raw!S393)</f>
        <v/>
      </c>
      <c r="D393" t="str">
        <f>IF(Raw!AT393="", "", Raw!AT393)</f>
        <v/>
      </c>
      <c r="E393" t="str">
        <f>IF(Raw!V393="", "", Raw!V393)</f>
        <v/>
      </c>
      <c r="F393" t="str">
        <f>IF(Raw!BA393="", "", Raw!BA393)</f>
        <v/>
      </c>
      <c r="G393" t="str">
        <f>IF(Raw!AV393="", "", Raw!AV393)</f>
        <v/>
      </c>
      <c r="H393" t="str">
        <f>IF(Raw!T393="", "", Raw!T393)</f>
        <v/>
      </c>
      <c r="I393" t="str">
        <f>IF(Raw!U393="", "", Raw!U393)</f>
        <v/>
      </c>
      <c r="J393" t="str">
        <f>IF(Raw!AZ393="Failed", "No", "")</f>
        <v/>
      </c>
      <c r="K393" s="2" t="str">
        <f>IF(Raw!BK393="", "", IF(Raw!BK393="Missed", "Missed", DATEVALUE(RIGHT(Raw!BK393, LEN(Raw!BK393) - FIND(",", Raw!BK393) - 1))))</f>
        <v/>
      </c>
      <c r="L393" s="3" t="str">
        <f>IF(Raw!BL393="", "", IF(Raw!BL393="Missed", "Missed", TIMEVALUE(LEFT(Raw!BL393, FIND(" - ", Raw!BL393)))))</f>
        <v/>
      </c>
      <c r="M393" t="str">
        <f>IF(Raw!BM393="", "", Raw!BM393)</f>
        <v/>
      </c>
      <c r="N393" s="2" t="str">
        <f>IF(Raw!BN393="", "", IF(Raw!BN393="Missed", "Missed", DATEVALUE(RIGHT(Raw!BN393, LEN(Raw!BN393) - FIND(",", Raw!BN393) - 1))))</f>
        <v/>
      </c>
      <c r="O393" s="3" t="str">
        <f>IF(Raw!BO393="", "", IF(Raw!BO393="Missed", "Missed", TIMEVALUE(LEFT(Raw!BO393, FIND(" - ", Raw!BO393)))))</f>
        <v/>
      </c>
      <c r="P393" t="str">
        <f>IF(Raw!BP393="", "", Raw!BP393)</f>
        <v/>
      </c>
      <c r="Q393" s="2" t="str">
        <f>IF(Raw!BW393="", "", IF(Raw!BW393="Missed", "Missed", DATEVALUE(RIGHT(Raw!BW393, LEN(Raw!BW393) - FIND(",", Raw!BW393) - 1))))</f>
        <v/>
      </c>
      <c r="R393" s="3" t="str">
        <f>IF(Raw!BX393="", "", IF(Raw!BX393="Missed", "Missed", TIMEVALUE(LEFT(Raw!BX393, FIND(" - ", Raw!BX393)))))</f>
        <v/>
      </c>
      <c r="S393" t="str">
        <f>IF(Raw!BY393="", "", Raw!BY393)</f>
        <v/>
      </c>
      <c r="T393" s="2" t="str">
        <f>IF(Raw!BZ393="", "", IF(Raw!BZ393="Missed", "Missed", DATEVALUE(RIGHT(Raw!BZ393, LEN(Raw!BZ393) - FIND(",", Raw!BZ393) - 1))))</f>
        <v/>
      </c>
      <c r="U393" s="3" t="str">
        <f>IF(Raw!CA393="", "", IF(Raw!CA393="Missed", "Missed", TIMEVALUE(LEFT(Raw!CA393, FIND(" - ", Raw!CA393)))))</f>
        <v/>
      </c>
      <c r="V393" t="str">
        <f>IF(Raw!CB393="", "", Raw!CB393)</f>
        <v/>
      </c>
    </row>
    <row r="394" spans="1:22" x14ac:dyDescent="0.2">
      <c r="A394" s="4" t="str">
        <f>IF(B394="", "", 393)</f>
        <v/>
      </c>
      <c r="B394" s="4" t="str">
        <f>IF(Raw!R394="", "", Raw!R394)</f>
        <v/>
      </c>
      <c r="C394" s="4" t="str">
        <f>IF(Raw!S394="", "", Raw!S394)</f>
        <v/>
      </c>
      <c r="D394" t="str">
        <f>IF(Raw!AT394="", "", Raw!AT394)</f>
        <v/>
      </c>
      <c r="E394" t="str">
        <f>IF(Raw!V394="", "", Raw!V394)</f>
        <v/>
      </c>
      <c r="F394" t="str">
        <f>IF(Raw!BA394="", "", Raw!BA394)</f>
        <v/>
      </c>
      <c r="G394" t="str">
        <f>IF(Raw!AV394="", "", Raw!AV394)</f>
        <v/>
      </c>
      <c r="H394" t="str">
        <f>IF(Raw!T394="", "", Raw!T394)</f>
        <v/>
      </c>
      <c r="I394" t="str">
        <f>IF(Raw!U394="", "", Raw!U394)</f>
        <v/>
      </c>
      <c r="J394" t="str">
        <f>IF(Raw!AZ394="Failed", "No", "")</f>
        <v/>
      </c>
      <c r="K394" s="2" t="str">
        <f>IF(Raw!BK394="", "", IF(Raw!BK394="Missed", "Missed", DATEVALUE(RIGHT(Raw!BK394, LEN(Raw!BK394) - FIND(",", Raw!BK394) - 1))))</f>
        <v/>
      </c>
      <c r="L394" s="3" t="str">
        <f>IF(Raw!BL394="", "", IF(Raw!BL394="Missed", "Missed", TIMEVALUE(LEFT(Raw!BL394, FIND(" - ", Raw!BL394)))))</f>
        <v/>
      </c>
      <c r="M394" t="str">
        <f>IF(Raw!BM394="", "", Raw!BM394)</f>
        <v/>
      </c>
      <c r="N394" s="2" t="str">
        <f>IF(Raw!BN394="", "", IF(Raw!BN394="Missed", "Missed", DATEVALUE(RIGHT(Raw!BN394, LEN(Raw!BN394) - FIND(",", Raw!BN394) - 1))))</f>
        <v/>
      </c>
      <c r="O394" s="3" t="str">
        <f>IF(Raw!BO394="", "", IF(Raw!BO394="Missed", "Missed", TIMEVALUE(LEFT(Raw!BO394, FIND(" - ", Raw!BO394)))))</f>
        <v/>
      </c>
      <c r="P394" t="str">
        <f>IF(Raw!BP394="", "", Raw!BP394)</f>
        <v/>
      </c>
      <c r="Q394" s="2" t="str">
        <f>IF(Raw!BW394="", "", IF(Raw!BW394="Missed", "Missed", DATEVALUE(RIGHT(Raw!BW394, LEN(Raw!BW394) - FIND(",", Raw!BW394) - 1))))</f>
        <v/>
      </c>
      <c r="R394" s="3" t="str">
        <f>IF(Raw!BX394="", "", IF(Raw!BX394="Missed", "Missed", TIMEVALUE(LEFT(Raw!BX394, FIND(" - ", Raw!BX394)))))</f>
        <v/>
      </c>
      <c r="S394" t="str">
        <f>IF(Raw!BY394="", "", Raw!BY394)</f>
        <v/>
      </c>
      <c r="T394" s="2" t="str">
        <f>IF(Raw!BZ394="", "", IF(Raw!BZ394="Missed", "Missed", DATEVALUE(RIGHT(Raw!BZ394, LEN(Raw!BZ394) - FIND(",", Raw!BZ394) - 1))))</f>
        <v/>
      </c>
      <c r="U394" s="3" t="str">
        <f>IF(Raw!CA394="", "", IF(Raw!CA394="Missed", "Missed", TIMEVALUE(LEFT(Raw!CA394, FIND(" - ", Raw!CA394)))))</f>
        <v/>
      </c>
      <c r="V394" t="str">
        <f>IF(Raw!CB394="", "", Raw!CB394)</f>
        <v/>
      </c>
    </row>
    <row r="395" spans="1:22" x14ac:dyDescent="0.2">
      <c r="A395" s="4" t="str">
        <f>IF(B395="", "", 394)</f>
        <v/>
      </c>
      <c r="B395" s="4" t="str">
        <f>IF(Raw!R395="", "", Raw!R395)</f>
        <v/>
      </c>
      <c r="C395" s="4" t="str">
        <f>IF(Raw!S395="", "", Raw!S395)</f>
        <v/>
      </c>
      <c r="D395" t="str">
        <f>IF(Raw!AT395="", "", Raw!AT395)</f>
        <v/>
      </c>
      <c r="E395" t="str">
        <f>IF(Raw!V395="", "", Raw!V395)</f>
        <v/>
      </c>
      <c r="F395" t="str">
        <f>IF(Raw!BA395="", "", Raw!BA395)</f>
        <v/>
      </c>
      <c r="G395" t="str">
        <f>IF(Raw!AV395="", "", Raw!AV395)</f>
        <v/>
      </c>
      <c r="H395" t="str">
        <f>IF(Raw!T395="", "", Raw!T395)</f>
        <v/>
      </c>
      <c r="I395" t="str">
        <f>IF(Raw!U395="", "", Raw!U395)</f>
        <v/>
      </c>
      <c r="J395" t="str">
        <f>IF(Raw!AZ395="Failed", "No", "")</f>
        <v/>
      </c>
      <c r="K395" s="2" t="str">
        <f>IF(Raw!BK395="", "", IF(Raw!BK395="Missed", "Missed", DATEVALUE(RIGHT(Raw!BK395, LEN(Raw!BK395) - FIND(",", Raw!BK395) - 1))))</f>
        <v/>
      </c>
      <c r="L395" s="3" t="str">
        <f>IF(Raw!BL395="", "", IF(Raw!BL395="Missed", "Missed", TIMEVALUE(LEFT(Raw!BL395, FIND(" - ", Raw!BL395)))))</f>
        <v/>
      </c>
      <c r="M395" t="str">
        <f>IF(Raw!BM395="", "", Raw!BM395)</f>
        <v/>
      </c>
      <c r="N395" s="2" t="str">
        <f>IF(Raw!BN395="", "", IF(Raw!BN395="Missed", "Missed", DATEVALUE(RIGHT(Raw!BN395, LEN(Raw!BN395) - FIND(",", Raw!BN395) - 1))))</f>
        <v/>
      </c>
      <c r="O395" s="3" t="str">
        <f>IF(Raw!BO395="", "", IF(Raw!BO395="Missed", "Missed", TIMEVALUE(LEFT(Raw!BO395, FIND(" - ", Raw!BO395)))))</f>
        <v/>
      </c>
      <c r="P395" t="str">
        <f>IF(Raw!BP395="", "", Raw!BP395)</f>
        <v/>
      </c>
      <c r="Q395" s="2" t="str">
        <f>IF(Raw!BW395="", "", IF(Raw!BW395="Missed", "Missed", DATEVALUE(RIGHT(Raw!BW395, LEN(Raw!BW395) - FIND(",", Raw!BW395) - 1))))</f>
        <v/>
      </c>
      <c r="R395" s="3" t="str">
        <f>IF(Raw!BX395="", "", IF(Raw!BX395="Missed", "Missed", TIMEVALUE(LEFT(Raw!BX395, FIND(" - ", Raw!BX395)))))</f>
        <v/>
      </c>
      <c r="S395" t="str">
        <f>IF(Raw!BY395="", "", Raw!BY395)</f>
        <v/>
      </c>
      <c r="T395" s="2" t="str">
        <f>IF(Raw!BZ395="", "", IF(Raw!BZ395="Missed", "Missed", DATEVALUE(RIGHT(Raw!BZ395, LEN(Raw!BZ395) - FIND(",", Raw!BZ395) - 1))))</f>
        <v/>
      </c>
      <c r="U395" s="3" t="str">
        <f>IF(Raw!CA395="", "", IF(Raw!CA395="Missed", "Missed", TIMEVALUE(LEFT(Raw!CA395, FIND(" - ", Raw!CA395)))))</f>
        <v/>
      </c>
      <c r="V395" t="str">
        <f>IF(Raw!CB395="", "", Raw!CB395)</f>
        <v/>
      </c>
    </row>
    <row r="396" spans="1:22" x14ac:dyDescent="0.2">
      <c r="A396" s="4" t="str">
        <f>IF(B396="", "", 395)</f>
        <v/>
      </c>
      <c r="B396" s="4" t="str">
        <f>IF(Raw!R396="", "", Raw!R396)</f>
        <v/>
      </c>
      <c r="C396" s="4" t="str">
        <f>IF(Raw!S396="", "", Raw!S396)</f>
        <v/>
      </c>
      <c r="D396" t="str">
        <f>IF(Raw!AT396="", "", Raw!AT396)</f>
        <v/>
      </c>
      <c r="E396" t="str">
        <f>IF(Raw!V396="", "", Raw!V396)</f>
        <v/>
      </c>
      <c r="F396" t="str">
        <f>IF(Raw!BA396="", "", Raw!BA396)</f>
        <v/>
      </c>
      <c r="G396" t="str">
        <f>IF(Raw!AV396="", "", Raw!AV396)</f>
        <v/>
      </c>
      <c r="H396" t="str">
        <f>IF(Raw!T396="", "", Raw!T396)</f>
        <v/>
      </c>
      <c r="I396" t="str">
        <f>IF(Raw!U396="", "", Raw!U396)</f>
        <v/>
      </c>
      <c r="J396" t="str">
        <f>IF(Raw!AZ396="Failed", "No", "")</f>
        <v/>
      </c>
      <c r="K396" s="2" t="str">
        <f>IF(Raw!BK396="", "", IF(Raw!BK396="Missed", "Missed", DATEVALUE(RIGHT(Raw!BK396, LEN(Raw!BK396) - FIND(",", Raw!BK396) - 1))))</f>
        <v/>
      </c>
      <c r="L396" s="3" t="str">
        <f>IF(Raw!BL396="", "", IF(Raw!BL396="Missed", "Missed", TIMEVALUE(LEFT(Raw!BL396, FIND(" - ", Raw!BL396)))))</f>
        <v/>
      </c>
      <c r="M396" t="str">
        <f>IF(Raw!BM396="", "", Raw!BM396)</f>
        <v/>
      </c>
      <c r="N396" s="2" t="str">
        <f>IF(Raw!BN396="", "", IF(Raw!BN396="Missed", "Missed", DATEVALUE(RIGHT(Raw!BN396, LEN(Raw!BN396) - FIND(",", Raw!BN396) - 1))))</f>
        <v/>
      </c>
      <c r="O396" s="3" t="str">
        <f>IF(Raw!BO396="", "", IF(Raw!BO396="Missed", "Missed", TIMEVALUE(LEFT(Raw!BO396, FIND(" - ", Raw!BO396)))))</f>
        <v/>
      </c>
      <c r="P396" t="str">
        <f>IF(Raw!BP396="", "", Raw!BP396)</f>
        <v/>
      </c>
      <c r="Q396" s="2" t="str">
        <f>IF(Raw!BW396="", "", IF(Raw!BW396="Missed", "Missed", DATEVALUE(RIGHT(Raw!BW396, LEN(Raw!BW396) - FIND(",", Raw!BW396) - 1))))</f>
        <v/>
      </c>
      <c r="R396" s="3" t="str">
        <f>IF(Raw!BX396="", "", IF(Raw!BX396="Missed", "Missed", TIMEVALUE(LEFT(Raw!BX396, FIND(" - ", Raw!BX396)))))</f>
        <v/>
      </c>
      <c r="S396" t="str">
        <f>IF(Raw!BY396="", "", Raw!BY396)</f>
        <v/>
      </c>
      <c r="T396" s="2" t="str">
        <f>IF(Raw!BZ396="", "", IF(Raw!BZ396="Missed", "Missed", DATEVALUE(RIGHT(Raw!BZ396, LEN(Raw!BZ396) - FIND(",", Raw!BZ396) - 1))))</f>
        <v/>
      </c>
      <c r="U396" s="3" t="str">
        <f>IF(Raw!CA396="", "", IF(Raw!CA396="Missed", "Missed", TIMEVALUE(LEFT(Raw!CA396, FIND(" - ", Raw!CA396)))))</f>
        <v/>
      </c>
      <c r="V396" t="str">
        <f>IF(Raw!CB396="", "", Raw!CB396)</f>
        <v/>
      </c>
    </row>
    <row r="397" spans="1:22" x14ac:dyDescent="0.2">
      <c r="A397" s="4" t="str">
        <f>IF(B397="", "", 396)</f>
        <v/>
      </c>
      <c r="B397" s="4" t="str">
        <f>IF(Raw!R397="", "", Raw!R397)</f>
        <v/>
      </c>
      <c r="C397" s="4" t="str">
        <f>IF(Raw!S397="", "", Raw!S397)</f>
        <v/>
      </c>
      <c r="D397" t="str">
        <f>IF(Raw!AT397="", "", Raw!AT397)</f>
        <v/>
      </c>
      <c r="E397" t="str">
        <f>IF(Raw!V397="", "", Raw!V397)</f>
        <v/>
      </c>
      <c r="F397" t="str">
        <f>IF(Raw!BA397="", "", Raw!BA397)</f>
        <v/>
      </c>
      <c r="G397" t="str">
        <f>IF(Raw!AV397="", "", Raw!AV397)</f>
        <v/>
      </c>
      <c r="H397" t="str">
        <f>IF(Raw!T397="", "", Raw!T397)</f>
        <v/>
      </c>
      <c r="I397" t="str">
        <f>IF(Raw!U397="", "", Raw!U397)</f>
        <v/>
      </c>
      <c r="J397" t="str">
        <f>IF(Raw!AZ397="Failed", "No", "")</f>
        <v/>
      </c>
      <c r="K397" s="2" t="str">
        <f>IF(Raw!BK397="", "", IF(Raw!BK397="Missed", "Missed", DATEVALUE(RIGHT(Raw!BK397, LEN(Raw!BK397) - FIND(",", Raw!BK397) - 1))))</f>
        <v/>
      </c>
      <c r="L397" s="3" t="str">
        <f>IF(Raw!BL397="", "", IF(Raw!BL397="Missed", "Missed", TIMEVALUE(LEFT(Raw!BL397, FIND(" - ", Raw!BL397)))))</f>
        <v/>
      </c>
      <c r="M397" t="str">
        <f>IF(Raw!BM397="", "", Raw!BM397)</f>
        <v/>
      </c>
      <c r="N397" s="2" t="str">
        <f>IF(Raw!BN397="", "", IF(Raw!BN397="Missed", "Missed", DATEVALUE(RIGHT(Raw!BN397, LEN(Raw!BN397) - FIND(",", Raw!BN397) - 1))))</f>
        <v/>
      </c>
      <c r="O397" s="3" t="str">
        <f>IF(Raw!BO397="", "", IF(Raw!BO397="Missed", "Missed", TIMEVALUE(LEFT(Raw!BO397, FIND(" - ", Raw!BO397)))))</f>
        <v/>
      </c>
      <c r="P397" t="str">
        <f>IF(Raw!BP397="", "", Raw!BP397)</f>
        <v/>
      </c>
      <c r="Q397" s="2" t="str">
        <f>IF(Raw!BW397="", "", IF(Raw!BW397="Missed", "Missed", DATEVALUE(RIGHT(Raw!BW397, LEN(Raw!BW397) - FIND(",", Raw!BW397) - 1))))</f>
        <v/>
      </c>
      <c r="R397" s="3" t="str">
        <f>IF(Raw!BX397="", "", IF(Raw!BX397="Missed", "Missed", TIMEVALUE(LEFT(Raw!BX397, FIND(" - ", Raw!BX397)))))</f>
        <v/>
      </c>
      <c r="S397" t="str">
        <f>IF(Raw!BY397="", "", Raw!BY397)</f>
        <v/>
      </c>
      <c r="T397" s="2" t="str">
        <f>IF(Raw!BZ397="", "", IF(Raw!BZ397="Missed", "Missed", DATEVALUE(RIGHT(Raw!BZ397, LEN(Raw!BZ397) - FIND(",", Raw!BZ397) - 1))))</f>
        <v/>
      </c>
      <c r="U397" s="3" t="str">
        <f>IF(Raw!CA397="", "", IF(Raw!CA397="Missed", "Missed", TIMEVALUE(LEFT(Raw!CA397, FIND(" - ", Raw!CA397)))))</f>
        <v/>
      </c>
      <c r="V397" t="str">
        <f>IF(Raw!CB397="", "", Raw!CB397)</f>
        <v/>
      </c>
    </row>
    <row r="398" spans="1:22" x14ac:dyDescent="0.2">
      <c r="A398" s="4" t="str">
        <f>IF(B398="", "", 397)</f>
        <v/>
      </c>
      <c r="B398" s="4" t="str">
        <f>IF(Raw!R398="", "", Raw!R398)</f>
        <v/>
      </c>
      <c r="C398" s="4" t="str">
        <f>IF(Raw!S398="", "", Raw!S398)</f>
        <v/>
      </c>
      <c r="D398" t="str">
        <f>IF(Raw!AT398="", "", Raw!AT398)</f>
        <v/>
      </c>
      <c r="E398" t="str">
        <f>IF(Raw!V398="", "", Raw!V398)</f>
        <v/>
      </c>
      <c r="F398" t="str">
        <f>IF(Raw!BA398="", "", Raw!BA398)</f>
        <v/>
      </c>
      <c r="G398" t="str">
        <f>IF(Raw!AV398="", "", Raw!AV398)</f>
        <v/>
      </c>
      <c r="H398" t="str">
        <f>IF(Raw!T398="", "", Raw!T398)</f>
        <v/>
      </c>
      <c r="I398" t="str">
        <f>IF(Raw!U398="", "", Raw!U398)</f>
        <v/>
      </c>
      <c r="J398" t="str">
        <f>IF(Raw!AZ398="Failed", "No", "")</f>
        <v/>
      </c>
      <c r="K398" s="2" t="str">
        <f>IF(Raw!BK398="", "", IF(Raw!BK398="Missed", "Missed", DATEVALUE(RIGHT(Raw!BK398, LEN(Raw!BK398) - FIND(",", Raw!BK398) - 1))))</f>
        <v/>
      </c>
      <c r="L398" s="3" t="str">
        <f>IF(Raw!BL398="", "", IF(Raw!BL398="Missed", "Missed", TIMEVALUE(LEFT(Raw!BL398, FIND(" - ", Raw!BL398)))))</f>
        <v/>
      </c>
      <c r="M398" t="str">
        <f>IF(Raw!BM398="", "", Raw!BM398)</f>
        <v/>
      </c>
      <c r="N398" s="2" t="str">
        <f>IF(Raw!BN398="", "", IF(Raw!BN398="Missed", "Missed", DATEVALUE(RIGHT(Raw!BN398, LEN(Raw!BN398) - FIND(",", Raw!BN398) - 1))))</f>
        <v/>
      </c>
      <c r="O398" s="3" t="str">
        <f>IF(Raw!BO398="", "", IF(Raw!BO398="Missed", "Missed", TIMEVALUE(LEFT(Raw!BO398, FIND(" - ", Raw!BO398)))))</f>
        <v/>
      </c>
      <c r="P398" t="str">
        <f>IF(Raw!BP398="", "", Raw!BP398)</f>
        <v/>
      </c>
      <c r="Q398" s="2" t="str">
        <f>IF(Raw!BW398="", "", IF(Raw!BW398="Missed", "Missed", DATEVALUE(RIGHT(Raw!BW398, LEN(Raw!BW398) - FIND(",", Raw!BW398) - 1))))</f>
        <v/>
      </c>
      <c r="R398" s="3" t="str">
        <f>IF(Raw!BX398="", "", IF(Raw!BX398="Missed", "Missed", TIMEVALUE(LEFT(Raw!BX398, FIND(" - ", Raw!BX398)))))</f>
        <v/>
      </c>
      <c r="S398" t="str">
        <f>IF(Raw!BY398="", "", Raw!BY398)</f>
        <v/>
      </c>
      <c r="T398" s="2" t="str">
        <f>IF(Raw!BZ398="", "", IF(Raw!BZ398="Missed", "Missed", DATEVALUE(RIGHT(Raw!BZ398, LEN(Raw!BZ398) - FIND(",", Raw!BZ398) - 1))))</f>
        <v/>
      </c>
      <c r="U398" s="3" t="str">
        <f>IF(Raw!CA398="", "", IF(Raw!CA398="Missed", "Missed", TIMEVALUE(LEFT(Raw!CA398, FIND(" - ", Raw!CA398)))))</f>
        <v/>
      </c>
      <c r="V398" t="str">
        <f>IF(Raw!CB398="", "", Raw!CB398)</f>
        <v/>
      </c>
    </row>
    <row r="399" spans="1:22" x14ac:dyDescent="0.2">
      <c r="A399" s="4" t="str">
        <f>IF(B399="", "", 398)</f>
        <v/>
      </c>
      <c r="B399" s="4" t="str">
        <f>IF(Raw!R399="", "", Raw!R399)</f>
        <v/>
      </c>
      <c r="C399" s="4" t="str">
        <f>IF(Raw!S399="", "", Raw!S399)</f>
        <v/>
      </c>
      <c r="D399" t="str">
        <f>IF(Raw!AT399="", "", Raw!AT399)</f>
        <v/>
      </c>
      <c r="E399" t="str">
        <f>IF(Raw!V399="", "", Raw!V399)</f>
        <v/>
      </c>
      <c r="F399" t="str">
        <f>IF(Raw!BA399="", "", Raw!BA399)</f>
        <v/>
      </c>
      <c r="G399" t="str">
        <f>IF(Raw!AV399="", "", Raw!AV399)</f>
        <v/>
      </c>
      <c r="H399" t="str">
        <f>IF(Raw!T399="", "", Raw!T399)</f>
        <v/>
      </c>
      <c r="I399" t="str">
        <f>IF(Raw!U399="", "", Raw!U399)</f>
        <v/>
      </c>
      <c r="J399" t="str">
        <f>IF(Raw!AZ399="Failed", "No", "")</f>
        <v/>
      </c>
      <c r="K399" s="2" t="str">
        <f>IF(Raw!BK399="", "", IF(Raw!BK399="Missed", "Missed", DATEVALUE(RIGHT(Raw!BK399, LEN(Raw!BK399) - FIND(",", Raw!BK399) - 1))))</f>
        <v/>
      </c>
      <c r="L399" s="3" t="str">
        <f>IF(Raw!BL399="", "", IF(Raw!BL399="Missed", "Missed", TIMEVALUE(LEFT(Raw!BL399, FIND(" - ", Raw!BL399)))))</f>
        <v/>
      </c>
      <c r="M399" t="str">
        <f>IF(Raw!BM399="", "", Raw!BM399)</f>
        <v/>
      </c>
      <c r="N399" s="2" t="str">
        <f>IF(Raw!BN399="", "", IF(Raw!BN399="Missed", "Missed", DATEVALUE(RIGHT(Raw!BN399, LEN(Raw!BN399) - FIND(",", Raw!BN399) - 1))))</f>
        <v/>
      </c>
      <c r="O399" s="3" t="str">
        <f>IF(Raw!BO399="", "", IF(Raw!BO399="Missed", "Missed", TIMEVALUE(LEFT(Raw!BO399, FIND(" - ", Raw!BO399)))))</f>
        <v/>
      </c>
      <c r="P399" t="str">
        <f>IF(Raw!BP399="", "", Raw!BP399)</f>
        <v/>
      </c>
      <c r="Q399" s="2" t="str">
        <f>IF(Raw!BW399="", "", IF(Raw!BW399="Missed", "Missed", DATEVALUE(RIGHT(Raw!BW399, LEN(Raw!BW399) - FIND(",", Raw!BW399) - 1))))</f>
        <v/>
      </c>
      <c r="R399" s="3" t="str">
        <f>IF(Raw!BX399="", "", IF(Raw!BX399="Missed", "Missed", TIMEVALUE(LEFT(Raw!BX399, FIND(" - ", Raw!BX399)))))</f>
        <v/>
      </c>
      <c r="S399" t="str">
        <f>IF(Raw!BY399="", "", Raw!BY399)</f>
        <v/>
      </c>
      <c r="T399" s="2" t="str">
        <f>IF(Raw!BZ399="", "", IF(Raw!BZ399="Missed", "Missed", DATEVALUE(RIGHT(Raw!BZ399, LEN(Raw!BZ399) - FIND(",", Raw!BZ399) - 1))))</f>
        <v/>
      </c>
      <c r="U399" s="3" t="str">
        <f>IF(Raw!CA399="", "", IF(Raw!CA399="Missed", "Missed", TIMEVALUE(LEFT(Raw!CA399, FIND(" - ", Raw!CA399)))))</f>
        <v/>
      </c>
      <c r="V399" t="str">
        <f>IF(Raw!CB399="", "", Raw!CB399)</f>
        <v/>
      </c>
    </row>
    <row r="400" spans="1:22" x14ac:dyDescent="0.2">
      <c r="A400" s="4" t="str">
        <f>IF(B400="", "", 399)</f>
        <v/>
      </c>
      <c r="B400" s="4" t="str">
        <f>IF(Raw!R400="", "", Raw!R400)</f>
        <v/>
      </c>
      <c r="C400" s="4" t="str">
        <f>IF(Raw!S400="", "", Raw!S400)</f>
        <v/>
      </c>
      <c r="D400" t="str">
        <f>IF(Raw!AT400="", "", Raw!AT400)</f>
        <v/>
      </c>
      <c r="E400" t="str">
        <f>IF(Raw!V400="", "", Raw!V400)</f>
        <v/>
      </c>
      <c r="F400" t="str">
        <f>IF(Raw!BA400="", "", Raw!BA400)</f>
        <v/>
      </c>
      <c r="G400" t="str">
        <f>IF(Raw!AV400="", "", Raw!AV400)</f>
        <v/>
      </c>
      <c r="H400" t="str">
        <f>IF(Raw!T400="", "", Raw!T400)</f>
        <v/>
      </c>
      <c r="I400" t="str">
        <f>IF(Raw!U400="", "", Raw!U400)</f>
        <v/>
      </c>
      <c r="J400" t="str">
        <f>IF(Raw!AZ400="Failed", "No", "")</f>
        <v/>
      </c>
      <c r="K400" s="2" t="str">
        <f>IF(Raw!BK400="", "", IF(Raw!BK400="Missed", "Missed", DATEVALUE(RIGHT(Raw!BK400, LEN(Raw!BK400) - FIND(",", Raw!BK400) - 1))))</f>
        <v/>
      </c>
      <c r="L400" s="3" t="str">
        <f>IF(Raw!BL400="", "", IF(Raw!BL400="Missed", "Missed", TIMEVALUE(LEFT(Raw!BL400, FIND(" - ", Raw!BL400)))))</f>
        <v/>
      </c>
      <c r="M400" t="str">
        <f>IF(Raw!BM400="", "", Raw!BM400)</f>
        <v/>
      </c>
      <c r="N400" s="2" t="str">
        <f>IF(Raw!BN400="", "", IF(Raw!BN400="Missed", "Missed", DATEVALUE(RIGHT(Raw!BN400, LEN(Raw!BN400) - FIND(",", Raw!BN400) - 1))))</f>
        <v/>
      </c>
      <c r="O400" s="3" t="str">
        <f>IF(Raw!BO400="", "", IF(Raw!BO400="Missed", "Missed", TIMEVALUE(LEFT(Raw!BO400, FIND(" - ", Raw!BO400)))))</f>
        <v/>
      </c>
      <c r="P400" t="str">
        <f>IF(Raw!BP400="", "", Raw!BP400)</f>
        <v/>
      </c>
      <c r="Q400" s="2" t="str">
        <f>IF(Raw!BW400="", "", IF(Raw!BW400="Missed", "Missed", DATEVALUE(RIGHT(Raw!BW400, LEN(Raw!BW400) - FIND(",", Raw!BW400) - 1))))</f>
        <v/>
      </c>
      <c r="R400" s="3" t="str">
        <f>IF(Raw!BX400="", "", IF(Raw!BX400="Missed", "Missed", TIMEVALUE(LEFT(Raw!BX400, FIND(" - ", Raw!BX400)))))</f>
        <v/>
      </c>
      <c r="S400" t="str">
        <f>IF(Raw!BY400="", "", Raw!BY400)</f>
        <v/>
      </c>
      <c r="T400" s="2" t="str">
        <f>IF(Raw!BZ400="", "", IF(Raw!BZ400="Missed", "Missed", DATEVALUE(RIGHT(Raw!BZ400, LEN(Raw!BZ400) - FIND(",", Raw!BZ400) - 1))))</f>
        <v/>
      </c>
      <c r="U400" s="3" t="str">
        <f>IF(Raw!CA400="", "", IF(Raw!CA400="Missed", "Missed", TIMEVALUE(LEFT(Raw!CA400, FIND(" - ", Raw!CA400)))))</f>
        <v/>
      </c>
      <c r="V400" t="str">
        <f>IF(Raw!CB400="", "", Raw!CB400)</f>
        <v/>
      </c>
    </row>
  </sheetData>
  <autoFilter ref="A1:V400" xr:uid="{1440189E-7B88-4FFC-BB4C-7C0FFB941E46}"/>
  <conditionalFormatting sqref="B1:V400">
    <cfRule type="expression" dxfId="2" priority="2">
      <formula>$J1="No"</formula>
    </cfRule>
  </conditionalFormatting>
  <conditionalFormatting sqref="A1:A400">
    <cfRule type="expression" dxfId="1" priority="1">
      <formula>$J1="No"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9C79-81C1-40D7-B15B-903B6C66727D}">
  <dimension ref="A1:M400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25" x14ac:dyDescent="0.2"/>
  <cols>
    <col min="1" max="1" width="5" style="4" customWidth="1"/>
    <col min="2" max="2" width="21.33203125" style="4" bestFit="1" customWidth="1"/>
    <col min="3" max="3" width="22.33203125" style="4" bestFit="1" customWidth="1"/>
    <col min="4" max="4" width="14.88671875" bestFit="1" customWidth="1"/>
    <col min="5" max="5" width="13.109375" customWidth="1"/>
    <col min="6" max="6" width="6.77734375" bestFit="1" customWidth="1"/>
    <col min="7" max="7" width="14.88671875" bestFit="1" customWidth="1"/>
    <col min="8" max="8" width="18.21875" bestFit="1" customWidth="1"/>
    <col min="9" max="9" width="36.6640625" bestFit="1" customWidth="1"/>
    <col min="10" max="10" width="12.77734375" bestFit="1" customWidth="1"/>
    <col min="11" max="12" width="10.77734375" bestFit="1" customWidth="1"/>
    <col min="13" max="13" width="34.6640625" bestFit="1" customWidth="1"/>
  </cols>
  <sheetData>
    <row r="1" spans="1:13" s="4" customFormat="1" x14ac:dyDescent="0.2">
      <c r="A1" s="4" t="s">
        <v>880</v>
      </c>
      <c r="B1" s="4" t="s">
        <v>866</v>
      </c>
      <c r="C1" s="4" t="s">
        <v>867</v>
      </c>
      <c r="D1" s="4" t="s">
        <v>45</v>
      </c>
      <c r="E1" s="4" t="s">
        <v>868</v>
      </c>
      <c r="F1" s="4" t="s">
        <v>869</v>
      </c>
      <c r="G1" s="4" t="s">
        <v>47</v>
      </c>
      <c r="H1" s="4" t="s">
        <v>870</v>
      </c>
      <c r="I1" s="4" t="s">
        <v>871</v>
      </c>
      <c r="J1" s="4" t="s">
        <v>872</v>
      </c>
      <c r="K1" s="5" t="s">
        <v>59</v>
      </c>
      <c r="L1" s="5" t="s">
        <v>60</v>
      </c>
      <c r="M1" s="5" t="s">
        <v>61</v>
      </c>
    </row>
    <row r="2" spans="1:13" x14ac:dyDescent="0.2">
      <c r="A2" s="4">
        <f>IF(B2="", "", 1)</f>
        <v>1</v>
      </c>
      <c r="B2" s="4" t="str">
        <f>IF(Raw!R2="", "", Raw!R2)</f>
        <v>Zhang</v>
      </c>
      <c r="C2" s="4" t="str">
        <f>IF(Raw!S2="", "", Raw!S2)</f>
        <v>Qian</v>
      </c>
      <c r="D2" t="str">
        <f>IF(Raw!AT2="", "", Raw!AT2)</f>
        <v>Graduate</v>
      </c>
      <c r="E2" t="str">
        <f>IF(Raw!V2="", "", Raw!V2)</f>
        <v>P100831368</v>
      </c>
      <c r="F2" t="str">
        <f>IF(Raw!BA2="", "", Raw!BA2)</f>
        <v>F-1</v>
      </c>
      <c r="G2" t="str">
        <f>IF(Raw!AV2="", "", Raw!AV2)</f>
        <v>On Time</v>
      </c>
      <c r="H2" t="str">
        <f>IF(Raw!T2="", "", Raw!T2)</f>
        <v>qz209516@ohio.edu</v>
      </c>
      <c r="I2" t="str">
        <f>IF(Raw!U2="", "", Raw!U2)</f>
        <v>qian.zhanghong@gmail.com</v>
      </c>
      <c r="J2" t="str">
        <f>IF(Raw!AZ2="Failed", "No", "")</f>
        <v/>
      </c>
      <c r="K2" s="2">
        <f>IF(Raw!BH2="", "", IF(Raw!BH2="Missed", "Missed", DATEVALUE(RIGHT(Raw!BH2, LEN(Raw!BH2) - FIND(",", Raw!BH2) - 1))))</f>
        <v>43326</v>
      </c>
      <c r="L2" s="3">
        <f>IF(Raw!BI3="", "", IF(Raw!BI3="Missed", "Missed", TIMEVALUE(LEFT(Raw!BI3, FIND(" - ", Raw!BI3)))))</f>
        <v>0.5</v>
      </c>
      <c r="M2" t="str">
        <f>IF(Raw!BJ2="", "", Raw!BJ2)</f>
        <v>Nelson Dining Hall</v>
      </c>
    </row>
    <row r="3" spans="1:13" x14ac:dyDescent="0.2">
      <c r="A3" s="4">
        <f>IF(B3="", "", 2)</f>
        <v>2</v>
      </c>
      <c r="B3" s="4" t="str">
        <f>IF(Raw!R3="", "", Raw!R3)</f>
        <v>Tiwari</v>
      </c>
      <c r="C3" s="4" t="str">
        <f>IF(Raw!S3="", "", Raw!S3)</f>
        <v>Sunil</v>
      </c>
      <c r="D3" t="str">
        <f>IF(Raw!AT3="", "", Raw!AT3)</f>
        <v>Graduate</v>
      </c>
      <c r="E3" t="str">
        <f>IF(Raw!V3="", "", Raw!V3)</f>
        <v>P100918107</v>
      </c>
      <c r="F3" t="str">
        <f>IF(Raw!BA3="", "", Raw!BA3)</f>
        <v>F-1</v>
      </c>
      <c r="G3" t="str">
        <f>IF(Raw!AV3="", "", Raw!AV3)</f>
        <v>On Time</v>
      </c>
      <c r="H3" t="str">
        <f>IF(Raw!T3="", "", Raw!T3)</f>
        <v>st303118@ohio.edu</v>
      </c>
      <c r="I3" t="str">
        <f>IF(Raw!U3="", "", Raw!U3)</f>
        <v>suniltiwari9841@gmail.com</v>
      </c>
      <c r="J3" t="str">
        <f>IF(Raw!AZ3="Failed", "No", "")</f>
        <v/>
      </c>
      <c r="K3" s="2">
        <f>IF(Raw!BH3="", "", IF(Raw!BH3="Missed", "Missed", DATEVALUE(RIGHT(Raw!BH3, LEN(Raw!BH3) - FIND(",", Raw!BH3) - 1))))</f>
        <v>43326</v>
      </c>
      <c r="L3" s="3">
        <f>IF(Raw!BU3="", "", IF(Raw!BU3="Missed", "Missed", TIMEVALUE(Raw!BU3)))</f>
        <v>0.54166666666666663</v>
      </c>
      <c r="M3" t="str">
        <f>IF(Raw!BJ3="", "", Raw!BJ3)</f>
        <v>Nelson Dining Hall</v>
      </c>
    </row>
    <row r="4" spans="1:13" x14ac:dyDescent="0.2">
      <c r="A4" s="4">
        <f>IF(B4="", "", 3)</f>
        <v>3</v>
      </c>
      <c r="B4" s="4" t="str">
        <f>IF(Raw!R4="", "", Raw!R4)</f>
        <v>Baldissera Pacchetti</v>
      </c>
      <c r="C4" s="4" t="str">
        <f>IF(Raw!S4="", "", Raw!S4)</f>
        <v>Marina</v>
      </c>
      <c r="D4" t="str">
        <f>IF(Raw!AT4="", "", Raw!AT4)</f>
        <v>Graduate</v>
      </c>
      <c r="E4" t="str">
        <f>IF(Raw!V4="", "", Raw!V4)</f>
        <v>P100918551</v>
      </c>
      <c r="F4" t="str">
        <f>IF(Raw!BA4="", "", Raw!BA4)</f>
        <v>F-1</v>
      </c>
      <c r="G4" t="str">
        <f>IF(Raw!AV4="", "", Raw!AV4)</f>
        <v>2018-08-14</v>
      </c>
      <c r="H4" t="str">
        <f>IF(Raw!T4="", "", Raw!T4)</f>
        <v>mb311218@ohio.edu</v>
      </c>
      <c r="I4" t="str">
        <f>IF(Raw!U4="", "", Raw!U4)</f>
        <v>marinabaldisserapacchetti@gmail.com</v>
      </c>
      <c r="J4" t="str">
        <f>IF(Raw!AZ4="Failed", "No", "")</f>
        <v/>
      </c>
      <c r="K4" s="2">
        <f>IF(Raw!BH4="", "", IF(Raw!BH4="Missed", "Missed", DATEVALUE(RIGHT(Raw!BH4, LEN(Raw!BH4) - FIND(",", Raw!BH4) - 1))))</f>
        <v>43332</v>
      </c>
      <c r="L4" s="3">
        <f>IF(Raw!BU4="", "", IF(Raw!BU4="Missed", "Missed", TIMEVALUE(Raw!BU4)))</f>
        <v>0.54166666666666663</v>
      </c>
      <c r="M4" t="str">
        <f>IF(Raw!BJ4="", "", Raw!BJ4)</f>
        <v>Nelson Dining Hall</v>
      </c>
    </row>
    <row r="5" spans="1:13" x14ac:dyDescent="0.2">
      <c r="A5" s="4">
        <f>IF(B5="", "", 4)</f>
        <v>4</v>
      </c>
      <c r="B5" s="4" t="str">
        <f>IF(Raw!R5="", "", Raw!R5)</f>
        <v>Seghiri</v>
      </c>
      <c r="C5" s="4" t="str">
        <f>IF(Raw!S5="", "", Raw!S5)</f>
        <v>Mohamed</v>
      </c>
      <c r="D5" t="str">
        <f>IF(Raw!AT5="", "", Raw!AT5)</f>
        <v>Graduate</v>
      </c>
      <c r="E5" t="str">
        <f>IF(Raw!V5="", "", Raw!V5)</f>
        <v>P100904066</v>
      </c>
      <c r="F5" t="str">
        <f>IF(Raw!BA5="", "", Raw!BA5)</f>
        <v>F-1</v>
      </c>
      <c r="G5" t="str">
        <f>IF(Raw!AV5="", "", Raw!AV5)</f>
        <v>On Time</v>
      </c>
      <c r="H5" t="str">
        <f>IF(Raw!T5="", "", Raw!T5)</f>
        <v>ms013717@ohio.edu</v>
      </c>
      <c r="I5" t="str">
        <f>IF(Raw!U5="", "", Raw!U5)</f>
        <v>moh-saghar@hotmail.com</v>
      </c>
      <c r="J5" t="str">
        <f>IF(Raw!AZ5="Failed", "No", "")</f>
        <v/>
      </c>
      <c r="K5" s="2">
        <f>IF(Raw!BH5="", "", IF(Raw!BH5="Missed", "Missed", DATEVALUE(RIGHT(Raw!BH5, LEN(Raw!BH5) - FIND(",", Raw!BH5) - 1))))</f>
        <v>43326</v>
      </c>
      <c r="L5" s="3">
        <f>IF(Raw!BU5="", "", IF(Raw!BU5="Missed", "Missed", TIMEVALUE(Raw!BU5)))</f>
        <v>0.54166666666666663</v>
      </c>
      <c r="M5" t="str">
        <f>IF(Raw!BJ5="", "", Raw!BJ5)</f>
        <v>Nelson Dining Hall</v>
      </c>
    </row>
    <row r="6" spans="1:13" x14ac:dyDescent="0.2">
      <c r="A6" s="4">
        <f>IF(B6="", "", 5)</f>
        <v>5</v>
      </c>
      <c r="B6" s="4" t="str">
        <f>IF(Raw!R6="", "", Raw!R6)</f>
        <v>Bimpong</v>
      </c>
      <c r="C6" s="4" t="str">
        <f>IF(Raw!S6="", "", Raw!S6)</f>
        <v>William</v>
      </c>
      <c r="D6" t="str">
        <f>IF(Raw!AT6="", "", Raw!AT6)</f>
        <v>Graduate</v>
      </c>
      <c r="E6" t="str">
        <f>IF(Raw!V6="", "", Raw!V6)</f>
        <v>P100831137</v>
      </c>
      <c r="F6" t="str">
        <f>IF(Raw!BA6="", "", Raw!BA6)</f>
        <v>F-1</v>
      </c>
      <c r="G6" t="str">
        <f>IF(Raw!AV6="", "", Raw!AV6)</f>
        <v>On Time</v>
      </c>
      <c r="H6" t="str">
        <f>IF(Raw!T6="", "", Raw!T6)</f>
        <v>wb076516@ohio.edu</v>
      </c>
      <c r="I6" t="str">
        <f>IF(Raw!U6="", "", Raw!U6)</f>
        <v>willykay66@gmail.com</v>
      </c>
      <c r="J6" t="str">
        <f>IF(Raw!AZ6="Failed", "No", "")</f>
        <v/>
      </c>
      <c r="K6" s="2">
        <f>IF(Raw!BH6="", "", IF(Raw!BH6="Missed", "Missed", DATEVALUE(RIGHT(Raw!BH6, LEN(Raw!BH6) - FIND(",", Raw!BH6) - 1))))</f>
        <v>43326</v>
      </c>
      <c r="L6" s="3">
        <f>IF(Raw!BU6="", "", IF(Raw!BU6="Missed", "Missed", TIMEVALUE(Raw!BU6)))</f>
        <v>0.54166666666666663</v>
      </c>
      <c r="M6" t="str">
        <f>IF(Raw!BJ6="", "", Raw!BJ6)</f>
        <v>Nelson Dining Hall</v>
      </c>
    </row>
    <row r="7" spans="1:13" x14ac:dyDescent="0.2">
      <c r="A7" s="4">
        <f>IF(B7="", "", 6)</f>
        <v>6</v>
      </c>
      <c r="B7" s="4" t="str">
        <f>IF(Raw!R7="", "", Raw!R7)</f>
        <v>Bhuyan</v>
      </c>
      <c r="C7" s="4" t="str">
        <f>IF(Raw!S7="", "", Raw!S7)</f>
        <v>Md. Mahbub Or Rahman</v>
      </c>
      <c r="D7" t="str">
        <f>IF(Raw!AT7="", "", Raw!AT7)</f>
        <v>Graduate</v>
      </c>
      <c r="E7" t="str">
        <f>IF(Raw!V7="", "", Raw!V7)</f>
        <v>P100875851</v>
      </c>
      <c r="F7" t="str">
        <f>IF(Raw!BA7="", "", Raw!BA7)</f>
        <v>F-1</v>
      </c>
      <c r="G7" t="str">
        <f>IF(Raw!AV7="", "", Raw!AV7)</f>
        <v>On Time</v>
      </c>
      <c r="H7" t="str">
        <f>IF(Raw!T7="", "", Raw!T7)</f>
        <v>mb656717@ohio.edu</v>
      </c>
      <c r="I7" t="str">
        <f>IF(Raw!U7="", "", Raw!U7)</f>
        <v>mbhuyan522@gmail.com</v>
      </c>
      <c r="J7" t="str">
        <f>IF(Raw!AZ7="Failed", "No", "")</f>
        <v/>
      </c>
      <c r="K7" s="2">
        <f>IF(Raw!BH7="", "", IF(Raw!BH7="Missed", "Missed", DATEVALUE(RIGHT(Raw!BH7, LEN(Raw!BH7) - FIND(",", Raw!BH7) - 1))))</f>
        <v>43326</v>
      </c>
      <c r="L7" s="3">
        <f>IF(Raw!BU7="", "", IF(Raw!BU7="Missed", "Missed", TIMEVALUE(Raw!BU7)))</f>
        <v>0.54166666666666663</v>
      </c>
      <c r="M7" t="str">
        <f>IF(Raw!BJ7="", "", Raw!BJ7)</f>
        <v>Nelson Dining Hall</v>
      </c>
    </row>
    <row r="8" spans="1:13" x14ac:dyDescent="0.2">
      <c r="A8" s="4">
        <f>IF(B8="", "", 7)</f>
        <v>7</v>
      </c>
      <c r="B8" s="4" t="str">
        <f>IF(Raw!R8="", "", Raw!R8)</f>
        <v>Khambete</v>
      </c>
      <c r="C8" s="4" t="str">
        <f>IF(Raw!S8="", "", Raw!S8)</f>
        <v>Tanmayee</v>
      </c>
      <c r="D8" t="str">
        <f>IF(Raw!AT8="", "", Raw!AT8)</f>
        <v>Graduate</v>
      </c>
      <c r="E8" t="str">
        <f>IF(Raw!V8="", "", Raw!V8)</f>
        <v>P100917888</v>
      </c>
      <c r="F8" t="str">
        <f>IF(Raw!BA8="", "", Raw!BA8)</f>
        <v>F-1</v>
      </c>
      <c r="G8" t="str">
        <f>IF(Raw!AV8="", "", Raw!AV8)</f>
        <v>On Time</v>
      </c>
      <c r="H8" t="str">
        <f>IF(Raw!T8="", "", Raw!T8)</f>
        <v>tk537618@ohio.edu</v>
      </c>
      <c r="I8" t="str">
        <f>IF(Raw!U8="", "", Raw!U8)</f>
        <v>tkhambete@gmail.com</v>
      </c>
      <c r="J8" t="str">
        <f>IF(Raw!AZ8="Failed", "No", "")</f>
        <v/>
      </c>
      <c r="K8" s="2">
        <f>IF(Raw!BH8="", "", IF(Raw!BH8="Missed", "Missed", DATEVALUE(RIGHT(Raw!BH8, LEN(Raw!BH8) - FIND(",", Raw!BH8) - 1))))</f>
        <v>43326</v>
      </c>
      <c r="L8" s="3">
        <f>IF(Raw!BU8="", "", IF(Raw!BU8="Missed", "Missed", TIMEVALUE(Raw!BU8)))</f>
        <v>0.54166666666666663</v>
      </c>
      <c r="M8" t="str">
        <f>IF(Raw!BJ8="", "", Raw!BJ8)</f>
        <v>Nelson Dining Hall</v>
      </c>
    </row>
    <row r="9" spans="1:13" x14ac:dyDescent="0.2">
      <c r="A9" s="4">
        <f>IF(B9="", "", 8)</f>
        <v>8</v>
      </c>
      <c r="B9" s="4" t="str">
        <f>IF(Raw!R9="", "", Raw!R9)</f>
        <v>Otchere-Tawiah</v>
      </c>
      <c r="C9" s="4" t="str">
        <f>IF(Raw!S9="", "", Raw!S9)</f>
        <v>Kwame</v>
      </c>
      <c r="D9" t="str">
        <f>IF(Raw!AT9="", "", Raw!AT9)</f>
        <v>Graduate</v>
      </c>
      <c r="E9" t="str">
        <f>IF(Raw!V9="", "", Raw!V9)</f>
        <v>P100900224</v>
      </c>
      <c r="F9" t="str">
        <f>IF(Raw!BA9="", "", Raw!BA9)</f>
        <v>F-1</v>
      </c>
      <c r="G9" t="str">
        <f>IF(Raw!AV9="", "", Raw!AV9)</f>
        <v>On Time</v>
      </c>
      <c r="H9" t="str">
        <f>IF(Raw!T9="", "", Raw!T9)</f>
        <v>ko130917@ohio.edu</v>
      </c>
      <c r="I9" t="str">
        <f>IF(Raw!U9="", "", Raw!U9)</f>
        <v>kwame.otcheretawiah@gmail.com</v>
      </c>
      <c r="J9" t="str">
        <f>IF(Raw!AZ9="Failed", "No", "")</f>
        <v/>
      </c>
      <c r="K9" s="2">
        <f>IF(Raw!BH9="", "", IF(Raw!BH9="Missed", "Missed", DATEVALUE(RIGHT(Raw!BH9, LEN(Raw!BH9) - FIND(",", Raw!BH9) - 1))))</f>
        <v>43326</v>
      </c>
      <c r="L9" s="3">
        <f>IF(Raw!BU9="", "", IF(Raw!BU9="Missed", "Missed", TIMEVALUE(Raw!BU9)))</f>
        <v>0.54166666666666663</v>
      </c>
      <c r="M9" t="str">
        <f>IF(Raw!BJ9="", "", Raw!BJ9)</f>
        <v>Nelson Dining Hall</v>
      </c>
    </row>
    <row r="10" spans="1:13" x14ac:dyDescent="0.2">
      <c r="A10" s="4">
        <f>IF(B10="", "", 9)</f>
        <v>9</v>
      </c>
      <c r="B10" s="4" t="str">
        <f>IF(Raw!R10="", "", Raw!R10)</f>
        <v>ENYETORNYE</v>
      </c>
      <c r="C10" s="4" t="str">
        <f>IF(Raw!S10="", "", Raw!S10)</f>
        <v>JUSTICE</v>
      </c>
      <c r="D10" t="str">
        <f>IF(Raw!AT10="", "", Raw!AT10)</f>
        <v>Graduate</v>
      </c>
      <c r="E10" t="str">
        <f>IF(Raw!V10="", "", Raw!V10)</f>
        <v>P100909007</v>
      </c>
      <c r="F10" t="str">
        <f>IF(Raw!BA10="", "", Raw!BA10)</f>
        <v>F-1</v>
      </c>
      <c r="G10" t="str">
        <f>IF(Raw!AV10="", "", Raw!AV10)</f>
        <v>On Time</v>
      </c>
      <c r="H10" t="str">
        <f>IF(Raw!T10="", "", Raw!T10)</f>
        <v>je783817@ohio.edu</v>
      </c>
      <c r="I10" t="str">
        <f>IF(Raw!U10="", "", Raw!U10)</f>
        <v>justenye@gmail.com</v>
      </c>
      <c r="J10" t="str">
        <f>IF(Raw!AZ10="Failed", "No", "")</f>
        <v/>
      </c>
      <c r="K10" s="2">
        <f>IF(Raw!BH10="", "", IF(Raw!BH10="Missed", "Missed", DATEVALUE(RIGHT(Raw!BH10, LEN(Raw!BH10) - FIND(",", Raw!BH10) - 1))))</f>
        <v>43326</v>
      </c>
      <c r="L10" s="3">
        <f>IF(Raw!BU10="", "", IF(Raw!BU10="Missed", "Missed", TIMEVALUE(Raw!BU10)))</f>
        <v>0.54166666666666663</v>
      </c>
      <c r="M10" t="str">
        <f>IF(Raw!BJ10="", "", Raw!BJ10)</f>
        <v>Nelson Dining Hall</v>
      </c>
    </row>
    <row r="11" spans="1:13" x14ac:dyDescent="0.2">
      <c r="A11" s="4">
        <f>IF(B11="", "", 10)</f>
        <v>10</v>
      </c>
      <c r="B11" s="4" t="str">
        <f>IF(Raw!R11="", "", Raw!R11)</f>
        <v>Asabere</v>
      </c>
      <c r="C11" s="4" t="str">
        <f>IF(Raw!S11="", "", Raw!S11)</f>
        <v>Michael Domfeh</v>
      </c>
      <c r="D11" t="str">
        <f>IF(Raw!AT11="", "", Raw!AT11)</f>
        <v>Graduate</v>
      </c>
      <c r="E11" t="str">
        <f>IF(Raw!V11="", "", Raw!V11)</f>
        <v>P100908962</v>
      </c>
      <c r="F11" t="str">
        <f>IF(Raw!BA11="", "", Raw!BA11)</f>
        <v>F-1</v>
      </c>
      <c r="G11" t="str">
        <f>IF(Raw!AV11="", "", Raw!AV11)</f>
        <v>On Time</v>
      </c>
      <c r="H11" t="str">
        <f>IF(Raw!T11="", "", Raw!T11)</f>
        <v>ma959417@ohio.edu</v>
      </c>
      <c r="I11" t="str">
        <f>IF(Raw!U11="", "", Raw!U11)</f>
        <v>mdasabee@gmail.com</v>
      </c>
      <c r="J11" t="str">
        <f>IF(Raw!AZ11="Failed", "No", "")</f>
        <v/>
      </c>
      <c r="K11" s="2">
        <f>IF(Raw!BH11="", "", IF(Raw!BH11="Missed", "Missed", DATEVALUE(RIGHT(Raw!BH11, LEN(Raw!BH11) - FIND(",", Raw!BH11) - 1))))</f>
        <v>43326</v>
      </c>
      <c r="L11" s="3">
        <f>IF(Raw!BU11="", "", IF(Raw!BU11="Missed", "Missed", TIMEVALUE(Raw!BU11)))</f>
        <v>0.54166666666666663</v>
      </c>
      <c r="M11" t="str">
        <f>IF(Raw!BJ11="", "", Raw!BJ11)</f>
        <v>Nelson Dining Hall</v>
      </c>
    </row>
    <row r="12" spans="1:13" x14ac:dyDescent="0.2">
      <c r="A12" s="4">
        <f>IF(B12="", "", 11)</f>
        <v>11</v>
      </c>
      <c r="B12" s="4" t="str">
        <f>IF(Raw!R12="", "", Raw!R12)</f>
        <v>Olubakinde</v>
      </c>
      <c r="C12" s="4" t="str">
        <f>IF(Raw!S12="", "", Raw!S12)</f>
        <v>Temiloluwa Omorinsola</v>
      </c>
      <c r="D12" t="str">
        <f>IF(Raw!AT12="", "", Raw!AT12)</f>
        <v>Undergraduate</v>
      </c>
      <c r="E12" t="str">
        <f>IF(Raw!V12="", "", Raw!V12)</f>
        <v>P100892036</v>
      </c>
      <c r="F12" t="str">
        <f>IF(Raw!BA12="", "", Raw!BA12)</f>
        <v>F-1</v>
      </c>
      <c r="G12" t="str">
        <f>IF(Raw!AV12="", "", Raw!AV12)</f>
        <v>On Time</v>
      </c>
      <c r="H12" t="str">
        <f>IF(Raw!T12="", "", Raw!T12)</f>
        <v>Mo323917@ohio.edu</v>
      </c>
      <c r="I12" t="str">
        <f>IF(Raw!U12="", "", Raw!U12)</f>
        <v>Temolubakinde@gmail.com</v>
      </c>
      <c r="J12" t="str">
        <f>IF(Raw!AZ12="Failed", "No", "")</f>
        <v/>
      </c>
      <c r="K12" s="2">
        <f>IF(Raw!BH12="", "", IF(Raw!BH12="Missed", "Missed", DATEVALUE(RIGHT(Raw!BH12, LEN(Raw!BH12) - FIND(",", Raw!BH12) - 1))))</f>
        <v>43332</v>
      </c>
      <c r="L12" s="3">
        <f>IF(Raw!BU12="", "", IF(Raw!BU12="Missed", "Missed", TIMEVALUE(Raw!BU12)))</f>
        <v>0.375</v>
      </c>
      <c r="M12" t="str">
        <f>IF(Raw!BJ12="", "", Raw!BJ12)</f>
        <v>Nelson Dining Hall</v>
      </c>
    </row>
    <row r="13" spans="1:13" x14ac:dyDescent="0.2">
      <c r="A13" s="4">
        <f>IF(B13="", "", 12)</f>
        <v>12</v>
      </c>
      <c r="B13" s="4" t="str">
        <f>IF(Raw!R13="", "", Raw!R13)</f>
        <v>Asare</v>
      </c>
      <c r="C13" s="4" t="str">
        <f>IF(Raw!S13="", "", Raw!S13)</f>
        <v>Felix</v>
      </c>
      <c r="D13" t="str">
        <f>IF(Raw!AT13="", "", Raw!AT13)</f>
        <v>Graduate</v>
      </c>
      <c r="E13" t="str">
        <f>IF(Raw!V13="", "", Raw!V13)</f>
        <v>P100897992</v>
      </c>
      <c r="F13" t="str">
        <f>IF(Raw!BA13="", "", Raw!BA13)</f>
        <v>F-1</v>
      </c>
      <c r="G13" t="str">
        <f>IF(Raw!AV13="", "", Raw!AV13)</f>
        <v>On Time</v>
      </c>
      <c r="H13" t="str">
        <f>IF(Raw!T13="", "", Raw!T13)</f>
        <v>fa393317@ohio.edu</v>
      </c>
      <c r="I13" t="str">
        <f>IF(Raw!U13="", "", Raw!U13)</f>
        <v>fasare5000@gmail.com</v>
      </c>
      <c r="J13" t="str">
        <f>IF(Raw!AZ13="Failed", "No", "")</f>
        <v/>
      </c>
      <c r="K13" s="2">
        <f>IF(Raw!BH13="", "", IF(Raw!BH13="Missed", "Missed", DATEVALUE(RIGHT(Raw!BH13, LEN(Raw!BH13) - FIND(",", Raw!BH13) - 1))))</f>
        <v>43326</v>
      </c>
      <c r="L13" s="3">
        <f>IF(Raw!BU13="", "", IF(Raw!BU13="Missed", "Missed", TIMEVALUE(Raw!BU13)))</f>
        <v>0.54166666666666663</v>
      </c>
      <c r="M13" t="str">
        <f>IF(Raw!BJ13="", "", Raw!BJ13)</f>
        <v>Nelson Dining Hall</v>
      </c>
    </row>
    <row r="14" spans="1:13" x14ac:dyDescent="0.2">
      <c r="A14" s="4">
        <f>IF(B14="", "", 13)</f>
        <v>13</v>
      </c>
      <c r="B14" s="4" t="str">
        <f>IF(Raw!R14="", "", Raw!R14)</f>
        <v>Ansah Peprah</v>
      </c>
      <c r="C14" s="4" t="str">
        <f>IF(Raw!S14="", "", Raw!S14)</f>
        <v>Charles</v>
      </c>
      <c r="D14" t="str">
        <f>IF(Raw!AT14="", "", Raw!AT14)</f>
        <v>Graduate</v>
      </c>
      <c r="E14" t="str">
        <f>IF(Raw!V14="", "", Raw!V14)</f>
        <v>P100910354</v>
      </c>
      <c r="F14" t="str">
        <f>IF(Raw!BA14="", "", Raw!BA14)</f>
        <v>F-1</v>
      </c>
      <c r="G14" t="str">
        <f>IF(Raw!AV14="", "", Raw!AV14)</f>
        <v>On Time</v>
      </c>
      <c r="H14" t="str">
        <f>IF(Raw!T14="", "", Raw!T14)</f>
        <v>ca977817@ohio.edu</v>
      </c>
      <c r="I14" t="str">
        <f>IF(Raw!U14="", "", Raw!U14)</f>
        <v>cansahpeprah@gmail.com</v>
      </c>
      <c r="J14" t="str">
        <f>IF(Raw!AZ14="Failed", "No", "")</f>
        <v/>
      </c>
      <c r="K14" s="2">
        <f>IF(Raw!BH14="", "", IF(Raw!BH14="Missed", "Missed", DATEVALUE(RIGHT(Raw!BH14, LEN(Raw!BH14) - FIND(",", Raw!BH14) - 1))))</f>
        <v>43326</v>
      </c>
      <c r="L14" s="3">
        <f>IF(Raw!BU14="", "", IF(Raw!BU14="Missed", "Missed", TIMEVALUE(Raw!BU14)))</f>
        <v>0.54166666666666663</v>
      </c>
      <c r="M14" t="str">
        <f>IF(Raw!BJ14="", "", Raw!BJ14)</f>
        <v>Nelson Dining Hall</v>
      </c>
    </row>
    <row r="15" spans="1:13" x14ac:dyDescent="0.2">
      <c r="A15" s="4">
        <f>IF(B15="", "", 14)</f>
        <v>14</v>
      </c>
      <c r="B15" s="4" t="str">
        <f>IF(Raw!R15="", "", Raw!R15)</f>
        <v>Gong</v>
      </c>
      <c r="C15" s="4" t="str">
        <f>IF(Raw!S15="", "", Raw!S15)</f>
        <v>Lingxi</v>
      </c>
      <c r="D15" t="str">
        <f>IF(Raw!AT15="", "", Raw!AT15)</f>
        <v>OPIE</v>
      </c>
      <c r="E15" t="str">
        <f>IF(Raw!V15="", "", Raw!V15)</f>
        <v>P100904056</v>
      </c>
      <c r="F15" t="str">
        <f>IF(Raw!BA15="", "", Raw!BA15)</f>
        <v>F-1</v>
      </c>
      <c r="G15" t="str">
        <f>IF(Raw!AV15="", "", Raw!AV15)</f>
        <v>On Time</v>
      </c>
      <c r="H15" t="str">
        <f>IF(Raw!T15="", "", Raw!T15)</f>
        <v>lg618917@ohio.edu</v>
      </c>
      <c r="I15" t="str">
        <f>IF(Raw!U15="", "", Raw!U15)</f>
        <v>gonglingxi@126.com</v>
      </c>
      <c r="J15" t="str">
        <f>IF(Raw!AZ15="Failed", "No", "")</f>
        <v/>
      </c>
      <c r="K15" s="2">
        <f>IF(Raw!BH15="", "", IF(Raw!BH15="Missed", "Missed", DATEVALUE(RIGHT(Raw!BH15, LEN(Raw!BH15) - FIND(",", Raw!BH15) - 1))))</f>
        <v>43332</v>
      </c>
      <c r="L15" s="3">
        <f>IF(Raw!BU15="", "", IF(Raw!BU15="Missed", "Missed", TIMEVALUE(Raw!BU15)))</f>
        <v>0.375</v>
      </c>
      <c r="M15" t="str">
        <f>IF(Raw!BJ15="", "", Raw!BJ15)</f>
        <v>Nelson Dining Hall</v>
      </c>
    </row>
    <row r="16" spans="1:13" x14ac:dyDescent="0.2">
      <c r="A16" s="4">
        <f>IF(B16="", "", 15)</f>
        <v>15</v>
      </c>
      <c r="B16" s="4" t="str">
        <f>IF(Raw!R16="", "", Raw!R16)</f>
        <v>alamiri</v>
      </c>
      <c r="C16" s="4" t="str">
        <f>IF(Raw!S16="", "", Raw!S16)</f>
        <v>essa salem</v>
      </c>
      <c r="D16" t="str">
        <f>IF(Raw!AT16="", "", Raw!AT16)</f>
        <v>Undergraduate</v>
      </c>
      <c r="E16" t="str">
        <f>IF(Raw!V16="", "", Raw!V16)</f>
        <v xml:space="preserve">P100918646  </v>
      </c>
      <c r="F16" t="str">
        <f>IF(Raw!BA16="", "", Raw!BA16)</f>
        <v>F-1</v>
      </c>
      <c r="G16" t="str">
        <f>IF(Raw!AV16="", "", Raw!AV16)</f>
        <v>On Time</v>
      </c>
      <c r="H16" t="str">
        <f>IF(Raw!T16="", "", Raw!T16)</f>
        <v>ea265918@ohio.edu</v>
      </c>
      <c r="I16" t="str">
        <f>IF(Raw!U16="", "", Raw!U16)</f>
        <v>essa.alamiri@outlook.com</v>
      </c>
      <c r="J16" t="str">
        <f>IF(Raw!AZ16="Failed", "No", "")</f>
        <v/>
      </c>
      <c r="K16" s="2">
        <f>IF(Raw!BH16="", "", IF(Raw!BH16="Missed", "Missed", DATEVALUE(RIGHT(Raw!BH16, LEN(Raw!BH16) - FIND(",", Raw!BH16) - 1))))</f>
        <v>43332</v>
      </c>
      <c r="L16" s="3">
        <f>IF(Raw!BU16="", "", IF(Raw!BU16="Missed", "Missed", TIMEVALUE(Raw!BU16)))</f>
        <v>0.375</v>
      </c>
      <c r="M16" t="str">
        <f>IF(Raw!BJ16="", "", Raw!BJ16)</f>
        <v>Nelson Dining Hall</v>
      </c>
    </row>
    <row r="17" spans="1:13" x14ac:dyDescent="0.2">
      <c r="A17" s="4">
        <f>IF(B17="", "", 16)</f>
        <v>16</v>
      </c>
      <c r="B17" s="4" t="str">
        <f>IF(Raw!R17="", "", Raw!R17)</f>
        <v>Withanage</v>
      </c>
      <c r="C17" s="4" t="str">
        <f>IF(Raw!S17="", "", Raw!S17)</f>
        <v>Yeshan</v>
      </c>
      <c r="D17" t="str">
        <f>IF(Raw!AT17="", "", Raw!AT17)</f>
        <v>Graduate</v>
      </c>
      <c r="E17" t="str">
        <f>IF(Raw!V17="", "", Raw!V17)</f>
        <v>P100827137</v>
      </c>
      <c r="F17" t="str">
        <f>IF(Raw!BA17="", "", Raw!BA17)</f>
        <v>F-1</v>
      </c>
      <c r="G17" t="str">
        <f>IF(Raw!AV17="", "", Raw!AV17)</f>
        <v>On Time</v>
      </c>
      <c r="H17" t="str">
        <f>IF(Raw!T17="", "", Raw!T17)</f>
        <v>yw940216@ohio.edu</v>
      </c>
      <c r="I17" t="str">
        <f>IF(Raw!U17="", "", Raw!U17)</f>
        <v>yeshanwithanage@gmail.com</v>
      </c>
      <c r="J17" t="str">
        <f>IF(Raw!AZ17="Failed", "No", "")</f>
        <v/>
      </c>
      <c r="K17" s="2">
        <f>IF(Raw!BH17="", "", IF(Raw!BH17="Missed", "Missed", DATEVALUE(RIGHT(Raw!BH17, LEN(Raw!BH17) - FIND(",", Raw!BH17) - 1))))</f>
        <v>43326</v>
      </c>
      <c r="L17" s="3">
        <f>IF(Raw!BU17="", "", IF(Raw!BU17="Missed", "Missed", TIMEVALUE(Raw!BU17)))</f>
        <v>0.54166666666666663</v>
      </c>
      <c r="M17" t="str">
        <f>IF(Raw!BJ17="", "", Raw!BJ17)</f>
        <v>Nelson Dining Hall</v>
      </c>
    </row>
    <row r="18" spans="1:13" x14ac:dyDescent="0.2">
      <c r="A18" s="4">
        <f>IF(B18="", "", 17)</f>
        <v>17</v>
      </c>
      <c r="B18" s="4" t="str">
        <f>IF(Raw!R18="", "", Raw!R18)</f>
        <v>Zhuo</v>
      </c>
      <c r="C18" s="4" t="str">
        <f>IF(Raw!S18="", "", Raw!S18)</f>
        <v>Yirong</v>
      </c>
      <c r="D18" t="str">
        <f>IF(Raw!AT18="", "", Raw!AT18)</f>
        <v>Graduate</v>
      </c>
      <c r="E18" t="str">
        <f>IF(Raw!V18="", "", Raw!V18)</f>
        <v>P100916350</v>
      </c>
      <c r="F18" t="str">
        <f>IF(Raw!BA18="", "", Raw!BA18)</f>
        <v>F-1</v>
      </c>
      <c r="G18" t="str">
        <f>IF(Raw!AV18="", "", Raw!AV18)</f>
        <v>On Time</v>
      </c>
      <c r="H18" t="str">
        <f>IF(Raw!T18="", "", Raw!T18)</f>
        <v>yz650318@ohio.edu</v>
      </c>
      <c r="I18" t="str">
        <f>IF(Raw!U18="", "", Raw!U18)</f>
        <v>zhuoyirongbinggo@outlook.com</v>
      </c>
      <c r="J18" t="str">
        <f>IF(Raw!AZ18="Failed", "No", "")</f>
        <v/>
      </c>
      <c r="K18" s="2">
        <f>IF(Raw!BH18="", "", IF(Raw!BH18="Missed", "Missed", DATEVALUE(RIGHT(Raw!BH18, LEN(Raw!BH18) - FIND(",", Raw!BH18) - 1))))</f>
        <v>43326</v>
      </c>
      <c r="L18" s="3">
        <f>IF(Raw!BU18="", "", IF(Raw!BU18="Missed", "Missed", TIMEVALUE(Raw!BU18)))</f>
        <v>0.54166666666666663</v>
      </c>
      <c r="M18" t="str">
        <f>IF(Raw!BJ18="", "", Raw!BJ18)</f>
        <v>Nelson Dining Hall</v>
      </c>
    </row>
    <row r="19" spans="1:13" x14ac:dyDescent="0.2">
      <c r="A19" s="4">
        <f>IF(B19="", "", 18)</f>
        <v>18</v>
      </c>
      <c r="B19" s="4" t="str">
        <f>IF(Raw!R19="", "", Raw!R19)</f>
        <v>Ray</v>
      </c>
      <c r="C19" s="4" t="str">
        <f>IF(Raw!S19="", "", Raw!S19)</f>
        <v>Sneha</v>
      </c>
      <c r="D19" t="str">
        <f>IF(Raw!AT19="", "", Raw!AT19)</f>
        <v>Graduate</v>
      </c>
      <c r="E19" t="str">
        <f>IF(Raw!V19="", "", Raw!V19)</f>
        <v>P100893895</v>
      </c>
      <c r="F19" t="str">
        <f>IF(Raw!BA19="", "", Raw!BA19)</f>
        <v>F-1</v>
      </c>
      <c r="G19" t="str">
        <f>IF(Raw!AV19="", "", Raw!AV19)</f>
        <v>On Time</v>
      </c>
      <c r="H19" t="str">
        <f>IF(Raw!T19="", "", Raw!T19)</f>
        <v>sr909617@ohio.edu</v>
      </c>
      <c r="I19" t="str">
        <f>IF(Raw!U19="", "", Raw!U19)</f>
        <v>snehaaray21@gmail.com</v>
      </c>
      <c r="J19" t="str">
        <f>IF(Raw!AZ19="Failed", "No", "")</f>
        <v/>
      </c>
      <c r="K19" s="2">
        <f>IF(Raw!BH19="", "", IF(Raw!BH19="Missed", "Missed", DATEVALUE(RIGHT(Raw!BH19, LEN(Raw!BH19) - FIND(",", Raw!BH19) - 1))))</f>
        <v>43326</v>
      </c>
      <c r="L19" s="3">
        <f>IF(Raw!BU19="", "", IF(Raw!BU19="Missed", "Missed", TIMEVALUE(Raw!BU19)))</f>
        <v>0.54166666666666663</v>
      </c>
      <c r="M19" t="str">
        <f>IF(Raw!BJ19="", "", Raw!BJ19)</f>
        <v>Nelson Dining Hall</v>
      </c>
    </row>
    <row r="20" spans="1:13" x14ac:dyDescent="0.2">
      <c r="A20" s="4">
        <f>IF(B20="", "", 19)</f>
        <v>19</v>
      </c>
      <c r="B20" s="4" t="str">
        <f>IF(Raw!R20="", "", Raw!R20)</f>
        <v>Popli</v>
      </c>
      <c r="C20" s="4" t="str">
        <f>IF(Raw!S20="", "", Raw!S20)</f>
        <v>Ritika</v>
      </c>
      <c r="D20" t="str">
        <f>IF(Raw!AT20="", "", Raw!AT20)</f>
        <v>Graduate</v>
      </c>
      <c r="E20" t="str">
        <f>IF(Raw!V20="", "", Raw!V20)</f>
        <v>P100910588</v>
      </c>
      <c r="F20" t="str">
        <f>IF(Raw!BA20="", "", Raw!BA20)</f>
        <v>F-1</v>
      </c>
      <c r="G20" t="str">
        <f>IF(Raw!AV20="", "", Raw!AV20)</f>
        <v>On Time</v>
      </c>
      <c r="H20" t="str">
        <f>IF(Raw!T20="", "", Raw!T20)</f>
        <v>rp427417@ohio.edu</v>
      </c>
      <c r="I20" t="str">
        <f>IF(Raw!U20="", "", Raw!U20)</f>
        <v>ritika.popli@gmail.com</v>
      </c>
      <c r="J20" t="str">
        <f>IF(Raw!AZ20="Failed", "No", "")</f>
        <v/>
      </c>
      <c r="K20" s="2">
        <f>IF(Raw!BH20="", "", IF(Raw!BH20="Missed", "Missed", DATEVALUE(RIGHT(Raw!BH20, LEN(Raw!BH20) - FIND(",", Raw!BH20) - 1))))</f>
        <v>43326</v>
      </c>
      <c r="L20" s="3">
        <f>IF(Raw!BU20="", "", IF(Raw!BU20="Missed", "Missed", TIMEVALUE(Raw!BU20)))</f>
        <v>0.54166666666666663</v>
      </c>
      <c r="M20" t="str">
        <f>IF(Raw!BJ20="", "", Raw!BJ20)</f>
        <v>Nelson Dining Hall</v>
      </c>
    </row>
    <row r="21" spans="1:13" x14ac:dyDescent="0.2">
      <c r="A21" s="4">
        <f>IF(B21="", "", 20)</f>
        <v>20</v>
      </c>
      <c r="B21" s="4" t="str">
        <f>IF(Raw!R21="", "", Raw!R21)</f>
        <v>Black</v>
      </c>
      <c r="C21" s="4" t="str">
        <f>IF(Raw!S21="", "", Raw!S21)</f>
        <v>Julia</v>
      </c>
      <c r="D21" t="str">
        <f>IF(Raw!AT21="", "", Raw!AT21)</f>
        <v>Undergraduate</v>
      </c>
      <c r="E21" t="str">
        <f>IF(Raw!V21="", "", Raw!V21)</f>
        <v>P100907741</v>
      </c>
      <c r="F21" t="str">
        <f>IF(Raw!BA21="", "", Raw!BA21)</f>
        <v>F-1</v>
      </c>
      <c r="G21" t="str">
        <f>IF(Raw!AV21="", "", Raw!AV21)</f>
        <v>On Time</v>
      </c>
      <c r="H21" t="str">
        <f>IF(Raw!T21="", "", Raw!T21)</f>
        <v>jb126817@ohio.edu</v>
      </c>
      <c r="I21" t="str">
        <f>IF(Raw!U21="", "", Raw!U21)</f>
        <v>juliablackjack@gmail.com</v>
      </c>
      <c r="J21" t="str">
        <f>IF(Raw!AZ21="Failed", "No", "")</f>
        <v/>
      </c>
      <c r="K21" s="2">
        <f>IF(Raw!BH21="", "", IF(Raw!BH21="Missed", "Missed", DATEVALUE(RIGHT(Raw!BH21, LEN(Raw!BH21) - FIND(",", Raw!BH21) - 1))))</f>
        <v>43332</v>
      </c>
      <c r="L21" s="3">
        <f>IF(Raw!BU21="", "", IF(Raw!BU21="Missed", "Missed", TIMEVALUE(Raw!BU21)))</f>
        <v>0.375</v>
      </c>
      <c r="M21" t="str">
        <f>IF(Raw!BJ21="", "", Raw!BJ21)</f>
        <v>Nelson Dining Hall</v>
      </c>
    </row>
    <row r="22" spans="1:13" x14ac:dyDescent="0.2">
      <c r="A22" s="4">
        <f>IF(B22="", "", 21)</f>
        <v>21</v>
      </c>
      <c r="B22" s="4" t="str">
        <f>IF(Raw!R22="", "", Raw!R22)</f>
        <v>Chauhan</v>
      </c>
      <c r="C22" s="4" t="str">
        <f>IF(Raw!S22="", "", Raw!S22)</f>
        <v>Kanishk</v>
      </c>
      <c r="D22" t="str">
        <f>IF(Raw!AT22="", "", Raw!AT22)</f>
        <v>Graduate</v>
      </c>
      <c r="E22" t="str">
        <f>IF(Raw!V22="", "", Raw!V22)</f>
        <v>P100912086</v>
      </c>
      <c r="F22" t="str">
        <f>IF(Raw!BA22="", "", Raw!BA22)</f>
        <v>F-1</v>
      </c>
      <c r="G22" t="str">
        <f>IF(Raw!AV22="", "", Raw!AV22)</f>
        <v>On Time</v>
      </c>
      <c r="H22" t="str">
        <f>IF(Raw!T22="", "", Raw!T22)</f>
        <v>kc303218@ohio.edu</v>
      </c>
      <c r="I22" t="str">
        <f>IF(Raw!U22="", "", Raw!U22)</f>
        <v>kanishk.phd@gmail.com</v>
      </c>
      <c r="J22" t="str">
        <f>IF(Raw!AZ22="Failed", "No", "")</f>
        <v/>
      </c>
      <c r="K22" s="2">
        <f>IF(Raw!BH22="", "", IF(Raw!BH22="Missed", "Missed", DATEVALUE(RIGHT(Raw!BH22, LEN(Raw!BH22) - FIND(",", Raw!BH22) - 1))))</f>
        <v>43326</v>
      </c>
      <c r="L22" s="3">
        <f>IF(Raw!BU22="", "", IF(Raw!BU22="Missed", "Missed", TIMEVALUE(Raw!BU22)))</f>
        <v>0.54166666666666663</v>
      </c>
      <c r="M22" t="str">
        <f>IF(Raw!BJ22="", "", Raw!BJ22)</f>
        <v>Nelson Dining Hall</v>
      </c>
    </row>
    <row r="23" spans="1:13" x14ac:dyDescent="0.2">
      <c r="A23" s="4">
        <f>IF(B23="", "", 22)</f>
        <v>22</v>
      </c>
      <c r="B23" s="4" t="str">
        <f>IF(Raw!R23="", "", Raw!R23)</f>
        <v>Azzi</v>
      </c>
      <c r="C23" s="4" t="str">
        <f>IF(Raw!S23="", "", Raw!S23)</f>
        <v>Camellia</v>
      </c>
      <c r="D23" t="str">
        <f>IF(Raw!AT23="", "", Raw!AT23)</f>
        <v>Undergraduate</v>
      </c>
      <c r="E23" t="str">
        <f>IF(Raw!V23="", "", Raw!V23)</f>
        <v>P100887954</v>
      </c>
      <c r="F23" t="str">
        <f>IF(Raw!BA23="", "", Raw!BA23)</f>
        <v>F-1</v>
      </c>
      <c r="G23" t="str">
        <f>IF(Raw!AV23="", "", Raw!AV23)</f>
        <v>On Time</v>
      </c>
      <c r="H23" t="str">
        <f>IF(Raw!T23="", "", Raw!T23)</f>
        <v>ca574517@ohio.edu</v>
      </c>
      <c r="I23" t="str">
        <f>IF(Raw!U23="", "", Raw!U23)</f>
        <v>Cam.Azzi@yahoo.com</v>
      </c>
      <c r="J23" t="str">
        <f>IF(Raw!AZ23="Failed", "No", "")</f>
        <v/>
      </c>
      <c r="K23" s="2">
        <f>IF(Raw!BH23="", "", IF(Raw!BH23="Missed", "Missed", DATEVALUE(RIGHT(Raw!BH23, LEN(Raw!BH23) - FIND(",", Raw!BH23) - 1))))</f>
        <v>43332</v>
      </c>
      <c r="L23" s="3">
        <f>IF(Raw!BU23="", "", IF(Raw!BU23="Missed", "Missed", TIMEVALUE(Raw!BU23)))</f>
        <v>0.375</v>
      </c>
      <c r="M23" t="str">
        <f>IF(Raw!BJ23="", "", Raw!BJ23)</f>
        <v>Nelson Dining Hall</v>
      </c>
    </row>
    <row r="24" spans="1:13" x14ac:dyDescent="0.2">
      <c r="A24" s="4">
        <f>IF(B24="", "", 23)</f>
        <v>23</v>
      </c>
      <c r="B24" s="4" t="str">
        <f>IF(Raw!R24="", "", Raw!R24)</f>
        <v>Abushamah</v>
      </c>
      <c r="C24" s="4" t="str">
        <f>IF(Raw!S24="", "", Raw!S24)</f>
        <v>Eman M K</v>
      </c>
      <c r="D24" t="str">
        <f>IF(Raw!AT24="", "", Raw!AT24)</f>
        <v>Graduate</v>
      </c>
      <c r="E24" t="str">
        <f>IF(Raw!V24="", "", Raw!V24)</f>
        <v>P100910023</v>
      </c>
      <c r="F24" t="str">
        <f>IF(Raw!BA24="", "", Raw!BA24)</f>
        <v>F-1</v>
      </c>
      <c r="G24" t="str">
        <f>IF(Raw!AV24="", "", Raw!AV24)</f>
        <v>On Time</v>
      </c>
      <c r="H24" t="str">
        <f>IF(Raw!T24="", "", Raw!T24)</f>
        <v>ea396717@ohio.edu</v>
      </c>
      <c r="I24" t="str">
        <f>IF(Raw!U24="", "", Raw!U24)</f>
        <v>eman.shamma@hotmail.com</v>
      </c>
      <c r="J24" t="str">
        <f>IF(Raw!AZ24="Failed", "No", "")</f>
        <v/>
      </c>
      <c r="K24" s="2">
        <f>IF(Raw!BH24="", "", IF(Raw!BH24="Missed", "Missed", DATEVALUE(RIGHT(Raw!BH24, LEN(Raw!BH24) - FIND(",", Raw!BH24) - 1))))</f>
        <v>43326</v>
      </c>
      <c r="L24" s="3">
        <f>IF(Raw!BU24="", "", IF(Raw!BU24="Missed", "Missed", TIMEVALUE(Raw!BU24)))</f>
        <v>0.54166666666666663</v>
      </c>
      <c r="M24" t="str">
        <f>IF(Raw!BJ24="", "", Raw!BJ24)</f>
        <v>Nelson Dining Hall</v>
      </c>
    </row>
    <row r="25" spans="1:13" x14ac:dyDescent="0.2">
      <c r="A25" s="4">
        <f>IF(B25="", "", 24)</f>
        <v>24</v>
      </c>
      <c r="B25" s="4" t="str">
        <f>IF(Raw!R25="", "", Raw!R25)</f>
        <v>Albulushi</v>
      </c>
      <c r="C25" s="4" t="str">
        <f>IF(Raw!S25="", "", Raw!S25)</f>
        <v>Abdoalhakim</v>
      </c>
      <c r="D25" t="str">
        <f>IF(Raw!AT25="", "", Raw!AT25)</f>
        <v>Undergraduate</v>
      </c>
      <c r="E25" t="str">
        <f>IF(Raw!V25="", "", Raw!V25)</f>
        <v>P100859167</v>
      </c>
      <c r="F25" t="str">
        <f>IF(Raw!BA25="", "", Raw!BA25)</f>
        <v/>
      </c>
      <c r="G25" t="str">
        <f>IF(Raw!AV25="", "", Raw!AV25)</f>
        <v/>
      </c>
      <c r="H25" t="str">
        <f>IF(Raw!T25="", "", Raw!T25)</f>
        <v>aa143016@ohio.edu</v>
      </c>
      <c r="I25" t="str">
        <f>IF(Raw!U25="", "", Raw!U25)</f>
        <v>abdoalhakim1998@gmail.com</v>
      </c>
      <c r="J25" t="str">
        <f>IF(Raw!AZ25="Failed", "No", "")</f>
        <v>No</v>
      </c>
      <c r="K25" s="2" t="str">
        <f>IF(Raw!BH25="", "", IF(Raw!BH25="Missed", "Missed", DATEVALUE(RIGHT(Raw!BH25, LEN(Raw!BH25) - FIND(",", Raw!BH25) - 1))))</f>
        <v/>
      </c>
      <c r="L25" s="3" t="str">
        <f>IF(Raw!BU25="", "", IF(Raw!BU25="Missed", "Missed", TIMEVALUE(Raw!BU25)))</f>
        <v/>
      </c>
      <c r="M25" t="str">
        <f>IF(Raw!BJ25="", "", Raw!BJ25)</f>
        <v/>
      </c>
    </row>
    <row r="26" spans="1:13" x14ac:dyDescent="0.2">
      <c r="A26" s="4">
        <f>IF(B26="", "", 25)</f>
        <v>25</v>
      </c>
      <c r="B26" s="4" t="str">
        <f>IF(Raw!R26="", "", Raw!R26)</f>
        <v>Alnasser</v>
      </c>
      <c r="C26" s="4" t="str">
        <f>IF(Raw!S26="", "", Raw!S26)</f>
        <v>Zainab</v>
      </c>
      <c r="D26" t="str">
        <f>IF(Raw!AT26="", "", Raw!AT26)</f>
        <v>Graduate</v>
      </c>
      <c r="E26" t="str">
        <f>IF(Raw!V26="", "", Raw!V26)</f>
        <v>P100895866</v>
      </c>
      <c r="F26" t="str">
        <f>IF(Raw!BA26="", "", Raw!BA26)</f>
        <v>F-1</v>
      </c>
      <c r="G26" t="str">
        <f>IF(Raw!AV26="", "", Raw!AV26)</f>
        <v>On Time</v>
      </c>
      <c r="H26" t="str">
        <f>IF(Raw!T26="", "", Raw!T26)</f>
        <v>za106117@ohio.edu</v>
      </c>
      <c r="I26" t="str">
        <f>IF(Raw!U26="", "", Raw!U26)</f>
        <v>zainab1411@hotmil.com</v>
      </c>
      <c r="J26" t="str">
        <f>IF(Raw!AZ26="Failed", "No", "")</f>
        <v/>
      </c>
      <c r="K26" s="2">
        <f>IF(Raw!BH26="", "", IF(Raw!BH26="Missed", "Missed", DATEVALUE(RIGHT(Raw!BH26, LEN(Raw!BH26) - FIND(",", Raw!BH26) - 1))))</f>
        <v>43326</v>
      </c>
      <c r="L26" s="3">
        <f>IF(Raw!BU26="", "", IF(Raw!BU26="Missed", "Missed", TIMEVALUE(Raw!BU26)))</f>
        <v>0.54166666666666663</v>
      </c>
      <c r="M26" t="str">
        <f>IF(Raw!BJ26="", "", Raw!BJ26)</f>
        <v>Nelson Dining Hall</v>
      </c>
    </row>
    <row r="27" spans="1:13" x14ac:dyDescent="0.2">
      <c r="A27" s="4">
        <f>IF(B27="", "", 26)</f>
        <v>26</v>
      </c>
      <c r="B27" s="4" t="str">
        <f>IF(Raw!R27="", "", Raw!R27)</f>
        <v>Nguyen</v>
      </c>
      <c r="C27" s="4" t="str">
        <f>IF(Raw!S27="", "", Raw!S27)</f>
        <v>Minh Son</v>
      </c>
      <c r="D27" t="str">
        <f>IF(Raw!AT27="", "", Raw!AT27)</f>
        <v>Graduate</v>
      </c>
      <c r="E27" t="str">
        <f>IF(Raw!V27="", "", Raw!V27)</f>
        <v>P100915706</v>
      </c>
      <c r="F27" t="str">
        <f>IF(Raw!BA27="", "", Raw!BA27)</f>
        <v>F-1</v>
      </c>
      <c r="G27" t="str">
        <f>IF(Raw!AV27="", "", Raw!AV27)</f>
        <v>On Time</v>
      </c>
      <c r="H27" t="str">
        <f>IF(Raw!T27="", "", Raw!T27)</f>
        <v>sn948818@ohio.edu</v>
      </c>
      <c r="I27" t="str">
        <f>IF(Raw!U27="", "", Raw!U27)</f>
        <v>minhsoneps@gmail.com</v>
      </c>
      <c r="J27" t="str">
        <f>IF(Raw!AZ27="Failed", "No", "")</f>
        <v/>
      </c>
      <c r="K27" s="2">
        <f>IF(Raw!BH27="", "", IF(Raw!BH27="Missed", "Missed", DATEVALUE(RIGHT(Raw!BH27, LEN(Raw!BH27) - FIND(",", Raw!BH27) - 1))))</f>
        <v>43326</v>
      </c>
      <c r="L27" s="3">
        <f>IF(Raw!BU27="", "", IF(Raw!BU27="Missed", "Missed", TIMEVALUE(Raw!BU27)))</f>
        <v>0.54166666666666663</v>
      </c>
      <c r="M27" t="str">
        <f>IF(Raw!BJ27="", "", Raw!BJ27)</f>
        <v>Nelson Dining Hall</v>
      </c>
    </row>
    <row r="28" spans="1:13" x14ac:dyDescent="0.2">
      <c r="A28" s="4">
        <f>IF(B28="", "", 27)</f>
        <v>27</v>
      </c>
      <c r="B28" s="4" t="str">
        <f>IF(Raw!R28="", "", Raw!R28)</f>
        <v>Gebre</v>
      </c>
      <c r="C28" s="4" t="str">
        <f>IF(Raw!S28="", "", Raw!S28)</f>
        <v>Henon</v>
      </c>
      <c r="D28" t="str">
        <f>IF(Raw!AT28="", "", Raw!AT28)</f>
        <v>Graduate</v>
      </c>
      <c r="E28" t="str">
        <f>IF(Raw!V28="", "", Raw!V28)</f>
        <v xml:space="preserve">P100914816 </v>
      </c>
      <c r="F28" t="str">
        <f>IF(Raw!BA28="", "", Raw!BA28)</f>
        <v>F-1</v>
      </c>
      <c r="G28" t="str">
        <f>IF(Raw!AV28="", "", Raw!AV28)</f>
        <v>On Time</v>
      </c>
      <c r="H28" t="str">
        <f>IF(Raw!T28="", "", Raw!T28)</f>
        <v>hg253518@ohio.edu</v>
      </c>
      <c r="I28" t="str">
        <f>IF(Raw!U28="", "", Raw!U28)</f>
        <v>henon.solomon@gmail.com</v>
      </c>
      <c r="J28" t="str">
        <f>IF(Raw!AZ28="Failed", "No", "")</f>
        <v/>
      </c>
      <c r="K28" s="2">
        <f>IF(Raw!BH28="", "", IF(Raw!BH28="Missed", "Missed", DATEVALUE(RIGHT(Raw!BH28, LEN(Raw!BH28) - FIND(",", Raw!BH28) - 1))))</f>
        <v>43326</v>
      </c>
      <c r="L28" s="3">
        <f>IF(Raw!BU28="", "", IF(Raw!BU28="Missed", "Missed", TIMEVALUE(Raw!BU28)))</f>
        <v>0.54166666666666663</v>
      </c>
      <c r="M28" t="str">
        <f>IF(Raw!BJ28="", "", Raw!BJ28)</f>
        <v>Nelson Dining Hall</v>
      </c>
    </row>
    <row r="29" spans="1:13" x14ac:dyDescent="0.2">
      <c r="A29" s="4">
        <f>IF(B29="", "", 28)</f>
        <v>28</v>
      </c>
      <c r="B29" s="4" t="str">
        <f>IF(Raw!R29="", "", Raw!R29)</f>
        <v>Xin</v>
      </c>
      <c r="C29" s="4" t="str">
        <f>IF(Raw!S29="", "", Raw!S29)</f>
        <v>Ling</v>
      </c>
      <c r="D29" t="str">
        <f>IF(Raw!AT29="", "", Raw!AT29)</f>
        <v>Graduate</v>
      </c>
      <c r="E29" t="str">
        <f>IF(Raw!V29="", "", Raw!V29)</f>
        <v>P100909860</v>
      </c>
      <c r="F29" t="str">
        <f>IF(Raw!BA29="", "", Raw!BA29)</f>
        <v>F-1</v>
      </c>
      <c r="G29" t="str">
        <f>IF(Raw!AV29="", "", Raw!AV29)</f>
        <v>On Time</v>
      </c>
      <c r="H29" t="str">
        <f>IF(Raw!T29="", "", Raw!T29)</f>
        <v>lx123456@ohio.com</v>
      </c>
      <c r="I29" t="str">
        <f>IF(Raw!U29="", "", Raw!U29)</f>
        <v>lxin2015@yahoo.com</v>
      </c>
      <c r="J29" t="str">
        <f>IF(Raw!AZ29="Failed", "No", "")</f>
        <v/>
      </c>
      <c r="K29" s="2">
        <f>IF(Raw!BH29="", "", IF(Raw!BH29="Missed", "Missed", DATEVALUE(RIGHT(Raw!BH29, LEN(Raw!BH29) - FIND(",", Raw!BH29) - 1))))</f>
        <v>43326</v>
      </c>
      <c r="L29" s="3">
        <f>IF(Raw!BU29="", "", IF(Raw!BU29="Missed", "Missed", TIMEVALUE(Raw!BU29)))</f>
        <v>0.54166666666666663</v>
      </c>
      <c r="M29" t="str">
        <f>IF(Raw!BJ29="", "", Raw!BJ29)</f>
        <v>Nelson Dining Hall</v>
      </c>
    </row>
    <row r="30" spans="1:13" x14ac:dyDescent="0.2">
      <c r="A30" s="4">
        <f>IF(B30="", "", 29)</f>
        <v>29</v>
      </c>
      <c r="B30" s="4" t="str">
        <f>IF(Raw!R30="", "", Raw!R30)</f>
        <v>Patel</v>
      </c>
      <c r="C30" s="4" t="str">
        <f>IF(Raw!S30="", "", Raw!S30)</f>
        <v>Ishan</v>
      </c>
      <c r="D30" t="str">
        <f>IF(Raw!AT30="", "", Raw!AT30)</f>
        <v>Graduate</v>
      </c>
      <c r="E30" t="str">
        <f>IF(Raw!V30="", "", Raw!V30)</f>
        <v>P100872929</v>
      </c>
      <c r="F30" t="str">
        <f>IF(Raw!BA30="", "", Raw!BA30)</f>
        <v>F-1</v>
      </c>
      <c r="G30" t="str">
        <f>IF(Raw!AV30="", "", Raw!AV30)</f>
        <v>On Time</v>
      </c>
      <c r="H30" t="str">
        <f>IF(Raw!T30="", "", Raw!T30)</f>
        <v>ip547117@ohio.edu</v>
      </c>
      <c r="I30" t="str">
        <f>IF(Raw!U30="", "", Raw!U30)</f>
        <v>ishaniitr@gmail.com</v>
      </c>
      <c r="J30" t="str">
        <f>IF(Raw!AZ30="Failed", "No", "")</f>
        <v/>
      </c>
      <c r="K30" s="2">
        <f>IF(Raw!BH30="", "", IF(Raw!BH30="Missed", "Missed", DATEVALUE(RIGHT(Raw!BH30, LEN(Raw!BH30) - FIND(",", Raw!BH30) - 1))))</f>
        <v>43326</v>
      </c>
      <c r="L30" s="3">
        <f>IF(Raw!BU30="", "", IF(Raw!BU30="Missed", "Missed", TIMEVALUE(Raw!BU30)))</f>
        <v>0.54166666666666663</v>
      </c>
      <c r="M30" t="str">
        <f>IF(Raw!BJ30="", "", Raw!BJ30)</f>
        <v>Nelson Dining Hall</v>
      </c>
    </row>
    <row r="31" spans="1:13" x14ac:dyDescent="0.2">
      <c r="A31" s="4">
        <f>IF(B31="", "", 30)</f>
        <v>30</v>
      </c>
      <c r="B31" s="4" t="str">
        <f>IF(Raw!R31="", "", Raw!R31)</f>
        <v>Nguyen</v>
      </c>
      <c r="C31" s="4" t="str">
        <f>IF(Raw!S31="", "", Raw!S31)</f>
        <v>Thi Huong Giang</v>
      </c>
      <c r="D31" t="str">
        <f>IF(Raw!AT31="", "", Raw!AT31)</f>
        <v>OPIE</v>
      </c>
      <c r="E31" t="str">
        <f>IF(Raw!V31="", "", Raw!V31)</f>
        <v>P100918325</v>
      </c>
      <c r="F31" t="str">
        <f>IF(Raw!BA31="", "", Raw!BA31)</f>
        <v>F-1</v>
      </c>
      <c r="G31" t="str">
        <f>IF(Raw!AV31="", "", Raw!AV31)</f>
        <v>On Time</v>
      </c>
      <c r="H31" t="str">
        <f>IF(Raw!T31="", "", Raw!T31)</f>
        <v>tn338818@ohio.edu</v>
      </c>
      <c r="I31" t="str">
        <f>IF(Raw!U31="", "", Raw!U31)</f>
        <v>huonggiangjp@gmail.com</v>
      </c>
      <c r="J31" t="str">
        <f>IF(Raw!AZ31="Failed", "No", "")</f>
        <v/>
      </c>
      <c r="K31" s="2">
        <f>IF(Raw!BH31="", "", IF(Raw!BH31="Missed", "Missed", DATEVALUE(RIGHT(Raw!BH31, LEN(Raw!BH31) - FIND(",", Raw!BH31) - 1))))</f>
        <v>43332</v>
      </c>
      <c r="L31" s="3">
        <f>IF(Raw!BU31="", "", IF(Raw!BU31="Missed", "Missed", TIMEVALUE(Raw!BU31)))</f>
        <v>0.375</v>
      </c>
      <c r="M31" t="str">
        <f>IF(Raw!BJ31="", "", Raw!BJ31)</f>
        <v>Nelson Dining Hall</v>
      </c>
    </row>
    <row r="32" spans="1:13" x14ac:dyDescent="0.2">
      <c r="A32" s="4">
        <f>IF(B32="", "", 31)</f>
        <v>31</v>
      </c>
      <c r="B32" s="4" t="str">
        <f>IF(Raw!R32="", "", Raw!R32)</f>
        <v>Baah</v>
      </c>
      <c r="C32" s="4" t="str">
        <f>IF(Raw!S32="", "", Raw!S32)</f>
        <v>Abigail</v>
      </c>
      <c r="D32" t="str">
        <f>IF(Raw!AT32="", "", Raw!AT32)</f>
        <v>Graduate</v>
      </c>
      <c r="E32" t="str">
        <f>IF(Raw!V32="", "", Raw!V32)</f>
        <v>P100869955</v>
      </c>
      <c r="F32" t="str">
        <f>IF(Raw!BA32="", "", Raw!BA32)</f>
        <v>F-1</v>
      </c>
      <c r="G32" t="str">
        <f>IF(Raw!AV32="", "", Raw!AV32)</f>
        <v>On Time</v>
      </c>
      <c r="H32" t="str">
        <f>IF(Raw!T32="", "", Raw!T32)</f>
        <v>ab265117@ohio.edu</v>
      </c>
      <c r="I32" t="str">
        <f>IF(Raw!U32="", "", Raw!U32)</f>
        <v>abigailbaah08@gmail.com</v>
      </c>
      <c r="J32" t="str">
        <f>IF(Raw!AZ32="Failed", "No", "")</f>
        <v/>
      </c>
      <c r="K32" s="2">
        <f>IF(Raw!BH32="", "", IF(Raw!BH32="Missed", "Missed", DATEVALUE(RIGHT(Raw!BH32, LEN(Raw!BH32) - FIND(",", Raw!BH32) - 1))))</f>
        <v>43326</v>
      </c>
      <c r="L32" s="3">
        <f>IF(Raw!BU32="", "", IF(Raw!BU32="Missed", "Missed", TIMEVALUE(Raw!BU32)))</f>
        <v>0.54166666666666663</v>
      </c>
      <c r="M32" t="str">
        <f>IF(Raw!BJ32="", "", Raw!BJ32)</f>
        <v>Nelson Dining Hall</v>
      </c>
    </row>
    <row r="33" spans="1:13" x14ac:dyDescent="0.2">
      <c r="A33" s="4">
        <f>IF(B33="", "", 32)</f>
        <v>32</v>
      </c>
      <c r="B33" s="4" t="str">
        <f>IF(Raw!R33="", "", Raw!R33)</f>
        <v>Konney</v>
      </c>
      <c r="C33" s="4" t="str">
        <f>IF(Raw!S33="", "", Raw!S33)</f>
        <v>Ishmael Larea</v>
      </c>
      <c r="D33" t="str">
        <f>IF(Raw!AT33="", "", Raw!AT33)</f>
        <v>Graduate</v>
      </c>
      <c r="E33" t="str">
        <f>IF(Raw!V33="", "", Raw!V33)</f>
        <v>P100900198</v>
      </c>
      <c r="F33" t="str">
        <f>IF(Raw!BA33="", "", Raw!BA33)</f>
        <v>F-1</v>
      </c>
      <c r="G33" t="str">
        <f>IF(Raw!AV33="", "", Raw!AV33)</f>
        <v>On Time</v>
      </c>
      <c r="H33" t="str">
        <f>IF(Raw!T33="", "", Raw!T33)</f>
        <v>ik478617@ohio.edu</v>
      </c>
      <c r="I33" t="str">
        <f>IF(Raw!U33="", "", Raw!U33)</f>
        <v>ishmaelkole64@gmail.com</v>
      </c>
      <c r="J33" t="str">
        <f>IF(Raw!AZ33="Failed", "No", "")</f>
        <v/>
      </c>
      <c r="K33" s="2">
        <f>IF(Raw!BH33="", "", IF(Raw!BH33="Missed", "Missed", DATEVALUE(RIGHT(Raw!BH33, LEN(Raw!BH33) - FIND(",", Raw!BH33) - 1))))</f>
        <v>43326</v>
      </c>
      <c r="L33" s="3">
        <f>IF(Raw!BU33="", "", IF(Raw!BU33="Missed", "Missed", TIMEVALUE(Raw!BU33)))</f>
        <v>0.54166666666666663</v>
      </c>
      <c r="M33" t="str">
        <f>IF(Raw!BJ33="", "", Raw!BJ33)</f>
        <v>Nelson Dining Hall</v>
      </c>
    </row>
    <row r="34" spans="1:13" x14ac:dyDescent="0.2">
      <c r="A34" s="4">
        <f>IF(B34="", "", 33)</f>
        <v>33</v>
      </c>
      <c r="B34" s="4" t="str">
        <f>IF(Raw!R34="", "", Raw!R34)</f>
        <v>Khan</v>
      </c>
      <c r="C34" s="4" t="str">
        <f>IF(Raw!S34="", "", Raw!S34)</f>
        <v>Tanveer Ahmed</v>
      </c>
      <c r="D34" t="str">
        <f>IF(Raw!AT34="", "", Raw!AT34)</f>
        <v>Graduate</v>
      </c>
      <c r="E34" t="str">
        <f>IF(Raw!V34="", "", Raw!V34)</f>
        <v>P100870424</v>
      </c>
      <c r="F34" t="str">
        <f>IF(Raw!BA34="", "", Raw!BA34)</f>
        <v>F-1</v>
      </c>
      <c r="G34" t="str">
        <f>IF(Raw!AV34="", "", Raw!AV34)</f>
        <v>On Time</v>
      </c>
      <c r="H34" t="str">
        <f>IF(Raw!T34="", "", Raw!T34)</f>
        <v>tk732117@ohio.edu</v>
      </c>
      <c r="I34" t="str">
        <f>IF(Raw!U34="", "", Raw!U34)</f>
        <v>tahmed.khan1979@gmail.com</v>
      </c>
      <c r="J34" t="str">
        <f>IF(Raw!AZ34="Failed", "No", "")</f>
        <v/>
      </c>
      <c r="K34" s="2">
        <f>IF(Raw!BH34="", "", IF(Raw!BH34="Missed", "Missed", DATEVALUE(RIGHT(Raw!BH34, LEN(Raw!BH34) - FIND(",", Raw!BH34) - 1))))</f>
        <v>43326</v>
      </c>
      <c r="L34" s="3">
        <f>IF(Raw!BU34="", "", IF(Raw!BU34="Missed", "Missed", TIMEVALUE(Raw!BU34)))</f>
        <v>0.54166666666666663</v>
      </c>
      <c r="M34" t="str">
        <f>IF(Raw!BJ34="", "", Raw!BJ34)</f>
        <v>Nelson Dining Hall</v>
      </c>
    </row>
    <row r="35" spans="1:13" x14ac:dyDescent="0.2">
      <c r="A35" s="4">
        <f>IF(B35="", "", 34)</f>
        <v>34</v>
      </c>
      <c r="B35" s="4" t="str">
        <f>IF(Raw!R35="", "", Raw!R35)</f>
        <v>Yu</v>
      </c>
      <c r="C35" s="4" t="str">
        <f>IF(Raw!S35="", "", Raw!S35)</f>
        <v>Xuan</v>
      </c>
      <c r="D35" t="str">
        <f>IF(Raw!AT35="", "", Raw!AT35)</f>
        <v>Graduate</v>
      </c>
      <c r="E35" t="str">
        <f>IF(Raw!V35="", "", Raw!V35)</f>
        <v>P100909315</v>
      </c>
      <c r="F35" t="str">
        <f>IF(Raw!BA35="", "", Raw!BA35)</f>
        <v>F-1</v>
      </c>
      <c r="G35" t="str">
        <f>IF(Raw!AV35="", "", Raw!AV35)</f>
        <v>On Time</v>
      </c>
      <c r="H35" t="str">
        <f>IF(Raw!T35="", "", Raw!T35)</f>
        <v>xy232817@ohio.edu</v>
      </c>
      <c r="I35" t="str">
        <f>IF(Raw!U35="", "", Raw!U35)</f>
        <v>yuxuan18fall@yahoo.com</v>
      </c>
      <c r="J35" t="str">
        <f>IF(Raw!AZ35="Failed", "No", "")</f>
        <v/>
      </c>
      <c r="K35" s="2">
        <f>IF(Raw!BH35="", "", IF(Raw!BH35="Missed", "Missed", DATEVALUE(RIGHT(Raw!BH35, LEN(Raw!BH35) - FIND(",", Raw!BH35) - 1))))</f>
        <v>43326</v>
      </c>
      <c r="L35" s="3">
        <f>IF(Raw!BU35="", "", IF(Raw!BU35="Missed", "Missed", TIMEVALUE(Raw!BU35)))</f>
        <v>0.54166666666666663</v>
      </c>
      <c r="M35" t="str">
        <f>IF(Raw!BJ35="", "", Raw!BJ35)</f>
        <v>Nelson Dining Hall</v>
      </c>
    </row>
    <row r="36" spans="1:13" x14ac:dyDescent="0.2">
      <c r="A36" s="4">
        <f>IF(B36="", "", 35)</f>
        <v>35</v>
      </c>
      <c r="B36" s="4" t="str">
        <f>IF(Raw!R36="", "", Raw!R36)</f>
        <v>Kwarteng-Crooklynn</v>
      </c>
      <c r="C36" s="4" t="str">
        <f>IF(Raw!S36="", "", Raw!S36)</f>
        <v>Prince</v>
      </c>
      <c r="D36" t="str">
        <f>IF(Raw!AT36="", "", Raw!AT36)</f>
        <v>Graduate</v>
      </c>
      <c r="E36" t="str">
        <f>IF(Raw!V36="", "", Raw!V36)</f>
        <v>P100895879</v>
      </c>
      <c r="F36" t="str">
        <f>IF(Raw!BA36="", "", Raw!BA36)</f>
        <v>F-1</v>
      </c>
      <c r="G36" t="str">
        <f>IF(Raw!AV36="", "", Raw!AV36)</f>
        <v>On Time</v>
      </c>
      <c r="H36" t="str">
        <f>IF(Raw!T36="", "", Raw!T36)</f>
        <v>pk943517@ohio.edu</v>
      </c>
      <c r="I36" t="str">
        <f>IF(Raw!U36="", "", Raw!U36)</f>
        <v>princekwartengcrooklynn@gmail.com</v>
      </c>
      <c r="J36" t="str">
        <f>IF(Raw!AZ36="Failed", "No", "")</f>
        <v/>
      </c>
      <c r="K36" s="2">
        <f>IF(Raw!BH36="", "", IF(Raw!BH36="Missed", "Missed", DATEVALUE(RIGHT(Raw!BH36, LEN(Raw!BH36) - FIND(",", Raw!BH36) - 1))))</f>
        <v>43326</v>
      </c>
      <c r="L36" s="3">
        <f>IF(Raw!BU36="", "", IF(Raw!BU36="Missed", "Missed", TIMEVALUE(Raw!BU36)))</f>
        <v>0.54166666666666663</v>
      </c>
      <c r="M36" t="str">
        <f>IF(Raw!BJ36="", "", Raw!BJ36)</f>
        <v>Nelson Dining Hall</v>
      </c>
    </row>
    <row r="37" spans="1:13" x14ac:dyDescent="0.2">
      <c r="A37" s="4">
        <f>IF(B37="", "", 36)</f>
        <v>36</v>
      </c>
      <c r="B37" s="4" t="str">
        <f>IF(Raw!R37="", "", Raw!R37)</f>
        <v xml:space="preserve">Owusu Nkrumah </v>
      </c>
      <c r="C37" s="4" t="str">
        <f>IF(Raw!S37="", "", Raw!S37)</f>
        <v xml:space="preserve">Daniel </v>
      </c>
      <c r="D37" t="str">
        <f>IF(Raw!AT37="", "", Raw!AT37)</f>
        <v>Graduate</v>
      </c>
      <c r="E37" t="str">
        <f>IF(Raw!V37="", "", Raw!V37)</f>
        <v>P100915988</v>
      </c>
      <c r="F37" t="str">
        <f>IF(Raw!BA37="", "", Raw!BA37)</f>
        <v>F-1</v>
      </c>
      <c r="G37" t="str">
        <f>IF(Raw!AV37="", "", Raw!AV37)</f>
        <v>On Time</v>
      </c>
      <c r="H37" t="str">
        <f>IF(Raw!T37="", "", Raw!T37)</f>
        <v>do804118@ohio.edu</v>
      </c>
      <c r="I37" t="str">
        <f>IF(Raw!U37="", "", Raw!U37)</f>
        <v>owusudan1689@gmail.com</v>
      </c>
      <c r="J37" t="str">
        <f>IF(Raw!AZ37="Failed", "No", "")</f>
        <v/>
      </c>
      <c r="K37" s="2">
        <f>IF(Raw!BH37="", "", IF(Raw!BH37="Missed", "Missed", DATEVALUE(RIGHT(Raw!BH37, LEN(Raw!BH37) - FIND(",", Raw!BH37) - 1))))</f>
        <v>43326</v>
      </c>
      <c r="L37" s="3">
        <f>IF(Raw!BU37="", "", IF(Raw!BU37="Missed", "Missed", TIMEVALUE(Raw!BU37)))</f>
        <v>0.54166666666666663</v>
      </c>
      <c r="M37" t="str">
        <f>IF(Raw!BJ37="", "", Raw!BJ37)</f>
        <v>Nelson Dining Hall</v>
      </c>
    </row>
    <row r="38" spans="1:13" x14ac:dyDescent="0.2">
      <c r="A38" s="4">
        <f>IF(B38="", "", 37)</f>
        <v>37</v>
      </c>
      <c r="B38" s="4" t="str">
        <f>IF(Raw!R38="", "", Raw!R38)</f>
        <v>Edwards</v>
      </c>
      <c r="C38" s="4" t="str">
        <f>IF(Raw!S38="", "", Raw!S38)</f>
        <v>Luke</v>
      </c>
      <c r="D38" t="str">
        <f>IF(Raw!AT38="", "", Raw!AT38)</f>
        <v>Graduate</v>
      </c>
      <c r="E38" t="str">
        <f>IF(Raw!V38="", "", Raw!V38)</f>
        <v>P100837161</v>
      </c>
      <c r="F38" t="str">
        <f>IF(Raw!BA38="", "", Raw!BA38)</f>
        <v>F-1</v>
      </c>
      <c r="G38" t="str">
        <f>IF(Raw!AV38="", "", Raw!AV38)</f>
        <v>On Time</v>
      </c>
      <c r="H38" t="str">
        <f>IF(Raw!T38="", "", Raw!T38)</f>
        <v>Le412316@ohio.edu</v>
      </c>
      <c r="I38" t="str">
        <f>IF(Raw!U38="", "", Raw!U38)</f>
        <v>Luke_edwards64@hotmail.co.uk</v>
      </c>
      <c r="J38" t="str">
        <f>IF(Raw!AZ38="Failed", "No", "")</f>
        <v/>
      </c>
      <c r="K38" s="2">
        <f>IF(Raw!BH38="", "", IF(Raw!BH38="Missed", "Missed", DATEVALUE(RIGHT(Raw!BH38, LEN(Raw!BH38) - FIND(",", Raw!BH38) - 1))))</f>
        <v>43326</v>
      </c>
      <c r="L38" s="3">
        <f>IF(Raw!BU38="", "", IF(Raw!BU38="Missed", "Missed", TIMEVALUE(Raw!BU38)))</f>
        <v>0.54166666666666663</v>
      </c>
      <c r="M38" t="str">
        <f>IF(Raw!BJ38="", "", Raw!BJ38)</f>
        <v>Nelson Dining Hall</v>
      </c>
    </row>
    <row r="39" spans="1:13" x14ac:dyDescent="0.2">
      <c r="A39" s="4">
        <f>IF(B39="", "", 38)</f>
        <v>38</v>
      </c>
      <c r="B39" s="4" t="str">
        <f>IF(Raw!R39="", "", Raw!R39)</f>
        <v>Nil</v>
      </c>
      <c r="C39" s="4" t="str">
        <f>IF(Raw!S39="", "", Raw!S39)</f>
        <v>Spoogmay</v>
      </c>
      <c r="D39" t="str">
        <f>IF(Raw!AT39="", "", Raw!AT39)</f>
        <v>Graduate</v>
      </c>
      <c r="E39" t="str">
        <f>IF(Raw!V39="", "", Raw!V39)</f>
        <v>P100915050</v>
      </c>
      <c r="F39" t="str">
        <f>IF(Raw!BA39="", "", Raw!BA39)</f>
        <v>F-1</v>
      </c>
      <c r="G39" t="str">
        <f>IF(Raw!AV39="", "", Raw!AV39)</f>
        <v>On Time</v>
      </c>
      <c r="H39" t="str">
        <f>IF(Raw!T39="", "", Raw!T39)</f>
        <v>fs207118@ohio.edu</v>
      </c>
      <c r="I39" t="str">
        <f>IF(Raw!U39="", "", Raw!U39)</f>
        <v>spogmaykhan74@gmail.com</v>
      </c>
      <c r="J39" t="str">
        <f>IF(Raw!AZ39="Failed", "No", "")</f>
        <v/>
      </c>
      <c r="K39" s="2">
        <f>IF(Raw!BH39="", "", IF(Raw!BH39="Missed", "Missed", DATEVALUE(RIGHT(Raw!BH39, LEN(Raw!BH39) - FIND(",", Raw!BH39) - 1))))</f>
        <v>43326</v>
      </c>
      <c r="L39" s="3">
        <f>IF(Raw!BU39="", "", IF(Raw!BU39="Missed", "Missed", TIMEVALUE(Raw!BU39)))</f>
        <v>0.54166666666666663</v>
      </c>
      <c r="M39" t="str">
        <f>IF(Raw!BJ39="", "", Raw!BJ39)</f>
        <v>Nelson Dining Hall</v>
      </c>
    </row>
    <row r="40" spans="1:13" x14ac:dyDescent="0.2">
      <c r="A40" s="4">
        <f>IF(B40="", "", 39)</f>
        <v>39</v>
      </c>
      <c r="B40" s="4" t="str">
        <f>IF(Raw!R40="", "", Raw!R40)</f>
        <v xml:space="preserve">Gonzalez </v>
      </c>
      <c r="C40" s="4" t="str">
        <f>IF(Raw!S40="", "", Raw!S40)</f>
        <v>Juan Camilo</v>
      </c>
      <c r="D40" t="str">
        <f>IF(Raw!AT40="", "", Raw!AT40)</f>
        <v>Graduate</v>
      </c>
      <c r="E40" t="str">
        <f>IF(Raw!V40="", "", Raw!V40)</f>
        <v>P100907595</v>
      </c>
      <c r="F40" t="str">
        <f>IF(Raw!BA40="", "", Raw!BA40)</f>
        <v>F-1</v>
      </c>
      <c r="G40" t="str">
        <f>IF(Raw!AV40="", "", Raw!AV40)</f>
        <v>On Time</v>
      </c>
      <c r="H40" t="str">
        <f>IF(Raw!T40="", "", Raw!T40)</f>
        <v>jg041617@ohio.edu</v>
      </c>
      <c r="I40" t="str">
        <f>IF(Raw!U40="", "", Raw!U40)</f>
        <v>juangonzalezlongysm@gmail.com</v>
      </c>
      <c r="J40" t="str">
        <f>IF(Raw!AZ40="Failed", "No", "")</f>
        <v/>
      </c>
      <c r="K40" s="2">
        <f>IF(Raw!BH40="", "", IF(Raw!BH40="Missed", "Missed", DATEVALUE(RIGHT(Raw!BH40, LEN(Raw!BH40) - FIND(",", Raw!BH40) - 1))))</f>
        <v>43326</v>
      </c>
      <c r="L40" s="3">
        <f>IF(Raw!BU40="", "", IF(Raw!BU40="Missed", "Missed", TIMEVALUE(Raw!BU40)))</f>
        <v>0.54166666666666663</v>
      </c>
      <c r="M40" t="str">
        <f>IF(Raw!BJ40="", "", Raw!BJ40)</f>
        <v>Nelson Dining Hall</v>
      </c>
    </row>
    <row r="41" spans="1:13" x14ac:dyDescent="0.2">
      <c r="A41" s="4">
        <f>IF(B41="", "", 40)</f>
        <v>40</v>
      </c>
      <c r="B41" s="4" t="str">
        <f>IF(Raw!R41="", "", Raw!R41)</f>
        <v>Syahrial</v>
      </c>
      <c r="C41" s="4" t="str">
        <f>IF(Raw!S41="", "", Raw!S41)</f>
        <v>Agam</v>
      </c>
      <c r="D41" t="str">
        <f>IF(Raw!AT41="", "", Raw!AT41)</f>
        <v>Graduate</v>
      </c>
      <c r="E41" t="str">
        <f>IF(Raw!V41="", "", Raw!V41)</f>
        <v>P100917839</v>
      </c>
      <c r="F41" t="str">
        <f>IF(Raw!BA41="", "", Raw!BA41)</f>
        <v>F-1</v>
      </c>
      <c r="G41" t="str">
        <f>IF(Raw!AV41="", "", Raw!AV41)</f>
        <v>On Time</v>
      </c>
      <c r="H41" t="str">
        <f>IF(Raw!T41="", "", Raw!T41)</f>
        <v>as469018@ohio.edu</v>
      </c>
      <c r="I41" t="str">
        <f>IF(Raw!U41="", "", Raw!U41)</f>
        <v>agamsyahrial@gmail.com</v>
      </c>
      <c r="J41" t="str">
        <f>IF(Raw!AZ41="Failed", "No", "")</f>
        <v/>
      </c>
      <c r="K41" s="2">
        <f>IF(Raw!BH41="", "", IF(Raw!BH41="Missed", "Missed", DATEVALUE(RIGHT(Raw!BH41, LEN(Raw!BH41) - FIND(",", Raw!BH41) - 1))))</f>
        <v>43326</v>
      </c>
      <c r="L41" s="3">
        <f>IF(Raw!BU41="", "", IF(Raw!BU41="Missed", "Missed", TIMEVALUE(Raw!BU41)))</f>
        <v>0.54166666666666663</v>
      </c>
      <c r="M41" t="str">
        <f>IF(Raw!BJ41="", "", Raw!BJ41)</f>
        <v>Nelson Dining Hall</v>
      </c>
    </row>
    <row r="42" spans="1:13" x14ac:dyDescent="0.2">
      <c r="A42" s="4">
        <f>IF(B42="", "", 41)</f>
        <v>41</v>
      </c>
      <c r="B42" s="4" t="str">
        <f>IF(Raw!R42="", "", Raw!R42)</f>
        <v>Peng</v>
      </c>
      <c r="C42" s="4" t="str">
        <f>IF(Raw!S42="", "", Raw!S42)</f>
        <v>Yukai</v>
      </c>
      <c r="D42" t="str">
        <f>IF(Raw!AT42="", "", Raw!AT42)</f>
        <v>Graduate</v>
      </c>
      <c r="E42" t="str">
        <f>IF(Raw!V42="", "", Raw!V42)</f>
        <v>P100902324</v>
      </c>
      <c r="F42" t="str">
        <f>IF(Raw!BA42="", "", Raw!BA42)</f>
        <v>F-1</v>
      </c>
      <c r="G42" t="str">
        <f>IF(Raw!AV42="", "", Raw!AV42)</f>
        <v>On Time</v>
      </c>
      <c r="H42" t="str">
        <f>IF(Raw!T42="", "", Raw!T42)</f>
        <v>yp982317@ohio.edu</v>
      </c>
      <c r="I42" t="str">
        <f>IF(Raw!U42="", "", Raw!U42)</f>
        <v>pengyukai1996@gmail.com</v>
      </c>
      <c r="J42" t="str">
        <f>IF(Raw!AZ42="Failed", "No", "")</f>
        <v/>
      </c>
      <c r="K42" s="2">
        <f>IF(Raw!BH42="", "", IF(Raw!BH42="Missed", "Missed", DATEVALUE(RIGHT(Raw!BH42, LEN(Raw!BH42) - FIND(",", Raw!BH42) - 1))))</f>
        <v>43326</v>
      </c>
      <c r="L42" s="3">
        <f>IF(Raw!BU42="", "", IF(Raw!BU42="Missed", "Missed", TIMEVALUE(Raw!BU42)))</f>
        <v>0.54166666666666663</v>
      </c>
      <c r="M42" t="str">
        <f>IF(Raw!BJ42="", "", Raw!BJ42)</f>
        <v>Nelson Dining Hall</v>
      </c>
    </row>
    <row r="43" spans="1:13" x14ac:dyDescent="0.2">
      <c r="A43" s="4">
        <f>IF(B43="", "", 42)</f>
        <v>42</v>
      </c>
      <c r="B43" s="4" t="str">
        <f>IF(Raw!R43="", "", Raw!R43)</f>
        <v>Atre</v>
      </c>
      <c r="C43" s="4" t="str">
        <f>IF(Raw!S43="", "", Raw!S43)</f>
        <v>Sagar Rajendra</v>
      </c>
      <c r="D43" t="str">
        <f>IF(Raw!AT43="", "", Raw!AT43)</f>
        <v>Graduate</v>
      </c>
      <c r="E43" t="str">
        <f>IF(Raw!V43="", "", Raw!V43)</f>
        <v>P100096810</v>
      </c>
      <c r="F43" t="str">
        <f>IF(Raw!BA43="", "", Raw!BA43)</f>
        <v>F-1</v>
      </c>
      <c r="G43" t="str">
        <f>IF(Raw!AV43="", "", Raw!AV43)</f>
        <v>On Time</v>
      </c>
      <c r="H43" t="str">
        <f>IF(Raw!T43="", "", Raw!T43)</f>
        <v>sa649611@ohio.edu</v>
      </c>
      <c r="I43" t="str">
        <f>IF(Raw!U43="", "", Raw!U43)</f>
        <v>sratre@gmail.com</v>
      </c>
      <c r="J43" t="str">
        <f>IF(Raw!AZ43="Failed", "No", "")</f>
        <v/>
      </c>
      <c r="K43" s="2">
        <f>IF(Raw!BH43="", "", IF(Raw!BH43="Missed", "Missed", DATEVALUE(RIGHT(Raw!BH43, LEN(Raw!BH43) - FIND(",", Raw!BH43) - 1))))</f>
        <v>43326</v>
      </c>
      <c r="L43" s="3">
        <f>IF(Raw!BU43="", "", IF(Raw!BU43="Missed", "Missed", TIMEVALUE(Raw!BU43)))</f>
        <v>0.54166666666666663</v>
      </c>
      <c r="M43" t="str">
        <f>IF(Raw!BJ43="", "", Raw!BJ43)</f>
        <v>Nelson Dining Hall</v>
      </c>
    </row>
    <row r="44" spans="1:13" x14ac:dyDescent="0.2">
      <c r="A44" s="4">
        <f>IF(B44="", "", 43)</f>
        <v>43</v>
      </c>
      <c r="B44" s="4" t="str">
        <f>IF(Raw!R44="", "", Raw!R44)</f>
        <v>Hoang</v>
      </c>
      <c r="C44" s="4" t="str">
        <f>IF(Raw!S44="", "", Raw!S44)</f>
        <v>Thi Phuong Mai</v>
      </c>
      <c r="D44" t="str">
        <f>IF(Raw!AT44="", "", Raw!AT44)</f>
        <v>Graduate</v>
      </c>
      <c r="E44" t="str">
        <f>IF(Raw!V44="", "", Raw!V44)</f>
        <v>P100918317</v>
      </c>
      <c r="F44" t="str">
        <f>IF(Raw!BA44="", "", Raw!BA44)</f>
        <v>F-1</v>
      </c>
      <c r="G44" t="str">
        <f>IF(Raw!AV44="", "", Raw!AV44)</f>
        <v>On Time</v>
      </c>
      <c r="H44" t="str">
        <f>IF(Raw!T44="", "", Raw!T44)</f>
        <v>mh338418@ohio.edu</v>
      </c>
      <c r="I44" t="str">
        <f>IF(Raw!U44="", "", Raw!U44)</f>
        <v>maihtp.tfac@gmail.com</v>
      </c>
      <c r="J44" t="str">
        <f>IF(Raw!AZ44="Failed", "No", "")</f>
        <v/>
      </c>
      <c r="K44" s="2">
        <f>IF(Raw!BH44="", "", IF(Raw!BH44="Missed", "Missed", DATEVALUE(RIGHT(Raw!BH44, LEN(Raw!BH44) - FIND(",", Raw!BH44) - 1))))</f>
        <v>43326</v>
      </c>
      <c r="L44" s="3">
        <f>IF(Raw!BU44="", "", IF(Raw!BU44="Missed", "Missed", TIMEVALUE(Raw!BU44)))</f>
        <v>0.54166666666666663</v>
      </c>
      <c r="M44" t="str">
        <f>IF(Raw!BJ44="", "", Raw!BJ44)</f>
        <v>Nelson Dining Hall</v>
      </c>
    </row>
    <row r="45" spans="1:13" x14ac:dyDescent="0.2">
      <c r="A45" s="4">
        <f>IF(B45="", "", 44)</f>
        <v>44</v>
      </c>
      <c r="B45" s="4" t="str">
        <f>IF(Raw!R45="", "", Raw!R45)</f>
        <v>Monshad</v>
      </c>
      <c r="C45" s="4" t="str">
        <f>IF(Raw!S45="", "", Raw!S45)</f>
        <v>Zihan</v>
      </c>
      <c r="D45" t="str">
        <f>IF(Raw!AT45="", "", Raw!AT45)</f>
        <v>Undergraduate</v>
      </c>
      <c r="E45" t="str">
        <f>IF(Raw!V45="", "", Raw!V45)</f>
        <v>P100907079</v>
      </c>
      <c r="F45" t="str">
        <f>IF(Raw!BA45="", "", Raw!BA45)</f>
        <v/>
      </c>
      <c r="G45" t="str">
        <f>IF(Raw!AV45="", "", Raw!AV45)</f>
        <v/>
      </c>
      <c r="H45" t="str">
        <f>IF(Raw!T45="", "", Raw!T45)</f>
        <v>zm535917@ohio.edu</v>
      </c>
      <c r="I45" t="str">
        <f>IF(Raw!U45="", "", Raw!U45)</f>
        <v>munshadzihan@gmail.com</v>
      </c>
      <c r="J45" t="str">
        <f>IF(Raw!AZ45="Failed", "No", "")</f>
        <v>No</v>
      </c>
      <c r="K45" s="2" t="str">
        <f>IF(Raw!BH45="", "", IF(Raw!BH45="Missed", "Missed", DATEVALUE(RIGHT(Raw!BH45, LEN(Raw!BH45) - FIND(",", Raw!BH45) - 1))))</f>
        <v/>
      </c>
      <c r="L45" s="3" t="str">
        <f>IF(Raw!BU45="", "", IF(Raw!BU45="Missed", "Missed", TIMEVALUE(Raw!BU45)))</f>
        <v/>
      </c>
      <c r="M45" t="str">
        <f>IF(Raw!BJ45="", "", Raw!BJ45)</f>
        <v/>
      </c>
    </row>
    <row r="46" spans="1:13" x14ac:dyDescent="0.2">
      <c r="A46" s="4">
        <f>IF(B46="", "", 45)</f>
        <v>45</v>
      </c>
      <c r="B46" s="4" t="str">
        <f>IF(Raw!R46="", "", Raw!R46)</f>
        <v>Quansah</v>
      </c>
      <c r="C46" s="4" t="str">
        <f>IF(Raw!S46="", "", Raw!S46)</f>
        <v>Abigail</v>
      </c>
      <c r="D46" t="str">
        <f>IF(Raw!AT46="", "", Raw!AT46)</f>
        <v>Graduate</v>
      </c>
      <c r="E46" t="str">
        <f>IF(Raw!V46="", "", Raw!V46)</f>
        <v>P100914008</v>
      </c>
      <c r="F46" t="str">
        <f>IF(Raw!BA46="", "", Raw!BA46)</f>
        <v>F-1</v>
      </c>
      <c r="G46" t="str">
        <f>IF(Raw!AV46="", "", Raw!AV46)</f>
        <v>On Time</v>
      </c>
      <c r="H46" t="str">
        <f>IF(Raw!T46="", "", Raw!T46)</f>
        <v>aq782218@ohio.edu</v>
      </c>
      <c r="I46" t="str">
        <f>IF(Raw!U46="", "", Raw!U46)</f>
        <v>abiloq@gmail.com</v>
      </c>
      <c r="J46" t="str">
        <f>IF(Raw!AZ46="Failed", "No", "")</f>
        <v/>
      </c>
      <c r="K46" s="2">
        <f>IF(Raw!BH46="", "", IF(Raw!BH46="Missed", "Missed", DATEVALUE(RIGHT(Raw!BH46, LEN(Raw!BH46) - FIND(",", Raw!BH46) - 1))))</f>
        <v>43326</v>
      </c>
      <c r="L46" s="3">
        <f>IF(Raw!BU46="", "", IF(Raw!BU46="Missed", "Missed", TIMEVALUE(Raw!BU46)))</f>
        <v>0.54166666666666663</v>
      </c>
      <c r="M46" t="str">
        <f>IF(Raw!BJ46="", "", Raw!BJ46)</f>
        <v>Nelson Dining Hall</v>
      </c>
    </row>
    <row r="47" spans="1:13" x14ac:dyDescent="0.2">
      <c r="A47" s="4">
        <f>IF(B47="", "", 46)</f>
        <v>46</v>
      </c>
      <c r="B47" s="4" t="str">
        <f>IF(Raw!R47="", "", Raw!R47)</f>
        <v>Kawabe</v>
      </c>
      <c r="C47" s="4" t="str">
        <f>IF(Raw!S47="", "", Raw!S47)</f>
        <v>Anne</v>
      </c>
      <c r="D47" t="str">
        <f>IF(Raw!AT47="", "", Raw!AT47)</f>
        <v>Graduate</v>
      </c>
      <c r="E47" t="str">
        <f>IF(Raw!V47="", "", Raw!V47)</f>
        <v>P100910230</v>
      </c>
      <c r="F47" t="str">
        <f>IF(Raw!BA47="", "", Raw!BA47)</f>
        <v>F-1</v>
      </c>
      <c r="G47" t="str">
        <f>IF(Raw!AV47="", "", Raw!AV47)</f>
        <v>On Time</v>
      </c>
      <c r="H47" t="str">
        <f>IF(Raw!T47="", "", Raw!T47)</f>
        <v>ak119917@ohio.edu</v>
      </c>
      <c r="I47" t="str">
        <f>IF(Raw!U47="", "", Raw!U47)</f>
        <v>anne.kawabe@yahoo.com.br</v>
      </c>
      <c r="J47" t="str">
        <f>IF(Raw!AZ47="Failed", "No", "")</f>
        <v/>
      </c>
      <c r="K47" s="2">
        <f>IF(Raw!BH47="", "", IF(Raw!BH47="Missed", "Missed", DATEVALUE(RIGHT(Raw!BH47, LEN(Raw!BH47) - FIND(",", Raw!BH47) - 1))))</f>
        <v>43326</v>
      </c>
      <c r="L47" s="3">
        <f>IF(Raw!BU47="", "", IF(Raw!BU47="Missed", "Missed", TIMEVALUE(Raw!BU47)))</f>
        <v>0.54166666666666663</v>
      </c>
      <c r="M47" t="str">
        <f>IF(Raw!BJ47="", "", Raw!BJ47)</f>
        <v>Nelson Dining Hall</v>
      </c>
    </row>
    <row r="48" spans="1:13" x14ac:dyDescent="0.2">
      <c r="A48" s="4">
        <f>IF(B48="", "", 47)</f>
        <v>47</v>
      </c>
      <c r="B48" s="4" t="str">
        <f>IF(Raw!R48="", "", Raw!R48)</f>
        <v>Onumah</v>
      </c>
      <c r="C48" s="4" t="str">
        <f>IF(Raw!S48="", "", Raw!S48)</f>
        <v>John Mensah</v>
      </c>
      <c r="D48" t="str">
        <f>IF(Raw!AT48="", "", Raw!AT48)</f>
        <v>Graduate</v>
      </c>
      <c r="E48" t="str">
        <f>IF(Raw!V48="", "", Raw!V48)</f>
        <v>P100910382</v>
      </c>
      <c r="F48" t="str">
        <f>IF(Raw!BA48="", "", Raw!BA48)</f>
        <v>F-1</v>
      </c>
      <c r="G48" t="str">
        <f>IF(Raw!AV48="", "", Raw!AV48)</f>
        <v>On Time</v>
      </c>
      <c r="H48" t="str">
        <f>IF(Raw!T48="", "", Raw!T48)</f>
        <v>jo992217@ohio.edu</v>
      </c>
      <c r="I48" t="str">
        <f>IF(Raw!U48="", "", Raw!U48)</f>
        <v>hapimensa@gmail.com</v>
      </c>
      <c r="J48" t="str">
        <f>IF(Raw!AZ48="Failed", "No", "")</f>
        <v/>
      </c>
      <c r="K48" s="2">
        <f>IF(Raw!BH48="", "", IF(Raw!BH48="Missed", "Missed", DATEVALUE(RIGHT(Raw!BH48, LEN(Raw!BH48) - FIND(",", Raw!BH48) - 1))))</f>
        <v>43326</v>
      </c>
      <c r="L48" s="3">
        <f>IF(Raw!BU48="", "", IF(Raw!BU48="Missed", "Missed", TIMEVALUE(Raw!BU48)))</f>
        <v>0.54166666666666663</v>
      </c>
      <c r="M48" t="str">
        <f>IF(Raw!BJ48="", "", Raw!BJ48)</f>
        <v>Nelson Dining Hall</v>
      </c>
    </row>
    <row r="49" spans="1:13" x14ac:dyDescent="0.2">
      <c r="A49" s="4">
        <f>IF(B49="", "", 48)</f>
        <v>48</v>
      </c>
      <c r="B49" s="4" t="str">
        <f>IF(Raw!R49="", "", Raw!R49)</f>
        <v>WANG</v>
      </c>
      <c r="C49" s="4" t="str">
        <f>IF(Raw!S49="", "", Raw!S49)</f>
        <v>XIANHUI</v>
      </c>
      <c r="D49" t="str">
        <f>IF(Raw!AT49="", "", Raw!AT49)</f>
        <v>Graduate</v>
      </c>
      <c r="E49" t="str">
        <f>IF(Raw!V49="", "", Raw!V49)</f>
        <v>P100907684</v>
      </c>
      <c r="F49" t="str">
        <f>IF(Raw!BA49="", "", Raw!BA49)</f>
        <v>F-1</v>
      </c>
      <c r="G49" t="str">
        <f>IF(Raw!AV49="", "", Raw!AV49)</f>
        <v>On Time</v>
      </c>
      <c r="H49" t="str">
        <f>IF(Raw!T49="", "", Raw!T49)</f>
        <v>xw659217@ohio.edu</v>
      </c>
      <c r="I49" t="str">
        <f>IF(Raw!U49="", "", Raw!U49)</f>
        <v>rikubantai1125@126.com</v>
      </c>
      <c r="J49" t="str">
        <f>IF(Raw!AZ49="Failed", "No", "")</f>
        <v/>
      </c>
      <c r="K49" s="2">
        <f>IF(Raw!BH49="", "", IF(Raw!BH49="Missed", "Missed", DATEVALUE(RIGHT(Raw!BH49, LEN(Raw!BH49) - FIND(",", Raw!BH49) - 1))))</f>
        <v>43326</v>
      </c>
      <c r="L49" s="3">
        <f>IF(Raw!BU49="", "", IF(Raw!BU49="Missed", "Missed", TIMEVALUE(Raw!BU49)))</f>
        <v>0.54166666666666663</v>
      </c>
      <c r="M49" t="str">
        <f>IF(Raw!BJ49="", "", Raw!BJ49)</f>
        <v>Nelson Dining Hall</v>
      </c>
    </row>
    <row r="50" spans="1:13" x14ac:dyDescent="0.2">
      <c r="A50" s="4">
        <f>IF(B50="", "", 49)</f>
        <v>49</v>
      </c>
      <c r="B50" s="4" t="str">
        <f>IF(Raw!R50="", "", Raw!R50)</f>
        <v>Ojo</v>
      </c>
      <c r="C50" s="4" t="str">
        <f>IF(Raw!S50="", "", Raw!S50)</f>
        <v>Oluwatobi</v>
      </c>
      <c r="D50" t="str">
        <f>IF(Raw!AT50="", "", Raw!AT50)</f>
        <v>Graduate</v>
      </c>
      <c r="E50" t="str">
        <f>IF(Raw!V50="", "", Raw!V50)</f>
        <v>P100918195</v>
      </c>
      <c r="F50" t="str">
        <f>IF(Raw!BA50="", "", Raw!BA50)</f>
        <v>F-1</v>
      </c>
      <c r="G50" t="str">
        <f>IF(Raw!AV50="", "", Raw!AV50)</f>
        <v>On Time</v>
      </c>
      <c r="H50" t="str">
        <f>IF(Raw!T50="", "", Raw!T50)</f>
        <v>oo012418@ku.edu</v>
      </c>
      <c r="I50" t="str">
        <f>IF(Raw!U50="", "", Raw!U50)</f>
        <v>ojotobi64@gmail.com</v>
      </c>
      <c r="J50" t="str">
        <f>IF(Raw!AZ50="Failed", "No", "")</f>
        <v/>
      </c>
      <c r="K50" s="2">
        <f>IF(Raw!BH50="", "", IF(Raw!BH50="Missed", "Missed", DATEVALUE(RIGHT(Raw!BH50, LEN(Raw!BH50) - FIND(",", Raw!BH50) - 1))))</f>
        <v>43326</v>
      </c>
      <c r="L50" s="3">
        <f>IF(Raw!BU50="", "", IF(Raw!BU50="Missed", "Missed", TIMEVALUE(Raw!BU50)))</f>
        <v>0.54166666666666663</v>
      </c>
      <c r="M50" t="str">
        <f>IF(Raw!BJ50="", "", Raw!BJ50)</f>
        <v>Nelson Dining Hall</v>
      </c>
    </row>
    <row r="51" spans="1:13" x14ac:dyDescent="0.2">
      <c r="A51" s="4">
        <f>IF(B51="", "", 50)</f>
        <v>50</v>
      </c>
      <c r="B51" s="4" t="str">
        <f>IF(Raw!R51="", "", Raw!R51)</f>
        <v>BARTELS</v>
      </c>
      <c r="C51" s="4" t="str">
        <f>IF(Raw!S51="", "", Raw!S51)</f>
        <v>HOWARD EBENEZER</v>
      </c>
      <c r="D51" t="str">
        <f>IF(Raw!AT51="", "", Raw!AT51)</f>
        <v>Graduate</v>
      </c>
      <c r="E51" t="str">
        <f>IF(Raw!V51="", "", Raw!V51)</f>
        <v>P100915682</v>
      </c>
      <c r="F51" t="str">
        <f>IF(Raw!BA51="", "", Raw!BA51)</f>
        <v>F-1</v>
      </c>
      <c r="G51" t="str">
        <f>IF(Raw!AV51="", "", Raw!AV51)</f>
        <v>On Time</v>
      </c>
      <c r="H51" t="str">
        <f>IF(Raw!T51="", "", Raw!T51)</f>
        <v>hb134218@ohio.edu</v>
      </c>
      <c r="I51" t="str">
        <f>IF(Raw!U51="", "", Raw!U51)</f>
        <v>howardbartels@outlook.com</v>
      </c>
      <c r="J51" t="str">
        <f>IF(Raw!AZ51="Failed", "No", "")</f>
        <v/>
      </c>
      <c r="K51" s="2">
        <f>IF(Raw!BH51="", "", IF(Raw!BH51="Missed", "Missed", DATEVALUE(RIGHT(Raw!BH51, LEN(Raw!BH51) - FIND(",", Raw!BH51) - 1))))</f>
        <v>43326</v>
      </c>
      <c r="L51" s="3">
        <f>IF(Raw!BU51="", "", IF(Raw!BU51="Missed", "Missed", TIMEVALUE(Raw!BU51)))</f>
        <v>0.54166666666666663</v>
      </c>
      <c r="M51" t="str">
        <f>IF(Raw!BJ51="", "", Raw!BJ51)</f>
        <v>Nelson Dining Hall</v>
      </c>
    </row>
    <row r="52" spans="1:13" x14ac:dyDescent="0.2">
      <c r="A52" s="4">
        <f>IF(B52="", "", 51)</f>
        <v>51</v>
      </c>
      <c r="B52" s="4" t="str">
        <f>IF(Raw!R52="", "", Raw!R52)</f>
        <v>Olsson</v>
      </c>
      <c r="C52" s="4" t="str">
        <f>IF(Raw!S52="", "", Raw!S52)</f>
        <v>Carl Jonatan</v>
      </c>
      <c r="D52" t="str">
        <f>IF(Raw!AT52="", "", Raw!AT52)</f>
        <v>Undergraduate</v>
      </c>
      <c r="E52" t="str">
        <f>IF(Raw!V52="", "", Raw!V52)</f>
        <v>P100911421</v>
      </c>
      <c r="F52" t="str">
        <f>IF(Raw!BA52="", "", Raw!BA52)</f>
        <v>F-1</v>
      </c>
      <c r="G52" t="str">
        <f>IF(Raw!AV52="", "", Raw!AV52)</f>
        <v>On Time</v>
      </c>
      <c r="H52" t="str">
        <f>IF(Raw!T52="", "", Raw!T52)</f>
        <v>jo941518@ohio.edu</v>
      </c>
      <c r="I52" t="str">
        <f>IF(Raw!U52="", "", Raw!U52)</f>
        <v>jonatan.olsson1@gmail.com</v>
      </c>
      <c r="J52" t="str">
        <f>IF(Raw!AZ52="Failed", "No", "")</f>
        <v/>
      </c>
      <c r="K52" s="2">
        <f>IF(Raw!BH52="", "", IF(Raw!BH52="Missed", "Missed", DATEVALUE(RIGHT(Raw!BH52, LEN(Raw!BH52) - FIND(",", Raw!BH52) - 1))))</f>
        <v>43332</v>
      </c>
      <c r="L52" s="3">
        <f>IF(Raw!BU52="", "", IF(Raw!BU52="Missed", "Missed", TIMEVALUE(Raw!BU52)))</f>
        <v>0.375</v>
      </c>
      <c r="M52" t="str">
        <f>IF(Raw!BJ52="", "", Raw!BJ52)</f>
        <v>Nelson Dining Hall</v>
      </c>
    </row>
    <row r="53" spans="1:13" x14ac:dyDescent="0.2">
      <c r="A53" s="4">
        <f>IF(B53="", "", 52)</f>
        <v>52</v>
      </c>
      <c r="B53" s="4" t="str">
        <f>IF(Raw!R53="", "", Raw!R53)</f>
        <v>Yuan</v>
      </c>
      <c r="C53" s="4" t="str">
        <f>IF(Raw!S53="", "", Raw!S53)</f>
        <v>Sijie</v>
      </c>
      <c r="D53" t="str">
        <f>IF(Raw!AT53="", "", Raw!AT53)</f>
        <v>Graduate</v>
      </c>
      <c r="E53" t="str">
        <f>IF(Raw!V53="", "", Raw!V53)</f>
        <v>P100909855</v>
      </c>
      <c r="F53" t="str">
        <f>IF(Raw!BA53="", "", Raw!BA53)</f>
        <v>F-1</v>
      </c>
      <c r="G53" t="str">
        <f>IF(Raw!AV53="", "", Raw!AV53)</f>
        <v>On Time</v>
      </c>
      <c r="H53" t="str">
        <f>IF(Raw!T53="", "", Raw!T53)</f>
        <v>sy983517@ohio.edu</v>
      </c>
      <c r="I53" t="str">
        <f>IF(Raw!U53="", "", Raw!U53)</f>
        <v>877164092@qq.com</v>
      </c>
      <c r="J53" t="str">
        <f>IF(Raw!AZ53="Failed", "No", "")</f>
        <v/>
      </c>
      <c r="K53" s="2">
        <f>IF(Raw!BH53="", "", IF(Raw!BH53="Missed", "Missed", DATEVALUE(RIGHT(Raw!BH53, LEN(Raw!BH53) - FIND(",", Raw!BH53) - 1))))</f>
        <v>43326</v>
      </c>
      <c r="L53" s="3" t="str">
        <f>IF(Raw!BU53="", "", IF(Raw!BU53="Missed", "Missed", TIMEVALUE(Raw!BU53)))</f>
        <v/>
      </c>
      <c r="M53" t="str">
        <f>IF(Raw!BJ53="", "", Raw!BJ53)</f>
        <v>Nelson Dining Hall</v>
      </c>
    </row>
    <row r="54" spans="1:13" x14ac:dyDescent="0.2">
      <c r="A54" s="4">
        <f>IF(B54="", "", 53)</f>
        <v>53</v>
      </c>
      <c r="B54" s="4" t="str">
        <f>IF(Raw!R54="", "", Raw!R54)</f>
        <v>Lee</v>
      </c>
      <c r="C54" s="4" t="str">
        <f>IF(Raw!S54="", "", Raw!S54)</f>
        <v>Hyunhwa</v>
      </c>
      <c r="D54" t="str">
        <f>IF(Raw!AT54="", "", Raw!AT54)</f>
        <v>Graduate</v>
      </c>
      <c r="E54" t="str">
        <f>IF(Raw!V54="", "", Raw!V54)</f>
        <v>P100871068</v>
      </c>
      <c r="F54" t="str">
        <f>IF(Raw!BA54="", "", Raw!BA54)</f>
        <v>F-1</v>
      </c>
      <c r="G54" t="str">
        <f>IF(Raw!AV54="", "", Raw!AV54)</f>
        <v>On Time</v>
      </c>
      <c r="H54" t="str">
        <f>IF(Raw!T54="", "", Raw!T54)</f>
        <v>hl296217@ohio.edu</v>
      </c>
      <c r="I54" t="str">
        <f>IF(Raw!U54="", "", Raw!U54)</f>
        <v>huhus99@hanmail.net</v>
      </c>
      <c r="J54" t="str">
        <f>IF(Raw!AZ54="Failed", "No", "")</f>
        <v/>
      </c>
      <c r="K54" s="2">
        <f>IF(Raw!BH54="", "", IF(Raw!BH54="Missed", "Missed", DATEVALUE(RIGHT(Raw!BH54, LEN(Raw!BH54) - FIND(",", Raw!BH54) - 1))))</f>
        <v>43326</v>
      </c>
      <c r="L54" s="3">
        <f>IF(Raw!BU54="", "", IF(Raw!BU54="Missed", "Missed", TIMEVALUE(Raw!BU54)))</f>
        <v>0.54166666666666663</v>
      </c>
      <c r="M54" t="str">
        <f>IF(Raw!BJ54="", "", Raw!BJ54)</f>
        <v>Nelson Dining Hall</v>
      </c>
    </row>
    <row r="55" spans="1:13" x14ac:dyDescent="0.2">
      <c r="A55" s="4">
        <f>IF(B55="", "", 54)</f>
        <v>54</v>
      </c>
      <c r="B55" s="4" t="str">
        <f>IF(Raw!R55="", "", Raw!R55)</f>
        <v>Aravantinou</v>
      </c>
      <c r="C55" s="4" t="str">
        <f>IF(Raw!S55="", "", Raw!S55)</f>
        <v>Athena</v>
      </c>
      <c r="D55" t="str">
        <f>IF(Raw!AT55="", "", Raw!AT55)</f>
        <v>Undergraduate</v>
      </c>
      <c r="E55" t="str">
        <f>IF(Raw!V55="", "", Raw!V55)</f>
        <v>P100894006</v>
      </c>
      <c r="F55" t="str">
        <f>IF(Raw!BA55="", "", Raw!BA55)</f>
        <v>F-1</v>
      </c>
      <c r="G55" t="str">
        <f>IF(Raw!AV55="", "", Raw!AV55)</f>
        <v>On Time</v>
      </c>
      <c r="H55" t="str">
        <f>IF(Raw!T55="", "", Raw!T55)</f>
        <v>aa602317@ohio.edu</v>
      </c>
      <c r="I55" t="str">
        <f>IF(Raw!U55="", "", Raw!U55)</f>
        <v>athenarav306@gmail.com</v>
      </c>
      <c r="J55" t="str">
        <f>IF(Raw!AZ55="Failed", "No", "")</f>
        <v/>
      </c>
      <c r="K55" s="2">
        <f>IF(Raw!BH55="", "", IF(Raw!BH55="Missed", "Missed", DATEVALUE(RIGHT(Raw!BH55, LEN(Raw!BH55) - FIND(",", Raw!BH55) - 1))))</f>
        <v>43332</v>
      </c>
      <c r="L55" s="3">
        <f>IF(Raw!BU55="", "", IF(Raw!BU55="Missed", "Missed", TIMEVALUE(Raw!BU55)))</f>
        <v>0.375</v>
      </c>
      <c r="M55" t="str">
        <f>IF(Raw!BJ55="", "", Raw!BJ55)</f>
        <v>Nelson Dining Hall</v>
      </c>
    </row>
    <row r="56" spans="1:13" x14ac:dyDescent="0.2">
      <c r="A56" s="4" t="str">
        <f>IF(B56="", "", 55)</f>
        <v/>
      </c>
      <c r="B56" s="4" t="str">
        <f>IF(Raw!R56="", "", Raw!R56)</f>
        <v/>
      </c>
      <c r="C56" s="4" t="str">
        <f>IF(Raw!S56="", "", Raw!S56)</f>
        <v/>
      </c>
      <c r="D56" t="str">
        <f>IF(Raw!AT56="", "", Raw!AT56)</f>
        <v/>
      </c>
      <c r="E56" t="str">
        <f>IF(Raw!V56="", "", Raw!V56)</f>
        <v/>
      </c>
      <c r="F56" t="str">
        <f>IF(Raw!BA56="", "", Raw!BA56)</f>
        <v/>
      </c>
      <c r="G56" t="str">
        <f>IF(Raw!AV56="", "", Raw!AV56)</f>
        <v/>
      </c>
      <c r="H56" t="str">
        <f>IF(Raw!T56="", "", Raw!T56)</f>
        <v/>
      </c>
      <c r="I56" t="str">
        <f>IF(Raw!U56="", "", Raw!U56)</f>
        <v/>
      </c>
      <c r="J56" t="str">
        <f>IF(Raw!AZ56="Failed", "No", "")</f>
        <v/>
      </c>
      <c r="K56" s="2" t="str">
        <f>IF(Raw!BH56="", "", IF(Raw!BH56="Missed", "Missed", DATEVALUE(RIGHT(Raw!BH56, LEN(Raw!BH56) - FIND(",", Raw!BH56) - 1))))</f>
        <v/>
      </c>
      <c r="L56" s="3" t="str">
        <f>IF(Raw!BU56="", "", IF(Raw!BU56="Missed", "Missed", TIMEVALUE(Raw!BU56)))</f>
        <v/>
      </c>
      <c r="M56" t="str">
        <f>IF(Raw!BJ56="", "", Raw!BJ56)</f>
        <v/>
      </c>
    </row>
    <row r="57" spans="1:13" x14ac:dyDescent="0.2">
      <c r="A57" s="4" t="str">
        <f>IF(B57="", "", 56)</f>
        <v/>
      </c>
      <c r="B57" s="4" t="str">
        <f>IF(Raw!R57="", "", Raw!R57)</f>
        <v/>
      </c>
      <c r="C57" s="4" t="str">
        <f>IF(Raw!S57="", "", Raw!S57)</f>
        <v/>
      </c>
      <c r="D57" t="str">
        <f>IF(Raw!AT57="", "", Raw!AT57)</f>
        <v/>
      </c>
      <c r="E57" t="str">
        <f>IF(Raw!V57="", "", Raw!V57)</f>
        <v/>
      </c>
      <c r="F57" t="str">
        <f>IF(Raw!BA57="", "", Raw!BA57)</f>
        <v/>
      </c>
      <c r="G57" t="str">
        <f>IF(Raw!AV57="", "", Raw!AV57)</f>
        <v/>
      </c>
      <c r="H57" t="str">
        <f>IF(Raw!T57="", "", Raw!T57)</f>
        <v/>
      </c>
      <c r="I57" t="str">
        <f>IF(Raw!U57="", "", Raw!U57)</f>
        <v/>
      </c>
      <c r="J57" t="str">
        <f>IF(Raw!AZ57="Failed", "No", "")</f>
        <v/>
      </c>
      <c r="K57" s="2" t="str">
        <f>IF(Raw!BH57="", "", IF(Raw!BH57="Missed", "Missed", DATEVALUE(RIGHT(Raw!BH57, LEN(Raw!BH57) - FIND(",", Raw!BH57) - 1))))</f>
        <v/>
      </c>
      <c r="L57" s="3" t="str">
        <f>IF(Raw!BU57="", "", IF(Raw!BU57="Missed", "Missed", TIMEVALUE(Raw!BU57)))</f>
        <v/>
      </c>
      <c r="M57" t="str">
        <f>IF(Raw!BJ57="", "", Raw!BJ57)</f>
        <v/>
      </c>
    </row>
    <row r="58" spans="1:13" x14ac:dyDescent="0.2">
      <c r="A58" s="4" t="str">
        <f>IF(B58="", "", 57)</f>
        <v/>
      </c>
      <c r="B58" s="4" t="str">
        <f>IF(Raw!R58="", "", Raw!R58)</f>
        <v/>
      </c>
      <c r="C58" s="4" t="str">
        <f>IF(Raw!S58="", "", Raw!S58)</f>
        <v/>
      </c>
      <c r="D58" t="str">
        <f>IF(Raw!AT58="", "", Raw!AT58)</f>
        <v/>
      </c>
      <c r="E58" t="str">
        <f>IF(Raw!V58="", "", Raw!V58)</f>
        <v/>
      </c>
      <c r="F58" t="str">
        <f>IF(Raw!BA58="", "", Raw!BA58)</f>
        <v/>
      </c>
      <c r="G58" t="str">
        <f>IF(Raw!AV58="", "", Raw!AV58)</f>
        <v/>
      </c>
      <c r="H58" t="str">
        <f>IF(Raw!T58="", "", Raw!T58)</f>
        <v/>
      </c>
      <c r="I58" t="str">
        <f>IF(Raw!U58="", "", Raw!U58)</f>
        <v/>
      </c>
      <c r="J58" t="str">
        <f>IF(Raw!AZ58="Failed", "No", "")</f>
        <v/>
      </c>
      <c r="K58" s="2" t="str">
        <f>IF(Raw!BH58="", "", IF(Raw!BH58="Missed", "Missed", DATEVALUE(RIGHT(Raw!BH58, LEN(Raw!BH58) - FIND(",", Raw!BH58) - 1))))</f>
        <v/>
      </c>
      <c r="L58" s="3" t="str">
        <f>IF(Raw!BU58="", "", IF(Raw!BU58="Missed", "Missed", TIMEVALUE(Raw!BU58)))</f>
        <v/>
      </c>
      <c r="M58" t="str">
        <f>IF(Raw!BJ58="", "", Raw!BJ58)</f>
        <v/>
      </c>
    </row>
    <row r="59" spans="1:13" x14ac:dyDescent="0.2">
      <c r="A59" s="4" t="str">
        <f>IF(B59="", "", 58)</f>
        <v/>
      </c>
      <c r="B59" s="4" t="str">
        <f>IF(Raw!R59="", "", Raw!R59)</f>
        <v/>
      </c>
      <c r="C59" s="4" t="str">
        <f>IF(Raw!S59="", "", Raw!S59)</f>
        <v/>
      </c>
      <c r="D59" t="str">
        <f>IF(Raw!AT59="", "", Raw!AT59)</f>
        <v/>
      </c>
      <c r="E59" t="str">
        <f>IF(Raw!V59="", "", Raw!V59)</f>
        <v/>
      </c>
      <c r="F59" t="str">
        <f>IF(Raw!BA59="", "", Raw!BA59)</f>
        <v/>
      </c>
      <c r="G59" t="str">
        <f>IF(Raw!AV59="", "", Raw!AV59)</f>
        <v/>
      </c>
      <c r="H59" t="str">
        <f>IF(Raw!T59="", "", Raw!T59)</f>
        <v/>
      </c>
      <c r="I59" t="str">
        <f>IF(Raw!U59="", "", Raw!U59)</f>
        <v/>
      </c>
      <c r="J59" t="str">
        <f>IF(Raw!AZ59="Failed", "No", "")</f>
        <v/>
      </c>
      <c r="K59" s="2" t="str">
        <f>IF(Raw!BH59="", "", IF(Raw!BH59="Missed", "Missed", DATEVALUE(RIGHT(Raw!BH59, LEN(Raw!BH59) - FIND(",", Raw!BH59) - 1))))</f>
        <v/>
      </c>
      <c r="L59" s="3" t="str">
        <f>IF(Raw!BU59="", "", IF(Raw!BU59="Missed", "Missed", TIMEVALUE(Raw!BU59)))</f>
        <v/>
      </c>
      <c r="M59" t="str">
        <f>IF(Raw!BJ59="", "", Raw!BJ59)</f>
        <v/>
      </c>
    </row>
    <row r="60" spans="1:13" x14ac:dyDescent="0.2">
      <c r="A60" s="4" t="str">
        <f>IF(B60="", "", 59)</f>
        <v/>
      </c>
      <c r="B60" s="4" t="str">
        <f>IF(Raw!R60="", "", Raw!R60)</f>
        <v/>
      </c>
      <c r="C60" s="4" t="str">
        <f>IF(Raw!S60="", "", Raw!S60)</f>
        <v/>
      </c>
      <c r="D60" t="str">
        <f>IF(Raw!AT60="", "", Raw!AT60)</f>
        <v/>
      </c>
      <c r="E60" t="str">
        <f>IF(Raw!V60="", "", Raw!V60)</f>
        <v/>
      </c>
      <c r="F60" t="str">
        <f>IF(Raw!BA60="", "", Raw!BA60)</f>
        <v/>
      </c>
      <c r="G60" t="str">
        <f>IF(Raw!AV60="", "", Raw!AV60)</f>
        <v/>
      </c>
      <c r="H60" t="str">
        <f>IF(Raw!T60="", "", Raw!T60)</f>
        <v/>
      </c>
      <c r="I60" t="str">
        <f>IF(Raw!U60="", "", Raw!U60)</f>
        <v/>
      </c>
      <c r="J60" t="str">
        <f>IF(Raw!AZ60="Failed", "No", "")</f>
        <v/>
      </c>
      <c r="K60" s="2" t="str">
        <f>IF(Raw!BH60="", "", IF(Raw!BH60="Missed", "Missed", DATEVALUE(RIGHT(Raw!BH60, LEN(Raw!BH60) - FIND(",", Raw!BH60) - 1))))</f>
        <v/>
      </c>
      <c r="L60" s="3" t="str">
        <f>IF(Raw!BU60="", "", IF(Raw!BU60="Missed", "Missed", TIMEVALUE(Raw!BU60)))</f>
        <v/>
      </c>
      <c r="M60" t="str">
        <f>IF(Raw!BJ60="", "", Raw!BJ60)</f>
        <v/>
      </c>
    </row>
    <row r="61" spans="1:13" x14ac:dyDescent="0.2">
      <c r="A61" s="4" t="str">
        <f>IF(B61="", "", 60)</f>
        <v/>
      </c>
      <c r="B61" s="4" t="str">
        <f>IF(Raw!R61="", "", Raw!R61)</f>
        <v/>
      </c>
      <c r="C61" s="4" t="str">
        <f>IF(Raw!S61="", "", Raw!S61)</f>
        <v/>
      </c>
      <c r="D61" t="str">
        <f>IF(Raw!AT61="", "", Raw!AT61)</f>
        <v/>
      </c>
      <c r="E61" t="str">
        <f>IF(Raw!V61="", "", Raw!V61)</f>
        <v/>
      </c>
      <c r="F61" t="str">
        <f>IF(Raw!BA61="", "", Raw!BA61)</f>
        <v/>
      </c>
      <c r="G61" t="str">
        <f>IF(Raw!AV61="", "", Raw!AV61)</f>
        <v/>
      </c>
      <c r="H61" t="str">
        <f>IF(Raw!T61="", "", Raw!T61)</f>
        <v/>
      </c>
      <c r="I61" t="str">
        <f>IF(Raw!U61="", "", Raw!U61)</f>
        <v/>
      </c>
      <c r="J61" t="str">
        <f>IF(Raw!AZ61="Failed", "No", "")</f>
        <v/>
      </c>
      <c r="K61" s="2" t="str">
        <f>IF(Raw!BH61="", "", IF(Raw!BH61="Missed", "Missed", DATEVALUE(RIGHT(Raw!BH61, LEN(Raw!BH61) - FIND(",", Raw!BH61) - 1))))</f>
        <v/>
      </c>
      <c r="L61" s="3" t="str">
        <f>IF(Raw!BU61="", "", IF(Raw!BU61="Missed", "Missed", TIMEVALUE(Raw!BU61)))</f>
        <v/>
      </c>
      <c r="M61" t="str">
        <f>IF(Raw!BJ61="", "", Raw!BJ61)</f>
        <v/>
      </c>
    </row>
    <row r="62" spans="1:13" x14ac:dyDescent="0.2">
      <c r="A62" s="4" t="str">
        <f>IF(B62="", "", 61)</f>
        <v/>
      </c>
      <c r="B62" s="4" t="str">
        <f>IF(Raw!R62="", "", Raw!R62)</f>
        <v/>
      </c>
      <c r="C62" s="4" t="str">
        <f>IF(Raw!S62="", "", Raw!S62)</f>
        <v/>
      </c>
      <c r="D62" t="str">
        <f>IF(Raw!AT62="", "", Raw!AT62)</f>
        <v/>
      </c>
      <c r="E62" t="str">
        <f>IF(Raw!V62="", "", Raw!V62)</f>
        <v/>
      </c>
      <c r="F62" t="str">
        <f>IF(Raw!BA62="", "", Raw!BA62)</f>
        <v/>
      </c>
      <c r="G62" t="str">
        <f>IF(Raw!AV62="", "", Raw!AV62)</f>
        <v/>
      </c>
      <c r="H62" t="str">
        <f>IF(Raw!T62="", "", Raw!T62)</f>
        <v/>
      </c>
      <c r="I62" t="str">
        <f>IF(Raw!U62="", "", Raw!U62)</f>
        <v/>
      </c>
      <c r="J62" t="str">
        <f>IF(Raw!AZ62="Failed", "No", "")</f>
        <v/>
      </c>
      <c r="K62" s="2" t="str">
        <f>IF(Raw!BH62="", "", IF(Raw!BH62="Missed", "Missed", DATEVALUE(RIGHT(Raw!BH62, LEN(Raw!BH62) - FIND(",", Raw!BH62) - 1))))</f>
        <v/>
      </c>
      <c r="L62" s="3" t="str">
        <f>IF(Raw!BU62="", "", IF(Raw!BU62="Missed", "Missed", TIMEVALUE(Raw!BU62)))</f>
        <v/>
      </c>
      <c r="M62" t="str">
        <f>IF(Raw!BJ62="", "", Raw!BJ62)</f>
        <v/>
      </c>
    </row>
    <row r="63" spans="1:13" x14ac:dyDescent="0.2">
      <c r="A63" s="4" t="str">
        <f>IF(B63="", "", 62)</f>
        <v/>
      </c>
      <c r="B63" s="4" t="str">
        <f>IF(Raw!R63="", "", Raw!R63)</f>
        <v/>
      </c>
      <c r="C63" s="4" t="str">
        <f>IF(Raw!S63="", "", Raw!S63)</f>
        <v/>
      </c>
      <c r="D63" t="str">
        <f>IF(Raw!AT63="", "", Raw!AT63)</f>
        <v/>
      </c>
      <c r="E63" t="str">
        <f>IF(Raw!V63="", "", Raw!V63)</f>
        <v/>
      </c>
      <c r="F63" t="str">
        <f>IF(Raw!BA63="", "", Raw!BA63)</f>
        <v/>
      </c>
      <c r="G63" t="str">
        <f>IF(Raw!AV63="", "", Raw!AV63)</f>
        <v/>
      </c>
      <c r="H63" t="str">
        <f>IF(Raw!T63="", "", Raw!T63)</f>
        <v/>
      </c>
      <c r="I63" t="str">
        <f>IF(Raw!U63="", "", Raw!U63)</f>
        <v/>
      </c>
      <c r="J63" t="str">
        <f>IF(Raw!AZ63="Failed", "No", "")</f>
        <v/>
      </c>
      <c r="K63" s="2" t="str">
        <f>IF(Raw!BH63="", "", IF(Raw!BH63="Missed", "Missed", DATEVALUE(RIGHT(Raw!BH63, LEN(Raw!BH63) - FIND(",", Raw!BH63) - 1))))</f>
        <v/>
      </c>
      <c r="L63" s="3" t="str">
        <f>IF(Raw!BU63="", "", IF(Raw!BU63="Missed", "Missed", TIMEVALUE(Raw!BU63)))</f>
        <v/>
      </c>
      <c r="M63" t="str">
        <f>IF(Raw!BJ63="", "", Raw!BJ63)</f>
        <v/>
      </c>
    </row>
    <row r="64" spans="1:13" x14ac:dyDescent="0.2">
      <c r="A64" s="4" t="str">
        <f>IF(B64="", "", 63)</f>
        <v/>
      </c>
      <c r="B64" s="4" t="str">
        <f>IF(Raw!R64="", "", Raw!R64)</f>
        <v/>
      </c>
      <c r="C64" s="4" t="str">
        <f>IF(Raw!S64="", "", Raw!S64)</f>
        <v/>
      </c>
      <c r="D64" t="str">
        <f>IF(Raw!AT64="", "", Raw!AT64)</f>
        <v/>
      </c>
      <c r="E64" t="str">
        <f>IF(Raw!V64="", "", Raw!V64)</f>
        <v/>
      </c>
      <c r="F64" t="str">
        <f>IF(Raw!BA64="", "", Raw!BA64)</f>
        <v/>
      </c>
      <c r="G64" t="str">
        <f>IF(Raw!AV64="", "", Raw!AV64)</f>
        <v/>
      </c>
      <c r="H64" t="str">
        <f>IF(Raw!T64="", "", Raw!T64)</f>
        <v/>
      </c>
      <c r="I64" t="str">
        <f>IF(Raw!U64="", "", Raw!U64)</f>
        <v/>
      </c>
      <c r="J64" t="str">
        <f>IF(Raw!AZ64="Failed", "No", "")</f>
        <v/>
      </c>
      <c r="K64" s="2" t="str">
        <f>IF(Raw!BH64="", "", IF(Raw!BH64="Missed", "Missed", DATEVALUE(RIGHT(Raw!BH64, LEN(Raw!BH64) - FIND(",", Raw!BH64) - 1))))</f>
        <v/>
      </c>
      <c r="L64" s="3" t="str">
        <f>IF(Raw!BU64="", "", IF(Raw!BU64="Missed", "Missed", TIMEVALUE(Raw!BU64)))</f>
        <v/>
      </c>
      <c r="M64" t="str">
        <f>IF(Raw!BJ64="", "", Raw!BJ64)</f>
        <v/>
      </c>
    </row>
    <row r="65" spans="1:13" x14ac:dyDescent="0.2">
      <c r="A65" s="4" t="str">
        <f>IF(B65="", "", 64)</f>
        <v/>
      </c>
      <c r="B65" s="4" t="str">
        <f>IF(Raw!R65="", "", Raw!R65)</f>
        <v/>
      </c>
      <c r="C65" s="4" t="str">
        <f>IF(Raw!S65="", "", Raw!S65)</f>
        <v/>
      </c>
      <c r="D65" t="str">
        <f>IF(Raw!AT65="", "", Raw!AT65)</f>
        <v/>
      </c>
      <c r="E65" t="str">
        <f>IF(Raw!V65="", "", Raw!V65)</f>
        <v/>
      </c>
      <c r="F65" t="str">
        <f>IF(Raw!BA65="", "", Raw!BA65)</f>
        <v/>
      </c>
      <c r="G65" t="str">
        <f>IF(Raw!AV65="", "", Raw!AV65)</f>
        <v/>
      </c>
      <c r="H65" t="str">
        <f>IF(Raw!T65="", "", Raw!T65)</f>
        <v/>
      </c>
      <c r="I65" t="str">
        <f>IF(Raw!U65="", "", Raw!U65)</f>
        <v/>
      </c>
      <c r="J65" t="str">
        <f>IF(Raw!AZ65="Failed", "No", "")</f>
        <v/>
      </c>
      <c r="K65" s="2" t="str">
        <f>IF(Raw!BH65="", "", IF(Raw!BH65="Missed", "Missed", DATEVALUE(RIGHT(Raw!BH65, LEN(Raw!BH65) - FIND(",", Raw!BH65) - 1))))</f>
        <v/>
      </c>
      <c r="L65" s="3" t="str">
        <f>IF(Raw!BU65="", "", IF(Raw!BU65="Missed", "Missed", TIMEVALUE(Raw!BU65)))</f>
        <v/>
      </c>
      <c r="M65" t="str">
        <f>IF(Raw!BJ65="", "", Raw!BJ65)</f>
        <v/>
      </c>
    </row>
    <row r="66" spans="1:13" x14ac:dyDescent="0.2">
      <c r="A66" s="4" t="str">
        <f>IF(B66="", "", 65)</f>
        <v/>
      </c>
      <c r="B66" s="4" t="str">
        <f>IF(Raw!R66="", "", Raw!R66)</f>
        <v/>
      </c>
      <c r="C66" s="4" t="str">
        <f>IF(Raw!S66="", "", Raw!S66)</f>
        <v/>
      </c>
      <c r="D66" t="str">
        <f>IF(Raw!AT66="", "", Raw!AT66)</f>
        <v/>
      </c>
      <c r="E66" t="str">
        <f>IF(Raw!V66="", "", Raw!V66)</f>
        <v/>
      </c>
      <c r="F66" t="str">
        <f>IF(Raw!BA66="", "", Raw!BA66)</f>
        <v/>
      </c>
      <c r="G66" t="str">
        <f>IF(Raw!AV66="", "", Raw!AV66)</f>
        <v/>
      </c>
      <c r="H66" t="str">
        <f>IF(Raw!T66="", "", Raw!T66)</f>
        <v/>
      </c>
      <c r="I66" t="str">
        <f>IF(Raw!U66="", "", Raw!U66)</f>
        <v/>
      </c>
      <c r="J66" t="str">
        <f>IF(Raw!AZ66="Failed", "No", "")</f>
        <v/>
      </c>
      <c r="K66" s="2" t="str">
        <f>IF(Raw!BH66="", "", IF(Raw!BH66="Missed", "Missed", DATEVALUE(RIGHT(Raw!BH66, LEN(Raw!BH66) - FIND(",", Raw!BH66) - 1))))</f>
        <v/>
      </c>
      <c r="L66" s="3" t="str">
        <f>IF(Raw!BU66="", "", IF(Raw!BU66="Missed", "Missed", TIMEVALUE(Raw!BU66)))</f>
        <v/>
      </c>
      <c r="M66" t="str">
        <f>IF(Raw!BJ66="", "", Raw!BJ66)</f>
        <v/>
      </c>
    </row>
    <row r="67" spans="1:13" x14ac:dyDescent="0.2">
      <c r="A67" s="4" t="str">
        <f>IF(B67="", "", 66)</f>
        <v/>
      </c>
      <c r="B67" s="4" t="str">
        <f>IF(Raw!R67="", "", Raw!R67)</f>
        <v/>
      </c>
      <c r="C67" s="4" t="str">
        <f>IF(Raw!S67="", "", Raw!S67)</f>
        <v/>
      </c>
      <c r="D67" t="str">
        <f>IF(Raw!AT67="", "", Raw!AT67)</f>
        <v/>
      </c>
      <c r="E67" t="str">
        <f>IF(Raw!V67="", "", Raw!V67)</f>
        <v/>
      </c>
      <c r="F67" t="str">
        <f>IF(Raw!BA67="", "", Raw!BA67)</f>
        <v/>
      </c>
      <c r="G67" t="str">
        <f>IF(Raw!AV67="", "", Raw!AV67)</f>
        <v/>
      </c>
      <c r="H67" t="str">
        <f>IF(Raw!T67="", "", Raw!T67)</f>
        <v/>
      </c>
      <c r="I67" t="str">
        <f>IF(Raw!U67="", "", Raw!U67)</f>
        <v/>
      </c>
      <c r="J67" t="str">
        <f>IF(Raw!AZ67="Failed", "No", "")</f>
        <v/>
      </c>
      <c r="K67" s="2" t="str">
        <f>IF(Raw!BH67="", "", IF(Raw!BH67="Missed", "Missed", DATEVALUE(RIGHT(Raw!BH67, LEN(Raw!BH67) - FIND(",", Raw!BH67) - 1))))</f>
        <v/>
      </c>
      <c r="L67" s="3" t="str">
        <f>IF(Raw!BU67="", "", IF(Raw!BU67="Missed", "Missed", TIMEVALUE(Raw!BU67)))</f>
        <v/>
      </c>
      <c r="M67" t="str">
        <f>IF(Raw!BJ67="", "", Raw!BJ67)</f>
        <v/>
      </c>
    </row>
    <row r="68" spans="1:13" x14ac:dyDescent="0.2">
      <c r="A68" s="4" t="str">
        <f>IF(B68="", "", 67)</f>
        <v/>
      </c>
      <c r="B68" s="4" t="str">
        <f>IF(Raw!R68="", "", Raw!R68)</f>
        <v/>
      </c>
      <c r="C68" s="4" t="str">
        <f>IF(Raw!S68="", "", Raw!S68)</f>
        <v/>
      </c>
      <c r="D68" t="str">
        <f>IF(Raw!AT68="", "", Raw!AT68)</f>
        <v/>
      </c>
      <c r="E68" t="str">
        <f>IF(Raw!V68="", "", Raw!V68)</f>
        <v/>
      </c>
      <c r="F68" t="str">
        <f>IF(Raw!BA68="", "", Raw!BA68)</f>
        <v/>
      </c>
      <c r="G68" t="str">
        <f>IF(Raw!AV68="", "", Raw!AV68)</f>
        <v/>
      </c>
      <c r="H68" t="str">
        <f>IF(Raw!T68="", "", Raw!T68)</f>
        <v/>
      </c>
      <c r="I68" t="str">
        <f>IF(Raw!U68="", "", Raw!U68)</f>
        <v/>
      </c>
      <c r="J68" t="str">
        <f>IF(Raw!AZ68="Failed", "No", "")</f>
        <v/>
      </c>
      <c r="K68" s="2" t="str">
        <f>IF(Raw!BH68="", "", IF(Raw!BH68="Missed", "Missed", DATEVALUE(RIGHT(Raw!BH68, LEN(Raw!BH68) - FIND(",", Raw!BH68) - 1))))</f>
        <v/>
      </c>
      <c r="L68" s="3" t="str">
        <f>IF(Raw!BU68="", "", IF(Raw!BU68="Missed", "Missed", TIMEVALUE(Raw!BU68)))</f>
        <v/>
      </c>
      <c r="M68" t="str">
        <f>IF(Raw!BJ68="", "", Raw!BJ68)</f>
        <v/>
      </c>
    </row>
    <row r="69" spans="1:13" x14ac:dyDescent="0.2">
      <c r="A69" s="4" t="str">
        <f>IF(B69="", "", 68)</f>
        <v/>
      </c>
      <c r="B69" s="4" t="str">
        <f>IF(Raw!R69="", "", Raw!R69)</f>
        <v/>
      </c>
      <c r="C69" s="4" t="str">
        <f>IF(Raw!S69="", "", Raw!S69)</f>
        <v/>
      </c>
      <c r="D69" t="str">
        <f>IF(Raw!AT69="", "", Raw!AT69)</f>
        <v/>
      </c>
      <c r="E69" t="str">
        <f>IF(Raw!V69="", "", Raw!V69)</f>
        <v/>
      </c>
      <c r="F69" t="str">
        <f>IF(Raw!BA69="", "", Raw!BA69)</f>
        <v/>
      </c>
      <c r="G69" t="str">
        <f>IF(Raw!AV69="", "", Raw!AV69)</f>
        <v/>
      </c>
      <c r="H69" t="str">
        <f>IF(Raw!T69="", "", Raw!T69)</f>
        <v/>
      </c>
      <c r="I69" t="str">
        <f>IF(Raw!U69="", "", Raw!U69)</f>
        <v/>
      </c>
      <c r="J69" t="str">
        <f>IF(Raw!AZ69="Failed", "No", "")</f>
        <v/>
      </c>
      <c r="K69" s="2" t="str">
        <f>IF(Raw!BH69="", "", IF(Raw!BH69="Missed", "Missed", DATEVALUE(RIGHT(Raw!BH69, LEN(Raw!BH69) - FIND(",", Raw!BH69) - 1))))</f>
        <v/>
      </c>
      <c r="L69" s="3" t="str">
        <f>IF(Raw!BU69="", "", IF(Raw!BU69="Missed", "Missed", TIMEVALUE(Raw!BU69)))</f>
        <v/>
      </c>
      <c r="M69" t="str">
        <f>IF(Raw!BJ69="", "", Raw!BJ69)</f>
        <v/>
      </c>
    </row>
    <row r="70" spans="1:13" x14ac:dyDescent="0.2">
      <c r="A70" s="4" t="str">
        <f>IF(B70="", "", 69)</f>
        <v/>
      </c>
      <c r="B70" s="4" t="str">
        <f>IF(Raw!R70="", "", Raw!R70)</f>
        <v/>
      </c>
      <c r="C70" s="4" t="str">
        <f>IF(Raw!S70="", "", Raw!S70)</f>
        <v/>
      </c>
      <c r="D70" t="str">
        <f>IF(Raw!AT70="", "", Raw!AT70)</f>
        <v/>
      </c>
      <c r="E70" t="str">
        <f>IF(Raw!V70="", "", Raw!V70)</f>
        <v/>
      </c>
      <c r="F70" t="str">
        <f>IF(Raw!BA70="", "", Raw!BA70)</f>
        <v/>
      </c>
      <c r="G70" t="str">
        <f>IF(Raw!AV70="", "", Raw!AV70)</f>
        <v/>
      </c>
      <c r="H70" t="str">
        <f>IF(Raw!T70="", "", Raw!T70)</f>
        <v/>
      </c>
      <c r="I70" t="str">
        <f>IF(Raw!U70="", "", Raw!U70)</f>
        <v/>
      </c>
      <c r="J70" t="str">
        <f>IF(Raw!AZ70="Failed", "No", "")</f>
        <v/>
      </c>
      <c r="K70" s="2" t="str">
        <f>IF(Raw!BH70="", "", IF(Raw!BH70="Missed", "Missed", DATEVALUE(RIGHT(Raw!BH70, LEN(Raw!BH70) - FIND(",", Raw!BH70) - 1))))</f>
        <v/>
      </c>
      <c r="L70" s="3" t="str">
        <f>IF(Raw!BU70="", "", IF(Raw!BU70="Missed", "Missed", TIMEVALUE(Raw!BU70)))</f>
        <v/>
      </c>
      <c r="M70" t="str">
        <f>IF(Raw!BJ70="", "", Raw!BJ70)</f>
        <v/>
      </c>
    </row>
    <row r="71" spans="1:13" x14ac:dyDescent="0.2">
      <c r="A71" s="4" t="str">
        <f>IF(B71="", "", 70)</f>
        <v/>
      </c>
      <c r="B71" s="4" t="str">
        <f>IF(Raw!R71="", "", Raw!R71)</f>
        <v/>
      </c>
      <c r="C71" s="4" t="str">
        <f>IF(Raw!S71="", "", Raw!S71)</f>
        <v/>
      </c>
      <c r="D71" t="str">
        <f>IF(Raw!AT71="", "", Raw!AT71)</f>
        <v/>
      </c>
      <c r="E71" t="str">
        <f>IF(Raw!V71="", "", Raw!V71)</f>
        <v/>
      </c>
      <c r="F71" t="str">
        <f>IF(Raw!BA71="", "", Raw!BA71)</f>
        <v/>
      </c>
      <c r="G71" t="str">
        <f>IF(Raw!AV71="", "", Raw!AV71)</f>
        <v/>
      </c>
      <c r="H71" t="str">
        <f>IF(Raw!T71="", "", Raw!T71)</f>
        <v/>
      </c>
      <c r="I71" t="str">
        <f>IF(Raw!U71="", "", Raw!U71)</f>
        <v/>
      </c>
      <c r="J71" t="str">
        <f>IF(Raw!AZ71="Failed", "No", "")</f>
        <v/>
      </c>
      <c r="K71" s="2" t="str">
        <f>IF(Raw!BH71="", "", IF(Raw!BH71="Missed", "Missed", DATEVALUE(RIGHT(Raw!BH71, LEN(Raw!BH71) - FIND(",", Raw!BH71) - 1))))</f>
        <v/>
      </c>
      <c r="L71" s="3" t="str">
        <f>IF(Raw!BU71="", "", IF(Raw!BU71="Missed", "Missed", TIMEVALUE(Raw!BU71)))</f>
        <v/>
      </c>
      <c r="M71" t="str">
        <f>IF(Raw!BJ71="", "", Raw!BJ71)</f>
        <v/>
      </c>
    </row>
    <row r="72" spans="1:13" x14ac:dyDescent="0.2">
      <c r="A72" s="4" t="str">
        <f>IF(B72="", "", 71)</f>
        <v/>
      </c>
      <c r="B72" s="4" t="str">
        <f>IF(Raw!R72="", "", Raw!R72)</f>
        <v/>
      </c>
      <c r="C72" s="4" t="str">
        <f>IF(Raw!S72="", "", Raw!S72)</f>
        <v/>
      </c>
      <c r="D72" t="str">
        <f>IF(Raw!AT72="", "", Raw!AT72)</f>
        <v/>
      </c>
      <c r="E72" t="str">
        <f>IF(Raw!V72="", "", Raw!V72)</f>
        <v/>
      </c>
      <c r="F72" t="str">
        <f>IF(Raw!BA72="", "", Raw!BA72)</f>
        <v/>
      </c>
      <c r="G72" t="str">
        <f>IF(Raw!AV72="", "", Raw!AV72)</f>
        <v/>
      </c>
      <c r="H72" t="str">
        <f>IF(Raw!T72="", "", Raw!T72)</f>
        <v/>
      </c>
      <c r="I72" t="str">
        <f>IF(Raw!U72="", "", Raw!U72)</f>
        <v/>
      </c>
      <c r="J72" t="str">
        <f>IF(Raw!AZ72="Failed", "No", "")</f>
        <v/>
      </c>
      <c r="K72" s="2" t="str">
        <f>IF(Raw!BH72="", "", IF(Raw!BH72="Missed", "Missed", DATEVALUE(RIGHT(Raw!BH72, LEN(Raw!BH72) - FIND(",", Raw!BH72) - 1))))</f>
        <v/>
      </c>
      <c r="L72" s="3" t="str">
        <f>IF(Raw!BU72="", "", IF(Raw!BU72="Missed", "Missed", TIMEVALUE(Raw!BU72)))</f>
        <v/>
      </c>
      <c r="M72" t="str">
        <f>IF(Raw!BJ72="", "", Raw!BJ72)</f>
        <v/>
      </c>
    </row>
    <row r="73" spans="1:13" x14ac:dyDescent="0.2">
      <c r="A73" s="4" t="str">
        <f>IF(B73="", "", 72)</f>
        <v/>
      </c>
      <c r="B73" s="4" t="str">
        <f>IF(Raw!R73="", "", Raw!R73)</f>
        <v/>
      </c>
      <c r="C73" s="4" t="str">
        <f>IF(Raw!S73="", "", Raw!S73)</f>
        <v/>
      </c>
      <c r="D73" t="str">
        <f>IF(Raw!AT73="", "", Raw!AT73)</f>
        <v/>
      </c>
      <c r="E73" t="str">
        <f>IF(Raw!V73="", "", Raw!V73)</f>
        <v/>
      </c>
      <c r="F73" t="str">
        <f>IF(Raw!BA73="", "", Raw!BA73)</f>
        <v/>
      </c>
      <c r="G73" t="str">
        <f>IF(Raw!AV73="", "", Raw!AV73)</f>
        <v/>
      </c>
      <c r="H73" t="str">
        <f>IF(Raw!T73="", "", Raw!T73)</f>
        <v/>
      </c>
      <c r="I73" t="str">
        <f>IF(Raw!U73="", "", Raw!U73)</f>
        <v/>
      </c>
      <c r="J73" t="str">
        <f>IF(Raw!AZ73="Failed", "No", "")</f>
        <v/>
      </c>
      <c r="K73" s="2" t="str">
        <f>IF(Raw!BH73="", "", IF(Raw!BH73="Missed", "Missed", DATEVALUE(RIGHT(Raw!BH73, LEN(Raw!BH73) - FIND(",", Raw!BH73) - 1))))</f>
        <v/>
      </c>
      <c r="L73" s="3" t="str">
        <f>IF(Raw!BU73="", "", IF(Raw!BU73="Missed", "Missed", TIMEVALUE(Raw!BU73)))</f>
        <v/>
      </c>
      <c r="M73" t="str">
        <f>IF(Raw!BJ73="", "", Raw!BJ73)</f>
        <v/>
      </c>
    </row>
    <row r="74" spans="1:13" x14ac:dyDescent="0.2">
      <c r="A74" s="4" t="str">
        <f>IF(B74="", "", 73)</f>
        <v/>
      </c>
      <c r="B74" s="4" t="str">
        <f>IF(Raw!R74="", "", Raw!R74)</f>
        <v/>
      </c>
      <c r="C74" s="4" t="str">
        <f>IF(Raw!S74="", "", Raw!S74)</f>
        <v/>
      </c>
      <c r="D74" t="str">
        <f>IF(Raw!AT74="", "", Raw!AT74)</f>
        <v/>
      </c>
      <c r="E74" t="str">
        <f>IF(Raw!V74="", "", Raw!V74)</f>
        <v/>
      </c>
      <c r="F74" t="str">
        <f>IF(Raw!BA74="", "", Raw!BA74)</f>
        <v/>
      </c>
      <c r="G74" t="str">
        <f>IF(Raw!AV74="", "", Raw!AV74)</f>
        <v/>
      </c>
      <c r="H74" t="str">
        <f>IF(Raw!T74="", "", Raw!T74)</f>
        <v/>
      </c>
      <c r="I74" t="str">
        <f>IF(Raw!U74="", "", Raw!U74)</f>
        <v/>
      </c>
      <c r="J74" t="str">
        <f>IF(Raw!AZ74="Failed", "No", "")</f>
        <v/>
      </c>
      <c r="K74" s="2" t="str">
        <f>IF(Raw!BH74="", "", IF(Raw!BH74="Missed", "Missed", DATEVALUE(RIGHT(Raw!BH74, LEN(Raw!BH74) - FIND(",", Raw!BH74) - 1))))</f>
        <v/>
      </c>
      <c r="L74" s="3" t="str">
        <f>IF(Raw!BU74="", "", IF(Raw!BU74="Missed", "Missed", TIMEVALUE(Raw!BU74)))</f>
        <v/>
      </c>
      <c r="M74" t="str">
        <f>IF(Raw!BJ74="", "", Raw!BJ74)</f>
        <v/>
      </c>
    </row>
    <row r="75" spans="1:13" x14ac:dyDescent="0.2">
      <c r="A75" s="4" t="str">
        <f>IF(B75="", "", 74)</f>
        <v/>
      </c>
      <c r="B75" s="4" t="str">
        <f>IF(Raw!R75="", "", Raw!R75)</f>
        <v/>
      </c>
      <c r="C75" s="4" t="str">
        <f>IF(Raw!S75="", "", Raw!S75)</f>
        <v/>
      </c>
      <c r="D75" t="str">
        <f>IF(Raw!AT75="", "", Raw!AT75)</f>
        <v/>
      </c>
      <c r="E75" t="str">
        <f>IF(Raw!V75="", "", Raw!V75)</f>
        <v/>
      </c>
      <c r="F75" t="str">
        <f>IF(Raw!BA75="", "", Raw!BA75)</f>
        <v/>
      </c>
      <c r="G75" t="str">
        <f>IF(Raw!AV75="", "", Raw!AV75)</f>
        <v/>
      </c>
      <c r="H75" t="str">
        <f>IF(Raw!T75="", "", Raw!T75)</f>
        <v/>
      </c>
      <c r="I75" t="str">
        <f>IF(Raw!U75="", "", Raw!U75)</f>
        <v/>
      </c>
      <c r="J75" t="str">
        <f>IF(Raw!AZ75="Failed", "No", "")</f>
        <v/>
      </c>
      <c r="K75" s="2" t="str">
        <f>IF(Raw!BH75="", "", IF(Raw!BH75="Missed", "Missed", DATEVALUE(RIGHT(Raw!BH75, LEN(Raw!BH75) - FIND(",", Raw!BH75) - 1))))</f>
        <v/>
      </c>
      <c r="L75" s="3" t="str">
        <f>IF(Raw!BU75="", "", IF(Raw!BU75="Missed", "Missed", TIMEVALUE(Raw!BU75)))</f>
        <v/>
      </c>
      <c r="M75" t="str">
        <f>IF(Raw!BJ75="", "", Raw!BJ75)</f>
        <v/>
      </c>
    </row>
    <row r="76" spans="1:13" x14ac:dyDescent="0.2">
      <c r="A76" s="4" t="str">
        <f>IF(B76="", "", 75)</f>
        <v/>
      </c>
      <c r="B76" s="4" t="str">
        <f>IF(Raw!R76="", "", Raw!R76)</f>
        <v/>
      </c>
      <c r="C76" s="4" t="str">
        <f>IF(Raw!S76="", "", Raw!S76)</f>
        <v/>
      </c>
      <c r="D76" t="str">
        <f>IF(Raw!AT76="", "", Raw!AT76)</f>
        <v/>
      </c>
      <c r="E76" t="str">
        <f>IF(Raw!V76="", "", Raw!V76)</f>
        <v/>
      </c>
      <c r="F76" t="str">
        <f>IF(Raw!BA76="", "", Raw!BA76)</f>
        <v/>
      </c>
      <c r="G76" t="str">
        <f>IF(Raw!AV76="", "", Raw!AV76)</f>
        <v/>
      </c>
      <c r="H76" t="str">
        <f>IF(Raw!T76="", "", Raw!T76)</f>
        <v/>
      </c>
      <c r="I76" t="str">
        <f>IF(Raw!U76="", "", Raw!U76)</f>
        <v/>
      </c>
      <c r="J76" t="str">
        <f>IF(Raw!AZ76="Failed", "No", "")</f>
        <v/>
      </c>
      <c r="K76" s="2" t="str">
        <f>IF(Raw!BH76="", "", IF(Raw!BH76="Missed", "Missed", DATEVALUE(RIGHT(Raw!BH76, LEN(Raw!BH76) - FIND(",", Raw!BH76) - 1))))</f>
        <v/>
      </c>
      <c r="L76" s="3" t="str">
        <f>IF(Raw!BU76="", "", IF(Raw!BU76="Missed", "Missed", TIMEVALUE(Raw!BU76)))</f>
        <v/>
      </c>
      <c r="M76" t="str">
        <f>IF(Raw!BJ76="", "", Raw!BJ76)</f>
        <v/>
      </c>
    </row>
    <row r="77" spans="1:13" x14ac:dyDescent="0.2">
      <c r="A77" s="4" t="str">
        <f>IF(B77="", "", 76)</f>
        <v/>
      </c>
      <c r="B77" s="4" t="str">
        <f>IF(Raw!R77="", "", Raw!R77)</f>
        <v/>
      </c>
      <c r="C77" s="4" t="str">
        <f>IF(Raw!S77="", "", Raw!S77)</f>
        <v/>
      </c>
      <c r="D77" t="str">
        <f>IF(Raw!AT77="", "", Raw!AT77)</f>
        <v/>
      </c>
      <c r="E77" t="str">
        <f>IF(Raw!V77="", "", Raw!V77)</f>
        <v/>
      </c>
      <c r="F77" t="str">
        <f>IF(Raw!BA77="", "", Raw!BA77)</f>
        <v/>
      </c>
      <c r="G77" t="str">
        <f>IF(Raw!AV77="", "", Raw!AV77)</f>
        <v/>
      </c>
      <c r="H77" t="str">
        <f>IF(Raw!T77="", "", Raw!T77)</f>
        <v/>
      </c>
      <c r="I77" t="str">
        <f>IF(Raw!U77="", "", Raw!U77)</f>
        <v/>
      </c>
      <c r="J77" t="str">
        <f>IF(Raw!AZ77="Failed", "No", "")</f>
        <v/>
      </c>
      <c r="K77" s="2" t="str">
        <f>IF(Raw!BH77="", "", IF(Raw!BH77="Missed", "Missed", DATEVALUE(RIGHT(Raw!BH77, LEN(Raw!BH77) - FIND(",", Raw!BH77) - 1))))</f>
        <v/>
      </c>
      <c r="L77" s="3" t="str">
        <f>IF(Raw!BU77="", "", IF(Raw!BU77="Missed", "Missed", TIMEVALUE(Raw!BU77)))</f>
        <v/>
      </c>
      <c r="M77" t="str">
        <f>IF(Raw!BJ77="", "", Raw!BJ77)</f>
        <v/>
      </c>
    </row>
    <row r="78" spans="1:13" x14ac:dyDescent="0.2">
      <c r="A78" s="4" t="str">
        <f>IF(B78="", "", 77)</f>
        <v/>
      </c>
      <c r="B78" s="4" t="str">
        <f>IF(Raw!R78="", "", Raw!R78)</f>
        <v/>
      </c>
      <c r="C78" s="4" t="str">
        <f>IF(Raw!S78="", "", Raw!S78)</f>
        <v/>
      </c>
      <c r="D78" t="str">
        <f>IF(Raw!AT78="", "", Raw!AT78)</f>
        <v/>
      </c>
      <c r="E78" t="str">
        <f>IF(Raw!V78="", "", Raw!V78)</f>
        <v/>
      </c>
      <c r="F78" t="str">
        <f>IF(Raw!BA78="", "", Raw!BA78)</f>
        <v/>
      </c>
      <c r="G78" t="str">
        <f>IF(Raw!AV78="", "", Raw!AV78)</f>
        <v/>
      </c>
      <c r="H78" t="str">
        <f>IF(Raw!T78="", "", Raw!T78)</f>
        <v/>
      </c>
      <c r="I78" t="str">
        <f>IF(Raw!U78="", "", Raw!U78)</f>
        <v/>
      </c>
      <c r="J78" t="str">
        <f>IF(Raw!AZ78="Failed", "No", "")</f>
        <v/>
      </c>
      <c r="K78" s="2" t="str">
        <f>IF(Raw!BH78="", "", IF(Raw!BH78="Missed", "Missed", DATEVALUE(RIGHT(Raw!BH78, LEN(Raw!BH78) - FIND(",", Raw!BH78) - 1))))</f>
        <v/>
      </c>
      <c r="L78" s="3" t="str">
        <f>IF(Raw!BU78="", "", IF(Raw!BU78="Missed", "Missed", TIMEVALUE(Raw!BU78)))</f>
        <v/>
      </c>
      <c r="M78" t="str">
        <f>IF(Raw!BJ78="", "", Raw!BJ78)</f>
        <v/>
      </c>
    </row>
    <row r="79" spans="1:13" x14ac:dyDescent="0.2">
      <c r="A79" s="4" t="str">
        <f>IF(B79="", "", 78)</f>
        <v/>
      </c>
      <c r="B79" s="4" t="str">
        <f>IF(Raw!R79="", "", Raw!R79)</f>
        <v/>
      </c>
      <c r="C79" s="4" t="str">
        <f>IF(Raw!S79="", "", Raw!S79)</f>
        <v/>
      </c>
      <c r="D79" t="str">
        <f>IF(Raw!AT79="", "", Raw!AT79)</f>
        <v/>
      </c>
      <c r="E79" t="str">
        <f>IF(Raw!V79="", "", Raw!V79)</f>
        <v/>
      </c>
      <c r="F79" t="str">
        <f>IF(Raw!BA79="", "", Raw!BA79)</f>
        <v/>
      </c>
      <c r="G79" t="str">
        <f>IF(Raw!AV79="", "", Raw!AV79)</f>
        <v/>
      </c>
      <c r="H79" t="str">
        <f>IF(Raw!T79="", "", Raw!T79)</f>
        <v/>
      </c>
      <c r="I79" t="str">
        <f>IF(Raw!U79="", "", Raw!U79)</f>
        <v/>
      </c>
      <c r="J79" t="str">
        <f>IF(Raw!AZ79="Failed", "No", "")</f>
        <v/>
      </c>
      <c r="K79" s="2" t="str">
        <f>IF(Raw!BH79="", "", IF(Raw!BH79="Missed", "Missed", DATEVALUE(RIGHT(Raw!BH79, LEN(Raw!BH79) - FIND(",", Raw!BH79) - 1))))</f>
        <v/>
      </c>
      <c r="L79" s="3" t="str">
        <f>IF(Raw!BU79="", "", IF(Raw!BU79="Missed", "Missed", TIMEVALUE(Raw!BU79)))</f>
        <v/>
      </c>
      <c r="M79" t="str">
        <f>IF(Raw!BJ79="", "", Raw!BJ79)</f>
        <v/>
      </c>
    </row>
    <row r="80" spans="1:13" x14ac:dyDescent="0.2">
      <c r="A80" s="4" t="str">
        <f>IF(B80="", "", 79)</f>
        <v/>
      </c>
      <c r="B80" s="4" t="str">
        <f>IF(Raw!R80="", "", Raw!R80)</f>
        <v/>
      </c>
      <c r="C80" s="4" t="str">
        <f>IF(Raw!S80="", "", Raw!S80)</f>
        <v/>
      </c>
      <c r="D80" t="str">
        <f>IF(Raw!AT80="", "", Raw!AT80)</f>
        <v/>
      </c>
      <c r="E80" t="str">
        <f>IF(Raw!V80="", "", Raw!V80)</f>
        <v/>
      </c>
      <c r="F80" t="str">
        <f>IF(Raw!BA80="", "", Raw!BA80)</f>
        <v/>
      </c>
      <c r="G80" t="str">
        <f>IF(Raw!AV80="", "", Raw!AV80)</f>
        <v/>
      </c>
      <c r="H80" t="str">
        <f>IF(Raw!T80="", "", Raw!T80)</f>
        <v/>
      </c>
      <c r="I80" t="str">
        <f>IF(Raw!U80="", "", Raw!U80)</f>
        <v/>
      </c>
      <c r="J80" t="str">
        <f>IF(Raw!AZ80="Failed", "No", "")</f>
        <v/>
      </c>
      <c r="K80" s="2" t="str">
        <f>IF(Raw!BH80="", "", IF(Raw!BH80="Missed", "Missed", DATEVALUE(RIGHT(Raw!BH80, LEN(Raw!BH80) - FIND(",", Raw!BH80) - 1))))</f>
        <v/>
      </c>
      <c r="L80" s="3" t="str">
        <f>IF(Raw!BU80="", "", IF(Raw!BU80="Missed", "Missed", TIMEVALUE(Raw!BU80)))</f>
        <v/>
      </c>
      <c r="M80" t="str">
        <f>IF(Raw!BJ80="", "", Raw!BJ80)</f>
        <v/>
      </c>
    </row>
    <row r="81" spans="1:13" x14ac:dyDescent="0.2">
      <c r="A81" s="4" t="str">
        <f>IF(B81="", "", 80)</f>
        <v/>
      </c>
      <c r="B81" s="4" t="str">
        <f>IF(Raw!R81="", "", Raw!R81)</f>
        <v/>
      </c>
      <c r="C81" s="4" t="str">
        <f>IF(Raw!S81="", "", Raw!S81)</f>
        <v/>
      </c>
      <c r="D81" t="str">
        <f>IF(Raw!AT81="", "", Raw!AT81)</f>
        <v/>
      </c>
      <c r="E81" t="str">
        <f>IF(Raw!V81="", "", Raw!V81)</f>
        <v/>
      </c>
      <c r="F81" t="str">
        <f>IF(Raw!BA81="", "", Raw!BA81)</f>
        <v/>
      </c>
      <c r="G81" t="str">
        <f>IF(Raw!AV81="", "", Raw!AV81)</f>
        <v/>
      </c>
      <c r="H81" t="str">
        <f>IF(Raw!T81="", "", Raw!T81)</f>
        <v/>
      </c>
      <c r="I81" t="str">
        <f>IF(Raw!U81="", "", Raw!U81)</f>
        <v/>
      </c>
      <c r="J81" t="str">
        <f>IF(Raw!AZ81="Failed", "No", "")</f>
        <v/>
      </c>
      <c r="K81" s="2" t="str">
        <f>IF(Raw!BH81="", "", IF(Raw!BH81="Missed", "Missed", DATEVALUE(RIGHT(Raw!BH81, LEN(Raw!BH81) - FIND(",", Raw!BH81) - 1))))</f>
        <v/>
      </c>
      <c r="L81" s="3" t="str">
        <f>IF(Raw!BU81="", "", IF(Raw!BU81="Missed", "Missed", TIMEVALUE(Raw!BU81)))</f>
        <v/>
      </c>
      <c r="M81" t="str">
        <f>IF(Raw!BJ81="", "", Raw!BJ81)</f>
        <v/>
      </c>
    </row>
    <row r="82" spans="1:13" x14ac:dyDescent="0.2">
      <c r="A82" s="4" t="str">
        <f>IF(B82="", "", 81)</f>
        <v/>
      </c>
      <c r="B82" s="4" t="str">
        <f>IF(Raw!R82="", "", Raw!R82)</f>
        <v/>
      </c>
      <c r="C82" s="4" t="str">
        <f>IF(Raw!S82="", "", Raw!S82)</f>
        <v/>
      </c>
      <c r="D82" t="str">
        <f>IF(Raw!AT82="", "", Raw!AT82)</f>
        <v/>
      </c>
      <c r="E82" t="str">
        <f>IF(Raw!V82="", "", Raw!V82)</f>
        <v/>
      </c>
      <c r="F82" t="str">
        <f>IF(Raw!BA82="", "", Raw!BA82)</f>
        <v/>
      </c>
      <c r="G82" t="str">
        <f>IF(Raw!AV82="", "", Raw!AV82)</f>
        <v/>
      </c>
      <c r="H82" t="str">
        <f>IF(Raw!T82="", "", Raw!T82)</f>
        <v/>
      </c>
      <c r="I82" t="str">
        <f>IF(Raw!U82="", "", Raw!U82)</f>
        <v/>
      </c>
      <c r="J82" t="str">
        <f>IF(Raw!AZ82="Failed", "No", "")</f>
        <v/>
      </c>
      <c r="K82" s="2" t="str">
        <f>IF(Raw!BH82="", "", IF(Raw!BH82="Missed", "Missed", DATEVALUE(RIGHT(Raw!BH82, LEN(Raw!BH82) - FIND(",", Raw!BH82) - 1))))</f>
        <v/>
      </c>
      <c r="L82" s="3" t="str">
        <f>IF(Raw!BU82="", "", IF(Raw!BU82="Missed", "Missed", TIMEVALUE(Raw!BU82)))</f>
        <v/>
      </c>
      <c r="M82" t="str">
        <f>IF(Raw!BJ82="", "", Raw!BJ82)</f>
        <v/>
      </c>
    </row>
    <row r="83" spans="1:13" x14ac:dyDescent="0.2">
      <c r="A83" s="4" t="str">
        <f>IF(B83="", "", 82)</f>
        <v/>
      </c>
      <c r="B83" s="4" t="str">
        <f>IF(Raw!R83="", "", Raw!R83)</f>
        <v/>
      </c>
      <c r="C83" s="4" t="str">
        <f>IF(Raw!S83="", "", Raw!S83)</f>
        <v/>
      </c>
      <c r="D83" t="str">
        <f>IF(Raw!AT83="", "", Raw!AT83)</f>
        <v/>
      </c>
      <c r="E83" t="str">
        <f>IF(Raw!V83="", "", Raw!V83)</f>
        <v/>
      </c>
      <c r="F83" t="str">
        <f>IF(Raw!BA83="", "", Raw!BA83)</f>
        <v/>
      </c>
      <c r="G83" t="str">
        <f>IF(Raw!AV83="", "", Raw!AV83)</f>
        <v/>
      </c>
      <c r="H83" t="str">
        <f>IF(Raw!T83="", "", Raw!T83)</f>
        <v/>
      </c>
      <c r="I83" t="str">
        <f>IF(Raw!U83="", "", Raw!U83)</f>
        <v/>
      </c>
      <c r="J83" t="str">
        <f>IF(Raw!AZ83="Failed", "No", "")</f>
        <v/>
      </c>
      <c r="K83" s="2" t="str">
        <f>IF(Raw!BH83="", "", IF(Raw!BH83="Missed", "Missed", DATEVALUE(RIGHT(Raw!BH83, LEN(Raw!BH83) - FIND(",", Raw!BH83) - 1))))</f>
        <v/>
      </c>
      <c r="L83" s="3" t="str">
        <f>IF(Raw!BU83="", "", IF(Raw!BU83="Missed", "Missed", TIMEVALUE(Raw!BU83)))</f>
        <v/>
      </c>
      <c r="M83" t="str">
        <f>IF(Raw!BJ83="", "", Raw!BJ83)</f>
        <v/>
      </c>
    </row>
    <row r="84" spans="1:13" x14ac:dyDescent="0.2">
      <c r="A84" s="4" t="str">
        <f>IF(B84="", "", 83)</f>
        <v/>
      </c>
      <c r="B84" s="4" t="str">
        <f>IF(Raw!R84="", "", Raw!R84)</f>
        <v/>
      </c>
      <c r="C84" s="4" t="str">
        <f>IF(Raw!S84="", "", Raw!S84)</f>
        <v/>
      </c>
      <c r="D84" t="str">
        <f>IF(Raw!AT84="", "", Raw!AT84)</f>
        <v/>
      </c>
      <c r="E84" t="str">
        <f>IF(Raw!V84="", "", Raw!V84)</f>
        <v/>
      </c>
      <c r="F84" t="str">
        <f>IF(Raw!BA84="", "", Raw!BA84)</f>
        <v/>
      </c>
      <c r="G84" t="str">
        <f>IF(Raw!AV84="", "", Raw!AV84)</f>
        <v/>
      </c>
      <c r="H84" t="str">
        <f>IF(Raw!T84="", "", Raw!T84)</f>
        <v/>
      </c>
      <c r="I84" t="str">
        <f>IF(Raw!U84="", "", Raw!U84)</f>
        <v/>
      </c>
      <c r="J84" t="str">
        <f>IF(Raw!AZ84="Failed", "No", "")</f>
        <v/>
      </c>
      <c r="K84" s="2" t="str">
        <f>IF(Raw!BH84="", "", IF(Raw!BH84="Missed", "Missed", DATEVALUE(RIGHT(Raw!BH84, LEN(Raw!BH84) - FIND(",", Raw!BH84) - 1))))</f>
        <v/>
      </c>
      <c r="L84" s="3" t="str">
        <f>IF(Raw!BU84="", "", IF(Raw!BU84="Missed", "Missed", TIMEVALUE(Raw!BU84)))</f>
        <v/>
      </c>
      <c r="M84" t="str">
        <f>IF(Raw!BJ84="", "", Raw!BJ84)</f>
        <v/>
      </c>
    </row>
    <row r="85" spans="1:13" x14ac:dyDescent="0.2">
      <c r="A85" s="4" t="str">
        <f>IF(B85="", "", 84)</f>
        <v/>
      </c>
      <c r="B85" s="4" t="str">
        <f>IF(Raw!R85="", "", Raw!R85)</f>
        <v/>
      </c>
      <c r="C85" s="4" t="str">
        <f>IF(Raw!S85="", "", Raw!S85)</f>
        <v/>
      </c>
      <c r="D85" t="str">
        <f>IF(Raw!AT85="", "", Raw!AT85)</f>
        <v/>
      </c>
      <c r="E85" t="str">
        <f>IF(Raw!V85="", "", Raw!V85)</f>
        <v/>
      </c>
      <c r="F85" t="str">
        <f>IF(Raw!BA85="", "", Raw!BA85)</f>
        <v/>
      </c>
      <c r="G85" t="str">
        <f>IF(Raw!AV85="", "", Raw!AV85)</f>
        <v/>
      </c>
      <c r="H85" t="str">
        <f>IF(Raw!T85="", "", Raw!T85)</f>
        <v/>
      </c>
      <c r="I85" t="str">
        <f>IF(Raw!U85="", "", Raw!U85)</f>
        <v/>
      </c>
      <c r="J85" t="str">
        <f>IF(Raw!AZ85="Failed", "No", "")</f>
        <v/>
      </c>
      <c r="K85" s="2" t="str">
        <f>IF(Raw!BH85="", "", IF(Raw!BH85="Missed", "Missed", DATEVALUE(RIGHT(Raw!BH85, LEN(Raw!BH85) - FIND(",", Raw!BH85) - 1))))</f>
        <v/>
      </c>
      <c r="L85" s="3" t="str">
        <f>IF(Raw!BU85="", "", IF(Raw!BU85="Missed", "Missed", TIMEVALUE(Raw!BU85)))</f>
        <v/>
      </c>
      <c r="M85" t="str">
        <f>IF(Raw!BJ85="", "", Raw!BJ85)</f>
        <v/>
      </c>
    </row>
    <row r="86" spans="1:13" x14ac:dyDescent="0.2">
      <c r="A86" s="4" t="str">
        <f>IF(B86="", "", 85)</f>
        <v/>
      </c>
      <c r="B86" s="4" t="str">
        <f>IF(Raw!R86="", "", Raw!R86)</f>
        <v/>
      </c>
      <c r="C86" s="4" t="str">
        <f>IF(Raw!S86="", "", Raw!S86)</f>
        <v/>
      </c>
      <c r="D86" t="str">
        <f>IF(Raw!AT86="", "", Raw!AT86)</f>
        <v/>
      </c>
      <c r="E86" t="str">
        <f>IF(Raw!V86="", "", Raw!V86)</f>
        <v/>
      </c>
      <c r="F86" t="str">
        <f>IF(Raw!BA86="", "", Raw!BA86)</f>
        <v/>
      </c>
      <c r="G86" t="str">
        <f>IF(Raw!AV86="", "", Raw!AV86)</f>
        <v/>
      </c>
      <c r="H86" t="str">
        <f>IF(Raw!T86="", "", Raw!T86)</f>
        <v/>
      </c>
      <c r="I86" t="str">
        <f>IF(Raw!U86="", "", Raw!U86)</f>
        <v/>
      </c>
      <c r="J86" t="str">
        <f>IF(Raw!AZ86="Failed", "No", "")</f>
        <v/>
      </c>
      <c r="K86" s="2" t="str">
        <f>IF(Raw!BH86="", "", IF(Raw!BH86="Missed", "Missed", DATEVALUE(RIGHT(Raw!BH86, LEN(Raw!BH86) - FIND(",", Raw!BH86) - 1))))</f>
        <v/>
      </c>
      <c r="L86" s="3" t="str">
        <f>IF(Raw!BU86="", "", IF(Raw!BU86="Missed", "Missed", TIMEVALUE(Raw!BU86)))</f>
        <v/>
      </c>
      <c r="M86" t="str">
        <f>IF(Raw!BJ86="", "", Raw!BJ86)</f>
        <v/>
      </c>
    </row>
    <row r="87" spans="1:13" x14ac:dyDescent="0.2">
      <c r="A87" s="4" t="str">
        <f>IF(B87="", "", 86)</f>
        <v/>
      </c>
      <c r="B87" s="4" t="str">
        <f>IF(Raw!R87="", "", Raw!R87)</f>
        <v/>
      </c>
      <c r="C87" s="4" t="str">
        <f>IF(Raw!S87="", "", Raw!S87)</f>
        <v/>
      </c>
      <c r="D87" t="str">
        <f>IF(Raw!AT87="", "", Raw!AT87)</f>
        <v/>
      </c>
      <c r="E87" t="str">
        <f>IF(Raw!V87="", "", Raw!V87)</f>
        <v/>
      </c>
      <c r="F87" t="str">
        <f>IF(Raw!BA87="", "", Raw!BA87)</f>
        <v/>
      </c>
      <c r="G87" t="str">
        <f>IF(Raw!AV87="", "", Raw!AV87)</f>
        <v/>
      </c>
      <c r="H87" t="str">
        <f>IF(Raw!T87="", "", Raw!T87)</f>
        <v/>
      </c>
      <c r="I87" t="str">
        <f>IF(Raw!U87="", "", Raw!U87)</f>
        <v/>
      </c>
      <c r="J87" t="str">
        <f>IF(Raw!AZ87="Failed", "No", "")</f>
        <v/>
      </c>
      <c r="K87" s="2" t="str">
        <f>IF(Raw!BH87="", "", IF(Raw!BH87="Missed", "Missed", DATEVALUE(RIGHT(Raw!BH87, LEN(Raw!BH87) - FIND(",", Raw!BH87) - 1))))</f>
        <v/>
      </c>
      <c r="L87" s="3" t="str">
        <f>IF(Raw!BU87="", "", IF(Raw!BU87="Missed", "Missed", TIMEVALUE(Raw!BU87)))</f>
        <v/>
      </c>
      <c r="M87" t="str">
        <f>IF(Raw!BJ87="", "", Raw!BJ87)</f>
        <v/>
      </c>
    </row>
    <row r="88" spans="1:13" x14ac:dyDescent="0.2">
      <c r="A88" s="4" t="str">
        <f>IF(B88="", "", 87)</f>
        <v/>
      </c>
      <c r="B88" s="4" t="str">
        <f>IF(Raw!R88="", "", Raw!R88)</f>
        <v/>
      </c>
      <c r="C88" s="4" t="str">
        <f>IF(Raw!S88="", "", Raw!S88)</f>
        <v/>
      </c>
      <c r="D88" t="str">
        <f>IF(Raw!AT88="", "", Raw!AT88)</f>
        <v/>
      </c>
      <c r="E88" t="str">
        <f>IF(Raw!V88="", "", Raw!V88)</f>
        <v/>
      </c>
      <c r="F88" t="str">
        <f>IF(Raw!BA88="", "", Raw!BA88)</f>
        <v/>
      </c>
      <c r="G88" t="str">
        <f>IF(Raw!AV88="", "", Raw!AV88)</f>
        <v/>
      </c>
      <c r="H88" t="str">
        <f>IF(Raw!T88="", "", Raw!T88)</f>
        <v/>
      </c>
      <c r="I88" t="str">
        <f>IF(Raw!U88="", "", Raw!U88)</f>
        <v/>
      </c>
      <c r="J88" t="str">
        <f>IF(Raw!AZ88="Failed", "No", "")</f>
        <v/>
      </c>
      <c r="K88" s="2" t="str">
        <f>IF(Raw!BH88="", "", IF(Raw!BH88="Missed", "Missed", DATEVALUE(RIGHT(Raw!BH88, LEN(Raw!BH88) - FIND(",", Raw!BH88) - 1))))</f>
        <v/>
      </c>
      <c r="L88" s="3" t="str">
        <f>IF(Raw!BU88="", "", IF(Raw!BU88="Missed", "Missed", TIMEVALUE(Raw!BU88)))</f>
        <v/>
      </c>
      <c r="M88" t="str">
        <f>IF(Raw!BJ88="", "", Raw!BJ88)</f>
        <v/>
      </c>
    </row>
    <row r="89" spans="1:13" x14ac:dyDescent="0.2">
      <c r="A89" s="4" t="str">
        <f>IF(B89="", "", 88)</f>
        <v/>
      </c>
      <c r="B89" s="4" t="str">
        <f>IF(Raw!R89="", "", Raw!R89)</f>
        <v/>
      </c>
      <c r="C89" s="4" t="str">
        <f>IF(Raw!S89="", "", Raw!S89)</f>
        <v/>
      </c>
      <c r="D89" t="str">
        <f>IF(Raw!AT89="", "", Raw!AT89)</f>
        <v/>
      </c>
      <c r="E89" t="str">
        <f>IF(Raw!V89="", "", Raw!V89)</f>
        <v/>
      </c>
      <c r="F89" t="str">
        <f>IF(Raw!BA89="", "", Raw!BA89)</f>
        <v/>
      </c>
      <c r="G89" t="str">
        <f>IF(Raw!AV89="", "", Raw!AV89)</f>
        <v/>
      </c>
      <c r="H89" t="str">
        <f>IF(Raw!T89="", "", Raw!T89)</f>
        <v/>
      </c>
      <c r="I89" t="str">
        <f>IF(Raw!U89="", "", Raw!U89)</f>
        <v/>
      </c>
      <c r="J89" t="str">
        <f>IF(Raw!AZ89="Failed", "No", "")</f>
        <v/>
      </c>
      <c r="K89" s="2" t="str">
        <f>IF(Raw!BH89="", "", IF(Raw!BH89="Missed", "Missed", DATEVALUE(RIGHT(Raw!BH89, LEN(Raw!BH89) - FIND(",", Raw!BH89) - 1))))</f>
        <v/>
      </c>
      <c r="L89" s="3" t="str">
        <f>IF(Raw!BU89="", "", IF(Raw!BU89="Missed", "Missed", TIMEVALUE(Raw!BU89)))</f>
        <v/>
      </c>
      <c r="M89" t="str">
        <f>IF(Raw!BJ89="", "", Raw!BJ89)</f>
        <v/>
      </c>
    </row>
    <row r="90" spans="1:13" x14ac:dyDescent="0.2">
      <c r="A90" s="4" t="str">
        <f>IF(B90="", "", 89)</f>
        <v/>
      </c>
      <c r="B90" s="4" t="str">
        <f>IF(Raw!R90="", "", Raw!R90)</f>
        <v/>
      </c>
      <c r="C90" s="4" t="str">
        <f>IF(Raw!S90="", "", Raw!S90)</f>
        <v/>
      </c>
      <c r="D90" t="str">
        <f>IF(Raw!AT90="", "", Raw!AT90)</f>
        <v/>
      </c>
      <c r="E90" t="str">
        <f>IF(Raw!V90="", "", Raw!V90)</f>
        <v/>
      </c>
      <c r="F90" t="str">
        <f>IF(Raw!BA90="", "", Raw!BA90)</f>
        <v/>
      </c>
      <c r="G90" t="str">
        <f>IF(Raw!AV90="", "", Raw!AV90)</f>
        <v/>
      </c>
      <c r="H90" t="str">
        <f>IF(Raw!T90="", "", Raw!T90)</f>
        <v/>
      </c>
      <c r="I90" t="str">
        <f>IF(Raw!U90="", "", Raw!U90)</f>
        <v/>
      </c>
      <c r="J90" t="str">
        <f>IF(Raw!AZ90="Failed", "No", "")</f>
        <v/>
      </c>
      <c r="K90" s="2" t="str">
        <f>IF(Raw!BH90="", "", IF(Raw!BH90="Missed", "Missed", DATEVALUE(RIGHT(Raw!BH90, LEN(Raw!BH90) - FIND(",", Raw!BH90) - 1))))</f>
        <v/>
      </c>
      <c r="L90" s="3" t="str">
        <f>IF(Raw!BU90="", "", IF(Raw!BU90="Missed", "Missed", TIMEVALUE(Raw!BU90)))</f>
        <v/>
      </c>
      <c r="M90" t="str">
        <f>IF(Raw!BJ90="", "", Raw!BJ90)</f>
        <v/>
      </c>
    </row>
    <row r="91" spans="1:13" x14ac:dyDescent="0.2">
      <c r="A91" s="4" t="str">
        <f>IF(B91="", "", 90)</f>
        <v/>
      </c>
      <c r="B91" s="4" t="str">
        <f>IF(Raw!R91="", "", Raw!R91)</f>
        <v/>
      </c>
      <c r="C91" s="4" t="str">
        <f>IF(Raw!S91="", "", Raw!S91)</f>
        <v/>
      </c>
      <c r="D91" t="str">
        <f>IF(Raw!AT91="", "", Raw!AT91)</f>
        <v/>
      </c>
      <c r="E91" t="str">
        <f>IF(Raw!V91="", "", Raw!V91)</f>
        <v/>
      </c>
      <c r="F91" t="str">
        <f>IF(Raw!BA91="", "", Raw!BA91)</f>
        <v/>
      </c>
      <c r="G91" t="str">
        <f>IF(Raw!AV91="", "", Raw!AV91)</f>
        <v/>
      </c>
      <c r="H91" t="str">
        <f>IF(Raw!T91="", "", Raw!T91)</f>
        <v/>
      </c>
      <c r="I91" t="str">
        <f>IF(Raw!U91="", "", Raw!U91)</f>
        <v/>
      </c>
      <c r="J91" t="str">
        <f>IF(Raw!AZ91="Failed", "No", "")</f>
        <v/>
      </c>
      <c r="K91" s="2" t="str">
        <f>IF(Raw!BH91="", "", IF(Raw!BH91="Missed", "Missed", DATEVALUE(RIGHT(Raw!BH91, LEN(Raw!BH91) - FIND(",", Raw!BH91) - 1))))</f>
        <v/>
      </c>
      <c r="L91" s="3" t="str">
        <f>IF(Raw!BU91="", "", IF(Raw!BU91="Missed", "Missed", TIMEVALUE(Raw!BU91)))</f>
        <v/>
      </c>
      <c r="M91" t="str">
        <f>IF(Raw!BJ91="", "", Raw!BJ91)</f>
        <v/>
      </c>
    </row>
    <row r="92" spans="1:13" x14ac:dyDescent="0.2">
      <c r="A92" s="4" t="str">
        <f>IF(B92="", "", 91)</f>
        <v/>
      </c>
      <c r="B92" s="4" t="str">
        <f>IF(Raw!R92="", "", Raw!R92)</f>
        <v/>
      </c>
      <c r="C92" s="4" t="str">
        <f>IF(Raw!S92="", "", Raw!S92)</f>
        <v/>
      </c>
      <c r="D92" t="str">
        <f>IF(Raw!AT92="", "", Raw!AT92)</f>
        <v/>
      </c>
      <c r="E92" t="str">
        <f>IF(Raw!V92="", "", Raw!V92)</f>
        <v/>
      </c>
      <c r="F92" t="str">
        <f>IF(Raw!BA92="", "", Raw!BA92)</f>
        <v/>
      </c>
      <c r="G92" t="str">
        <f>IF(Raw!AV92="", "", Raw!AV92)</f>
        <v/>
      </c>
      <c r="H92" t="str">
        <f>IF(Raw!T92="", "", Raw!T92)</f>
        <v/>
      </c>
      <c r="I92" t="str">
        <f>IF(Raw!U92="", "", Raw!U92)</f>
        <v/>
      </c>
      <c r="J92" t="str">
        <f>IF(Raw!AZ92="Failed", "No", "")</f>
        <v/>
      </c>
      <c r="K92" s="2" t="str">
        <f>IF(Raw!BH92="", "", IF(Raw!BH92="Missed", "Missed", DATEVALUE(RIGHT(Raw!BH92, LEN(Raw!BH92) - FIND(",", Raw!BH92) - 1))))</f>
        <v/>
      </c>
      <c r="L92" s="3" t="str">
        <f>IF(Raw!BU92="", "", IF(Raw!BU92="Missed", "Missed", TIMEVALUE(Raw!BU92)))</f>
        <v/>
      </c>
      <c r="M92" t="str">
        <f>IF(Raw!BJ92="", "", Raw!BJ92)</f>
        <v/>
      </c>
    </row>
    <row r="93" spans="1:13" x14ac:dyDescent="0.2">
      <c r="A93" s="4" t="str">
        <f>IF(B93="", "", 92)</f>
        <v/>
      </c>
      <c r="B93" s="4" t="str">
        <f>IF(Raw!R93="", "", Raw!R93)</f>
        <v/>
      </c>
      <c r="C93" s="4" t="str">
        <f>IF(Raw!S93="", "", Raw!S93)</f>
        <v/>
      </c>
      <c r="D93" t="str">
        <f>IF(Raw!AT93="", "", Raw!AT93)</f>
        <v/>
      </c>
      <c r="E93" t="str">
        <f>IF(Raw!V93="", "", Raw!V93)</f>
        <v/>
      </c>
      <c r="F93" t="str">
        <f>IF(Raw!BA93="", "", Raw!BA93)</f>
        <v/>
      </c>
      <c r="G93" t="str">
        <f>IF(Raw!AV93="", "", Raw!AV93)</f>
        <v/>
      </c>
      <c r="H93" t="str">
        <f>IF(Raw!T93="", "", Raw!T93)</f>
        <v/>
      </c>
      <c r="I93" t="str">
        <f>IF(Raw!U93="", "", Raw!U93)</f>
        <v/>
      </c>
      <c r="J93" t="str">
        <f>IF(Raw!AZ93="Failed", "No", "")</f>
        <v/>
      </c>
      <c r="K93" s="2" t="str">
        <f>IF(Raw!BH93="", "", IF(Raw!BH93="Missed", "Missed", DATEVALUE(RIGHT(Raw!BH93, LEN(Raw!BH93) - FIND(",", Raw!BH93) - 1))))</f>
        <v/>
      </c>
      <c r="L93" s="3" t="str">
        <f>IF(Raw!BU93="", "", IF(Raw!BU93="Missed", "Missed", TIMEVALUE(Raw!BU93)))</f>
        <v/>
      </c>
      <c r="M93" t="str">
        <f>IF(Raw!BJ93="", "", Raw!BJ93)</f>
        <v/>
      </c>
    </row>
    <row r="94" spans="1:13" x14ac:dyDescent="0.2">
      <c r="A94" s="4" t="str">
        <f>IF(B94="", "", 93)</f>
        <v/>
      </c>
      <c r="B94" s="4" t="str">
        <f>IF(Raw!R94="", "", Raw!R94)</f>
        <v/>
      </c>
      <c r="C94" s="4" t="str">
        <f>IF(Raw!S94="", "", Raw!S94)</f>
        <v/>
      </c>
      <c r="D94" t="str">
        <f>IF(Raw!AT94="", "", Raw!AT94)</f>
        <v/>
      </c>
      <c r="E94" t="str">
        <f>IF(Raw!V94="", "", Raw!V94)</f>
        <v/>
      </c>
      <c r="F94" t="str">
        <f>IF(Raw!BA94="", "", Raw!BA94)</f>
        <v/>
      </c>
      <c r="G94" t="str">
        <f>IF(Raw!AV94="", "", Raw!AV94)</f>
        <v/>
      </c>
      <c r="H94" t="str">
        <f>IF(Raw!T94="", "", Raw!T94)</f>
        <v/>
      </c>
      <c r="I94" t="str">
        <f>IF(Raw!U94="", "", Raw!U94)</f>
        <v/>
      </c>
      <c r="J94" t="str">
        <f>IF(Raw!AZ94="Failed", "No", "")</f>
        <v/>
      </c>
      <c r="K94" s="2" t="str">
        <f>IF(Raw!BH94="", "", IF(Raw!BH94="Missed", "Missed", DATEVALUE(RIGHT(Raw!BH94, LEN(Raw!BH94) - FIND(",", Raw!BH94) - 1))))</f>
        <v/>
      </c>
      <c r="L94" s="3" t="str">
        <f>IF(Raw!BU94="", "", IF(Raw!BU94="Missed", "Missed", TIMEVALUE(Raw!BU94)))</f>
        <v/>
      </c>
      <c r="M94" t="str">
        <f>IF(Raw!BJ94="", "", Raw!BJ94)</f>
        <v/>
      </c>
    </row>
    <row r="95" spans="1:13" x14ac:dyDescent="0.2">
      <c r="A95" s="4" t="str">
        <f>IF(B95="", "", 94)</f>
        <v/>
      </c>
      <c r="B95" s="4" t="str">
        <f>IF(Raw!R95="", "", Raw!R95)</f>
        <v/>
      </c>
      <c r="C95" s="4" t="str">
        <f>IF(Raw!S95="", "", Raw!S95)</f>
        <v/>
      </c>
      <c r="D95" t="str">
        <f>IF(Raw!AT95="", "", Raw!AT95)</f>
        <v/>
      </c>
      <c r="E95" t="str">
        <f>IF(Raw!V95="", "", Raw!V95)</f>
        <v/>
      </c>
      <c r="F95" t="str">
        <f>IF(Raw!BA95="", "", Raw!BA95)</f>
        <v/>
      </c>
      <c r="G95" t="str">
        <f>IF(Raw!AV95="", "", Raw!AV95)</f>
        <v/>
      </c>
      <c r="H95" t="str">
        <f>IF(Raw!T95="", "", Raw!T95)</f>
        <v/>
      </c>
      <c r="I95" t="str">
        <f>IF(Raw!U95="", "", Raw!U95)</f>
        <v/>
      </c>
      <c r="J95" t="str">
        <f>IF(Raw!AZ95="Failed", "No", "")</f>
        <v/>
      </c>
      <c r="K95" s="2" t="str">
        <f>IF(Raw!BH95="", "", IF(Raw!BH95="Missed", "Missed", DATEVALUE(RIGHT(Raw!BH95, LEN(Raw!BH95) - FIND(",", Raw!BH95) - 1))))</f>
        <v/>
      </c>
      <c r="L95" s="3" t="str">
        <f>IF(Raw!BU95="", "", IF(Raw!BU95="Missed", "Missed", TIMEVALUE(Raw!BU95)))</f>
        <v/>
      </c>
      <c r="M95" t="str">
        <f>IF(Raw!BJ95="", "", Raw!BJ95)</f>
        <v/>
      </c>
    </row>
    <row r="96" spans="1:13" x14ac:dyDescent="0.2">
      <c r="A96" s="4" t="str">
        <f>IF(B96="", "", 95)</f>
        <v/>
      </c>
      <c r="B96" s="4" t="str">
        <f>IF(Raw!R96="", "", Raw!R96)</f>
        <v/>
      </c>
      <c r="C96" s="4" t="str">
        <f>IF(Raw!S96="", "", Raw!S96)</f>
        <v/>
      </c>
      <c r="D96" t="str">
        <f>IF(Raw!AT96="", "", Raw!AT96)</f>
        <v/>
      </c>
      <c r="E96" t="str">
        <f>IF(Raw!V96="", "", Raw!V96)</f>
        <v/>
      </c>
      <c r="F96" t="str">
        <f>IF(Raw!BA96="", "", Raw!BA96)</f>
        <v/>
      </c>
      <c r="G96" t="str">
        <f>IF(Raw!AV96="", "", Raw!AV96)</f>
        <v/>
      </c>
      <c r="H96" t="str">
        <f>IF(Raw!T96="", "", Raw!T96)</f>
        <v/>
      </c>
      <c r="I96" t="str">
        <f>IF(Raw!U96="", "", Raw!U96)</f>
        <v/>
      </c>
      <c r="J96" t="str">
        <f>IF(Raw!AZ96="Failed", "No", "")</f>
        <v/>
      </c>
      <c r="K96" s="2" t="str">
        <f>IF(Raw!BH96="", "", IF(Raw!BH96="Missed", "Missed", DATEVALUE(RIGHT(Raw!BH96, LEN(Raw!BH96) - FIND(",", Raw!BH96) - 1))))</f>
        <v/>
      </c>
      <c r="L96" s="3" t="str">
        <f>IF(Raw!BU96="", "", IF(Raw!BU96="Missed", "Missed", TIMEVALUE(Raw!BU96)))</f>
        <v/>
      </c>
      <c r="M96" t="str">
        <f>IF(Raw!BJ96="", "", Raw!BJ96)</f>
        <v/>
      </c>
    </row>
    <row r="97" spans="1:13" x14ac:dyDescent="0.2">
      <c r="A97" s="4" t="str">
        <f>IF(B97="", "", 96)</f>
        <v/>
      </c>
      <c r="B97" s="4" t="str">
        <f>IF(Raw!R97="", "", Raw!R97)</f>
        <v/>
      </c>
      <c r="C97" s="4" t="str">
        <f>IF(Raw!S97="", "", Raw!S97)</f>
        <v/>
      </c>
      <c r="D97" t="str">
        <f>IF(Raw!AT97="", "", Raw!AT97)</f>
        <v/>
      </c>
      <c r="E97" t="str">
        <f>IF(Raw!V97="", "", Raw!V97)</f>
        <v/>
      </c>
      <c r="F97" t="str">
        <f>IF(Raw!BA97="", "", Raw!BA97)</f>
        <v/>
      </c>
      <c r="G97" t="str">
        <f>IF(Raw!AV97="", "", Raw!AV97)</f>
        <v/>
      </c>
      <c r="H97" t="str">
        <f>IF(Raw!T97="", "", Raw!T97)</f>
        <v/>
      </c>
      <c r="I97" t="str">
        <f>IF(Raw!U97="", "", Raw!U97)</f>
        <v/>
      </c>
      <c r="J97" t="str">
        <f>IF(Raw!AZ97="Failed", "No", "")</f>
        <v/>
      </c>
      <c r="K97" s="2" t="str">
        <f>IF(Raw!BH97="", "", IF(Raw!BH97="Missed", "Missed", DATEVALUE(RIGHT(Raw!BH97, LEN(Raw!BH97) - FIND(",", Raw!BH97) - 1))))</f>
        <v/>
      </c>
      <c r="L97" s="3" t="str">
        <f>IF(Raw!BU97="", "", IF(Raw!BU97="Missed", "Missed", TIMEVALUE(Raw!BU97)))</f>
        <v/>
      </c>
      <c r="M97" t="str">
        <f>IF(Raw!BJ97="", "", Raw!BJ97)</f>
        <v/>
      </c>
    </row>
    <row r="98" spans="1:13" x14ac:dyDescent="0.2">
      <c r="A98" s="4" t="str">
        <f>IF(B98="", "", 97)</f>
        <v/>
      </c>
      <c r="B98" s="4" t="str">
        <f>IF(Raw!R98="", "", Raw!R98)</f>
        <v/>
      </c>
      <c r="C98" s="4" t="str">
        <f>IF(Raw!S98="", "", Raw!S98)</f>
        <v/>
      </c>
      <c r="D98" t="str">
        <f>IF(Raw!AT98="", "", Raw!AT98)</f>
        <v/>
      </c>
      <c r="E98" t="str">
        <f>IF(Raw!V98="", "", Raw!V98)</f>
        <v/>
      </c>
      <c r="F98" t="str">
        <f>IF(Raw!BA98="", "", Raw!BA98)</f>
        <v/>
      </c>
      <c r="G98" t="str">
        <f>IF(Raw!AV98="", "", Raw!AV98)</f>
        <v/>
      </c>
      <c r="H98" t="str">
        <f>IF(Raw!T98="", "", Raw!T98)</f>
        <v/>
      </c>
      <c r="I98" t="str">
        <f>IF(Raw!U98="", "", Raw!U98)</f>
        <v/>
      </c>
      <c r="J98" t="str">
        <f>IF(Raw!AZ98="Failed", "No", "")</f>
        <v/>
      </c>
      <c r="K98" s="2" t="str">
        <f>IF(Raw!BH98="", "", IF(Raw!BH98="Missed", "Missed", DATEVALUE(RIGHT(Raw!BH98, LEN(Raw!BH98) - FIND(",", Raw!BH98) - 1))))</f>
        <v/>
      </c>
      <c r="L98" s="3" t="str">
        <f>IF(Raw!BU98="", "", IF(Raw!BU98="Missed", "Missed", TIMEVALUE(Raw!BU98)))</f>
        <v/>
      </c>
      <c r="M98" t="str">
        <f>IF(Raw!BJ98="", "", Raw!BJ98)</f>
        <v/>
      </c>
    </row>
    <row r="99" spans="1:13" x14ac:dyDescent="0.2">
      <c r="A99" s="4" t="str">
        <f>IF(B99="", "", 98)</f>
        <v/>
      </c>
      <c r="B99" s="4" t="str">
        <f>IF(Raw!R99="", "", Raw!R99)</f>
        <v/>
      </c>
      <c r="C99" s="4" t="str">
        <f>IF(Raw!S99="", "", Raw!S99)</f>
        <v/>
      </c>
      <c r="D99" t="str">
        <f>IF(Raw!AT99="", "", Raw!AT99)</f>
        <v/>
      </c>
      <c r="E99" t="str">
        <f>IF(Raw!V99="", "", Raw!V99)</f>
        <v/>
      </c>
      <c r="F99" t="str">
        <f>IF(Raw!BA99="", "", Raw!BA99)</f>
        <v/>
      </c>
      <c r="G99" t="str">
        <f>IF(Raw!AV99="", "", Raw!AV99)</f>
        <v/>
      </c>
      <c r="H99" t="str">
        <f>IF(Raw!T99="", "", Raw!T99)</f>
        <v/>
      </c>
      <c r="I99" t="str">
        <f>IF(Raw!U99="", "", Raw!U99)</f>
        <v/>
      </c>
      <c r="J99" t="str">
        <f>IF(Raw!AZ99="Failed", "No", "")</f>
        <v/>
      </c>
      <c r="K99" s="2" t="str">
        <f>IF(Raw!BH99="", "", IF(Raw!BH99="Missed", "Missed", DATEVALUE(RIGHT(Raw!BH99, LEN(Raw!BH99) - FIND(",", Raw!BH99) - 1))))</f>
        <v/>
      </c>
      <c r="L99" s="3" t="str">
        <f>IF(Raw!BU99="", "", IF(Raw!BU99="Missed", "Missed", TIMEVALUE(Raw!BU99)))</f>
        <v/>
      </c>
      <c r="M99" t="str">
        <f>IF(Raw!BJ99="", "", Raw!BJ99)</f>
        <v/>
      </c>
    </row>
    <row r="100" spans="1:13" x14ac:dyDescent="0.2">
      <c r="A100" s="4" t="str">
        <f>IF(B100="", "", 99)</f>
        <v/>
      </c>
      <c r="B100" s="4" t="str">
        <f>IF(Raw!R100="", "", Raw!R100)</f>
        <v/>
      </c>
      <c r="C100" s="4" t="str">
        <f>IF(Raw!S100="", "", Raw!S100)</f>
        <v/>
      </c>
      <c r="D100" t="str">
        <f>IF(Raw!AT100="", "", Raw!AT100)</f>
        <v/>
      </c>
      <c r="E100" t="str">
        <f>IF(Raw!V100="", "", Raw!V100)</f>
        <v/>
      </c>
      <c r="F100" t="str">
        <f>IF(Raw!BA100="", "", Raw!BA100)</f>
        <v/>
      </c>
      <c r="G100" t="str">
        <f>IF(Raw!AV100="", "", Raw!AV100)</f>
        <v/>
      </c>
      <c r="H100" t="str">
        <f>IF(Raw!T100="", "", Raw!T100)</f>
        <v/>
      </c>
      <c r="I100" t="str">
        <f>IF(Raw!U100="", "", Raw!U100)</f>
        <v/>
      </c>
      <c r="J100" t="str">
        <f>IF(Raw!AZ100="Failed", "No", "")</f>
        <v/>
      </c>
      <c r="K100" s="2" t="str">
        <f>IF(Raw!BH100="", "", IF(Raw!BH100="Missed", "Missed", DATEVALUE(RIGHT(Raw!BH100, LEN(Raw!BH100) - FIND(",", Raw!BH100) - 1))))</f>
        <v/>
      </c>
      <c r="L100" s="3" t="str">
        <f>IF(Raw!BU100="", "", IF(Raw!BU100="Missed", "Missed", TIMEVALUE(Raw!BU100)))</f>
        <v/>
      </c>
      <c r="M100" t="str">
        <f>IF(Raw!BJ100="", "", Raw!BJ100)</f>
        <v/>
      </c>
    </row>
    <row r="101" spans="1:13" x14ac:dyDescent="0.2">
      <c r="A101" s="4" t="str">
        <f>IF(B101="", "", 100)</f>
        <v/>
      </c>
      <c r="B101" s="4" t="str">
        <f>IF(Raw!R101="", "", Raw!R101)</f>
        <v/>
      </c>
      <c r="C101" s="4" t="str">
        <f>IF(Raw!S101="", "", Raw!S101)</f>
        <v/>
      </c>
      <c r="D101" t="str">
        <f>IF(Raw!AT101="", "", Raw!AT101)</f>
        <v/>
      </c>
      <c r="E101" t="str">
        <f>IF(Raw!V101="", "", Raw!V101)</f>
        <v/>
      </c>
      <c r="F101" t="str">
        <f>IF(Raw!BA101="", "", Raw!BA101)</f>
        <v/>
      </c>
      <c r="G101" t="str">
        <f>IF(Raw!AV101="", "", Raw!AV101)</f>
        <v/>
      </c>
      <c r="H101" t="str">
        <f>IF(Raw!T101="", "", Raw!T101)</f>
        <v/>
      </c>
      <c r="I101" t="str">
        <f>IF(Raw!U101="", "", Raw!U101)</f>
        <v/>
      </c>
      <c r="J101" t="str">
        <f>IF(Raw!AZ101="Failed", "No", "")</f>
        <v/>
      </c>
      <c r="K101" s="2" t="str">
        <f>IF(Raw!BH101="", "", IF(Raw!BH101="Missed", "Missed", DATEVALUE(RIGHT(Raw!BH101, LEN(Raw!BH101) - FIND(",", Raw!BH101) - 1))))</f>
        <v/>
      </c>
      <c r="L101" s="3" t="str">
        <f>IF(Raw!BU101="", "", IF(Raw!BU101="Missed", "Missed", TIMEVALUE(Raw!BU101)))</f>
        <v/>
      </c>
      <c r="M101" t="str">
        <f>IF(Raw!BJ101="", "", Raw!BJ101)</f>
        <v/>
      </c>
    </row>
    <row r="102" spans="1:13" x14ac:dyDescent="0.2">
      <c r="A102" s="4" t="str">
        <f>IF(B102="", "", 101)</f>
        <v/>
      </c>
      <c r="B102" s="4" t="str">
        <f>IF(Raw!R102="", "", Raw!R102)</f>
        <v/>
      </c>
      <c r="C102" s="4" t="str">
        <f>IF(Raw!S102="", "", Raw!S102)</f>
        <v/>
      </c>
      <c r="D102" t="str">
        <f>IF(Raw!AT102="", "", Raw!AT102)</f>
        <v/>
      </c>
      <c r="E102" t="str">
        <f>IF(Raw!V102="", "", Raw!V102)</f>
        <v/>
      </c>
      <c r="F102" t="str">
        <f>IF(Raw!BA102="", "", Raw!BA102)</f>
        <v/>
      </c>
      <c r="G102" t="str">
        <f>IF(Raw!AV102="", "", Raw!AV102)</f>
        <v/>
      </c>
      <c r="H102" t="str">
        <f>IF(Raw!T102="", "", Raw!T102)</f>
        <v/>
      </c>
      <c r="I102" t="str">
        <f>IF(Raw!U102="", "", Raw!U102)</f>
        <v/>
      </c>
      <c r="J102" t="str">
        <f>IF(Raw!AZ102="Failed", "No", "")</f>
        <v/>
      </c>
      <c r="K102" s="2" t="str">
        <f>IF(Raw!BH102="", "", IF(Raw!BH102="Missed", "Missed", DATEVALUE(RIGHT(Raw!BH102, LEN(Raw!BH102) - FIND(",", Raw!BH102) - 1))))</f>
        <v/>
      </c>
      <c r="L102" s="3" t="str">
        <f>IF(Raw!BU102="", "", IF(Raw!BU102="Missed", "Missed", TIMEVALUE(Raw!BU102)))</f>
        <v/>
      </c>
      <c r="M102" t="str">
        <f>IF(Raw!BJ102="", "", Raw!BJ102)</f>
        <v/>
      </c>
    </row>
    <row r="103" spans="1:13" x14ac:dyDescent="0.2">
      <c r="A103" s="4" t="str">
        <f>IF(B103="", "", 102)</f>
        <v/>
      </c>
      <c r="B103" s="4" t="str">
        <f>IF(Raw!R103="", "", Raw!R103)</f>
        <v/>
      </c>
      <c r="C103" s="4" t="str">
        <f>IF(Raw!S103="", "", Raw!S103)</f>
        <v/>
      </c>
      <c r="D103" t="str">
        <f>IF(Raw!AT103="", "", Raw!AT103)</f>
        <v/>
      </c>
      <c r="E103" t="str">
        <f>IF(Raw!V103="", "", Raw!V103)</f>
        <v/>
      </c>
      <c r="F103" t="str">
        <f>IF(Raw!BA103="", "", Raw!BA103)</f>
        <v/>
      </c>
      <c r="G103" t="str">
        <f>IF(Raw!AV103="", "", Raw!AV103)</f>
        <v/>
      </c>
      <c r="H103" t="str">
        <f>IF(Raw!T103="", "", Raw!T103)</f>
        <v/>
      </c>
      <c r="I103" t="str">
        <f>IF(Raw!U103="", "", Raw!U103)</f>
        <v/>
      </c>
      <c r="J103" t="str">
        <f>IF(Raw!AZ103="Failed", "No", "")</f>
        <v/>
      </c>
      <c r="K103" s="2" t="str">
        <f>IF(Raw!BH103="", "", IF(Raw!BH103="Missed", "Missed", DATEVALUE(RIGHT(Raw!BH103, LEN(Raw!BH103) - FIND(",", Raw!BH103) - 1))))</f>
        <v/>
      </c>
      <c r="L103" s="3" t="str">
        <f>IF(Raw!BU103="", "", IF(Raw!BU103="Missed", "Missed", TIMEVALUE(Raw!BU103)))</f>
        <v/>
      </c>
      <c r="M103" t="str">
        <f>IF(Raw!BJ103="", "", Raw!BJ103)</f>
        <v/>
      </c>
    </row>
    <row r="104" spans="1:13" x14ac:dyDescent="0.2">
      <c r="A104" s="4" t="str">
        <f>IF(B104="", "", 103)</f>
        <v/>
      </c>
      <c r="B104" s="4" t="str">
        <f>IF(Raw!R104="", "", Raw!R104)</f>
        <v/>
      </c>
      <c r="C104" s="4" t="str">
        <f>IF(Raw!S104="", "", Raw!S104)</f>
        <v/>
      </c>
      <c r="D104" t="str">
        <f>IF(Raw!AT104="", "", Raw!AT104)</f>
        <v/>
      </c>
      <c r="E104" t="str">
        <f>IF(Raw!V104="", "", Raw!V104)</f>
        <v/>
      </c>
      <c r="F104" t="str">
        <f>IF(Raw!BA104="", "", Raw!BA104)</f>
        <v/>
      </c>
      <c r="G104" t="str">
        <f>IF(Raw!AV104="", "", Raw!AV104)</f>
        <v/>
      </c>
      <c r="H104" t="str">
        <f>IF(Raw!T104="", "", Raw!T104)</f>
        <v/>
      </c>
      <c r="I104" t="str">
        <f>IF(Raw!U104="", "", Raw!U104)</f>
        <v/>
      </c>
      <c r="J104" t="str">
        <f>IF(Raw!AZ104="Failed", "No", "")</f>
        <v/>
      </c>
      <c r="K104" s="2" t="str">
        <f>IF(Raw!BH104="", "", IF(Raw!BH104="Missed", "Missed", DATEVALUE(RIGHT(Raw!BH104, LEN(Raw!BH104) - FIND(",", Raw!BH104) - 1))))</f>
        <v/>
      </c>
      <c r="L104" s="3" t="str">
        <f>IF(Raw!BU104="", "", IF(Raw!BU104="Missed", "Missed", TIMEVALUE(Raw!BU104)))</f>
        <v/>
      </c>
      <c r="M104" t="str">
        <f>IF(Raw!BJ104="", "", Raw!BJ104)</f>
        <v/>
      </c>
    </row>
    <row r="105" spans="1:13" x14ac:dyDescent="0.2">
      <c r="A105" s="4" t="str">
        <f>IF(B105="", "", 104)</f>
        <v/>
      </c>
      <c r="B105" s="4" t="str">
        <f>IF(Raw!R105="", "", Raw!R105)</f>
        <v/>
      </c>
      <c r="C105" s="4" t="str">
        <f>IF(Raw!S105="", "", Raw!S105)</f>
        <v/>
      </c>
      <c r="D105" t="str">
        <f>IF(Raw!AT105="", "", Raw!AT105)</f>
        <v/>
      </c>
      <c r="E105" t="str">
        <f>IF(Raw!V105="", "", Raw!V105)</f>
        <v/>
      </c>
      <c r="F105" t="str">
        <f>IF(Raw!BA105="", "", Raw!BA105)</f>
        <v/>
      </c>
      <c r="G105" t="str">
        <f>IF(Raw!AV105="", "", Raw!AV105)</f>
        <v/>
      </c>
      <c r="H105" t="str">
        <f>IF(Raw!T105="", "", Raw!T105)</f>
        <v/>
      </c>
      <c r="I105" t="str">
        <f>IF(Raw!U105="", "", Raw!U105)</f>
        <v/>
      </c>
      <c r="J105" t="str">
        <f>IF(Raw!AZ105="Failed", "No", "")</f>
        <v/>
      </c>
      <c r="K105" s="2" t="str">
        <f>IF(Raw!BH105="", "", IF(Raw!BH105="Missed", "Missed", DATEVALUE(RIGHT(Raw!BH105, LEN(Raw!BH105) - FIND(",", Raw!BH105) - 1))))</f>
        <v/>
      </c>
      <c r="L105" s="3" t="str">
        <f>IF(Raw!BU105="", "", IF(Raw!BU105="Missed", "Missed", TIMEVALUE(Raw!BU105)))</f>
        <v/>
      </c>
      <c r="M105" t="str">
        <f>IF(Raw!BJ105="", "", Raw!BJ105)</f>
        <v/>
      </c>
    </row>
    <row r="106" spans="1:13" x14ac:dyDescent="0.2">
      <c r="A106" s="4" t="str">
        <f>IF(B106="", "", 105)</f>
        <v/>
      </c>
      <c r="B106" s="4" t="str">
        <f>IF(Raw!R106="", "", Raw!R106)</f>
        <v/>
      </c>
      <c r="C106" s="4" t="str">
        <f>IF(Raw!S106="", "", Raw!S106)</f>
        <v/>
      </c>
      <c r="D106" t="str">
        <f>IF(Raw!AT106="", "", Raw!AT106)</f>
        <v/>
      </c>
      <c r="E106" t="str">
        <f>IF(Raw!V106="", "", Raw!V106)</f>
        <v/>
      </c>
      <c r="F106" t="str">
        <f>IF(Raw!BA106="", "", Raw!BA106)</f>
        <v/>
      </c>
      <c r="G106" t="str">
        <f>IF(Raw!AV106="", "", Raw!AV106)</f>
        <v/>
      </c>
      <c r="H106" t="str">
        <f>IF(Raw!T106="", "", Raw!T106)</f>
        <v/>
      </c>
      <c r="I106" t="str">
        <f>IF(Raw!U106="", "", Raw!U106)</f>
        <v/>
      </c>
      <c r="J106" t="str">
        <f>IF(Raw!AZ106="Failed", "No", "")</f>
        <v/>
      </c>
      <c r="K106" s="2" t="str">
        <f>IF(Raw!BH106="", "", IF(Raw!BH106="Missed", "Missed", DATEVALUE(RIGHT(Raw!BH106, LEN(Raw!BH106) - FIND(",", Raw!BH106) - 1))))</f>
        <v/>
      </c>
      <c r="L106" s="3" t="str">
        <f>IF(Raw!BU106="", "", IF(Raw!BU106="Missed", "Missed", TIMEVALUE(Raw!BU106)))</f>
        <v/>
      </c>
      <c r="M106" t="str">
        <f>IF(Raw!BJ106="", "", Raw!BJ106)</f>
        <v/>
      </c>
    </row>
    <row r="107" spans="1:13" x14ac:dyDescent="0.2">
      <c r="A107" s="4" t="str">
        <f>IF(B107="", "", 106)</f>
        <v/>
      </c>
      <c r="B107" s="4" t="str">
        <f>IF(Raw!R107="", "", Raw!R107)</f>
        <v/>
      </c>
      <c r="C107" s="4" t="str">
        <f>IF(Raw!S107="", "", Raw!S107)</f>
        <v/>
      </c>
      <c r="D107" t="str">
        <f>IF(Raw!AT107="", "", Raw!AT107)</f>
        <v/>
      </c>
      <c r="E107" t="str">
        <f>IF(Raw!V107="", "", Raw!V107)</f>
        <v/>
      </c>
      <c r="F107" t="str">
        <f>IF(Raw!BA107="", "", Raw!BA107)</f>
        <v/>
      </c>
      <c r="G107" t="str">
        <f>IF(Raw!AV107="", "", Raw!AV107)</f>
        <v/>
      </c>
      <c r="H107" t="str">
        <f>IF(Raw!T107="", "", Raw!T107)</f>
        <v/>
      </c>
      <c r="I107" t="str">
        <f>IF(Raw!U107="", "", Raw!U107)</f>
        <v/>
      </c>
      <c r="J107" t="str">
        <f>IF(Raw!AZ107="Failed", "No", "")</f>
        <v/>
      </c>
      <c r="K107" s="2" t="str">
        <f>IF(Raw!BH107="", "", IF(Raw!BH107="Missed", "Missed", DATEVALUE(RIGHT(Raw!BH107, LEN(Raw!BH107) - FIND(",", Raw!BH107) - 1))))</f>
        <v/>
      </c>
      <c r="L107" s="3" t="str">
        <f>IF(Raw!BU107="", "", IF(Raw!BU107="Missed", "Missed", TIMEVALUE(Raw!BU107)))</f>
        <v/>
      </c>
      <c r="M107" t="str">
        <f>IF(Raw!BJ107="", "", Raw!BJ107)</f>
        <v/>
      </c>
    </row>
    <row r="108" spans="1:13" x14ac:dyDescent="0.2">
      <c r="A108" s="4" t="str">
        <f>IF(B108="", "", 107)</f>
        <v/>
      </c>
      <c r="B108" s="4" t="str">
        <f>IF(Raw!R108="", "", Raw!R108)</f>
        <v/>
      </c>
      <c r="C108" s="4" t="str">
        <f>IF(Raw!S108="", "", Raw!S108)</f>
        <v/>
      </c>
      <c r="D108" t="str">
        <f>IF(Raw!AT108="", "", Raw!AT108)</f>
        <v/>
      </c>
      <c r="E108" t="str">
        <f>IF(Raw!V108="", "", Raw!V108)</f>
        <v/>
      </c>
      <c r="F108" t="str">
        <f>IF(Raw!BA108="", "", Raw!BA108)</f>
        <v/>
      </c>
      <c r="G108" t="str">
        <f>IF(Raw!AV108="", "", Raw!AV108)</f>
        <v/>
      </c>
      <c r="H108" t="str">
        <f>IF(Raw!T108="", "", Raw!T108)</f>
        <v/>
      </c>
      <c r="I108" t="str">
        <f>IF(Raw!U108="", "", Raw!U108)</f>
        <v/>
      </c>
      <c r="J108" t="str">
        <f>IF(Raw!AZ108="Failed", "No", "")</f>
        <v/>
      </c>
      <c r="K108" s="2" t="str">
        <f>IF(Raw!BH108="", "", IF(Raw!BH108="Missed", "Missed", DATEVALUE(RIGHT(Raw!BH108, LEN(Raw!BH108) - FIND(",", Raw!BH108) - 1))))</f>
        <v/>
      </c>
      <c r="L108" s="3" t="str">
        <f>IF(Raw!BU108="", "", IF(Raw!BU108="Missed", "Missed", TIMEVALUE(Raw!BU108)))</f>
        <v/>
      </c>
      <c r="M108" t="str">
        <f>IF(Raw!BJ108="", "", Raw!BJ108)</f>
        <v/>
      </c>
    </row>
    <row r="109" spans="1:13" x14ac:dyDescent="0.2">
      <c r="A109" s="4" t="str">
        <f>IF(B109="", "", 108)</f>
        <v/>
      </c>
      <c r="B109" s="4" t="str">
        <f>IF(Raw!R109="", "", Raw!R109)</f>
        <v/>
      </c>
      <c r="C109" s="4" t="str">
        <f>IF(Raw!S109="", "", Raw!S109)</f>
        <v/>
      </c>
      <c r="D109" t="str">
        <f>IF(Raw!AT109="", "", Raw!AT109)</f>
        <v/>
      </c>
      <c r="E109" t="str">
        <f>IF(Raw!V109="", "", Raw!V109)</f>
        <v/>
      </c>
      <c r="F109" t="str">
        <f>IF(Raw!BA109="", "", Raw!BA109)</f>
        <v/>
      </c>
      <c r="G109" t="str">
        <f>IF(Raw!AV109="", "", Raw!AV109)</f>
        <v/>
      </c>
      <c r="H109" t="str">
        <f>IF(Raw!T109="", "", Raw!T109)</f>
        <v/>
      </c>
      <c r="I109" t="str">
        <f>IF(Raw!U109="", "", Raw!U109)</f>
        <v/>
      </c>
      <c r="J109" t="str">
        <f>IF(Raw!AZ109="Failed", "No", "")</f>
        <v/>
      </c>
      <c r="K109" s="2" t="str">
        <f>IF(Raw!BH109="", "", IF(Raw!BH109="Missed", "Missed", DATEVALUE(RIGHT(Raw!BH109, LEN(Raw!BH109) - FIND(",", Raw!BH109) - 1))))</f>
        <v/>
      </c>
      <c r="L109" s="3" t="str">
        <f>IF(Raw!BU109="", "", IF(Raw!BU109="Missed", "Missed", TIMEVALUE(Raw!BU109)))</f>
        <v/>
      </c>
      <c r="M109" t="str">
        <f>IF(Raw!BJ109="", "", Raw!BJ109)</f>
        <v/>
      </c>
    </row>
    <row r="110" spans="1:13" x14ac:dyDescent="0.2">
      <c r="A110" s="4" t="str">
        <f>IF(B110="", "", 109)</f>
        <v/>
      </c>
      <c r="B110" s="4" t="str">
        <f>IF(Raw!R110="", "", Raw!R110)</f>
        <v/>
      </c>
      <c r="C110" s="4" t="str">
        <f>IF(Raw!S110="", "", Raw!S110)</f>
        <v/>
      </c>
      <c r="D110" t="str">
        <f>IF(Raw!AT110="", "", Raw!AT110)</f>
        <v/>
      </c>
      <c r="E110" t="str">
        <f>IF(Raw!V110="", "", Raw!V110)</f>
        <v/>
      </c>
      <c r="F110" t="str">
        <f>IF(Raw!BA110="", "", Raw!BA110)</f>
        <v/>
      </c>
      <c r="G110" t="str">
        <f>IF(Raw!AV110="", "", Raw!AV110)</f>
        <v/>
      </c>
      <c r="H110" t="str">
        <f>IF(Raw!T110="", "", Raw!T110)</f>
        <v/>
      </c>
      <c r="I110" t="str">
        <f>IF(Raw!U110="", "", Raw!U110)</f>
        <v/>
      </c>
      <c r="J110" t="str">
        <f>IF(Raw!AZ110="Failed", "No", "")</f>
        <v/>
      </c>
      <c r="K110" s="2" t="str">
        <f>IF(Raw!BH110="", "", IF(Raw!BH110="Missed", "Missed", DATEVALUE(RIGHT(Raw!BH110, LEN(Raw!BH110) - FIND(",", Raw!BH110) - 1))))</f>
        <v/>
      </c>
      <c r="L110" s="3" t="str">
        <f>IF(Raw!BU110="", "", IF(Raw!BU110="Missed", "Missed", TIMEVALUE(Raw!BU110)))</f>
        <v/>
      </c>
      <c r="M110" t="str">
        <f>IF(Raw!BJ110="", "", Raw!BJ110)</f>
        <v/>
      </c>
    </row>
    <row r="111" spans="1:13" x14ac:dyDescent="0.2">
      <c r="A111" s="4" t="str">
        <f>IF(B111="", "", 110)</f>
        <v/>
      </c>
      <c r="B111" s="4" t="str">
        <f>IF(Raw!R111="", "", Raw!R111)</f>
        <v/>
      </c>
      <c r="C111" s="4" t="str">
        <f>IF(Raw!S111="", "", Raw!S111)</f>
        <v/>
      </c>
      <c r="D111" t="str">
        <f>IF(Raw!AT111="", "", Raw!AT111)</f>
        <v/>
      </c>
      <c r="E111" t="str">
        <f>IF(Raw!V111="", "", Raw!V111)</f>
        <v/>
      </c>
      <c r="F111" t="str">
        <f>IF(Raw!BA111="", "", Raw!BA111)</f>
        <v/>
      </c>
      <c r="G111" t="str">
        <f>IF(Raw!AV111="", "", Raw!AV111)</f>
        <v/>
      </c>
      <c r="H111" t="str">
        <f>IF(Raw!T111="", "", Raw!T111)</f>
        <v/>
      </c>
      <c r="I111" t="str">
        <f>IF(Raw!U111="", "", Raw!U111)</f>
        <v/>
      </c>
      <c r="J111" t="str">
        <f>IF(Raw!AZ111="Failed", "No", "")</f>
        <v/>
      </c>
      <c r="K111" s="2" t="str">
        <f>IF(Raw!BH111="", "", IF(Raw!BH111="Missed", "Missed", DATEVALUE(RIGHT(Raw!BH111, LEN(Raw!BH111) - FIND(",", Raw!BH111) - 1))))</f>
        <v/>
      </c>
      <c r="L111" s="3" t="str">
        <f>IF(Raw!BU111="", "", IF(Raw!BU111="Missed", "Missed", TIMEVALUE(Raw!BU111)))</f>
        <v/>
      </c>
      <c r="M111" t="str">
        <f>IF(Raw!BJ111="", "", Raw!BJ111)</f>
        <v/>
      </c>
    </row>
    <row r="112" spans="1:13" x14ac:dyDescent="0.2">
      <c r="A112" s="4" t="str">
        <f>IF(B112="", "", 111)</f>
        <v/>
      </c>
      <c r="B112" s="4" t="str">
        <f>IF(Raw!R112="", "", Raw!R112)</f>
        <v/>
      </c>
      <c r="C112" s="4" t="str">
        <f>IF(Raw!S112="", "", Raw!S112)</f>
        <v/>
      </c>
      <c r="D112" t="str">
        <f>IF(Raw!AT112="", "", Raw!AT112)</f>
        <v/>
      </c>
      <c r="E112" t="str">
        <f>IF(Raw!V112="", "", Raw!V112)</f>
        <v/>
      </c>
      <c r="F112" t="str">
        <f>IF(Raw!BA112="", "", Raw!BA112)</f>
        <v/>
      </c>
      <c r="G112" t="str">
        <f>IF(Raw!AV112="", "", Raw!AV112)</f>
        <v/>
      </c>
      <c r="H112" t="str">
        <f>IF(Raw!T112="", "", Raw!T112)</f>
        <v/>
      </c>
      <c r="I112" t="str">
        <f>IF(Raw!U112="", "", Raw!U112)</f>
        <v/>
      </c>
      <c r="J112" t="str">
        <f>IF(Raw!AZ112="Failed", "No", "")</f>
        <v/>
      </c>
      <c r="K112" s="2" t="str">
        <f>IF(Raw!BH112="", "", IF(Raw!BH112="Missed", "Missed", DATEVALUE(RIGHT(Raw!BH112, LEN(Raw!BH112) - FIND(",", Raw!BH112) - 1))))</f>
        <v/>
      </c>
      <c r="L112" s="3" t="str">
        <f>IF(Raw!BU112="", "", IF(Raw!BU112="Missed", "Missed", TIMEVALUE(Raw!BU112)))</f>
        <v/>
      </c>
      <c r="M112" t="str">
        <f>IF(Raw!BJ112="", "", Raw!BJ112)</f>
        <v/>
      </c>
    </row>
    <row r="113" spans="1:13" x14ac:dyDescent="0.2">
      <c r="A113" s="4" t="str">
        <f>IF(B113="", "", 112)</f>
        <v/>
      </c>
      <c r="B113" s="4" t="str">
        <f>IF(Raw!R113="", "", Raw!R113)</f>
        <v/>
      </c>
      <c r="C113" s="4" t="str">
        <f>IF(Raw!S113="", "", Raw!S113)</f>
        <v/>
      </c>
      <c r="D113" t="str">
        <f>IF(Raw!AT113="", "", Raw!AT113)</f>
        <v/>
      </c>
      <c r="E113" t="str">
        <f>IF(Raw!V113="", "", Raw!V113)</f>
        <v/>
      </c>
      <c r="F113" t="str">
        <f>IF(Raw!BA113="", "", Raw!BA113)</f>
        <v/>
      </c>
      <c r="G113" t="str">
        <f>IF(Raw!AV113="", "", Raw!AV113)</f>
        <v/>
      </c>
      <c r="H113" t="str">
        <f>IF(Raw!T113="", "", Raw!T113)</f>
        <v/>
      </c>
      <c r="I113" t="str">
        <f>IF(Raw!U113="", "", Raw!U113)</f>
        <v/>
      </c>
      <c r="J113" t="str">
        <f>IF(Raw!AZ113="Failed", "No", "")</f>
        <v/>
      </c>
      <c r="K113" s="2" t="str">
        <f>IF(Raw!BH113="", "", IF(Raw!BH113="Missed", "Missed", DATEVALUE(RIGHT(Raw!BH113, LEN(Raw!BH113) - FIND(",", Raw!BH113) - 1))))</f>
        <v/>
      </c>
      <c r="L113" s="3" t="str">
        <f>IF(Raw!BU113="", "", IF(Raw!BU113="Missed", "Missed", TIMEVALUE(Raw!BU113)))</f>
        <v/>
      </c>
      <c r="M113" t="str">
        <f>IF(Raw!BJ113="", "", Raw!BJ113)</f>
        <v/>
      </c>
    </row>
    <row r="114" spans="1:13" x14ac:dyDescent="0.2">
      <c r="A114" s="4" t="str">
        <f>IF(B114="", "", 113)</f>
        <v/>
      </c>
      <c r="B114" s="4" t="str">
        <f>IF(Raw!R114="", "", Raw!R114)</f>
        <v/>
      </c>
      <c r="C114" s="4" t="str">
        <f>IF(Raw!S114="", "", Raw!S114)</f>
        <v/>
      </c>
      <c r="D114" t="str">
        <f>IF(Raw!AT114="", "", Raw!AT114)</f>
        <v/>
      </c>
      <c r="E114" t="str">
        <f>IF(Raw!V114="", "", Raw!V114)</f>
        <v/>
      </c>
      <c r="F114" t="str">
        <f>IF(Raw!BA114="", "", Raw!BA114)</f>
        <v/>
      </c>
      <c r="G114" t="str">
        <f>IF(Raw!AV114="", "", Raw!AV114)</f>
        <v/>
      </c>
      <c r="H114" t="str">
        <f>IF(Raw!T114="", "", Raw!T114)</f>
        <v/>
      </c>
      <c r="I114" t="str">
        <f>IF(Raw!U114="", "", Raw!U114)</f>
        <v/>
      </c>
      <c r="J114" t="str">
        <f>IF(Raw!AZ114="Failed", "No", "")</f>
        <v/>
      </c>
      <c r="K114" s="2" t="str">
        <f>IF(Raw!BH114="", "", IF(Raw!BH114="Missed", "Missed", DATEVALUE(RIGHT(Raw!BH114, LEN(Raw!BH114) - FIND(",", Raw!BH114) - 1))))</f>
        <v/>
      </c>
      <c r="L114" s="3" t="str">
        <f>IF(Raw!BU114="", "", IF(Raw!BU114="Missed", "Missed", TIMEVALUE(Raw!BU114)))</f>
        <v/>
      </c>
      <c r="M114" t="str">
        <f>IF(Raw!BJ114="", "", Raw!BJ114)</f>
        <v/>
      </c>
    </row>
    <row r="115" spans="1:13" x14ac:dyDescent="0.2">
      <c r="A115" s="4" t="str">
        <f>IF(B115="", "", 114)</f>
        <v/>
      </c>
      <c r="B115" s="4" t="str">
        <f>IF(Raw!R115="", "", Raw!R115)</f>
        <v/>
      </c>
      <c r="C115" s="4" t="str">
        <f>IF(Raw!S115="", "", Raw!S115)</f>
        <v/>
      </c>
      <c r="D115" t="str">
        <f>IF(Raw!AT115="", "", Raw!AT115)</f>
        <v/>
      </c>
      <c r="E115" t="str">
        <f>IF(Raw!V115="", "", Raw!V115)</f>
        <v/>
      </c>
      <c r="F115" t="str">
        <f>IF(Raw!BA115="", "", Raw!BA115)</f>
        <v/>
      </c>
      <c r="G115" t="str">
        <f>IF(Raw!AV115="", "", Raw!AV115)</f>
        <v/>
      </c>
      <c r="H115" t="str">
        <f>IF(Raw!T115="", "", Raw!T115)</f>
        <v/>
      </c>
      <c r="I115" t="str">
        <f>IF(Raw!U115="", "", Raw!U115)</f>
        <v/>
      </c>
      <c r="J115" t="str">
        <f>IF(Raw!AZ115="Failed", "No", "")</f>
        <v/>
      </c>
      <c r="K115" s="2" t="str">
        <f>IF(Raw!BH115="", "", IF(Raw!BH115="Missed", "Missed", DATEVALUE(RIGHT(Raw!BH115, LEN(Raw!BH115) - FIND(",", Raw!BH115) - 1))))</f>
        <v/>
      </c>
      <c r="L115" s="3" t="str">
        <f>IF(Raw!BU115="", "", IF(Raw!BU115="Missed", "Missed", TIMEVALUE(Raw!BU115)))</f>
        <v/>
      </c>
      <c r="M115" t="str">
        <f>IF(Raw!BJ115="", "", Raw!BJ115)</f>
        <v/>
      </c>
    </row>
    <row r="116" spans="1:13" x14ac:dyDescent="0.2">
      <c r="A116" s="4" t="str">
        <f>IF(B116="", "", 115)</f>
        <v/>
      </c>
      <c r="B116" s="4" t="str">
        <f>IF(Raw!R116="", "", Raw!R116)</f>
        <v/>
      </c>
      <c r="C116" s="4" t="str">
        <f>IF(Raw!S116="", "", Raw!S116)</f>
        <v/>
      </c>
      <c r="D116" t="str">
        <f>IF(Raw!AT116="", "", Raw!AT116)</f>
        <v/>
      </c>
      <c r="E116" t="str">
        <f>IF(Raw!V116="", "", Raw!V116)</f>
        <v/>
      </c>
      <c r="F116" t="str">
        <f>IF(Raw!BA116="", "", Raw!BA116)</f>
        <v/>
      </c>
      <c r="G116" t="str">
        <f>IF(Raw!AV116="", "", Raw!AV116)</f>
        <v/>
      </c>
      <c r="H116" t="str">
        <f>IF(Raw!T116="", "", Raw!T116)</f>
        <v/>
      </c>
      <c r="I116" t="str">
        <f>IF(Raw!U116="", "", Raw!U116)</f>
        <v/>
      </c>
      <c r="J116" t="str">
        <f>IF(Raw!AZ116="Failed", "No", "")</f>
        <v/>
      </c>
      <c r="K116" s="2" t="str">
        <f>IF(Raw!BH116="", "", IF(Raw!BH116="Missed", "Missed", DATEVALUE(RIGHT(Raw!BH116, LEN(Raw!BH116) - FIND(",", Raw!BH116) - 1))))</f>
        <v/>
      </c>
      <c r="L116" s="3" t="str">
        <f>IF(Raw!BU116="", "", IF(Raw!BU116="Missed", "Missed", TIMEVALUE(Raw!BU116)))</f>
        <v/>
      </c>
      <c r="M116" t="str">
        <f>IF(Raw!BJ116="", "", Raw!BJ116)</f>
        <v/>
      </c>
    </row>
    <row r="117" spans="1:13" x14ac:dyDescent="0.2">
      <c r="A117" s="4" t="str">
        <f>IF(B117="", "", 116)</f>
        <v/>
      </c>
      <c r="B117" s="4" t="str">
        <f>IF(Raw!R117="", "", Raw!R117)</f>
        <v/>
      </c>
      <c r="C117" s="4" t="str">
        <f>IF(Raw!S117="", "", Raw!S117)</f>
        <v/>
      </c>
      <c r="D117" t="str">
        <f>IF(Raw!AT117="", "", Raw!AT117)</f>
        <v/>
      </c>
      <c r="E117" t="str">
        <f>IF(Raw!V117="", "", Raw!V117)</f>
        <v/>
      </c>
      <c r="F117" t="str">
        <f>IF(Raw!BA117="", "", Raw!BA117)</f>
        <v/>
      </c>
      <c r="G117" t="str">
        <f>IF(Raw!AV117="", "", Raw!AV117)</f>
        <v/>
      </c>
      <c r="H117" t="str">
        <f>IF(Raw!T117="", "", Raw!T117)</f>
        <v/>
      </c>
      <c r="I117" t="str">
        <f>IF(Raw!U117="", "", Raw!U117)</f>
        <v/>
      </c>
      <c r="J117" t="str">
        <f>IF(Raw!AZ117="Failed", "No", "")</f>
        <v/>
      </c>
      <c r="K117" s="2" t="str">
        <f>IF(Raw!BH117="", "", IF(Raw!BH117="Missed", "Missed", DATEVALUE(RIGHT(Raw!BH117, LEN(Raw!BH117) - FIND(",", Raw!BH117) - 1))))</f>
        <v/>
      </c>
      <c r="L117" s="3" t="str">
        <f>IF(Raw!BU117="", "", IF(Raw!BU117="Missed", "Missed", TIMEVALUE(Raw!BU117)))</f>
        <v/>
      </c>
      <c r="M117" t="str">
        <f>IF(Raw!BJ117="", "", Raw!BJ117)</f>
        <v/>
      </c>
    </row>
    <row r="118" spans="1:13" x14ac:dyDescent="0.2">
      <c r="A118" s="4" t="str">
        <f>IF(B118="", "", 117)</f>
        <v/>
      </c>
      <c r="B118" s="4" t="str">
        <f>IF(Raw!R118="", "", Raw!R118)</f>
        <v/>
      </c>
      <c r="C118" s="4" t="str">
        <f>IF(Raw!S118="", "", Raw!S118)</f>
        <v/>
      </c>
      <c r="D118" t="str">
        <f>IF(Raw!AT118="", "", Raw!AT118)</f>
        <v/>
      </c>
      <c r="E118" t="str">
        <f>IF(Raw!V118="", "", Raw!V118)</f>
        <v/>
      </c>
      <c r="F118" t="str">
        <f>IF(Raw!BA118="", "", Raw!BA118)</f>
        <v/>
      </c>
      <c r="G118" t="str">
        <f>IF(Raw!AV118="", "", Raw!AV118)</f>
        <v/>
      </c>
      <c r="H118" t="str">
        <f>IF(Raw!T118="", "", Raw!T118)</f>
        <v/>
      </c>
      <c r="I118" t="str">
        <f>IF(Raw!U118="", "", Raw!U118)</f>
        <v/>
      </c>
      <c r="J118" t="str">
        <f>IF(Raw!AZ118="Failed", "No", "")</f>
        <v/>
      </c>
      <c r="K118" s="2" t="str">
        <f>IF(Raw!BH118="", "", IF(Raw!BH118="Missed", "Missed", DATEVALUE(RIGHT(Raw!BH118, LEN(Raw!BH118) - FIND(",", Raw!BH118) - 1))))</f>
        <v/>
      </c>
      <c r="L118" s="3" t="str">
        <f>IF(Raw!BU118="", "", IF(Raw!BU118="Missed", "Missed", TIMEVALUE(Raw!BU118)))</f>
        <v/>
      </c>
      <c r="M118" t="str">
        <f>IF(Raw!BJ118="", "", Raw!BJ118)</f>
        <v/>
      </c>
    </row>
    <row r="119" spans="1:13" x14ac:dyDescent="0.2">
      <c r="A119" s="4" t="str">
        <f>IF(B119="", "", 118)</f>
        <v/>
      </c>
      <c r="B119" s="4" t="str">
        <f>IF(Raw!R119="", "", Raw!R119)</f>
        <v/>
      </c>
      <c r="C119" s="4" t="str">
        <f>IF(Raw!S119="", "", Raw!S119)</f>
        <v/>
      </c>
      <c r="D119" t="str">
        <f>IF(Raw!AT119="", "", Raw!AT119)</f>
        <v/>
      </c>
      <c r="E119" t="str">
        <f>IF(Raw!V119="", "", Raw!V119)</f>
        <v/>
      </c>
      <c r="F119" t="str">
        <f>IF(Raw!BA119="", "", Raw!BA119)</f>
        <v/>
      </c>
      <c r="G119" t="str">
        <f>IF(Raw!AV119="", "", Raw!AV119)</f>
        <v/>
      </c>
      <c r="H119" t="str">
        <f>IF(Raw!T119="", "", Raw!T119)</f>
        <v/>
      </c>
      <c r="I119" t="str">
        <f>IF(Raw!U119="", "", Raw!U119)</f>
        <v/>
      </c>
      <c r="J119" t="str">
        <f>IF(Raw!AZ119="Failed", "No", "")</f>
        <v/>
      </c>
      <c r="K119" s="2" t="str">
        <f>IF(Raw!BH119="", "", IF(Raw!BH119="Missed", "Missed", DATEVALUE(RIGHT(Raw!BH119, LEN(Raw!BH119) - FIND(",", Raw!BH119) - 1))))</f>
        <v/>
      </c>
      <c r="L119" s="3" t="str">
        <f>IF(Raw!BU119="", "", IF(Raw!BU119="Missed", "Missed", TIMEVALUE(Raw!BU119)))</f>
        <v/>
      </c>
      <c r="M119" t="str">
        <f>IF(Raw!BJ119="", "", Raw!BJ119)</f>
        <v/>
      </c>
    </row>
    <row r="120" spans="1:13" x14ac:dyDescent="0.2">
      <c r="A120" s="4" t="str">
        <f>IF(B120="", "", 119)</f>
        <v/>
      </c>
      <c r="B120" s="4" t="str">
        <f>IF(Raw!R120="", "", Raw!R120)</f>
        <v/>
      </c>
      <c r="C120" s="4" t="str">
        <f>IF(Raw!S120="", "", Raw!S120)</f>
        <v/>
      </c>
      <c r="D120" t="str">
        <f>IF(Raw!AT120="", "", Raw!AT120)</f>
        <v/>
      </c>
      <c r="E120" t="str">
        <f>IF(Raw!V120="", "", Raw!V120)</f>
        <v/>
      </c>
      <c r="F120" t="str">
        <f>IF(Raw!BA120="", "", Raw!BA120)</f>
        <v/>
      </c>
      <c r="G120" t="str">
        <f>IF(Raw!AV120="", "", Raw!AV120)</f>
        <v/>
      </c>
      <c r="H120" t="str">
        <f>IF(Raw!T120="", "", Raw!T120)</f>
        <v/>
      </c>
      <c r="I120" t="str">
        <f>IF(Raw!U120="", "", Raw!U120)</f>
        <v/>
      </c>
      <c r="J120" t="str">
        <f>IF(Raw!AZ120="Failed", "No", "")</f>
        <v/>
      </c>
      <c r="K120" s="2" t="str">
        <f>IF(Raw!BH120="", "", IF(Raw!BH120="Missed", "Missed", DATEVALUE(RIGHT(Raw!BH120, LEN(Raw!BH120) - FIND(",", Raw!BH120) - 1))))</f>
        <v/>
      </c>
      <c r="L120" s="3" t="str">
        <f>IF(Raw!BU120="", "", IF(Raw!BU120="Missed", "Missed", TIMEVALUE(Raw!BU120)))</f>
        <v/>
      </c>
      <c r="M120" t="str">
        <f>IF(Raw!BJ120="", "", Raw!BJ120)</f>
        <v/>
      </c>
    </row>
    <row r="121" spans="1:13" x14ac:dyDescent="0.2">
      <c r="A121" s="4" t="str">
        <f>IF(B121="", "", 120)</f>
        <v/>
      </c>
      <c r="B121" s="4" t="str">
        <f>IF(Raw!R121="", "", Raw!R121)</f>
        <v/>
      </c>
      <c r="C121" s="4" t="str">
        <f>IF(Raw!S121="", "", Raw!S121)</f>
        <v/>
      </c>
      <c r="D121" t="str">
        <f>IF(Raw!AT121="", "", Raw!AT121)</f>
        <v/>
      </c>
      <c r="E121" t="str">
        <f>IF(Raw!V121="", "", Raw!V121)</f>
        <v/>
      </c>
      <c r="F121" t="str">
        <f>IF(Raw!BA121="", "", Raw!BA121)</f>
        <v/>
      </c>
      <c r="G121" t="str">
        <f>IF(Raw!AV121="", "", Raw!AV121)</f>
        <v/>
      </c>
      <c r="H121" t="str">
        <f>IF(Raw!T121="", "", Raw!T121)</f>
        <v/>
      </c>
      <c r="I121" t="str">
        <f>IF(Raw!U121="", "", Raw!U121)</f>
        <v/>
      </c>
      <c r="J121" t="str">
        <f>IF(Raw!AZ121="Failed", "No", "")</f>
        <v/>
      </c>
      <c r="K121" s="2" t="str">
        <f>IF(Raw!BH121="", "", IF(Raw!BH121="Missed", "Missed", DATEVALUE(RIGHT(Raw!BH121, LEN(Raw!BH121) - FIND(",", Raw!BH121) - 1))))</f>
        <v/>
      </c>
      <c r="L121" s="3" t="str">
        <f>IF(Raw!BU121="", "", IF(Raw!BU121="Missed", "Missed", TIMEVALUE(Raw!BU121)))</f>
        <v/>
      </c>
      <c r="M121" t="str">
        <f>IF(Raw!BJ121="", "", Raw!BJ121)</f>
        <v/>
      </c>
    </row>
    <row r="122" spans="1:13" x14ac:dyDescent="0.2">
      <c r="A122" s="4" t="str">
        <f>IF(B122="", "", 121)</f>
        <v/>
      </c>
      <c r="B122" s="4" t="str">
        <f>IF(Raw!R122="", "", Raw!R122)</f>
        <v/>
      </c>
      <c r="C122" s="4" t="str">
        <f>IF(Raw!S122="", "", Raw!S122)</f>
        <v/>
      </c>
      <c r="D122" t="str">
        <f>IF(Raw!AT122="", "", Raw!AT122)</f>
        <v/>
      </c>
      <c r="E122" t="str">
        <f>IF(Raw!V122="", "", Raw!V122)</f>
        <v/>
      </c>
      <c r="F122" t="str">
        <f>IF(Raw!BA122="", "", Raw!BA122)</f>
        <v/>
      </c>
      <c r="G122" t="str">
        <f>IF(Raw!AV122="", "", Raw!AV122)</f>
        <v/>
      </c>
      <c r="H122" t="str">
        <f>IF(Raw!T122="", "", Raw!T122)</f>
        <v/>
      </c>
      <c r="I122" t="str">
        <f>IF(Raw!U122="", "", Raw!U122)</f>
        <v/>
      </c>
      <c r="J122" t="str">
        <f>IF(Raw!AZ122="Failed", "No", "")</f>
        <v/>
      </c>
      <c r="K122" s="2" t="str">
        <f>IF(Raw!BH122="", "", IF(Raw!BH122="Missed", "Missed", DATEVALUE(RIGHT(Raw!BH122, LEN(Raw!BH122) - FIND(",", Raw!BH122) - 1))))</f>
        <v/>
      </c>
      <c r="L122" s="3" t="str">
        <f>IF(Raw!BU122="", "", IF(Raw!BU122="Missed", "Missed", TIMEVALUE(Raw!BU122)))</f>
        <v/>
      </c>
      <c r="M122" t="str">
        <f>IF(Raw!BJ122="", "", Raw!BJ122)</f>
        <v/>
      </c>
    </row>
    <row r="123" spans="1:13" x14ac:dyDescent="0.2">
      <c r="A123" s="4" t="str">
        <f>IF(B123="", "", 122)</f>
        <v/>
      </c>
      <c r="B123" s="4" t="str">
        <f>IF(Raw!R123="", "", Raw!R123)</f>
        <v/>
      </c>
      <c r="C123" s="4" t="str">
        <f>IF(Raw!S123="", "", Raw!S123)</f>
        <v/>
      </c>
      <c r="D123" t="str">
        <f>IF(Raw!AT123="", "", Raw!AT123)</f>
        <v/>
      </c>
      <c r="E123" t="str">
        <f>IF(Raw!V123="", "", Raw!V123)</f>
        <v/>
      </c>
      <c r="F123" t="str">
        <f>IF(Raw!BA123="", "", Raw!BA123)</f>
        <v/>
      </c>
      <c r="G123" t="str">
        <f>IF(Raw!AV123="", "", Raw!AV123)</f>
        <v/>
      </c>
      <c r="H123" t="str">
        <f>IF(Raw!T123="", "", Raw!T123)</f>
        <v/>
      </c>
      <c r="I123" t="str">
        <f>IF(Raw!U123="", "", Raw!U123)</f>
        <v/>
      </c>
      <c r="J123" t="str">
        <f>IF(Raw!AZ123="Failed", "No", "")</f>
        <v/>
      </c>
      <c r="K123" s="2" t="str">
        <f>IF(Raw!BH123="", "", IF(Raw!BH123="Missed", "Missed", DATEVALUE(RIGHT(Raw!BH123, LEN(Raw!BH123) - FIND(",", Raw!BH123) - 1))))</f>
        <v/>
      </c>
      <c r="L123" s="3" t="str">
        <f>IF(Raw!BU123="", "", IF(Raw!BU123="Missed", "Missed", TIMEVALUE(Raw!BU123)))</f>
        <v/>
      </c>
      <c r="M123" t="str">
        <f>IF(Raw!BJ123="", "", Raw!BJ123)</f>
        <v/>
      </c>
    </row>
    <row r="124" spans="1:13" x14ac:dyDescent="0.2">
      <c r="A124" s="4" t="str">
        <f>IF(B124="", "", 123)</f>
        <v/>
      </c>
      <c r="B124" s="4" t="str">
        <f>IF(Raw!R124="", "", Raw!R124)</f>
        <v/>
      </c>
      <c r="C124" s="4" t="str">
        <f>IF(Raw!S124="", "", Raw!S124)</f>
        <v/>
      </c>
      <c r="D124" t="str">
        <f>IF(Raw!AT124="", "", Raw!AT124)</f>
        <v/>
      </c>
      <c r="E124" t="str">
        <f>IF(Raw!V124="", "", Raw!V124)</f>
        <v/>
      </c>
      <c r="F124" t="str">
        <f>IF(Raw!BA124="", "", Raw!BA124)</f>
        <v/>
      </c>
      <c r="G124" t="str">
        <f>IF(Raw!AV124="", "", Raw!AV124)</f>
        <v/>
      </c>
      <c r="H124" t="str">
        <f>IF(Raw!T124="", "", Raw!T124)</f>
        <v/>
      </c>
      <c r="I124" t="str">
        <f>IF(Raw!U124="", "", Raw!U124)</f>
        <v/>
      </c>
      <c r="J124" t="str">
        <f>IF(Raw!AZ124="Failed", "No", "")</f>
        <v/>
      </c>
      <c r="K124" s="2" t="str">
        <f>IF(Raw!BH124="", "", IF(Raw!BH124="Missed", "Missed", DATEVALUE(RIGHT(Raw!BH124, LEN(Raw!BH124) - FIND(",", Raw!BH124) - 1))))</f>
        <v/>
      </c>
      <c r="L124" s="3" t="str">
        <f>IF(Raw!BU124="", "", IF(Raw!BU124="Missed", "Missed", TIMEVALUE(Raw!BU124)))</f>
        <v/>
      </c>
      <c r="M124" t="str">
        <f>IF(Raw!BJ124="", "", Raw!BJ124)</f>
        <v/>
      </c>
    </row>
    <row r="125" spans="1:13" x14ac:dyDescent="0.2">
      <c r="A125" s="4" t="str">
        <f>IF(B125="", "", 124)</f>
        <v/>
      </c>
      <c r="B125" s="4" t="str">
        <f>IF(Raw!R125="", "", Raw!R125)</f>
        <v/>
      </c>
      <c r="C125" s="4" t="str">
        <f>IF(Raw!S125="", "", Raw!S125)</f>
        <v/>
      </c>
      <c r="D125" t="str">
        <f>IF(Raw!AT125="", "", Raw!AT125)</f>
        <v/>
      </c>
      <c r="E125" t="str">
        <f>IF(Raw!V125="", "", Raw!V125)</f>
        <v/>
      </c>
      <c r="F125" t="str">
        <f>IF(Raw!BA125="", "", Raw!BA125)</f>
        <v/>
      </c>
      <c r="G125" t="str">
        <f>IF(Raw!AV125="", "", Raw!AV125)</f>
        <v/>
      </c>
      <c r="H125" t="str">
        <f>IF(Raw!T125="", "", Raw!T125)</f>
        <v/>
      </c>
      <c r="I125" t="str">
        <f>IF(Raw!U125="", "", Raw!U125)</f>
        <v/>
      </c>
      <c r="J125" t="str">
        <f>IF(Raw!AZ125="Failed", "No", "")</f>
        <v/>
      </c>
      <c r="K125" s="2" t="str">
        <f>IF(Raw!BH125="", "", IF(Raw!BH125="Missed", "Missed", DATEVALUE(RIGHT(Raw!BH125, LEN(Raw!BH125) - FIND(",", Raw!BH125) - 1))))</f>
        <v/>
      </c>
      <c r="L125" s="3" t="str">
        <f>IF(Raw!BU125="", "", IF(Raw!BU125="Missed", "Missed", TIMEVALUE(Raw!BU125)))</f>
        <v/>
      </c>
      <c r="M125" t="str">
        <f>IF(Raw!BJ125="", "", Raw!BJ125)</f>
        <v/>
      </c>
    </row>
    <row r="126" spans="1:13" x14ac:dyDescent="0.2">
      <c r="A126" s="4" t="str">
        <f>IF(B126="", "", 125)</f>
        <v/>
      </c>
      <c r="B126" s="4" t="str">
        <f>IF(Raw!R126="", "", Raw!R126)</f>
        <v/>
      </c>
      <c r="C126" s="4" t="str">
        <f>IF(Raw!S126="", "", Raw!S126)</f>
        <v/>
      </c>
      <c r="D126" t="str">
        <f>IF(Raw!AT126="", "", Raw!AT126)</f>
        <v/>
      </c>
      <c r="E126" t="str">
        <f>IF(Raw!V126="", "", Raw!V126)</f>
        <v/>
      </c>
      <c r="F126" t="str">
        <f>IF(Raw!BA126="", "", Raw!BA126)</f>
        <v/>
      </c>
      <c r="G126" t="str">
        <f>IF(Raw!AV126="", "", Raw!AV126)</f>
        <v/>
      </c>
      <c r="H126" t="str">
        <f>IF(Raw!T126="", "", Raw!T126)</f>
        <v/>
      </c>
      <c r="I126" t="str">
        <f>IF(Raw!U126="", "", Raw!U126)</f>
        <v/>
      </c>
      <c r="J126" t="str">
        <f>IF(Raw!AZ126="Failed", "No", "")</f>
        <v/>
      </c>
      <c r="K126" s="2" t="str">
        <f>IF(Raw!BH126="", "", IF(Raw!BH126="Missed", "Missed", DATEVALUE(RIGHT(Raw!BH126, LEN(Raw!BH126) - FIND(",", Raw!BH126) - 1))))</f>
        <v/>
      </c>
      <c r="L126" s="3" t="str">
        <f>IF(Raw!BU126="", "", IF(Raw!BU126="Missed", "Missed", TIMEVALUE(Raw!BU126)))</f>
        <v/>
      </c>
      <c r="M126" t="str">
        <f>IF(Raw!BJ126="", "", Raw!BJ126)</f>
        <v/>
      </c>
    </row>
    <row r="127" spans="1:13" x14ac:dyDescent="0.2">
      <c r="A127" s="4" t="str">
        <f>IF(B127="", "", 126)</f>
        <v/>
      </c>
      <c r="B127" s="4" t="str">
        <f>IF(Raw!R127="", "", Raw!R127)</f>
        <v/>
      </c>
      <c r="C127" s="4" t="str">
        <f>IF(Raw!S127="", "", Raw!S127)</f>
        <v/>
      </c>
      <c r="D127" t="str">
        <f>IF(Raw!AT127="", "", Raw!AT127)</f>
        <v/>
      </c>
      <c r="E127" t="str">
        <f>IF(Raw!V127="", "", Raw!V127)</f>
        <v/>
      </c>
      <c r="F127" t="str">
        <f>IF(Raw!BA127="", "", Raw!BA127)</f>
        <v/>
      </c>
      <c r="G127" t="str">
        <f>IF(Raw!AV127="", "", Raw!AV127)</f>
        <v/>
      </c>
      <c r="H127" t="str">
        <f>IF(Raw!T127="", "", Raw!T127)</f>
        <v/>
      </c>
      <c r="I127" t="str">
        <f>IF(Raw!U127="", "", Raw!U127)</f>
        <v/>
      </c>
      <c r="J127" t="str">
        <f>IF(Raw!AZ127="Failed", "No", "")</f>
        <v/>
      </c>
      <c r="K127" s="2" t="str">
        <f>IF(Raw!BH127="", "", IF(Raw!BH127="Missed", "Missed", DATEVALUE(RIGHT(Raw!BH127, LEN(Raw!BH127) - FIND(",", Raw!BH127) - 1))))</f>
        <v/>
      </c>
      <c r="L127" s="3" t="str">
        <f>IF(Raw!BU127="", "", IF(Raw!BU127="Missed", "Missed", TIMEVALUE(Raw!BU127)))</f>
        <v/>
      </c>
      <c r="M127" t="str">
        <f>IF(Raw!BJ127="", "", Raw!BJ127)</f>
        <v/>
      </c>
    </row>
    <row r="128" spans="1:13" x14ac:dyDescent="0.2">
      <c r="A128" s="4" t="str">
        <f>IF(B128="", "", 127)</f>
        <v/>
      </c>
      <c r="B128" s="4" t="str">
        <f>IF(Raw!R128="", "", Raw!R128)</f>
        <v/>
      </c>
      <c r="C128" s="4" t="str">
        <f>IF(Raw!S128="", "", Raw!S128)</f>
        <v/>
      </c>
      <c r="D128" t="str">
        <f>IF(Raw!AT128="", "", Raw!AT128)</f>
        <v/>
      </c>
      <c r="E128" t="str">
        <f>IF(Raw!V128="", "", Raw!V128)</f>
        <v/>
      </c>
      <c r="F128" t="str">
        <f>IF(Raw!BA128="", "", Raw!BA128)</f>
        <v/>
      </c>
      <c r="G128" t="str">
        <f>IF(Raw!AV128="", "", Raw!AV128)</f>
        <v/>
      </c>
      <c r="H128" t="str">
        <f>IF(Raw!T128="", "", Raw!T128)</f>
        <v/>
      </c>
      <c r="I128" t="str">
        <f>IF(Raw!U128="", "", Raw!U128)</f>
        <v/>
      </c>
      <c r="J128" t="str">
        <f>IF(Raw!AZ128="Failed", "No", "")</f>
        <v/>
      </c>
      <c r="K128" s="2" t="str">
        <f>IF(Raw!BH128="", "", IF(Raw!BH128="Missed", "Missed", DATEVALUE(RIGHT(Raw!BH128, LEN(Raw!BH128) - FIND(",", Raw!BH128) - 1))))</f>
        <v/>
      </c>
      <c r="L128" s="3" t="str">
        <f>IF(Raw!BU128="", "", IF(Raw!BU128="Missed", "Missed", TIMEVALUE(Raw!BU128)))</f>
        <v/>
      </c>
      <c r="M128" t="str">
        <f>IF(Raw!BJ128="", "", Raw!BJ128)</f>
        <v/>
      </c>
    </row>
    <row r="129" spans="1:13" x14ac:dyDescent="0.2">
      <c r="A129" s="4" t="str">
        <f>IF(B129="", "", 128)</f>
        <v/>
      </c>
      <c r="B129" s="4" t="str">
        <f>IF(Raw!R129="", "", Raw!R129)</f>
        <v/>
      </c>
      <c r="C129" s="4" t="str">
        <f>IF(Raw!S129="", "", Raw!S129)</f>
        <v/>
      </c>
      <c r="D129" t="str">
        <f>IF(Raw!AT129="", "", Raw!AT129)</f>
        <v/>
      </c>
      <c r="E129" t="str">
        <f>IF(Raw!V129="", "", Raw!V129)</f>
        <v/>
      </c>
      <c r="F129" t="str">
        <f>IF(Raw!BA129="", "", Raw!BA129)</f>
        <v/>
      </c>
      <c r="G129" t="str">
        <f>IF(Raw!AV129="", "", Raw!AV129)</f>
        <v/>
      </c>
      <c r="H129" t="str">
        <f>IF(Raw!T129="", "", Raw!T129)</f>
        <v/>
      </c>
      <c r="I129" t="str">
        <f>IF(Raw!U129="", "", Raw!U129)</f>
        <v/>
      </c>
      <c r="J129" t="str">
        <f>IF(Raw!AZ129="Failed", "No", "")</f>
        <v/>
      </c>
      <c r="K129" s="2" t="str">
        <f>IF(Raw!BH129="", "", IF(Raw!BH129="Missed", "Missed", DATEVALUE(RIGHT(Raw!BH129, LEN(Raw!BH129) - FIND(",", Raw!BH129) - 1))))</f>
        <v/>
      </c>
      <c r="L129" s="3" t="str">
        <f>IF(Raw!BU129="", "", IF(Raw!BU129="Missed", "Missed", TIMEVALUE(Raw!BU129)))</f>
        <v/>
      </c>
      <c r="M129" t="str">
        <f>IF(Raw!BJ129="", "", Raw!BJ129)</f>
        <v/>
      </c>
    </row>
    <row r="130" spans="1:13" x14ac:dyDescent="0.2">
      <c r="A130" s="4" t="str">
        <f>IF(B130="", "", 129)</f>
        <v/>
      </c>
      <c r="B130" s="4" t="str">
        <f>IF(Raw!R130="", "", Raw!R130)</f>
        <v/>
      </c>
      <c r="C130" s="4" t="str">
        <f>IF(Raw!S130="", "", Raw!S130)</f>
        <v/>
      </c>
      <c r="D130" t="str">
        <f>IF(Raw!AT130="", "", Raw!AT130)</f>
        <v/>
      </c>
      <c r="E130" t="str">
        <f>IF(Raw!V130="", "", Raw!V130)</f>
        <v/>
      </c>
      <c r="F130" t="str">
        <f>IF(Raw!BA130="", "", Raw!BA130)</f>
        <v/>
      </c>
      <c r="G130" t="str">
        <f>IF(Raw!AV130="", "", Raw!AV130)</f>
        <v/>
      </c>
      <c r="H130" t="str">
        <f>IF(Raw!T130="", "", Raw!T130)</f>
        <v/>
      </c>
      <c r="I130" t="str">
        <f>IF(Raw!U130="", "", Raw!U130)</f>
        <v/>
      </c>
      <c r="J130" t="str">
        <f>IF(Raw!AZ130="Failed", "No", "")</f>
        <v/>
      </c>
      <c r="K130" s="2" t="str">
        <f>IF(Raw!BH130="", "", IF(Raw!BH130="Missed", "Missed", DATEVALUE(RIGHT(Raw!BH130, LEN(Raw!BH130) - FIND(",", Raw!BH130) - 1))))</f>
        <v/>
      </c>
      <c r="L130" s="3" t="str">
        <f>IF(Raw!BU130="", "", IF(Raw!BU130="Missed", "Missed", TIMEVALUE(Raw!BU130)))</f>
        <v/>
      </c>
      <c r="M130" t="str">
        <f>IF(Raw!BJ130="", "", Raw!BJ130)</f>
        <v/>
      </c>
    </row>
    <row r="131" spans="1:13" x14ac:dyDescent="0.2">
      <c r="A131" s="4" t="str">
        <f>IF(B131="", "", 130)</f>
        <v/>
      </c>
      <c r="B131" s="4" t="str">
        <f>IF(Raw!R131="", "", Raw!R131)</f>
        <v/>
      </c>
      <c r="C131" s="4" t="str">
        <f>IF(Raw!S131="", "", Raw!S131)</f>
        <v/>
      </c>
      <c r="D131" t="str">
        <f>IF(Raw!AT131="", "", Raw!AT131)</f>
        <v/>
      </c>
      <c r="E131" t="str">
        <f>IF(Raw!V131="", "", Raw!V131)</f>
        <v/>
      </c>
      <c r="F131" t="str">
        <f>IF(Raw!BA131="", "", Raw!BA131)</f>
        <v/>
      </c>
      <c r="G131" t="str">
        <f>IF(Raw!AV131="", "", Raw!AV131)</f>
        <v/>
      </c>
      <c r="H131" t="str">
        <f>IF(Raw!T131="", "", Raw!T131)</f>
        <v/>
      </c>
      <c r="I131" t="str">
        <f>IF(Raw!U131="", "", Raw!U131)</f>
        <v/>
      </c>
      <c r="J131" t="str">
        <f>IF(Raw!AZ131="Failed", "No", "")</f>
        <v/>
      </c>
      <c r="K131" s="2" t="str">
        <f>IF(Raw!BH131="", "", IF(Raw!BH131="Missed", "Missed", DATEVALUE(RIGHT(Raw!BH131, LEN(Raw!BH131) - FIND(",", Raw!BH131) - 1))))</f>
        <v/>
      </c>
      <c r="L131" s="3" t="str">
        <f>IF(Raw!BU131="", "", IF(Raw!BU131="Missed", "Missed", TIMEVALUE(Raw!BU131)))</f>
        <v/>
      </c>
      <c r="M131" t="str">
        <f>IF(Raw!BJ131="", "", Raw!BJ131)</f>
        <v/>
      </c>
    </row>
    <row r="132" spans="1:13" x14ac:dyDescent="0.2">
      <c r="A132" s="4" t="str">
        <f>IF(B132="", "", 131)</f>
        <v/>
      </c>
      <c r="B132" s="4" t="str">
        <f>IF(Raw!R132="", "", Raw!R132)</f>
        <v/>
      </c>
      <c r="C132" s="4" t="str">
        <f>IF(Raw!S132="", "", Raw!S132)</f>
        <v/>
      </c>
      <c r="D132" t="str">
        <f>IF(Raw!AT132="", "", Raw!AT132)</f>
        <v/>
      </c>
      <c r="E132" t="str">
        <f>IF(Raw!V132="", "", Raw!V132)</f>
        <v/>
      </c>
      <c r="F132" t="str">
        <f>IF(Raw!BA132="", "", Raw!BA132)</f>
        <v/>
      </c>
      <c r="G132" t="str">
        <f>IF(Raw!AV132="", "", Raw!AV132)</f>
        <v/>
      </c>
      <c r="H132" t="str">
        <f>IF(Raw!T132="", "", Raw!T132)</f>
        <v/>
      </c>
      <c r="I132" t="str">
        <f>IF(Raw!U132="", "", Raw!U132)</f>
        <v/>
      </c>
      <c r="J132" t="str">
        <f>IF(Raw!AZ132="Failed", "No", "")</f>
        <v/>
      </c>
      <c r="K132" s="2" t="str">
        <f>IF(Raw!BH132="", "", IF(Raw!BH132="Missed", "Missed", DATEVALUE(RIGHT(Raw!BH132, LEN(Raw!BH132) - FIND(",", Raw!BH132) - 1))))</f>
        <v/>
      </c>
      <c r="L132" s="3" t="str">
        <f>IF(Raw!BU132="", "", IF(Raw!BU132="Missed", "Missed", TIMEVALUE(Raw!BU132)))</f>
        <v/>
      </c>
      <c r="M132" t="str">
        <f>IF(Raw!BJ132="", "", Raw!BJ132)</f>
        <v/>
      </c>
    </row>
    <row r="133" spans="1:13" x14ac:dyDescent="0.2">
      <c r="A133" s="4" t="str">
        <f>IF(B133="", "", 132)</f>
        <v/>
      </c>
      <c r="B133" s="4" t="str">
        <f>IF(Raw!R133="", "", Raw!R133)</f>
        <v/>
      </c>
      <c r="C133" s="4" t="str">
        <f>IF(Raw!S133="", "", Raw!S133)</f>
        <v/>
      </c>
      <c r="D133" t="str">
        <f>IF(Raw!AT133="", "", Raw!AT133)</f>
        <v/>
      </c>
      <c r="E133" t="str">
        <f>IF(Raw!V133="", "", Raw!V133)</f>
        <v/>
      </c>
      <c r="F133" t="str">
        <f>IF(Raw!BA133="", "", Raw!BA133)</f>
        <v/>
      </c>
      <c r="G133" t="str">
        <f>IF(Raw!AV133="", "", Raw!AV133)</f>
        <v/>
      </c>
      <c r="H133" t="str">
        <f>IF(Raw!T133="", "", Raw!T133)</f>
        <v/>
      </c>
      <c r="I133" t="str">
        <f>IF(Raw!U133="", "", Raw!U133)</f>
        <v/>
      </c>
      <c r="J133" t="str">
        <f>IF(Raw!AZ133="Failed", "No", "")</f>
        <v/>
      </c>
      <c r="K133" s="2" t="str">
        <f>IF(Raw!BH133="", "", IF(Raw!BH133="Missed", "Missed", DATEVALUE(RIGHT(Raw!BH133, LEN(Raw!BH133) - FIND(",", Raw!BH133) - 1))))</f>
        <v/>
      </c>
      <c r="L133" s="3" t="str">
        <f>IF(Raw!BU133="", "", IF(Raw!BU133="Missed", "Missed", TIMEVALUE(Raw!BU133)))</f>
        <v/>
      </c>
      <c r="M133" t="str">
        <f>IF(Raw!BJ133="", "", Raw!BJ133)</f>
        <v/>
      </c>
    </row>
    <row r="134" spans="1:13" x14ac:dyDescent="0.2">
      <c r="A134" s="4" t="str">
        <f>IF(B134="", "", 133)</f>
        <v/>
      </c>
      <c r="B134" s="4" t="str">
        <f>IF(Raw!R134="", "", Raw!R134)</f>
        <v/>
      </c>
      <c r="C134" s="4" t="str">
        <f>IF(Raw!S134="", "", Raw!S134)</f>
        <v/>
      </c>
      <c r="D134" t="str">
        <f>IF(Raw!AT134="", "", Raw!AT134)</f>
        <v/>
      </c>
      <c r="E134" t="str">
        <f>IF(Raw!V134="", "", Raw!V134)</f>
        <v/>
      </c>
      <c r="F134" t="str">
        <f>IF(Raw!BA134="", "", Raw!BA134)</f>
        <v/>
      </c>
      <c r="G134" t="str">
        <f>IF(Raw!AV134="", "", Raw!AV134)</f>
        <v/>
      </c>
      <c r="H134" t="str">
        <f>IF(Raw!T134="", "", Raw!T134)</f>
        <v/>
      </c>
      <c r="I134" t="str">
        <f>IF(Raw!U134="", "", Raw!U134)</f>
        <v/>
      </c>
      <c r="J134" t="str">
        <f>IF(Raw!AZ134="Failed", "No", "")</f>
        <v/>
      </c>
      <c r="K134" s="2" t="str">
        <f>IF(Raw!BH134="", "", IF(Raw!BH134="Missed", "Missed", DATEVALUE(RIGHT(Raw!BH134, LEN(Raw!BH134) - FIND(",", Raw!BH134) - 1))))</f>
        <v/>
      </c>
      <c r="L134" s="3" t="str">
        <f>IF(Raw!BU134="", "", IF(Raw!BU134="Missed", "Missed", TIMEVALUE(Raw!BU134)))</f>
        <v/>
      </c>
      <c r="M134" t="str">
        <f>IF(Raw!BJ134="", "", Raw!BJ134)</f>
        <v/>
      </c>
    </row>
    <row r="135" spans="1:13" x14ac:dyDescent="0.2">
      <c r="A135" s="4" t="str">
        <f>IF(B135="", "", 134)</f>
        <v/>
      </c>
      <c r="B135" s="4" t="str">
        <f>IF(Raw!R135="", "", Raw!R135)</f>
        <v/>
      </c>
      <c r="C135" s="4" t="str">
        <f>IF(Raw!S135="", "", Raw!S135)</f>
        <v/>
      </c>
      <c r="D135" t="str">
        <f>IF(Raw!AT135="", "", Raw!AT135)</f>
        <v/>
      </c>
      <c r="E135" t="str">
        <f>IF(Raw!V135="", "", Raw!V135)</f>
        <v/>
      </c>
      <c r="F135" t="str">
        <f>IF(Raw!BA135="", "", Raw!BA135)</f>
        <v/>
      </c>
      <c r="G135" t="str">
        <f>IF(Raw!AV135="", "", Raw!AV135)</f>
        <v/>
      </c>
      <c r="H135" t="str">
        <f>IF(Raw!T135="", "", Raw!T135)</f>
        <v/>
      </c>
      <c r="I135" t="str">
        <f>IF(Raw!U135="", "", Raw!U135)</f>
        <v/>
      </c>
      <c r="J135" t="str">
        <f>IF(Raw!AZ135="Failed", "No", "")</f>
        <v/>
      </c>
      <c r="K135" s="2" t="str">
        <f>IF(Raw!BH135="", "", IF(Raw!BH135="Missed", "Missed", DATEVALUE(RIGHT(Raw!BH135, LEN(Raw!BH135) - FIND(",", Raw!BH135) - 1))))</f>
        <v/>
      </c>
      <c r="L135" s="3" t="str">
        <f>IF(Raw!BU135="", "", IF(Raw!BU135="Missed", "Missed", TIMEVALUE(Raw!BU135)))</f>
        <v/>
      </c>
      <c r="M135" t="str">
        <f>IF(Raw!BJ135="", "", Raw!BJ135)</f>
        <v/>
      </c>
    </row>
    <row r="136" spans="1:13" x14ac:dyDescent="0.2">
      <c r="A136" s="4" t="str">
        <f>IF(B136="", "", 135)</f>
        <v/>
      </c>
      <c r="B136" s="4" t="str">
        <f>IF(Raw!R136="", "", Raw!R136)</f>
        <v/>
      </c>
      <c r="C136" s="4" t="str">
        <f>IF(Raw!S136="", "", Raw!S136)</f>
        <v/>
      </c>
      <c r="D136" t="str">
        <f>IF(Raw!AT136="", "", Raw!AT136)</f>
        <v/>
      </c>
      <c r="E136" t="str">
        <f>IF(Raw!V136="", "", Raw!V136)</f>
        <v/>
      </c>
      <c r="F136" t="str">
        <f>IF(Raw!BA136="", "", Raw!BA136)</f>
        <v/>
      </c>
      <c r="G136" t="str">
        <f>IF(Raw!AV136="", "", Raw!AV136)</f>
        <v/>
      </c>
      <c r="H136" t="str">
        <f>IF(Raw!T136="", "", Raw!T136)</f>
        <v/>
      </c>
      <c r="I136" t="str">
        <f>IF(Raw!U136="", "", Raw!U136)</f>
        <v/>
      </c>
      <c r="J136" t="str">
        <f>IF(Raw!AZ136="Failed", "No", "")</f>
        <v/>
      </c>
      <c r="K136" s="2" t="str">
        <f>IF(Raw!BH136="", "", IF(Raw!BH136="Missed", "Missed", DATEVALUE(RIGHT(Raw!BH136, LEN(Raw!BH136) - FIND(",", Raw!BH136) - 1))))</f>
        <v/>
      </c>
      <c r="L136" s="3" t="str">
        <f>IF(Raw!BU136="", "", IF(Raw!BU136="Missed", "Missed", TIMEVALUE(Raw!BU136)))</f>
        <v/>
      </c>
      <c r="M136" t="str">
        <f>IF(Raw!BJ136="", "", Raw!BJ136)</f>
        <v/>
      </c>
    </row>
    <row r="137" spans="1:13" x14ac:dyDescent="0.2">
      <c r="A137" s="4" t="str">
        <f>IF(B137="", "", 136)</f>
        <v/>
      </c>
      <c r="B137" s="4" t="str">
        <f>IF(Raw!R137="", "", Raw!R137)</f>
        <v/>
      </c>
      <c r="C137" s="4" t="str">
        <f>IF(Raw!S137="", "", Raw!S137)</f>
        <v/>
      </c>
      <c r="D137" t="str">
        <f>IF(Raw!AT137="", "", Raw!AT137)</f>
        <v/>
      </c>
      <c r="E137" t="str">
        <f>IF(Raw!V137="", "", Raw!V137)</f>
        <v/>
      </c>
      <c r="F137" t="str">
        <f>IF(Raw!BA137="", "", Raw!BA137)</f>
        <v/>
      </c>
      <c r="G137" t="str">
        <f>IF(Raw!AV137="", "", Raw!AV137)</f>
        <v/>
      </c>
      <c r="H137" t="str">
        <f>IF(Raw!T137="", "", Raw!T137)</f>
        <v/>
      </c>
      <c r="I137" t="str">
        <f>IF(Raw!U137="", "", Raw!U137)</f>
        <v/>
      </c>
      <c r="J137" t="str">
        <f>IF(Raw!AZ137="Failed", "No", "")</f>
        <v/>
      </c>
      <c r="K137" s="2" t="str">
        <f>IF(Raw!BH137="", "", IF(Raw!BH137="Missed", "Missed", DATEVALUE(RIGHT(Raw!BH137, LEN(Raw!BH137) - FIND(",", Raw!BH137) - 1))))</f>
        <v/>
      </c>
      <c r="L137" s="3" t="str">
        <f>IF(Raw!BU137="", "", IF(Raw!BU137="Missed", "Missed", TIMEVALUE(Raw!BU137)))</f>
        <v/>
      </c>
      <c r="M137" t="str">
        <f>IF(Raw!BJ137="", "", Raw!BJ137)</f>
        <v/>
      </c>
    </row>
    <row r="138" spans="1:13" x14ac:dyDescent="0.2">
      <c r="A138" s="4" t="str">
        <f>IF(B138="", "", 137)</f>
        <v/>
      </c>
      <c r="B138" s="4" t="str">
        <f>IF(Raw!R138="", "", Raw!R138)</f>
        <v/>
      </c>
      <c r="C138" s="4" t="str">
        <f>IF(Raw!S138="", "", Raw!S138)</f>
        <v/>
      </c>
      <c r="D138" t="str">
        <f>IF(Raw!AT138="", "", Raw!AT138)</f>
        <v/>
      </c>
      <c r="E138" t="str">
        <f>IF(Raw!V138="", "", Raw!V138)</f>
        <v/>
      </c>
      <c r="F138" t="str">
        <f>IF(Raw!BA138="", "", Raw!BA138)</f>
        <v/>
      </c>
      <c r="G138" t="str">
        <f>IF(Raw!AV138="", "", Raw!AV138)</f>
        <v/>
      </c>
      <c r="H138" t="str">
        <f>IF(Raw!T138="", "", Raw!T138)</f>
        <v/>
      </c>
      <c r="I138" t="str">
        <f>IF(Raw!U138="", "", Raw!U138)</f>
        <v/>
      </c>
      <c r="J138" t="str">
        <f>IF(Raw!AZ138="Failed", "No", "")</f>
        <v/>
      </c>
      <c r="K138" s="2" t="str">
        <f>IF(Raw!BH138="", "", IF(Raw!BH138="Missed", "Missed", DATEVALUE(RIGHT(Raw!BH138, LEN(Raw!BH138) - FIND(",", Raw!BH138) - 1))))</f>
        <v/>
      </c>
      <c r="L138" s="3" t="str">
        <f>IF(Raw!BU138="", "", IF(Raw!BU138="Missed", "Missed", TIMEVALUE(Raw!BU138)))</f>
        <v/>
      </c>
      <c r="M138" t="str">
        <f>IF(Raw!BJ138="", "", Raw!BJ138)</f>
        <v/>
      </c>
    </row>
    <row r="139" spans="1:13" x14ac:dyDescent="0.2">
      <c r="A139" s="4" t="str">
        <f>IF(B139="", "", 138)</f>
        <v/>
      </c>
      <c r="B139" s="4" t="str">
        <f>IF(Raw!R139="", "", Raw!R139)</f>
        <v/>
      </c>
      <c r="C139" s="4" t="str">
        <f>IF(Raw!S139="", "", Raw!S139)</f>
        <v/>
      </c>
      <c r="D139" t="str">
        <f>IF(Raw!AT139="", "", Raw!AT139)</f>
        <v/>
      </c>
      <c r="E139" t="str">
        <f>IF(Raw!V139="", "", Raw!V139)</f>
        <v/>
      </c>
      <c r="F139" t="str">
        <f>IF(Raw!BA139="", "", Raw!BA139)</f>
        <v/>
      </c>
      <c r="G139" t="str">
        <f>IF(Raw!AV139="", "", Raw!AV139)</f>
        <v/>
      </c>
      <c r="H139" t="str">
        <f>IF(Raw!T139="", "", Raw!T139)</f>
        <v/>
      </c>
      <c r="I139" t="str">
        <f>IF(Raw!U139="", "", Raw!U139)</f>
        <v/>
      </c>
      <c r="J139" t="str">
        <f>IF(Raw!AZ139="Failed", "No", "")</f>
        <v/>
      </c>
      <c r="K139" s="2" t="str">
        <f>IF(Raw!BH139="", "", IF(Raw!BH139="Missed", "Missed", DATEVALUE(RIGHT(Raw!BH139, LEN(Raw!BH139) - FIND(",", Raw!BH139) - 1))))</f>
        <v/>
      </c>
      <c r="L139" s="3" t="str">
        <f>IF(Raw!BU139="", "", IF(Raw!BU139="Missed", "Missed", TIMEVALUE(Raw!BU139)))</f>
        <v/>
      </c>
      <c r="M139" t="str">
        <f>IF(Raw!BJ139="", "", Raw!BJ139)</f>
        <v/>
      </c>
    </row>
    <row r="140" spans="1:13" x14ac:dyDescent="0.2">
      <c r="A140" s="4" t="str">
        <f>IF(B140="", "", 139)</f>
        <v/>
      </c>
      <c r="B140" s="4" t="str">
        <f>IF(Raw!R140="", "", Raw!R140)</f>
        <v/>
      </c>
      <c r="C140" s="4" t="str">
        <f>IF(Raw!S140="", "", Raw!S140)</f>
        <v/>
      </c>
      <c r="D140" t="str">
        <f>IF(Raw!AT140="", "", Raw!AT140)</f>
        <v/>
      </c>
      <c r="E140" t="str">
        <f>IF(Raw!V140="", "", Raw!V140)</f>
        <v/>
      </c>
      <c r="F140" t="str">
        <f>IF(Raw!BA140="", "", Raw!BA140)</f>
        <v/>
      </c>
      <c r="G140" t="str">
        <f>IF(Raw!AV140="", "", Raw!AV140)</f>
        <v/>
      </c>
      <c r="H140" t="str">
        <f>IF(Raw!T140="", "", Raw!T140)</f>
        <v/>
      </c>
      <c r="I140" t="str">
        <f>IF(Raw!U140="", "", Raw!U140)</f>
        <v/>
      </c>
      <c r="J140" t="str">
        <f>IF(Raw!AZ140="Failed", "No", "")</f>
        <v/>
      </c>
      <c r="K140" s="2" t="str">
        <f>IF(Raw!BH140="", "", IF(Raw!BH140="Missed", "Missed", DATEVALUE(RIGHT(Raw!BH140, LEN(Raw!BH140) - FIND(",", Raw!BH140) - 1))))</f>
        <v/>
      </c>
      <c r="L140" s="3" t="str">
        <f>IF(Raw!BU140="", "", IF(Raw!BU140="Missed", "Missed", TIMEVALUE(Raw!BU140)))</f>
        <v/>
      </c>
      <c r="M140" t="str">
        <f>IF(Raw!BJ140="", "", Raw!BJ140)</f>
        <v/>
      </c>
    </row>
    <row r="141" spans="1:13" x14ac:dyDescent="0.2">
      <c r="A141" s="4" t="str">
        <f>IF(B141="", "", 140)</f>
        <v/>
      </c>
      <c r="B141" s="4" t="str">
        <f>IF(Raw!R141="", "", Raw!R141)</f>
        <v/>
      </c>
      <c r="C141" s="4" t="str">
        <f>IF(Raw!S141="", "", Raw!S141)</f>
        <v/>
      </c>
      <c r="D141" t="str">
        <f>IF(Raw!AT141="", "", Raw!AT141)</f>
        <v/>
      </c>
      <c r="E141" t="str">
        <f>IF(Raw!V141="", "", Raw!V141)</f>
        <v/>
      </c>
      <c r="F141" t="str">
        <f>IF(Raw!BA141="", "", Raw!BA141)</f>
        <v/>
      </c>
      <c r="G141" t="str">
        <f>IF(Raw!AV141="", "", Raw!AV141)</f>
        <v/>
      </c>
      <c r="H141" t="str">
        <f>IF(Raw!T141="", "", Raw!T141)</f>
        <v/>
      </c>
      <c r="I141" t="str">
        <f>IF(Raw!U141="", "", Raw!U141)</f>
        <v/>
      </c>
      <c r="J141" t="str">
        <f>IF(Raw!AZ141="Failed", "No", "")</f>
        <v/>
      </c>
      <c r="K141" s="2" t="str">
        <f>IF(Raw!BH141="", "", IF(Raw!BH141="Missed", "Missed", DATEVALUE(RIGHT(Raw!BH141, LEN(Raw!BH141) - FIND(",", Raw!BH141) - 1))))</f>
        <v/>
      </c>
      <c r="L141" s="3" t="str">
        <f>IF(Raw!BU141="", "", IF(Raw!BU141="Missed", "Missed", TIMEVALUE(Raw!BU141)))</f>
        <v/>
      </c>
      <c r="M141" t="str">
        <f>IF(Raw!BJ141="", "", Raw!BJ141)</f>
        <v/>
      </c>
    </row>
    <row r="142" spans="1:13" x14ac:dyDescent="0.2">
      <c r="A142" s="4" t="str">
        <f>IF(B142="", "", 141)</f>
        <v/>
      </c>
      <c r="B142" s="4" t="str">
        <f>IF(Raw!R142="", "", Raw!R142)</f>
        <v/>
      </c>
      <c r="C142" s="4" t="str">
        <f>IF(Raw!S142="", "", Raw!S142)</f>
        <v/>
      </c>
      <c r="D142" t="str">
        <f>IF(Raw!AT142="", "", Raw!AT142)</f>
        <v/>
      </c>
      <c r="E142" t="str">
        <f>IF(Raw!V142="", "", Raw!V142)</f>
        <v/>
      </c>
      <c r="F142" t="str">
        <f>IF(Raw!BA142="", "", Raw!BA142)</f>
        <v/>
      </c>
      <c r="G142" t="str">
        <f>IF(Raw!AV142="", "", Raw!AV142)</f>
        <v/>
      </c>
      <c r="H142" t="str">
        <f>IF(Raw!T142="", "", Raw!T142)</f>
        <v/>
      </c>
      <c r="I142" t="str">
        <f>IF(Raw!U142="", "", Raw!U142)</f>
        <v/>
      </c>
      <c r="J142" t="str">
        <f>IF(Raw!AZ142="Failed", "No", "")</f>
        <v/>
      </c>
      <c r="K142" s="2" t="str">
        <f>IF(Raw!BH142="", "", IF(Raw!BH142="Missed", "Missed", DATEVALUE(RIGHT(Raw!BH142, LEN(Raw!BH142) - FIND(",", Raw!BH142) - 1))))</f>
        <v/>
      </c>
      <c r="L142" s="3" t="str">
        <f>IF(Raw!BU142="", "", IF(Raw!BU142="Missed", "Missed", TIMEVALUE(Raw!BU142)))</f>
        <v/>
      </c>
      <c r="M142" t="str">
        <f>IF(Raw!BJ142="", "", Raw!BJ142)</f>
        <v/>
      </c>
    </row>
    <row r="143" spans="1:13" x14ac:dyDescent="0.2">
      <c r="A143" s="4" t="str">
        <f>IF(B143="", "", 142)</f>
        <v/>
      </c>
      <c r="B143" s="4" t="str">
        <f>IF(Raw!R143="", "", Raw!R143)</f>
        <v/>
      </c>
      <c r="C143" s="4" t="str">
        <f>IF(Raw!S143="", "", Raw!S143)</f>
        <v/>
      </c>
      <c r="D143" t="str">
        <f>IF(Raw!AT143="", "", Raw!AT143)</f>
        <v/>
      </c>
      <c r="E143" t="str">
        <f>IF(Raw!V143="", "", Raw!V143)</f>
        <v/>
      </c>
      <c r="F143" t="str">
        <f>IF(Raw!BA143="", "", Raw!BA143)</f>
        <v/>
      </c>
      <c r="G143" t="str">
        <f>IF(Raw!AV143="", "", Raw!AV143)</f>
        <v/>
      </c>
      <c r="H143" t="str">
        <f>IF(Raw!T143="", "", Raw!T143)</f>
        <v/>
      </c>
      <c r="I143" t="str">
        <f>IF(Raw!U143="", "", Raw!U143)</f>
        <v/>
      </c>
      <c r="J143" t="str">
        <f>IF(Raw!AZ143="Failed", "No", "")</f>
        <v/>
      </c>
      <c r="K143" s="2" t="str">
        <f>IF(Raw!BH143="", "", IF(Raw!BH143="Missed", "Missed", DATEVALUE(RIGHT(Raw!BH143, LEN(Raw!BH143) - FIND(",", Raw!BH143) - 1))))</f>
        <v/>
      </c>
      <c r="L143" s="3" t="str">
        <f>IF(Raw!BU143="", "", IF(Raw!BU143="Missed", "Missed", TIMEVALUE(Raw!BU143)))</f>
        <v/>
      </c>
      <c r="M143" t="str">
        <f>IF(Raw!BJ143="", "", Raw!BJ143)</f>
        <v/>
      </c>
    </row>
    <row r="144" spans="1:13" x14ac:dyDescent="0.2">
      <c r="A144" s="4" t="str">
        <f>IF(B144="", "", 143)</f>
        <v/>
      </c>
      <c r="B144" s="4" t="str">
        <f>IF(Raw!R144="", "", Raw!R144)</f>
        <v/>
      </c>
      <c r="C144" s="4" t="str">
        <f>IF(Raw!S144="", "", Raw!S144)</f>
        <v/>
      </c>
      <c r="D144" t="str">
        <f>IF(Raw!AT144="", "", Raw!AT144)</f>
        <v/>
      </c>
      <c r="E144" t="str">
        <f>IF(Raw!V144="", "", Raw!V144)</f>
        <v/>
      </c>
      <c r="F144" t="str">
        <f>IF(Raw!BA144="", "", Raw!BA144)</f>
        <v/>
      </c>
      <c r="G144" t="str">
        <f>IF(Raw!AV144="", "", Raw!AV144)</f>
        <v/>
      </c>
      <c r="H144" t="str">
        <f>IF(Raw!T144="", "", Raw!T144)</f>
        <v/>
      </c>
      <c r="I144" t="str">
        <f>IF(Raw!U144="", "", Raw!U144)</f>
        <v/>
      </c>
      <c r="J144" t="str">
        <f>IF(Raw!AZ144="Failed", "No", "")</f>
        <v/>
      </c>
      <c r="K144" s="2" t="str">
        <f>IF(Raw!BH144="", "", IF(Raw!BH144="Missed", "Missed", DATEVALUE(RIGHT(Raw!BH144, LEN(Raw!BH144) - FIND(",", Raw!BH144) - 1))))</f>
        <v/>
      </c>
      <c r="L144" s="3" t="str">
        <f>IF(Raw!BU144="", "", IF(Raw!BU144="Missed", "Missed", TIMEVALUE(Raw!BU144)))</f>
        <v/>
      </c>
      <c r="M144" t="str">
        <f>IF(Raw!BJ144="", "", Raw!BJ144)</f>
        <v/>
      </c>
    </row>
    <row r="145" spans="1:13" x14ac:dyDescent="0.2">
      <c r="A145" s="4" t="str">
        <f>IF(B145="", "", 144)</f>
        <v/>
      </c>
      <c r="B145" s="4" t="str">
        <f>IF(Raw!R145="", "", Raw!R145)</f>
        <v/>
      </c>
      <c r="C145" s="4" t="str">
        <f>IF(Raw!S145="", "", Raw!S145)</f>
        <v/>
      </c>
      <c r="D145" t="str">
        <f>IF(Raw!AT145="", "", Raw!AT145)</f>
        <v/>
      </c>
      <c r="E145" t="str">
        <f>IF(Raw!V145="", "", Raw!V145)</f>
        <v/>
      </c>
      <c r="F145" t="str">
        <f>IF(Raw!BA145="", "", Raw!BA145)</f>
        <v/>
      </c>
      <c r="G145" t="str">
        <f>IF(Raw!AV145="", "", Raw!AV145)</f>
        <v/>
      </c>
      <c r="H145" t="str">
        <f>IF(Raw!T145="", "", Raw!T145)</f>
        <v/>
      </c>
      <c r="I145" t="str">
        <f>IF(Raw!U145="", "", Raw!U145)</f>
        <v/>
      </c>
      <c r="J145" t="str">
        <f>IF(Raw!AZ145="Failed", "No", "")</f>
        <v/>
      </c>
      <c r="K145" s="2" t="str">
        <f>IF(Raw!BH145="", "", IF(Raw!BH145="Missed", "Missed", DATEVALUE(RIGHT(Raw!BH145, LEN(Raw!BH145) - FIND(",", Raw!BH145) - 1))))</f>
        <v/>
      </c>
      <c r="L145" s="3" t="str">
        <f>IF(Raw!BU145="", "", IF(Raw!BU145="Missed", "Missed", TIMEVALUE(Raw!BU145)))</f>
        <v/>
      </c>
      <c r="M145" t="str">
        <f>IF(Raw!BJ145="", "", Raw!BJ145)</f>
        <v/>
      </c>
    </row>
    <row r="146" spans="1:13" x14ac:dyDescent="0.2">
      <c r="A146" s="4" t="str">
        <f>IF(B146="", "", 145)</f>
        <v/>
      </c>
      <c r="B146" s="4" t="str">
        <f>IF(Raw!R146="", "", Raw!R146)</f>
        <v/>
      </c>
      <c r="C146" s="4" t="str">
        <f>IF(Raw!S146="", "", Raw!S146)</f>
        <v/>
      </c>
      <c r="D146" t="str">
        <f>IF(Raw!AT146="", "", Raw!AT146)</f>
        <v/>
      </c>
      <c r="E146" t="str">
        <f>IF(Raw!V146="", "", Raw!V146)</f>
        <v/>
      </c>
      <c r="F146" t="str">
        <f>IF(Raw!BA146="", "", Raw!BA146)</f>
        <v/>
      </c>
      <c r="G146" t="str">
        <f>IF(Raw!AV146="", "", Raw!AV146)</f>
        <v/>
      </c>
      <c r="H146" t="str">
        <f>IF(Raw!T146="", "", Raw!T146)</f>
        <v/>
      </c>
      <c r="I146" t="str">
        <f>IF(Raw!U146="", "", Raw!U146)</f>
        <v/>
      </c>
      <c r="J146" t="str">
        <f>IF(Raw!AZ146="Failed", "No", "")</f>
        <v/>
      </c>
      <c r="K146" s="2" t="str">
        <f>IF(Raw!BH146="", "", IF(Raw!BH146="Missed", "Missed", DATEVALUE(RIGHT(Raw!BH146, LEN(Raw!BH146) - FIND(",", Raw!BH146) - 1))))</f>
        <v/>
      </c>
      <c r="L146" s="3" t="str">
        <f>IF(Raw!BU146="", "", IF(Raw!BU146="Missed", "Missed", TIMEVALUE(Raw!BU146)))</f>
        <v/>
      </c>
      <c r="M146" t="str">
        <f>IF(Raw!BJ146="", "", Raw!BJ146)</f>
        <v/>
      </c>
    </row>
    <row r="147" spans="1:13" x14ac:dyDescent="0.2">
      <c r="A147" s="4" t="str">
        <f>IF(B147="", "", 146)</f>
        <v/>
      </c>
      <c r="B147" s="4" t="str">
        <f>IF(Raw!R147="", "", Raw!R147)</f>
        <v/>
      </c>
      <c r="C147" s="4" t="str">
        <f>IF(Raw!S147="", "", Raw!S147)</f>
        <v/>
      </c>
      <c r="D147" t="str">
        <f>IF(Raw!AT147="", "", Raw!AT147)</f>
        <v/>
      </c>
      <c r="E147" t="str">
        <f>IF(Raw!V147="", "", Raw!V147)</f>
        <v/>
      </c>
      <c r="F147" t="str">
        <f>IF(Raw!BA147="", "", Raw!BA147)</f>
        <v/>
      </c>
      <c r="G147" t="str">
        <f>IF(Raw!AV147="", "", Raw!AV147)</f>
        <v/>
      </c>
      <c r="H147" t="str">
        <f>IF(Raw!T147="", "", Raw!T147)</f>
        <v/>
      </c>
      <c r="I147" t="str">
        <f>IF(Raw!U147="", "", Raw!U147)</f>
        <v/>
      </c>
      <c r="J147" t="str">
        <f>IF(Raw!AZ147="Failed", "No", "")</f>
        <v/>
      </c>
      <c r="K147" s="2" t="str">
        <f>IF(Raw!BH147="", "", IF(Raw!BH147="Missed", "Missed", DATEVALUE(RIGHT(Raw!BH147, LEN(Raw!BH147) - FIND(",", Raw!BH147) - 1))))</f>
        <v/>
      </c>
      <c r="L147" s="3" t="str">
        <f>IF(Raw!BU147="", "", IF(Raw!BU147="Missed", "Missed", TIMEVALUE(Raw!BU147)))</f>
        <v/>
      </c>
      <c r="M147" t="str">
        <f>IF(Raw!BJ147="", "", Raw!BJ147)</f>
        <v/>
      </c>
    </row>
    <row r="148" spans="1:13" x14ac:dyDescent="0.2">
      <c r="A148" s="4" t="str">
        <f>IF(B148="", "", 147)</f>
        <v/>
      </c>
      <c r="B148" s="4" t="str">
        <f>IF(Raw!R148="", "", Raw!R148)</f>
        <v/>
      </c>
      <c r="C148" s="4" t="str">
        <f>IF(Raw!S148="", "", Raw!S148)</f>
        <v/>
      </c>
      <c r="D148" t="str">
        <f>IF(Raw!AT148="", "", Raw!AT148)</f>
        <v/>
      </c>
      <c r="E148" t="str">
        <f>IF(Raw!V148="", "", Raw!V148)</f>
        <v/>
      </c>
      <c r="F148" t="str">
        <f>IF(Raw!BA148="", "", Raw!BA148)</f>
        <v/>
      </c>
      <c r="G148" t="str">
        <f>IF(Raw!AV148="", "", Raw!AV148)</f>
        <v/>
      </c>
      <c r="H148" t="str">
        <f>IF(Raw!T148="", "", Raw!T148)</f>
        <v/>
      </c>
      <c r="I148" t="str">
        <f>IF(Raw!U148="", "", Raw!U148)</f>
        <v/>
      </c>
      <c r="J148" t="str">
        <f>IF(Raw!AZ148="Failed", "No", "")</f>
        <v/>
      </c>
      <c r="K148" s="2" t="str">
        <f>IF(Raw!BH148="", "", IF(Raw!BH148="Missed", "Missed", DATEVALUE(RIGHT(Raw!BH148, LEN(Raw!BH148) - FIND(",", Raw!BH148) - 1))))</f>
        <v/>
      </c>
      <c r="L148" s="3" t="str">
        <f>IF(Raw!BU148="", "", IF(Raw!BU148="Missed", "Missed", TIMEVALUE(Raw!BU148)))</f>
        <v/>
      </c>
      <c r="M148" t="str">
        <f>IF(Raw!BJ148="", "", Raw!BJ148)</f>
        <v/>
      </c>
    </row>
    <row r="149" spans="1:13" x14ac:dyDescent="0.2">
      <c r="A149" s="4" t="str">
        <f>IF(B149="", "", 148)</f>
        <v/>
      </c>
      <c r="B149" s="4" t="str">
        <f>IF(Raw!R149="", "", Raw!R149)</f>
        <v/>
      </c>
      <c r="C149" s="4" t="str">
        <f>IF(Raw!S149="", "", Raw!S149)</f>
        <v/>
      </c>
      <c r="D149" t="str">
        <f>IF(Raw!AT149="", "", Raw!AT149)</f>
        <v/>
      </c>
      <c r="E149" t="str">
        <f>IF(Raw!V149="", "", Raw!V149)</f>
        <v/>
      </c>
      <c r="F149" t="str">
        <f>IF(Raw!BA149="", "", Raw!BA149)</f>
        <v/>
      </c>
      <c r="G149" t="str">
        <f>IF(Raw!AV149="", "", Raw!AV149)</f>
        <v/>
      </c>
      <c r="H149" t="str">
        <f>IF(Raw!T149="", "", Raw!T149)</f>
        <v/>
      </c>
      <c r="I149" t="str">
        <f>IF(Raw!U149="", "", Raw!U149)</f>
        <v/>
      </c>
      <c r="J149" t="str">
        <f>IF(Raw!AZ149="Failed", "No", "")</f>
        <v/>
      </c>
      <c r="K149" s="2" t="str">
        <f>IF(Raw!BH149="", "", IF(Raw!BH149="Missed", "Missed", DATEVALUE(RIGHT(Raw!BH149, LEN(Raw!BH149) - FIND(",", Raw!BH149) - 1))))</f>
        <v/>
      </c>
      <c r="L149" s="3" t="str">
        <f>IF(Raw!BU149="", "", IF(Raw!BU149="Missed", "Missed", TIMEVALUE(Raw!BU149)))</f>
        <v/>
      </c>
      <c r="M149" t="str">
        <f>IF(Raw!BJ149="", "", Raw!BJ149)</f>
        <v/>
      </c>
    </row>
    <row r="150" spans="1:13" x14ac:dyDescent="0.2">
      <c r="A150" s="4" t="str">
        <f>IF(B150="", "", 149)</f>
        <v/>
      </c>
      <c r="B150" s="4" t="str">
        <f>IF(Raw!R150="", "", Raw!R150)</f>
        <v/>
      </c>
      <c r="C150" s="4" t="str">
        <f>IF(Raw!S150="", "", Raw!S150)</f>
        <v/>
      </c>
      <c r="D150" t="str">
        <f>IF(Raw!AT150="", "", Raw!AT150)</f>
        <v/>
      </c>
      <c r="E150" t="str">
        <f>IF(Raw!V150="", "", Raw!V150)</f>
        <v/>
      </c>
      <c r="F150" t="str">
        <f>IF(Raw!BA150="", "", Raw!BA150)</f>
        <v/>
      </c>
      <c r="G150" t="str">
        <f>IF(Raw!AV150="", "", Raw!AV150)</f>
        <v/>
      </c>
      <c r="H150" t="str">
        <f>IF(Raw!T150="", "", Raw!T150)</f>
        <v/>
      </c>
      <c r="I150" t="str">
        <f>IF(Raw!U150="", "", Raw!U150)</f>
        <v/>
      </c>
      <c r="J150" t="str">
        <f>IF(Raw!AZ150="Failed", "No", "")</f>
        <v/>
      </c>
      <c r="K150" s="2" t="str">
        <f>IF(Raw!BH150="", "", IF(Raw!BH150="Missed", "Missed", DATEVALUE(RIGHT(Raw!BH150, LEN(Raw!BH150) - FIND(",", Raw!BH150) - 1))))</f>
        <v/>
      </c>
      <c r="L150" s="3" t="str">
        <f>IF(Raw!BU150="", "", IF(Raw!BU150="Missed", "Missed", TIMEVALUE(Raw!BU150)))</f>
        <v/>
      </c>
      <c r="M150" t="str">
        <f>IF(Raw!BJ150="", "", Raw!BJ150)</f>
        <v/>
      </c>
    </row>
    <row r="151" spans="1:13" x14ac:dyDescent="0.2">
      <c r="A151" s="4" t="str">
        <f>IF(B151="", "", 150)</f>
        <v/>
      </c>
      <c r="B151" s="4" t="str">
        <f>IF(Raw!R151="", "", Raw!R151)</f>
        <v/>
      </c>
      <c r="C151" s="4" t="str">
        <f>IF(Raw!S151="", "", Raw!S151)</f>
        <v/>
      </c>
      <c r="D151" t="str">
        <f>IF(Raw!AT151="", "", Raw!AT151)</f>
        <v/>
      </c>
      <c r="E151" t="str">
        <f>IF(Raw!V151="", "", Raw!V151)</f>
        <v/>
      </c>
      <c r="F151" t="str">
        <f>IF(Raw!BA151="", "", Raw!BA151)</f>
        <v/>
      </c>
      <c r="G151" t="str">
        <f>IF(Raw!AV151="", "", Raw!AV151)</f>
        <v/>
      </c>
      <c r="H151" t="str">
        <f>IF(Raw!T151="", "", Raw!T151)</f>
        <v/>
      </c>
      <c r="I151" t="str">
        <f>IF(Raw!U151="", "", Raw!U151)</f>
        <v/>
      </c>
      <c r="J151" t="str">
        <f>IF(Raw!AZ151="Failed", "No", "")</f>
        <v/>
      </c>
      <c r="K151" s="2" t="str">
        <f>IF(Raw!BH151="", "", IF(Raw!BH151="Missed", "Missed", DATEVALUE(RIGHT(Raw!BH151, LEN(Raw!BH151) - FIND(",", Raw!BH151) - 1))))</f>
        <v/>
      </c>
      <c r="L151" s="3" t="str">
        <f>IF(Raw!BU151="", "", IF(Raw!BU151="Missed", "Missed", TIMEVALUE(Raw!BU151)))</f>
        <v/>
      </c>
      <c r="M151" t="str">
        <f>IF(Raw!BJ151="", "", Raw!BJ151)</f>
        <v/>
      </c>
    </row>
    <row r="152" spans="1:13" x14ac:dyDescent="0.2">
      <c r="A152" s="4" t="str">
        <f>IF(B152="", "", 151)</f>
        <v/>
      </c>
      <c r="B152" s="4" t="str">
        <f>IF(Raw!R152="", "", Raw!R152)</f>
        <v/>
      </c>
      <c r="C152" s="4" t="str">
        <f>IF(Raw!S152="", "", Raw!S152)</f>
        <v/>
      </c>
      <c r="D152" t="str">
        <f>IF(Raw!AT152="", "", Raw!AT152)</f>
        <v/>
      </c>
      <c r="E152" t="str">
        <f>IF(Raw!V152="", "", Raw!V152)</f>
        <v/>
      </c>
      <c r="F152" t="str">
        <f>IF(Raw!BA152="", "", Raw!BA152)</f>
        <v/>
      </c>
      <c r="G152" t="str">
        <f>IF(Raw!AV152="", "", Raw!AV152)</f>
        <v/>
      </c>
      <c r="H152" t="str">
        <f>IF(Raw!T152="", "", Raw!T152)</f>
        <v/>
      </c>
      <c r="I152" t="str">
        <f>IF(Raw!U152="", "", Raw!U152)</f>
        <v/>
      </c>
      <c r="J152" t="str">
        <f>IF(Raw!AZ152="Failed", "No", "")</f>
        <v/>
      </c>
      <c r="K152" s="2" t="str">
        <f>IF(Raw!BH152="", "", IF(Raw!BH152="Missed", "Missed", DATEVALUE(RIGHT(Raw!BH152, LEN(Raw!BH152) - FIND(",", Raw!BH152) - 1))))</f>
        <v/>
      </c>
      <c r="L152" s="3" t="str">
        <f>IF(Raw!BU152="", "", IF(Raw!BU152="Missed", "Missed", TIMEVALUE(Raw!BU152)))</f>
        <v/>
      </c>
      <c r="M152" t="str">
        <f>IF(Raw!BJ152="", "", Raw!BJ152)</f>
        <v/>
      </c>
    </row>
    <row r="153" spans="1:13" x14ac:dyDescent="0.2">
      <c r="A153" s="4" t="str">
        <f>IF(B153="", "", 152)</f>
        <v/>
      </c>
      <c r="B153" s="4" t="str">
        <f>IF(Raw!R153="", "", Raw!R153)</f>
        <v/>
      </c>
      <c r="C153" s="4" t="str">
        <f>IF(Raw!S153="", "", Raw!S153)</f>
        <v/>
      </c>
      <c r="D153" t="str">
        <f>IF(Raw!AT153="", "", Raw!AT153)</f>
        <v/>
      </c>
      <c r="E153" t="str">
        <f>IF(Raw!V153="", "", Raw!V153)</f>
        <v/>
      </c>
      <c r="F153" t="str">
        <f>IF(Raw!BA153="", "", Raw!BA153)</f>
        <v/>
      </c>
      <c r="G153" t="str">
        <f>IF(Raw!AV153="", "", Raw!AV153)</f>
        <v/>
      </c>
      <c r="H153" t="str">
        <f>IF(Raw!T153="", "", Raw!T153)</f>
        <v/>
      </c>
      <c r="I153" t="str">
        <f>IF(Raw!U153="", "", Raw!U153)</f>
        <v/>
      </c>
      <c r="J153" t="str">
        <f>IF(Raw!AZ153="Failed", "No", "")</f>
        <v/>
      </c>
      <c r="K153" s="2" t="str">
        <f>IF(Raw!BH153="", "", IF(Raw!BH153="Missed", "Missed", DATEVALUE(RIGHT(Raw!BH153, LEN(Raw!BH153) - FIND(",", Raw!BH153) - 1))))</f>
        <v/>
      </c>
      <c r="L153" s="3" t="str">
        <f>IF(Raw!BU153="", "", IF(Raw!BU153="Missed", "Missed", TIMEVALUE(Raw!BU153)))</f>
        <v/>
      </c>
      <c r="M153" t="str">
        <f>IF(Raw!BJ153="", "", Raw!BJ153)</f>
        <v/>
      </c>
    </row>
    <row r="154" spans="1:13" x14ac:dyDescent="0.2">
      <c r="A154" s="4" t="str">
        <f>IF(B154="", "", 153)</f>
        <v/>
      </c>
      <c r="B154" s="4" t="str">
        <f>IF(Raw!R154="", "", Raw!R154)</f>
        <v/>
      </c>
      <c r="C154" s="4" t="str">
        <f>IF(Raw!S154="", "", Raw!S154)</f>
        <v/>
      </c>
      <c r="D154" t="str">
        <f>IF(Raw!AT154="", "", Raw!AT154)</f>
        <v/>
      </c>
      <c r="E154" t="str">
        <f>IF(Raw!V154="", "", Raw!V154)</f>
        <v/>
      </c>
      <c r="F154" t="str">
        <f>IF(Raw!BA154="", "", Raw!BA154)</f>
        <v/>
      </c>
      <c r="G154" t="str">
        <f>IF(Raw!AV154="", "", Raw!AV154)</f>
        <v/>
      </c>
      <c r="H154" t="str">
        <f>IF(Raw!T154="", "", Raw!T154)</f>
        <v/>
      </c>
      <c r="I154" t="str">
        <f>IF(Raw!U154="", "", Raw!U154)</f>
        <v/>
      </c>
      <c r="J154" t="str">
        <f>IF(Raw!AZ154="Failed", "No", "")</f>
        <v/>
      </c>
      <c r="K154" s="2" t="str">
        <f>IF(Raw!BH154="", "", IF(Raw!BH154="Missed", "Missed", DATEVALUE(RIGHT(Raw!BH154, LEN(Raw!BH154) - FIND(",", Raw!BH154) - 1))))</f>
        <v/>
      </c>
      <c r="L154" s="3" t="str">
        <f>IF(Raw!BU154="", "", IF(Raw!BU154="Missed", "Missed", TIMEVALUE(Raw!BU154)))</f>
        <v/>
      </c>
      <c r="M154" t="str">
        <f>IF(Raw!BJ154="", "", Raw!BJ154)</f>
        <v/>
      </c>
    </row>
    <row r="155" spans="1:13" x14ac:dyDescent="0.2">
      <c r="A155" s="4" t="str">
        <f>IF(B155="", "", 154)</f>
        <v/>
      </c>
      <c r="B155" s="4" t="str">
        <f>IF(Raw!R155="", "", Raw!R155)</f>
        <v/>
      </c>
      <c r="C155" s="4" t="str">
        <f>IF(Raw!S155="", "", Raw!S155)</f>
        <v/>
      </c>
      <c r="D155" t="str">
        <f>IF(Raw!AT155="", "", Raw!AT155)</f>
        <v/>
      </c>
      <c r="E155" t="str">
        <f>IF(Raw!V155="", "", Raw!V155)</f>
        <v/>
      </c>
      <c r="F155" t="str">
        <f>IF(Raw!BA155="", "", Raw!BA155)</f>
        <v/>
      </c>
      <c r="G155" t="str">
        <f>IF(Raw!AV155="", "", Raw!AV155)</f>
        <v/>
      </c>
      <c r="H155" t="str">
        <f>IF(Raw!T155="", "", Raw!T155)</f>
        <v/>
      </c>
      <c r="I155" t="str">
        <f>IF(Raw!U155="", "", Raw!U155)</f>
        <v/>
      </c>
      <c r="J155" t="str">
        <f>IF(Raw!AZ155="Failed", "No", "")</f>
        <v/>
      </c>
      <c r="K155" s="2" t="str">
        <f>IF(Raw!BH155="", "", IF(Raw!BH155="Missed", "Missed", DATEVALUE(RIGHT(Raw!BH155, LEN(Raw!BH155) - FIND(",", Raw!BH155) - 1))))</f>
        <v/>
      </c>
      <c r="L155" s="3" t="str">
        <f>IF(Raw!BU155="", "", IF(Raw!BU155="Missed", "Missed", TIMEVALUE(Raw!BU155)))</f>
        <v/>
      </c>
      <c r="M155" t="str">
        <f>IF(Raw!BJ155="", "", Raw!BJ155)</f>
        <v/>
      </c>
    </row>
    <row r="156" spans="1:13" x14ac:dyDescent="0.2">
      <c r="A156" s="4" t="str">
        <f>IF(B156="", "", 155)</f>
        <v/>
      </c>
      <c r="B156" s="4" t="str">
        <f>IF(Raw!R156="", "", Raw!R156)</f>
        <v/>
      </c>
      <c r="C156" s="4" t="str">
        <f>IF(Raw!S156="", "", Raw!S156)</f>
        <v/>
      </c>
      <c r="D156" t="str">
        <f>IF(Raw!AT156="", "", Raw!AT156)</f>
        <v/>
      </c>
      <c r="E156" t="str">
        <f>IF(Raw!V156="", "", Raw!V156)</f>
        <v/>
      </c>
      <c r="F156" t="str">
        <f>IF(Raw!BA156="", "", Raw!BA156)</f>
        <v/>
      </c>
      <c r="G156" t="str">
        <f>IF(Raw!AV156="", "", Raw!AV156)</f>
        <v/>
      </c>
      <c r="H156" t="str">
        <f>IF(Raw!T156="", "", Raw!T156)</f>
        <v/>
      </c>
      <c r="I156" t="str">
        <f>IF(Raw!U156="", "", Raw!U156)</f>
        <v/>
      </c>
      <c r="J156" t="str">
        <f>IF(Raw!AZ156="Failed", "No", "")</f>
        <v/>
      </c>
      <c r="K156" s="2" t="str">
        <f>IF(Raw!BH156="", "", IF(Raw!BH156="Missed", "Missed", DATEVALUE(RIGHT(Raw!BH156, LEN(Raw!BH156) - FIND(",", Raw!BH156) - 1))))</f>
        <v/>
      </c>
      <c r="L156" s="3" t="str">
        <f>IF(Raw!BU156="", "", IF(Raw!BU156="Missed", "Missed", TIMEVALUE(Raw!BU156)))</f>
        <v/>
      </c>
      <c r="M156" t="str">
        <f>IF(Raw!BJ156="", "", Raw!BJ156)</f>
        <v/>
      </c>
    </row>
    <row r="157" spans="1:13" x14ac:dyDescent="0.2">
      <c r="A157" s="4" t="str">
        <f>IF(B157="", "", 156)</f>
        <v/>
      </c>
      <c r="B157" s="4" t="str">
        <f>IF(Raw!R157="", "", Raw!R157)</f>
        <v/>
      </c>
      <c r="C157" s="4" t="str">
        <f>IF(Raw!S157="", "", Raw!S157)</f>
        <v/>
      </c>
      <c r="D157" t="str">
        <f>IF(Raw!AT157="", "", Raw!AT157)</f>
        <v/>
      </c>
      <c r="E157" t="str">
        <f>IF(Raw!V157="", "", Raw!V157)</f>
        <v/>
      </c>
      <c r="F157" t="str">
        <f>IF(Raw!BA157="", "", Raw!BA157)</f>
        <v/>
      </c>
      <c r="G157" t="str">
        <f>IF(Raw!AV157="", "", Raw!AV157)</f>
        <v/>
      </c>
      <c r="H157" t="str">
        <f>IF(Raw!T157="", "", Raw!T157)</f>
        <v/>
      </c>
      <c r="I157" t="str">
        <f>IF(Raw!U157="", "", Raw!U157)</f>
        <v/>
      </c>
      <c r="J157" t="str">
        <f>IF(Raw!AZ157="Failed", "No", "")</f>
        <v/>
      </c>
      <c r="K157" s="2" t="str">
        <f>IF(Raw!BH157="", "", IF(Raw!BH157="Missed", "Missed", DATEVALUE(RIGHT(Raw!BH157, LEN(Raw!BH157) - FIND(",", Raw!BH157) - 1))))</f>
        <v/>
      </c>
      <c r="L157" s="3" t="str">
        <f>IF(Raw!BU157="", "", IF(Raw!BU157="Missed", "Missed", TIMEVALUE(Raw!BU157)))</f>
        <v/>
      </c>
      <c r="M157" t="str">
        <f>IF(Raw!BJ157="", "", Raw!BJ157)</f>
        <v/>
      </c>
    </row>
    <row r="158" spans="1:13" x14ac:dyDescent="0.2">
      <c r="A158" s="4" t="str">
        <f>IF(B158="", "", 157)</f>
        <v/>
      </c>
      <c r="B158" s="4" t="str">
        <f>IF(Raw!R158="", "", Raw!R158)</f>
        <v/>
      </c>
      <c r="C158" s="4" t="str">
        <f>IF(Raw!S158="", "", Raw!S158)</f>
        <v/>
      </c>
      <c r="D158" t="str">
        <f>IF(Raw!AT158="", "", Raw!AT158)</f>
        <v/>
      </c>
      <c r="E158" t="str">
        <f>IF(Raw!V158="", "", Raw!V158)</f>
        <v/>
      </c>
      <c r="F158" t="str">
        <f>IF(Raw!BA158="", "", Raw!BA158)</f>
        <v/>
      </c>
      <c r="G158" t="str">
        <f>IF(Raw!AV158="", "", Raw!AV158)</f>
        <v/>
      </c>
      <c r="H158" t="str">
        <f>IF(Raw!T158="", "", Raw!T158)</f>
        <v/>
      </c>
      <c r="I158" t="str">
        <f>IF(Raw!U158="", "", Raw!U158)</f>
        <v/>
      </c>
      <c r="J158" t="str">
        <f>IF(Raw!AZ158="Failed", "No", "")</f>
        <v/>
      </c>
      <c r="K158" s="2" t="str">
        <f>IF(Raw!BH158="", "", IF(Raw!BH158="Missed", "Missed", DATEVALUE(RIGHT(Raw!BH158, LEN(Raw!BH158) - FIND(",", Raw!BH158) - 1))))</f>
        <v/>
      </c>
      <c r="L158" s="3" t="str">
        <f>IF(Raw!BU158="", "", IF(Raw!BU158="Missed", "Missed", TIMEVALUE(Raw!BU158)))</f>
        <v/>
      </c>
      <c r="M158" t="str">
        <f>IF(Raw!BJ158="", "", Raw!BJ158)</f>
        <v/>
      </c>
    </row>
    <row r="159" spans="1:13" x14ac:dyDescent="0.2">
      <c r="A159" s="4" t="str">
        <f>IF(B159="", "", 158)</f>
        <v/>
      </c>
      <c r="B159" s="4" t="str">
        <f>IF(Raw!R159="", "", Raw!R159)</f>
        <v/>
      </c>
      <c r="C159" s="4" t="str">
        <f>IF(Raw!S159="", "", Raw!S159)</f>
        <v/>
      </c>
      <c r="D159" t="str">
        <f>IF(Raw!AT159="", "", Raw!AT159)</f>
        <v/>
      </c>
      <c r="E159" t="str">
        <f>IF(Raw!V159="", "", Raw!V159)</f>
        <v/>
      </c>
      <c r="F159" t="str">
        <f>IF(Raw!BA159="", "", Raw!BA159)</f>
        <v/>
      </c>
      <c r="G159" t="str">
        <f>IF(Raw!AV159="", "", Raw!AV159)</f>
        <v/>
      </c>
      <c r="H159" t="str">
        <f>IF(Raw!T159="", "", Raw!T159)</f>
        <v/>
      </c>
      <c r="I159" t="str">
        <f>IF(Raw!U159="", "", Raw!U159)</f>
        <v/>
      </c>
      <c r="J159" t="str">
        <f>IF(Raw!AZ159="Failed", "No", "")</f>
        <v/>
      </c>
      <c r="K159" s="2" t="str">
        <f>IF(Raw!BH159="", "", IF(Raw!BH159="Missed", "Missed", DATEVALUE(RIGHT(Raw!BH159, LEN(Raw!BH159) - FIND(",", Raw!BH159) - 1))))</f>
        <v/>
      </c>
      <c r="L159" s="3" t="str">
        <f>IF(Raw!BU159="", "", IF(Raw!BU159="Missed", "Missed", TIMEVALUE(Raw!BU159)))</f>
        <v/>
      </c>
      <c r="M159" t="str">
        <f>IF(Raw!BJ159="", "", Raw!BJ159)</f>
        <v/>
      </c>
    </row>
    <row r="160" spans="1:13" x14ac:dyDescent="0.2">
      <c r="A160" s="4" t="str">
        <f>IF(B160="", "", 159)</f>
        <v/>
      </c>
      <c r="B160" s="4" t="str">
        <f>IF(Raw!R160="", "", Raw!R160)</f>
        <v/>
      </c>
      <c r="C160" s="4" t="str">
        <f>IF(Raw!S160="", "", Raw!S160)</f>
        <v/>
      </c>
      <c r="D160" t="str">
        <f>IF(Raw!AT160="", "", Raw!AT160)</f>
        <v/>
      </c>
      <c r="E160" t="str">
        <f>IF(Raw!V160="", "", Raw!V160)</f>
        <v/>
      </c>
      <c r="F160" t="str">
        <f>IF(Raw!BA160="", "", Raw!BA160)</f>
        <v/>
      </c>
      <c r="G160" t="str">
        <f>IF(Raw!AV160="", "", Raw!AV160)</f>
        <v/>
      </c>
      <c r="H160" t="str">
        <f>IF(Raw!T160="", "", Raw!T160)</f>
        <v/>
      </c>
      <c r="I160" t="str">
        <f>IF(Raw!U160="", "", Raw!U160)</f>
        <v/>
      </c>
      <c r="J160" t="str">
        <f>IF(Raw!AZ160="Failed", "No", "")</f>
        <v/>
      </c>
      <c r="K160" s="2" t="str">
        <f>IF(Raw!BH160="", "", IF(Raw!BH160="Missed", "Missed", DATEVALUE(RIGHT(Raw!BH160, LEN(Raw!BH160) - FIND(",", Raw!BH160) - 1))))</f>
        <v/>
      </c>
      <c r="L160" s="3" t="str">
        <f>IF(Raw!BU160="", "", IF(Raw!BU160="Missed", "Missed", TIMEVALUE(Raw!BU160)))</f>
        <v/>
      </c>
      <c r="M160" t="str">
        <f>IF(Raw!BJ160="", "", Raw!BJ160)</f>
        <v/>
      </c>
    </row>
    <row r="161" spans="1:13" x14ac:dyDescent="0.2">
      <c r="A161" s="4" t="str">
        <f>IF(B161="", "", 160)</f>
        <v/>
      </c>
      <c r="B161" s="4" t="str">
        <f>IF(Raw!R161="", "", Raw!R161)</f>
        <v/>
      </c>
      <c r="C161" s="4" t="str">
        <f>IF(Raw!S161="", "", Raw!S161)</f>
        <v/>
      </c>
      <c r="D161" t="str">
        <f>IF(Raw!AT161="", "", Raw!AT161)</f>
        <v/>
      </c>
      <c r="E161" t="str">
        <f>IF(Raw!V161="", "", Raw!V161)</f>
        <v/>
      </c>
      <c r="F161" t="str">
        <f>IF(Raw!BA161="", "", Raw!BA161)</f>
        <v/>
      </c>
      <c r="G161" t="str">
        <f>IF(Raw!AV161="", "", Raw!AV161)</f>
        <v/>
      </c>
      <c r="H161" t="str">
        <f>IF(Raw!T161="", "", Raw!T161)</f>
        <v/>
      </c>
      <c r="I161" t="str">
        <f>IF(Raw!U161="", "", Raw!U161)</f>
        <v/>
      </c>
      <c r="J161" t="str">
        <f>IF(Raw!AZ161="Failed", "No", "")</f>
        <v/>
      </c>
      <c r="K161" s="2" t="str">
        <f>IF(Raw!BH161="", "", IF(Raw!BH161="Missed", "Missed", DATEVALUE(RIGHT(Raw!BH161, LEN(Raw!BH161) - FIND(",", Raw!BH161) - 1))))</f>
        <v/>
      </c>
      <c r="L161" s="3" t="str">
        <f>IF(Raw!BU161="", "", IF(Raw!BU161="Missed", "Missed", TIMEVALUE(Raw!BU161)))</f>
        <v/>
      </c>
      <c r="M161" t="str">
        <f>IF(Raw!BJ161="", "", Raw!BJ161)</f>
        <v/>
      </c>
    </row>
    <row r="162" spans="1:13" x14ac:dyDescent="0.2">
      <c r="A162" s="4" t="str">
        <f>IF(B162="", "", 161)</f>
        <v/>
      </c>
      <c r="B162" s="4" t="str">
        <f>IF(Raw!R162="", "", Raw!R162)</f>
        <v/>
      </c>
      <c r="C162" s="4" t="str">
        <f>IF(Raw!S162="", "", Raw!S162)</f>
        <v/>
      </c>
      <c r="D162" t="str">
        <f>IF(Raw!AT162="", "", Raw!AT162)</f>
        <v/>
      </c>
      <c r="E162" t="str">
        <f>IF(Raw!V162="", "", Raw!V162)</f>
        <v/>
      </c>
      <c r="F162" t="str">
        <f>IF(Raw!BA162="", "", Raw!BA162)</f>
        <v/>
      </c>
      <c r="G162" t="str">
        <f>IF(Raw!AV162="", "", Raw!AV162)</f>
        <v/>
      </c>
      <c r="H162" t="str">
        <f>IF(Raw!T162="", "", Raw!T162)</f>
        <v/>
      </c>
      <c r="I162" t="str">
        <f>IF(Raw!U162="", "", Raw!U162)</f>
        <v/>
      </c>
      <c r="J162" t="str">
        <f>IF(Raw!AZ162="Failed", "No", "")</f>
        <v/>
      </c>
      <c r="K162" s="2" t="str">
        <f>IF(Raw!BH162="", "", IF(Raw!BH162="Missed", "Missed", DATEVALUE(RIGHT(Raw!BH162, LEN(Raw!BH162) - FIND(",", Raw!BH162) - 1))))</f>
        <v/>
      </c>
      <c r="L162" s="3" t="str">
        <f>IF(Raw!BU162="", "", IF(Raw!BU162="Missed", "Missed", TIMEVALUE(Raw!BU162)))</f>
        <v/>
      </c>
      <c r="M162" t="str">
        <f>IF(Raw!BJ162="", "", Raw!BJ162)</f>
        <v/>
      </c>
    </row>
    <row r="163" spans="1:13" x14ac:dyDescent="0.2">
      <c r="A163" s="4" t="str">
        <f>IF(B163="", "", 162)</f>
        <v/>
      </c>
      <c r="B163" s="4" t="str">
        <f>IF(Raw!R163="", "", Raw!R163)</f>
        <v/>
      </c>
      <c r="C163" s="4" t="str">
        <f>IF(Raw!S163="", "", Raw!S163)</f>
        <v/>
      </c>
      <c r="D163" t="str">
        <f>IF(Raw!AT163="", "", Raw!AT163)</f>
        <v/>
      </c>
      <c r="E163" t="str">
        <f>IF(Raw!V163="", "", Raw!V163)</f>
        <v/>
      </c>
      <c r="F163" t="str">
        <f>IF(Raw!BA163="", "", Raw!BA163)</f>
        <v/>
      </c>
      <c r="G163" t="str">
        <f>IF(Raw!AV163="", "", Raw!AV163)</f>
        <v/>
      </c>
      <c r="H163" t="str">
        <f>IF(Raw!T163="", "", Raw!T163)</f>
        <v/>
      </c>
      <c r="I163" t="str">
        <f>IF(Raw!U163="", "", Raw!U163)</f>
        <v/>
      </c>
      <c r="J163" t="str">
        <f>IF(Raw!AZ163="Failed", "No", "")</f>
        <v/>
      </c>
      <c r="K163" s="2" t="str">
        <f>IF(Raw!BH163="", "", IF(Raw!BH163="Missed", "Missed", DATEVALUE(RIGHT(Raw!BH163, LEN(Raw!BH163) - FIND(",", Raw!BH163) - 1))))</f>
        <v/>
      </c>
      <c r="L163" s="3" t="str">
        <f>IF(Raw!BU163="", "", IF(Raw!BU163="Missed", "Missed", TIMEVALUE(Raw!BU163)))</f>
        <v/>
      </c>
      <c r="M163" t="str">
        <f>IF(Raw!BJ163="", "", Raw!BJ163)</f>
        <v/>
      </c>
    </row>
    <row r="164" spans="1:13" x14ac:dyDescent="0.2">
      <c r="A164" s="4" t="str">
        <f>IF(B164="", "", 163)</f>
        <v/>
      </c>
      <c r="B164" s="4" t="str">
        <f>IF(Raw!R164="", "", Raw!R164)</f>
        <v/>
      </c>
      <c r="C164" s="4" t="str">
        <f>IF(Raw!S164="", "", Raw!S164)</f>
        <v/>
      </c>
      <c r="D164" t="str">
        <f>IF(Raw!AT164="", "", Raw!AT164)</f>
        <v/>
      </c>
      <c r="E164" t="str">
        <f>IF(Raw!V164="", "", Raw!V164)</f>
        <v/>
      </c>
      <c r="F164" t="str">
        <f>IF(Raw!BA164="", "", Raw!BA164)</f>
        <v/>
      </c>
      <c r="G164" t="str">
        <f>IF(Raw!AV164="", "", Raw!AV164)</f>
        <v/>
      </c>
      <c r="H164" t="str">
        <f>IF(Raw!T164="", "", Raw!T164)</f>
        <v/>
      </c>
      <c r="I164" t="str">
        <f>IF(Raw!U164="", "", Raw!U164)</f>
        <v/>
      </c>
      <c r="J164" t="str">
        <f>IF(Raw!AZ164="Failed", "No", "")</f>
        <v/>
      </c>
      <c r="K164" s="2" t="str">
        <f>IF(Raw!BH164="", "", IF(Raw!BH164="Missed", "Missed", DATEVALUE(RIGHT(Raw!BH164, LEN(Raw!BH164) - FIND(",", Raw!BH164) - 1))))</f>
        <v/>
      </c>
      <c r="L164" s="3" t="str">
        <f>IF(Raw!BU164="", "", IF(Raw!BU164="Missed", "Missed", TIMEVALUE(Raw!BU164)))</f>
        <v/>
      </c>
      <c r="M164" t="str">
        <f>IF(Raw!BJ164="", "", Raw!BJ164)</f>
        <v/>
      </c>
    </row>
    <row r="165" spans="1:13" x14ac:dyDescent="0.2">
      <c r="A165" s="4" t="str">
        <f>IF(B165="", "", 164)</f>
        <v/>
      </c>
      <c r="B165" s="4" t="str">
        <f>IF(Raw!R165="", "", Raw!R165)</f>
        <v/>
      </c>
      <c r="C165" s="4" t="str">
        <f>IF(Raw!S165="", "", Raw!S165)</f>
        <v/>
      </c>
      <c r="D165" t="str">
        <f>IF(Raw!AT165="", "", Raw!AT165)</f>
        <v/>
      </c>
      <c r="E165" t="str">
        <f>IF(Raw!V165="", "", Raw!V165)</f>
        <v/>
      </c>
      <c r="F165" t="str">
        <f>IF(Raw!BA165="", "", Raw!BA165)</f>
        <v/>
      </c>
      <c r="G165" t="str">
        <f>IF(Raw!AV165="", "", Raw!AV165)</f>
        <v/>
      </c>
      <c r="H165" t="str">
        <f>IF(Raw!T165="", "", Raw!T165)</f>
        <v/>
      </c>
      <c r="I165" t="str">
        <f>IF(Raw!U165="", "", Raw!U165)</f>
        <v/>
      </c>
      <c r="J165" t="str">
        <f>IF(Raw!AZ165="Failed", "No", "")</f>
        <v/>
      </c>
      <c r="K165" s="2" t="str">
        <f>IF(Raw!BH165="", "", IF(Raw!BH165="Missed", "Missed", DATEVALUE(RIGHT(Raw!BH165, LEN(Raw!BH165) - FIND(",", Raw!BH165) - 1))))</f>
        <v/>
      </c>
      <c r="L165" s="3" t="str">
        <f>IF(Raw!BU165="", "", IF(Raw!BU165="Missed", "Missed", TIMEVALUE(Raw!BU165)))</f>
        <v/>
      </c>
      <c r="M165" t="str">
        <f>IF(Raw!BJ165="", "", Raw!BJ165)</f>
        <v/>
      </c>
    </row>
    <row r="166" spans="1:13" x14ac:dyDescent="0.2">
      <c r="A166" s="4" t="str">
        <f>IF(B166="", "", 165)</f>
        <v/>
      </c>
      <c r="B166" s="4" t="str">
        <f>IF(Raw!R166="", "", Raw!R166)</f>
        <v/>
      </c>
      <c r="C166" s="4" t="str">
        <f>IF(Raw!S166="", "", Raw!S166)</f>
        <v/>
      </c>
      <c r="D166" t="str">
        <f>IF(Raw!AT166="", "", Raw!AT166)</f>
        <v/>
      </c>
      <c r="E166" t="str">
        <f>IF(Raw!V166="", "", Raw!V166)</f>
        <v/>
      </c>
      <c r="F166" t="str">
        <f>IF(Raw!BA166="", "", Raw!BA166)</f>
        <v/>
      </c>
      <c r="G166" t="str">
        <f>IF(Raw!AV166="", "", Raw!AV166)</f>
        <v/>
      </c>
      <c r="H166" t="str">
        <f>IF(Raw!T166="", "", Raw!T166)</f>
        <v/>
      </c>
      <c r="I166" t="str">
        <f>IF(Raw!U166="", "", Raw!U166)</f>
        <v/>
      </c>
      <c r="J166" t="str">
        <f>IF(Raw!AZ166="Failed", "No", "")</f>
        <v/>
      </c>
      <c r="K166" s="2" t="str">
        <f>IF(Raw!BH166="", "", IF(Raw!BH166="Missed", "Missed", DATEVALUE(RIGHT(Raw!BH166, LEN(Raw!BH166) - FIND(",", Raw!BH166) - 1))))</f>
        <v/>
      </c>
      <c r="L166" s="3" t="str">
        <f>IF(Raw!BU166="", "", IF(Raw!BU166="Missed", "Missed", TIMEVALUE(Raw!BU166)))</f>
        <v/>
      </c>
      <c r="M166" t="str">
        <f>IF(Raw!BJ166="", "", Raw!BJ166)</f>
        <v/>
      </c>
    </row>
    <row r="167" spans="1:13" x14ac:dyDescent="0.2">
      <c r="A167" s="4" t="str">
        <f>IF(B167="", "", 166)</f>
        <v/>
      </c>
      <c r="B167" s="4" t="str">
        <f>IF(Raw!R167="", "", Raw!R167)</f>
        <v/>
      </c>
      <c r="C167" s="4" t="str">
        <f>IF(Raw!S167="", "", Raw!S167)</f>
        <v/>
      </c>
      <c r="D167" t="str">
        <f>IF(Raw!AT167="", "", Raw!AT167)</f>
        <v/>
      </c>
      <c r="E167" t="str">
        <f>IF(Raw!V167="", "", Raw!V167)</f>
        <v/>
      </c>
      <c r="F167" t="str">
        <f>IF(Raw!BA167="", "", Raw!BA167)</f>
        <v/>
      </c>
      <c r="G167" t="str">
        <f>IF(Raw!AV167="", "", Raw!AV167)</f>
        <v/>
      </c>
      <c r="H167" t="str">
        <f>IF(Raw!T167="", "", Raw!T167)</f>
        <v/>
      </c>
      <c r="I167" t="str">
        <f>IF(Raw!U167="", "", Raw!U167)</f>
        <v/>
      </c>
      <c r="J167" t="str">
        <f>IF(Raw!AZ167="Failed", "No", "")</f>
        <v/>
      </c>
      <c r="K167" s="2" t="str">
        <f>IF(Raw!BH167="", "", IF(Raw!BH167="Missed", "Missed", DATEVALUE(RIGHT(Raw!BH167, LEN(Raw!BH167) - FIND(",", Raw!BH167) - 1))))</f>
        <v/>
      </c>
      <c r="L167" s="3" t="str">
        <f>IF(Raw!BU167="", "", IF(Raw!BU167="Missed", "Missed", TIMEVALUE(Raw!BU167)))</f>
        <v/>
      </c>
      <c r="M167" t="str">
        <f>IF(Raw!BJ167="", "", Raw!BJ167)</f>
        <v/>
      </c>
    </row>
    <row r="168" spans="1:13" x14ac:dyDescent="0.2">
      <c r="A168" s="4" t="str">
        <f>IF(B168="", "", 167)</f>
        <v/>
      </c>
      <c r="B168" s="4" t="str">
        <f>IF(Raw!R168="", "", Raw!R168)</f>
        <v/>
      </c>
      <c r="C168" s="4" t="str">
        <f>IF(Raw!S168="", "", Raw!S168)</f>
        <v/>
      </c>
      <c r="D168" t="str">
        <f>IF(Raw!AT168="", "", Raw!AT168)</f>
        <v/>
      </c>
      <c r="E168" t="str">
        <f>IF(Raw!V168="", "", Raw!V168)</f>
        <v/>
      </c>
      <c r="F168" t="str">
        <f>IF(Raw!BA168="", "", Raw!BA168)</f>
        <v/>
      </c>
      <c r="G168" t="str">
        <f>IF(Raw!AV168="", "", Raw!AV168)</f>
        <v/>
      </c>
      <c r="H168" t="str">
        <f>IF(Raw!T168="", "", Raw!T168)</f>
        <v/>
      </c>
      <c r="I168" t="str">
        <f>IF(Raw!U168="", "", Raw!U168)</f>
        <v/>
      </c>
      <c r="J168" t="str">
        <f>IF(Raw!AZ168="Failed", "No", "")</f>
        <v/>
      </c>
      <c r="K168" s="2" t="str">
        <f>IF(Raw!BH168="", "", IF(Raw!BH168="Missed", "Missed", DATEVALUE(RIGHT(Raw!BH168, LEN(Raw!BH168) - FIND(",", Raw!BH168) - 1))))</f>
        <v/>
      </c>
      <c r="L168" s="3" t="str">
        <f>IF(Raw!BU168="", "", IF(Raw!BU168="Missed", "Missed", TIMEVALUE(Raw!BU168)))</f>
        <v/>
      </c>
      <c r="M168" t="str">
        <f>IF(Raw!BJ168="", "", Raw!BJ168)</f>
        <v/>
      </c>
    </row>
    <row r="169" spans="1:13" x14ac:dyDescent="0.2">
      <c r="A169" s="4" t="str">
        <f>IF(B169="", "", 168)</f>
        <v/>
      </c>
      <c r="B169" s="4" t="str">
        <f>IF(Raw!R169="", "", Raw!R169)</f>
        <v/>
      </c>
      <c r="C169" s="4" t="str">
        <f>IF(Raw!S169="", "", Raw!S169)</f>
        <v/>
      </c>
      <c r="D169" t="str">
        <f>IF(Raw!AT169="", "", Raw!AT169)</f>
        <v/>
      </c>
      <c r="E169" t="str">
        <f>IF(Raw!V169="", "", Raw!V169)</f>
        <v/>
      </c>
      <c r="F169" t="str">
        <f>IF(Raw!BA169="", "", Raw!BA169)</f>
        <v/>
      </c>
      <c r="G169" t="str">
        <f>IF(Raw!AV169="", "", Raw!AV169)</f>
        <v/>
      </c>
      <c r="H169" t="str">
        <f>IF(Raw!T169="", "", Raw!T169)</f>
        <v/>
      </c>
      <c r="I169" t="str">
        <f>IF(Raw!U169="", "", Raw!U169)</f>
        <v/>
      </c>
      <c r="J169" t="str">
        <f>IF(Raw!AZ169="Failed", "No", "")</f>
        <v/>
      </c>
      <c r="K169" s="2" t="str">
        <f>IF(Raw!BH169="", "", IF(Raw!BH169="Missed", "Missed", DATEVALUE(RIGHT(Raw!BH169, LEN(Raw!BH169) - FIND(",", Raw!BH169) - 1))))</f>
        <v/>
      </c>
      <c r="L169" s="3" t="str">
        <f>IF(Raw!BU169="", "", IF(Raw!BU169="Missed", "Missed", TIMEVALUE(Raw!BU169)))</f>
        <v/>
      </c>
      <c r="M169" t="str">
        <f>IF(Raw!BJ169="", "", Raw!BJ169)</f>
        <v/>
      </c>
    </row>
    <row r="170" spans="1:13" x14ac:dyDescent="0.2">
      <c r="A170" s="4" t="str">
        <f>IF(B170="", "", 169)</f>
        <v/>
      </c>
      <c r="B170" s="4" t="str">
        <f>IF(Raw!R170="", "", Raw!R170)</f>
        <v/>
      </c>
      <c r="C170" s="4" t="str">
        <f>IF(Raw!S170="", "", Raw!S170)</f>
        <v/>
      </c>
      <c r="D170" t="str">
        <f>IF(Raw!AT170="", "", Raw!AT170)</f>
        <v/>
      </c>
      <c r="E170" t="str">
        <f>IF(Raw!V170="", "", Raw!V170)</f>
        <v/>
      </c>
      <c r="F170" t="str">
        <f>IF(Raw!BA170="", "", Raw!BA170)</f>
        <v/>
      </c>
      <c r="G170" t="str">
        <f>IF(Raw!AV170="", "", Raw!AV170)</f>
        <v/>
      </c>
      <c r="H170" t="str">
        <f>IF(Raw!T170="", "", Raw!T170)</f>
        <v/>
      </c>
      <c r="I170" t="str">
        <f>IF(Raw!U170="", "", Raw!U170)</f>
        <v/>
      </c>
      <c r="J170" t="str">
        <f>IF(Raw!AZ170="Failed", "No", "")</f>
        <v/>
      </c>
      <c r="K170" s="2" t="str">
        <f>IF(Raw!BH170="", "", IF(Raw!BH170="Missed", "Missed", DATEVALUE(RIGHT(Raw!BH170, LEN(Raw!BH170) - FIND(",", Raw!BH170) - 1))))</f>
        <v/>
      </c>
      <c r="L170" s="3" t="str">
        <f>IF(Raw!BU170="", "", IF(Raw!BU170="Missed", "Missed", TIMEVALUE(Raw!BU170)))</f>
        <v/>
      </c>
      <c r="M170" t="str">
        <f>IF(Raw!BJ170="", "", Raw!BJ170)</f>
        <v/>
      </c>
    </row>
    <row r="171" spans="1:13" x14ac:dyDescent="0.2">
      <c r="A171" s="4" t="str">
        <f>IF(B171="", "", 170)</f>
        <v/>
      </c>
      <c r="B171" s="4" t="str">
        <f>IF(Raw!R171="", "", Raw!R171)</f>
        <v/>
      </c>
      <c r="C171" s="4" t="str">
        <f>IF(Raw!S171="", "", Raw!S171)</f>
        <v/>
      </c>
      <c r="D171" t="str">
        <f>IF(Raw!AT171="", "", Raw!AT171)</f>
        <v/>
      </c>
      <c r="E171" t="str">
        <f>IF(Raw!V171="", "", Raw!V171)</f>
        <v/>
      </c>
      <c r="F171" t="str">
        <f>IF(Raw!BA171="", "", Raw!BA171)</f>
        <v/>
      </c>
      <c r="G171" t="str">
        <f>IF(Raw!AV171="", "", Raw!AV171)</f>
        <v/>
      </c>
      <c r="H171" t="str">
        <f>IF(Raw!T171="", "", Raw!T171)</f>
        <v/>
      </c>
      <c r="I171" t="str">
        <f>IF(Raw!U171="", "", Raw!U171)</f>
        <v/>
      </c>
      <c r="J171" t="str">
        <f>IF(Raw!AZ171="Failed", "No", "")</f>
        <v/>
      </c>
      <c r="K171" s="2" t="str">
        <f>IF(Raw!BH171="", "", IF(Raw!BH171="Missed", "Missed", DATEVALUE(RIGHT(Raw!BH171, LEN(Raw!BH171) - FIND(",", Raw!BH171) - 1))))</f>
        <v/>
      </c>
      <c r="L171" s="3" t="str">
        <f>IF(Raw!BU171="", "", IF(Raw!BU171="Missed", "Missed", TIMEVALUE(Raw!BU171)))</f>
        <v/>
      </c>
      <c r="M171" t="str">
        <f>IF(Raw!BJ171="", "", Raw!BJ171)</f>
        <v/>
      </c>
    </row>
    <row r="172" spans="1:13" x14ac:dyDescent="0.2">
      <c r="A172" s="4" t="str">
        <f>IF(B172="", "", 171)</f>
        <v/>
      </c>
      <c r="B172" s="4" t="str">
        <f>IF(Raw!R172="", "", Raw!R172)</f>
        <v/>
      </c>
      <c r="C172" s="4" t="str">
        <f>IF(Raw!S172="", "", Raw!S172)</f>
        <v/>
      </c>
      <c r="D172" t="str">
        <f>IF(Raw!AT172="", "", Raw!AT172)</f>
        <v/>
      </c>
      <c r="E172" t="str">
        <f>IF(Raw!V172="", "", Raw!V172)</f>
        <v/>
      </c>
      <c r="F172" t="str">
        <f>IF(Raw!BA172="", "", Raw!BA172)</f>
        <v/>
      </c>
      <c r="G172" t="str">
        <f>IF(Raw!AV172="", "", Raw!AV172)</f>
        <v/>
      </c>
      <c r="H172" t="str">
        <f>IF(Raw!T172="", "", Raw!T172)</f>
        <v/>
      </c>
      <c r="I172" t="str">
        <f>IF(Raw!U172="", "", Raw!U172)</f>
        <v/>
      </c>
      <c r="J172" t="str">
        <f>IF(Raw!AZ172="Failed", "No", "")</f>
        <v/>
      </c>
      <c r="K172" s="2" t="str">
        <f>IF(Raw!BH172="", "", IF(Raw!BH172="Missed", "Missed", DATEVALUE(RIGHT(Raw!BH172, LEN(Raw!BH172) - FIND(",", Raw!BH172) - 1))))</f>
        <v/>
      </c>
      <c r="L172" s="3" t="str">
        <f>IF(Raw!BU172="", "", IF(Raw!BU172="Missed", "Missed", TIMEVALUE(Raw!BU172)))</f>
        <v/>
      </c>
      <c r="M172" t="str">
        <f>IF(Raw!BJ172="", "", Raw!BJ172)</f>
        <v/>
      </c>
    </row>
    <row r="173" spans="1:13" x14ac:dyDescent="0.2">
      <c r="A173" s="4" t="str">
        <f>IF(B173="", "", 172)</f>
        <v/>
      </c>
      <c r="B173" s="4" t="str">
        <f>IF(Raw!R173="", "", Raw!R173)</f>
        <v/>
      </c>
      <c r="C173" s="4" t="str">
        <f>IF(Raw!S173="", "", Raw!S173)</f>
        <v/>
      </c>
      <c r="D173" t="str">
        <f>IF(Raw!AT173="", "", Raw!AT173)</f>
        <v/>
      </c>
      <c r="E173" t="str">
        <f>IF(Raw!V173="", "", Raw!V173)</f>
        <v/>
      </c>
      <c r="F173" t="str">
        <f>IF(Raw!BA173="", "", Raw!BA173)</f>
        <v/>
      </c>
      <c r="G173" t="str">
        <f>IF(Raw!AV173="", "", Raw!AV173)</f>
        <v/>
      </c>
      <c r="H173" t="str">
        <f>IF(Raw!T173="", "", Raw!T173)</f>
        <v/>
      </c>
      <c r="I173" t="str">
        <f>IF(Raw!U173="", "", Raw!U173)</f>
        <v/>
      </c>
      <c r="J173" t="str">
        <f>IF(Raw!AZ173="Failed", "No", "")</f>
        <v/>
      </c>
      <c r="K173" s="2" t="str">
        <f>IF(Raw!BH173="", "", IF(Raw!BH173="Missed", "Missed", DATEVALUE(RIGHT(Raw!BH173, LEN(Raw!BH173) - FIND(",", Raw!BH173) - 1))))</f>
        <v/>
      </c>
      <c r="L173" s="3" t="str">
        <f>IF(Raw!BU173="", "", IF(Raw!BU173="Missed", "Missed", TIMEVALUE(Raw!BU173)))</f>
        <v/>
      </c>
      <c r="M173" t="str">
        <f>IF(Raw!BJ173="", "", Raw!BJ173)</f>
        <v/>
      </c>
    </row>
    <row r="174" spans="1:13" x14ac:dyDescent="0.2">
      <c r="A174" s="4" t="str">
        <f>IF(B174="", "", 173)</f>
        <v/>
      </c>
      <c r="B174" s="4" t="str">
        <f>IF(Raw!R174="", "", Raw!R174)</f>
        <v/>
      </c>
      <c r="C174" s="4" t="str">
        <f>IF(Raw!S174="", "", Raw!S174)</f>
        <v/>
      </c>
      <c r="D174" t="str">
        <f>IF(Raw!AT174="", "", Raw!AT174)</f>
        <v/>
      </c>
      <c r="E174" t="str">
        <f>IF(Raw!V174="", "", Raw!V174)</f>
        <v/>
      </c>
      <c r="F174" t="str">
        <f>IF(Raw!BA174="", "", Raw!BA174)</f>
        <v/>
      </c>
      <c r="G174" t="str">
        <f>IF(Raw!AV174="", "", Raw!AV174)</f>
        <v/>
      </c>
      <c r="H174" t="str">
        <f>IF(Raw!T174="", "", Raw!T174)</f>
        <v/>
      </c>
      <c r="I174" t="str">
        <f>IF(Raw!U174="", "", Raw!U174)</f>
        <v/>
      </c>
      <c r="J174" t="str">
        <f>IF(Raw!AZ174="Failed", "No", "")</f>
        <v/>
      </c>
      <c r="K174" s="2" t="str">
        <f>IF(Raw!BH174="", "", IF(Raw!BH174="Missed", "Missed", DATEVALUE(RIGHT(Raw!BH174, LEN(Raw!BH174) - FIND(",", Raw!BH174) - 1))))</f>
        <v/>
      </c>
      <c r="L174" s="3" t="str">
        <f>IF(Raw!BU174="", "", IF(Raw!BU174="Missed", "Missed", TIMEVALUE(Raw!BU174)))</f>
        <v/>
      </c>
      <c r="M174" t="str">
        <f>IF(Raw!BJ174="", "", Raw!BJ174)</f>
        <v/>
      </c>
    </row>
    <row r="175" spans="1:13" x14ac:dyDescent="0.2">
      <c r="A175" s="4" t="str">
        <f>IF(B175="", "", 174)</f>
        <v/>
      </c>
      <c r="B175" s="4" t="str">
        <f>IF(Raw!R175="", "", Raw!R175)</f>
        <v/>
      </c>
      <c r="C175" s="4" t="str">
        <f>IF(Raw!S175="", "", Raw!S175)</f>
        <v/>
      </c>
      <c r="D175" t="str">
        <f>IF(Raw!AT175="", "", Raw!AT175)</f>
        <v/>
      </c>
      <c r="E175" t="str">
        <f>IF(Raw!V175="", "", Raw!V175)</f>
        <v/>
      </c>
      <c r="F175" t="str">
        <f>IF(Raw!BA175="", "", Raw!BA175)</f>
        <v/>
      </c>
      <c r="G175" t="str">
        <f>IF(Raw!AV175="", "", Raw!AV175)</f>
        <v/>
      </c>
      <c r="H175" t="str">
        <f>IF(Raw!T175="", "", Raw!T175)</f>
        <v/>
      </c>
      <c r="I175" t="str">
        <f>IF(Raw!U175="", "", Raw!U175)</f>
        <v/>
      </c>
      <c r="J175" t="str">
        <f>IF(Raw!AZ175="Failed", "No", "")</f>
        <v/>
      </c>
      <c r="K175" s="2" t="str">
        <f>IF(Raw!BH175="", "", IF(Raw!BH175="Missed", "Missed", DATEVALUE(RIGHT(Raw!BH175, LEN(Raw!BH175) - FIND(",", Raw!BH175) - 1))))</f>
        <v/>
      </c>
      <c r="L175" s="3" t="str">
        <f>IF(Raw!BU175="", "", IF(Raw!BU175="Missed", "Missed", TIMEVALUE(Raw!BU175)))</f>
        <v/>
      </c>
      <c r="M175" t="str">
        <f>IF(Raw!BJ175="", "", Raw!BJ175)</f>
        <v/>
      </c>
    </row>
    <row r="176" spans="1:13" x14ac:dyDescent="0.2">
      <c r="A176" s="4" t="str">
        <f>IF(B176="", "", 175)</f>
        <v/>
      </c>
      <c r="B176" s="4" t="str">
        <f>IF(Raw!R176="", "", Raw!R176)</f>
        <v/>
      </c>
      <c r="C176" s="4" t="str">
        <f>IF(Raw!S176="", "", Raw!S176)</f>
        <v/>
      </c>
      <c r="D176" t="str">
        <f>IF(Raw!AT176="", "", Raw!AT176)</f>
        <v/>
      </c>
      <c r="E176" t="str">
        <f>IF(Raw!V176="", "", Raw!V176)</f>
        <v/>
      </c>
      <c r="F176" t="str">
        <f>IF(Raw!BA176="", "", Raw!BA176)</f>
        <v/>
      </c>
      <c r="G176" t="str">
        <f>IF(Raw!AV176="", "", Raw!AV176)</f>
        <v/>
      </c>
      <c r="H176" t="str">
        <f>IF(Raw!T176="", "", Raw!T176)</f>
        <v/>
      </c>
      <c r="I176" t="str">
        <f>IF(Raw!U176="", "", Raw!U176)</f>
        <v/>
      </c>
      <c r="J176" t="str">
        <f>IF(Raw!AZ176="Failed", "No", "")</f>
        <v/>
      </c>
      <c r="K176" s="2" t="str">
        <f>IF(Raw!BH176="", "", IF(Raw!BH176="Missed", "Missed", DATEVALUE(RIGHT(Raw!BH176, LEN(Raw!BH176) - FIND(",", Raw!BH176) - 1))))</f>
        <v/>
      </c>
      <c r="L176" s="3" t="str">
        <f>IF(Raw!BU176="", "", IF(Raw!BU176="Missed", "Missed", TIMEVALUE(Raw!BU176)))</f>
        <v/>
      </c>
      <c r="M176" t="str">
        <f>IF(Raw!BJ176="", "", Raw!BJ176)</f>
        <v/>
      </c>
    </row>
    <row r="177" spans="1:13" x14ac:dyDescent="0.2">
      <c r="A177" s="4" t="str">
        <f>IF(B177="", "", 176)</f>
        <v/>
      </c>
      <c r="B177" s="4" t="str">
        <f>IF(Raw!R177="", "", Raw!R177)</f>
        <v/>
      </c>
      <c r="C177" s="4" t="str">
        <f>IF(Raw!S177="", "", Raw!S177)</f>
        <v/>
      </c>
      <c r="D177" t="str">
        <f>IF(Raw!AT177="", "", Raw!AT177)</f>
        <v/>
      </c>
      <c r="E177" t="str">
        <f>IF(Raw!V177="", "", Raw!V177)</f>
        <v/>
      </c>
      <c r="F177" t="str">
        <f>IF(Raw!BA177="", "", Raw!BA177)</f>
        <v/>
      </c>
      <c r="G177" t="str">
        <f>IF(Raw!AV177="", "", Raw!AV177)</f>
        <v/>
      </c>
      <c r="H177" t="str">
        <f>IF(Raw!T177="", "", Raw!T177)</f>
        <v/>
      </c>
      <c r="I177" t="str">
        <f>IF(Raw!U177="", "", Raw!U177)</f>
        <v/>
      </c>
      <c r="J177" t="str">
        <f>IF(Raw!AZ177="Failed", "No", "")</f>
        <v/>
      </c>
      <c r="K177" s="2" t="str">
        <f>IF(Raw!BH177="", "", IF(Raw!BH177="Missed", "Missed", DATEVALUE(RIGHT(Raw!BH177, LEN(Raw!BH177) - FIND(",", Raw!BH177) - 1))))</f>
        <v/>
      </c>
      <c r="L177" s="3" t="str">
        <f>IF(Raw!BU177="", "", IF(Raw!BU177="Missed", "Missed", TIMEVALUE(Raw!BU177)))</f>
        <v/>
      </c>
      <c r="M177" t="str">
        <f>IF(Raw!BJ177="", "", Raw!BJ177)</f>
        <v/>
      </c>
    </row>
    <row r="178" spans="1:13" x14ac:dyDescent="0.2">
      <c r="A178" s="4" t="str">
        <f>IF(B178="", "", 177)</f>
        <v/>
      </c>
      <c r="B178" s="4" t="str">
        <f>IF(Raw!R178="", "", Raw!R178)</f>
        <v/>
      </c>
      <c r="C178" s="4" t="str">
        <f>IF(Raw!S178="", "", Raw!S178)</f>
        <v/>
      </c>
      <c r="D178" t="str">
        <f>IF(Raw!AT178="", "", Raw!AT178)</f>
        <v/>
      </c>
      <c r="E178" t="str">
        <f>IF(Raw!V178="", "", Raw!V178)</f>
        <v/>
      </c>
      <c r="F178" t="str">
        <f>IF(Raw!BA178="", "", Raw!BA178)</f>
        <v/>
      </c>
      <c r="G178" t="str">
        <f>IF(Raw!AV178="", "", Raw!AV178)</f>
        <v/>
      </c>
      <c r="H178" t="str">
        <f>IF(Raw!T178="", "", Raw!T178)</f>
        <v/>
      </c>
      <c r="I178" t="str">
        <f>IF(Raw!U178="", "", Raw!U178)</f>
        <v/>
      </c>
      <c r="J178" t="str">
        <f>IF(Raw!AZ178="Failed", "No", "")</f>
        <v/>
      </c>
      <c r="K178" s="2" t="str">
        <f>IF(Raw!BH178="", "", IF(Raw!BH178="Missed", "Missed", DATEVALUE(RIGHT(Raw!BH178, LEN(Raw!BH178) - FIND(",", Raw!BH178) - 1))))</f>
        <v/>
      </c>
      <c r="L178" s="3" t="str">
        <f>IF(Raw!BU178="", "", IF(Raw!BU178="Missed", "Missed", TIMEVALUE(Raw!BU178)))</f>
        <v/>
      </c>
      <c r="M178" t="str">
        <f>IF(Raw!BJ178="", "", Raw!BJ178)</f>
        <v/>
      </c>
    </row>
    <row r="179" spans="1:13" x14ac:dyDescent="0.2">
      <c r="A179" s="4" t="str">
        <f>IF(B179="", "", 178)</f>
        <v/>
      </c>
      <c r="B179" s="4" t="str">
        <f>IF(Raw!R179="", "", Raw!R179)</f>
        <v/>
      </c>
      <c r="C179" s="4" t="str">
        <f>IF(Raw!S179="", "", Raw!S179)</f>
        <v/>
      </c>
      <c r="D179" t="str">
        <f>IF(Raw!AT179="", "", Raw!AT179)</f>
        <v/>
      </c>
      <c r="E179" t="str">
        <f>IF(Raw!V179="", "", Raw!V179)</f>
        <v/>
      </c>
      <c r="F179" t="str">
        <f>IF(Raw!BA179="", "", Raw!BA179)</f>
        <v/>
      </c>
      <c r="G179" t="str">
        <f>IF(Raw!AV179="", "", Raw!AV179)</f>
        <v/>
      </c>
      <c r="H179" t="str">
        <f>IF(Raw!T179="", "", Raw!T179)</f>
        <v/>
      </c>
      <c r="I179" t="str">
        <f>IF(Raw!U179="", "", Raw!U179)</f>
        <v/>
      </c>
      <c r="J179" t="str">
        <f>IF(Raw!AZ179="Failed", "No", "")</f>
        <v/>
      </c>
      <c r="K179" s="2" t="str">
        <f>IF(Raw!BH179="", "", IF(Raw!BH179="Missed", "Missed", DATEVALUE(RIGHT(Raw!BH179, LEN(Raw!BH179) - FIND(",", Raw!BH179) - 1))))</f>
        <v/>
      </c>
      <c r="L179" s="3" t="str">
        <f>IF(Raw!BU179="", "", IF(Raw!BU179="Missed", "Missed", TIMEVALUE(Raw!BU179)))</f>
        <v/>
      </c>
      <c r="M179" t="str">
        <f>IF(Raw!BJ179="", "", Raw!BJ179)</f>
        <v/>
      </c>
    </row>
    <row r="180" spans="1:13" x14ac:dyDescent="0.2">
      <c r="A180" s="4" t="str">
        <f>IF(B180="", "", 179)</f>
        <v/>
      </c>
      <c r="B180" s="4" t="str">
        <f>IF(Raw!R180="", "", Raw!R180)</f>
        <v/>
      </c>
      <c r="C180" s="4" t="str">
        <f>IF(Raw!S180="", "", Raw!S180)</f>
        <v/>
      </c>
      <c r="D180" t="str">
        <f>IF(Raw!AT180="", "", Raw!AT180)</f>
        <v/>
      </c>
      <c r="E180" t="str">
        <f>IF(Raw!V180="", "", Raw!V180)</f>
        <v/>
      </c>
      <c r="F180" t="str">
        <f>IF(Raw!BA180="", "", Raw!BA180)</f>
        <v/>
      </c>
      <c r="G180" t="str">
        <f>IF(Raw!AV180="", "", Raw!AV180)</f>
        <v/>
      </c>
      <c r="H180" t="str">
        <f>IF(Raw!T180="", "", Raw!T180)</f>
        <v/>
      </c>
      <c r="I180" t="str">
        <f>IF(Raw!U180="", "", Raw!U180)</f>
        <v/>
      </c>
      <c r="J180" t="str">
        <f>IF(Raw!AZ180="Failed", "No", "")</f>
        <v/>
      </c>
      <c r="K180" s="2" t="str">
        <f>IF(Raw!BH180="", "", IF(Raw!BH180="Missed", "Missed", DATEVALUE(RIGHT(Raw!BH180, LEN(Raw!BH180) - FIND(",", Raw!BH180) - 1))))</f>
        <v/>
      </c>
      <c r="L180" s="3" t="str">
        <f>IF(Raw!BU180="", "", IF(Raw!BU180="Missed", "Missed", TIMEVALUE(Raw!BU180)))</f>
        <v/>
      </c>
      <c r="M180" t="str">
        <f>IF(Raw!BJ180="", "", Raw!BJ180)</f>
        <v/>
      </c>
    </row>
    <row r="181" spans="1:13" x14ac:dyDescent="0.2">
      <c r="A181" s="4" t="str">
        <f>IF(B181="", "", 180)</f>
        <v/>
      </c>
      <c r="B181" s="4" t="str">
        <f>IF(Raw!R181="", "", Raw!R181)</f>
        <v/>
      </c>
      <c r="C181" s="4" t="str">
        <f>IF(Raw!S181="", "", Raw!S181)</f>
        <v/>
      </c>
      <c r="D181" t="str">
        <f>IF(Raw!AT181="", "", Raw!AT181)</f>
        <v/>
      </c>
      <c r="E181" t="str">
        <f>IF(Raw!V181="", "", Raw!V181)</f>
        <v/>
      </c>
      <c r="F181" t="str">
        <f>IF(Raw!BA181="", "", Raw!BA181)</f>
        <v/>
      </c>
      <c r="G181" t="str">
        <f>IF(Raw!AV181="", "", Raw!AV181)</f>
        <v/>
      </c>
      <c r="H181" t="str">
        <f>IF(Raw!T181="", "", Raw!T181)</f>
        <v/>
      </c>
      <c r="I181" t="str">
        <f>IF(Raw!U181="", "", Raw!U181)</f>
        <v/>
      </c>
      <c r="J181" t="str">
        <f>IF(Raw!AZ181="Failed", "No", "")</f>
        <v/>
      </c>
      <c r="K181" s="2" t="str">
        <f>IF(Raw!BH181="", "", IF(Raw!BH181="Missed", "Missed", DATEVALUE(RIGHT(Raw!BH181, LEN(Raw!BH181) - FIND(",", Raw!BH181) - 1))))</f>
        <v/>
      </c>
      <c r="L181" s="3" t="str">
        <f>IF(Raw!BU181="", "", IF(Raw!BU181="Missed", "Missed", TIMEVALUE(Raw!BU181)))</f>
        <v/>
      </c>
      <c r="M181" t="str">
        <f>IF(Raw!BJ181="", "", Raw!BJ181)</f>
        <v/>
      </c>
    </row>
    <row r="182" spans="1:13" x14ac:dyDescent="0.2">
      <c r="A182" s="4" t="str">
        <f>IF(B182="", "", 181)</f>
        <v/>
      </c>
      <c r="B182" s="4" t="str">
        <f>IF(Raw!R182="", "", Raw!R182)</f>
        <v/>
      </c>
      <c r="C182" s="4" t="str">
        <f>IF(Raw!S182="", "", Raw!S182)</f>
        <v/>
      </c>
      <c r="D182" t="str">
        <f>IF(Raw!AT182="", "", Raw!AT182)</f>
        <v/>
      </c>
      <c r="E182" t="str">
        <f>IF(Raw!V182="", "", Raw!V182)</f>
        <v/>
      </c>
      <c r="F182" t="str">
        <f>IF(Raw!BA182="", "", Raw!BA182)</f>
        <v/>
      </c>
      <c r="G182" t="str">
        <f>IF(Raw!AV182="", "", Raw!AV182)</f>
        <v/>
      </c>
      <c r="H182" t="str">
        <f>IF(Raw!T182="", "", Raw!T182)</f>
        <v/>
      </c>
      <c r="I182" t="str">
        <f>IF(Raw!U182="", "", Raw!U182)</f>
        <v/>
      </c>
      <c r="J182" t="str">
        <f>IF(Raw!AZ182="Failed", "No", "")</f>
        <v/>
      </c>
      <c r="K182" s="2" t="str">
        <f>IF(Raw!BH182="", "", IF(Raw!BH182="Missed", "Missed", DATEVALUE(RIGHT(Raw!BH182, LEN(Raw!BH182) - FIND(",", Raw!BH182) - 1))))</f>
        <v/>
      </c>
      <c r="L182" s="3" t="str">
        <f>IF(Raw!BU182="", "", IF(Raw!BU182="Missed", "Missed", TIMEVALUE(Raw!BU182)))</f>
        <v/>
      </c>
      <c r="M182" t="str">
        <f>IF(Raw!BJ182="", "", Raw!BJ182)</f>
        <v/>
      </c>
    </row>
    <row r="183" spans="1:13" x14ac:dyDescent="0.2">
      <c r="A183" s="4" t="str">
        <f>IF(B183="", "", 182)</f>
        <v/>
      </c>
      <c r="B183" s="4" t="str">
        <f>IF(Raw!R183="", "", Raw!R183)</f>
        <v/>
      </c>
      <c r="C183" s="4" t="str">
        <f>IF(Raw!S183="", "", Raw!S183)</f>
        <v/>
      </c>
      <c r="D183" t="str">
        <f>IF(Raw!AT183="", "", Raw!AT183)</f>
        <v/>
      </c>
      <c r="E183" t="str">
        <f>IF(Raw!V183="", "", Raw!V183)</f>
        <v/>
      </c>
      <c r="F183" t="str">
        <f>IF(Raw!BA183="", "", Raw!BA183)</f>
        <v/>
      </c>
      <c r="G183" t="str">
        <f>IF(Raw!AV183="", "", Raw!AV183)</f>
        <v/>
      </c>
      <c r="H183" t="str">
        <f>IF(Raw!T183="", "", Raw!T183)</f>
        <v/>
      </c>
      <c r="I183" t="str">
        <f>IF(Raw!U183="", "", Raw!U183)</f>
        <v/>
      </c>
      <c r="J183" t="str">
        <f>IF(Raw!AZ183="Failed", "No", "")</f>
        <v/>
      </c>
      <c r="K183" s="2" t="str">
        <f>IF(Raw!BH183="", "", IF(Raw!BH183="Missed", "Missed", DATEVALUE(RIGHT(Raw!BH183, LEN(Raw!BH183) - FIND(",", Raw!BH183) - 1))))</f>
        <v/>
      </c>
      <c r="L183" s="3" t="str">
        <f>IF(Raw!BU183="", "", IF(Raw!BU183="Missed", "Missed", TIMEVALUE(Raw!BU183)))</f>
        <v/>
      </c>
      <c r="M183" t="str">
        <f>IF(Raw!BJ183="", "", Raw!BJ183)</f>
        <v/>
      </c>
    </row>
    <row r="184" spans="1:13" x14ac:dyDescent="0.2">
      <c r="A184" s="4" t="str">
        <f>IF(B184="", "", 183)</f>
        <v/>
      </c>
      <c r="B184" s="4" t="str">
        <f>IF(Raw!R184="", "", Raw!R184)</f>
        <v/>
      </c>
      <c r="C184" s="4" t="str">
        <f>IF(Raw!S184="", "", Raw!S184)</f>
        <v/>
      </c>
      <c r="D184" t="str">
        <f>IF(Raw!AT184="", "", Raw!AT184)</f>
        <v/>
      </c>
      <c r="E184" t="str">
        <f>IF(Raw!V184="", "", Raw!V184)</f>
        <v/>
      </c>
      <c r="F184" t="str">
        <f>IF(Raw!BA184="", "", Raw!BA184)</f>
        <v/>
      </c>
      <c r="G184" t="str">
        <f>IF(Raw!AV184="", "", Raw!AV184)</f>
        <v/>
      </c>
      <c r="H184" t="str">
        <f>IF(Raw!T184="", "", Raw!T184)</f>
        <v/>
      </c>
      <c r="I184" t="str">
        <f>IF(Raw!U184="", "", Raw!U184)</f>
        <v/>
      </c>
      <c r="J184" t="str">
        <f>IF(Raw!AZ184="Failed", "No", "")</f>
        <v/>
      </c>
      <c r="K184" s="2" t="str">
        <f>IF(Raw!BH184="", "", IF(Raw!BH184="Missed", "Missed", DATEVALUE(RIGHT(Raw!BH184, LEN(Raw!BH184) - FIND(",", Raw!BH184) - 1))))</f>
        <v/>
      </c>
      <c r="L184" s="3" t="str">
        <f>IF(Raw!BU184="", "", IF(Raw!BU184="Missed", "Missed", TIMEVALUE(Raw!BU184)))</f>
        <v/>
      </c>
      <c r="M184" t="str">
        <f>IF(Raw!BJ184="", "", Raw!BJ184)</f>
        <v/>
      </c>
    </row>
    <row r="185" spans="1:13" x14ac:dyDescent="0.2">
      <c r="A185" s="4" t="str">
        <f>IF(B185="", "", 184)</f>
        <v/>
      </c>
      <c r="B185" s="4" t="str">
        <f>IF(Raw!R185="", "", Raw!R185)</f>
        <v/>
      </c>
      <c r="C185" s="4" t="str">
        <f>IF(Raw!S185="", "", Raw!S185)</f>
        <v/>
      </c>
      <c r="D185" t="str">
        <f>IF(Raw!AT185="", "", Raw!AT185)</f>
        <v/>
      </c>
      <c r="E185" t="str">
        <f>IF(Raw!V185="", "", Raw!V185)</f>
        <v/>
      </c>
      <c r="F185" t="str">
        <f>IF(Raw!BA185="", "", Raw!BA185)</f>
        <v/>
      </c>
      <c r="G185" t="str">
        <f>IF(Raw!AV185="", "", Raw!AV185)</f>
        <v/>
      </c>
      <c r="H185" t="str">
        <f>IF(Raw!T185="", "", Raw!T185)</f>
        <v/>
      </c>
      <c r="I185" t="str">
        <f>IF(Raw!U185="", "", Raw!U185)</f>
        <v/>
      </c>
      <c r="J185" t="str">
        <f>IF(Raw!AZ185="Failed", "No", "")</f>
        <v/>
      </c>
      <c r="K185" s="2" t="str">
        <f>IF(Raw!BH185="", "", IF(Raw!BH185="Missed", "Missed", DATEVALUE(RIGHT(Raw!BH185, LEN(Raw!BH185) - FIND(",", Raw!BH185) - 1))))</f>
        <v/>
      </c>
      <c r="L185" s="3" t="str">
        <f>IF(Raw!BU185="", "", IF(Raw!BU185="Missed", "Missed", TIMEVALUE(Raw!BU185)))</f>
        <v/>
      </c>
      <c r="M185" t="str">
        <f>IF(Raw!BJ185="", "", Raw!BJ185)</f>
        <v/>
      </c>
    </row>
    <row r="186" spans="1:13" x14ac:dyDescent="0.2">
      <c r="A186" s="4" t="str">
        <f>IF(B186="", "", 185)</f>
        <v/>
      </c>
      <c r="B186" s="4" t="str">
        <f>IF(Raw!R186="", "", Raw!R186)</f>
        <v/>
      </c>
      <c r="C186" s="4" t="str">
        <f>IF(Raw!S186="", "", Raw!S186)</f>
        <v/>
      </c>
      <c r="D186" t="str">
        <f>IF(Raw!AT186="", "", Raw!AT186)</f>
        <v/>
      </c>
      <c r="E186" t="str">
        <f>IF(Raw!V186="", "", Raw!V186)</f>
        <v/>
      </c>
      <c r="F186" t="str">
        <f>IF(Raw!BA186="", "", Raw!BA186)</f>
        <v/>
      </c>
      <c r="G186" t="str">
        <f>IF(Raw!AV186="", "", Raw!AV186)</f>
        <v/>
      </c>
      <c r="H186" t="str">
        <f>IF(Raw!T186="", "", Raw!T186)</f>
        <v/>
      </c>
      <c r="I186" t="str">
        <f>IF(Raw!U186="", "", Raw!U186)</f>
        <v/>
      </c>
      <c r="J186" t="str">
        <f>IF(Raw!AZ186="Failed", "No", "")</f>
        <v/>
      </c>
      <c r="K186" s="2" t="str">
        <f>IF(Raw!BH186="", "", IF(Raw!BH186="Missed", "Missed", DATEVALUE(RIGHT(Raw!BH186, LEN(Raw!BH186) - FIND(",", Raw!BH186) - 1))))</f>
        <v/>
      </c>
      <c r="L186" s="3" t="str">
        <f>IF(Raw!BU186="", "", IF(Raw!BU186="Missed", "Missed", TIMEVALUE(Raw!BU186)))</f>
        <v/>
      </c>
      <c r="M186" t="str">
        <f>IF(Raw!BJ186="", "", Raw!BJ186)</f>
        <v/>
      </c>
    </row>
    <row r="187" spans="1:13" x14ac:dyDescent="0.2">
      <c r="A187" s="4" t="str">
        <f>IF(B187="", "", 186)</f>
        <v/>
      </c>
      <c r="B187" s="4" t="str">
        <f>IF(Raw!R187="", "", Raw!R187)</f>
        <v/>
      </c>
      <c r="C187" s="4" t="str">
        <f>IF(Raw!S187="", "", Raw!S187)</f>
        <v/>
      </c>
      <c r="D187" t="str">
        <f>IF(Raw!AT187="", "", Raw!AT187)</f>
        <v/>
      </c>
      <c r="E187" t="str">
        <f>IF(Raw!V187="", "", Raw!V187)</f>
        <v/>
      </c>
      <c r="F187" t="str">
        <f>IF(Raw!BA187="", "", Raw!BA187)</f>
        <v/>
      </c>
      <c r="G187" t="str">
        <f>IF(Raw!AV187="", "", Raw!AV187)</f>
        <v/>
      </c>
      <c r="H187" t="str">
        <f>IF(Raw!T187="", "", Raw!T187)</f>
        <v/>
      </c>
      <c r="I187" t="str">
        <f>IF(Raw!U187="", "", Raw!U187)</f>
        <v/>
      </c>
      <c r="J187" t="str">
        <f>IF(Raw!AZ187="Failed", "No", "")</f>
        <v/>
      </c>
      <c r="K187" s="2" t="str">
        <f>IF(Raw!BH187="", "", IF(Raw!BH187="Missed", "Missed", DATEVALUE(RIGHT(Raw!BH187, LEN(Raw!BH187) - FIND(",", Raw!BH187) - 1))))</f>
        <v/>
      </c>
      <c r="L187" s="3" t="str">
        <f>IF(Raw!BU187="", "", IF(Raw!BU187="Missed", "Missed", TIMEVALUE(Raw!BU187)))</f>
        <v/>
      </c>
      <c r="M187" t="str">
        <f>IF(Raw!BJ187="", "", Raw!BJ187)</f>
        <v/>
      </c>
    </row>
    <row r="188" spans="1:13" x14ac:dyDescent="0.2">
      <c r="A188" s="4" t="str">
        <f>IF(B188="", "", 187)</f>
        <v/>
      </c>
      <c r="B188" s="4" t="str">
        <f>IF(Raw!R188="", "", Raw!R188)</f>
        <v/>
      </c>
      <c r="C188" s="4" t="str">
        <f>IF(Raw!S188="", "", Raw!S188)</f>
        <v/>
      </c>
      <c r="D188" t="str">
        <f>IF(Raw!AT188="", "", Raw!AT188)</f>
        <v/>
      </c>
      <c r="E188" t="str">
        <f>IF(Raw!V188="", "", Raw!V188)</f>
        <v/>
      </c>
      <c r="F188" t="str">
        <f>IF(Raw!BA188="", "", Raw!BA188)</f>
        <v/>
      </c>
      <c r="G188" t="str">
        <f>IF(Raw!AV188="", "", Raw!AV188)</f>
        <v/>
      </c>
      <c r="H188" t="str">
        <f>IF(Raw!T188="", "", Raw!T188)</f>
        <v/>
      </c>
      <c r="I188" t="str">
        <f>IF(Raw!U188="", "", Raw!U188)</f>
        <v/>
      </c>
      <c r="J188" t="str">
        <f>IF(Raw!AZ188="Failed", "No", "")</f>
        <v/>
      </c>
      <c r="K188" s="2" t="str">
        <f>IF(Raw!BH188="", "", IF(Raw!BH188="Missed", "Missed", DATEVALUE(RIGHT(Raw!BH188, LEN(Raw!BH188) - FIND(",", Raw!BH188) - 1))))</f>
        <v/>
      </c>
      <c r="L188" s="3" t="str">
        <f>IF(Raw!BU188="", "", IF(Raw!BU188="Missed", "Missed", TIMEVALUE(Raw!BU188)))</f>
        <v/>
      </c>
      <c r="M188" t="str">
        <f>IF(Raw!BJ188="", "", Raw!BJ188)</f>
        <v/>
      </c>
    </row>
    <row r="189" spans="1:13" x14ac:dyDescent="0.2">
      <c r="A189" s="4" t="str">
        <f>IF(B189="", "", 188)</f>
        <v/>
      </c>
      <c r="B189" s="4" t="str">
        <f>IF(Raw!R189="", "", Raw!R189)</f>
        <v/>
      </c>
      <c r="C189" s="4" t="str">
        <f>IF(Raw!S189="", "", Raw!S189)</f>
        <v/>
      </c>
      <c r="D189" t="str">
        <f>IF(Raw!AT189="", "", Raw!AT189)</f>
        <v/>
      </c>
      <c r="E189" t="str">
        <f>IF(Raw!V189="", "", Raw!V189)</f>
        <v/>
      </c>
      <c r="F189" t="str">
        <f>IF(Raw!BA189="", "", Raw!BA189)</f>
        <v/>
      </c>
      <c r="G189" t="str">
        <f>IF(Raw!AV189="", "", Raw!AV189)</f>
        <v/>
      </c>
      <c r="H189" t="str">
        <f>IF(Raw!T189="", "", Raw!T189)</f>
        <v/>
      </c>
      <c r="I189" t="str">
        <f>IF(Raw!U189="", "", Raw!U189)</f>
        <v/>
      </c>
      <c r="J189" t="str">
        <f>IF(Raw!AZ189="Failed", "No", "")</f>
        <v/>
      </c>
      <c r="K189" s="2" t="str">
        <f>IF(Raw!BH189="", "", IF(Raw!BH189="Missed", "Missed", DATEVALUE(RIGHT(Raw!BH189, LEN(Raw!BH189) - FIND(",", Raw!BH189) - 1))))</f>
        <v/>
      </c>
      <c r="L189" s="3" t="str">
        <f>IF(Raw!BU189="", "", IF(Raw!BU189="Missed", "Missed", TIMEVALUE(Raw!BU189)))</f>
        <v/>
      </c>
      <c r="M189" t="str">
        <f>IF(Raw!BJ189="", "", Raw!BJ189)</f>
        <v/>
      </c>
    </row>
    <row r="190" spans="1:13" x14ac:dyDescent="0.2">
      <c r="A190" s="4" t="str">
        <f>IF(B190="", "", 189)</f>
        <v/>
      </c>
      <c r="B190" s="4" t="str">
        <f>IF(Raw!R190="", "", Raw!R190)</f>
        <v/>
      </c>
      <c r="C190" s="4" t="str">
        <f>IF(Raw!S190="", "", Raw!S190)</f>
        <v/>
      </c>
      <c r="D190" t="str">
        <f>IF(Raw!AT190="", "", Raw!AT190)</f>
        <v/>
      </c>
      <c r="E190" t="str">
        <f>IF(Raw!V190="", "", Raw!V190)</f>
        <v/>
      </c>
      <c r="F190" t="str">
        <f>IF(Raw!BA190="", "", Raw!BA190)</f>
        <v/>
      </c>
      <c r="G190" t="str">
        <f>IF(Raw!AV190="", "", Raw!AV190)</f>
        <v/>
      </c>
      <c r="H190" t="str">
        <f>IF(Raw!T190="", "", Raw!T190)</f>
        <v/>
      </c>
      <c r="I190" t="str">
        <f>IF(Raw!U190="", "", Raw!U190)</f>
        <v/>
      </c>
      <c r="J190" t="str">
        <f>IF(Raw!AZ190="Failed", "No", "")</f>
        <v/>
      </c>
      <c r="K190" s="2" t="str">
        <f>IF(Raw!BH190="", "", IF(Raw!BH190="Missed", "Missed", DATEVALUE(RIGHT(Raw!BH190, LEN(Raw!BH190) - FIND(",", Raw!BH190) - 1))))</f>
        <v/>
      </c>
      <c r="L190" s="3" t="str">
        <f>IF(Raw!BU190="", "", IF(Raw!BU190="Missed", "Missed", TIMEVALUE(Raw!BU190)))</f>
        <v/>
      </c>
      <c r="M190" t="str">
        <f>IF(Raw!BJ190="", "", Raw!BJ190)</f>
        <v/>
      </c>
    </row>
    <row r="191" spans="1:13" x14ac:dyDescent="0.2">
      <c r="A191" s="4" t="str">
        <f>IF(B191="", "", 190)</f>
        <v/>
      </c>
      <c r="B191" s="4" t="str">
        <f>IF(Raw!R191="", "", Raw!R191)</f>
        <v/>
      </c>
      <c r="C191" s="4" t="str">
        <f>IF(Raw!S191="", "", Raw!S191)</f>
        <v/>
      </c>
      <c r="D191" t="str">
        <f>IF(Raw!AT191="", "", Raw!AT191)</f>
        <v/>
      </c>
      <c r="E191" t="str">
        <f>IF(Raw!V191="", "", Raw!V191)</f>
        <v/>
      </c>
      <c r="F191" t="str">
        <f>IF(Raw!BA191="", "", Raw!BA191)</f>
        <v/>
      </c>
      <c r="G191" t="str">
        <f>IF(Raw!AV191="", "", Raw!AV191)</f>
        <v/>
      </c>
      <c r="H191" t="str">
        <f>IF(Raw!T191="", "", Raw!T191)</f>
        <v/>
      </c>
      <c r="I191" t="str">
        <f>IF(Raw!U191="", "", Raw!U191)</f>
        <v/>
      </c>
      <c r="J191" t="str">
        <f>IF(Raw!AZ191="Failed", "No", "")</f>
        <v/>
      </c>
      <c r="K191" s="2" t="str">
        <f>IF(Raw!BH191="", "", IF(Raw!BH191="Missed", "Missed", DATEVALUE(RIGHT(Raw!BH191, LEN(Raw!BH191) - FIND(",", Raw!BH191) - 1))))</f>
        <v/>
      </c>
      <c r="L191" s="3" t="str">
        <f>IF(Raw!BU191="", "", IF(Raw!BU191="Missed", "Missed", TIMEVALUE(Raw!BU191)))</f>
        <v/>
      </c>
      <c r="M191" t="str">
        <f>IF(Raw!BJ191="", "", Raw!BJ191)</f>
        <v/>
      </c>
    </row>
    <row r="192" spans="1:13" x14ac:dyDescent="0.2">
      <c r="A192" s="4" t="str">
        <f>IF(B192="", "", 191)</f>
        <v/>
      </c>
      <c r="B192" s="4" t="str">
        <f>IF(Raw!R192="", "", Raw!R192)</f>
        <v/>
      </c>
      <c r="C192" s="4" t="str">
        <f>IF(Raw!S192="", "", Raw!S192)</f>
        <v/>
      </c>
      <c r="D192" t="str">
        <f>IF(Raw!AT192="", "", Raw!AT192)</f>
        <v/>
      </c>
      <c r="E192" t="str">
        <f>IF(Raw!V192="", "", Raw!V192)</f>
        <v/>
      </c>
      <c r="F192" t="str">
        <f>IF(Raw!BA192="", "", Raw!BA192)</f>
        <v/>
      </c>
      <c r="G192" t="str">
        <f>IF(Raw!AV192="", "", Raw!AV192)</f>
        <v/>
      </c>
      <c r="H192" t="str">
        <f>IF(Raw!T192="", "", Raw!T192)</f>
        <v/>
      </c>
      <c r="I192" t="str">
        <f>IF(Raw!U192="", "", Raw!U192)</f>
        <v/>
      </c>
      <c r="J192" t="str">
        <f>IF(Raw!AZ192="Failed", "No", "")</f>
        <v/>
      </c>
      <c r="K192" s="2" t="str">
        <f>IF(Raw!BH192="", "", IF(Raw!BH192="Missed", "Missed", DATEVALUE(RIGHT(Raw!BH192, LEN(Raw!BH192) - FIND(",", Raw!BH192) - 1))))</f>
        <v/>
      </c>
      <c r="L192" s="3" t="str">
        <f>IF(Raw!BU192="", "", IF(Raw!BU192="Missed", "Missed", TIMEVALUE(Raw!BU192)))</f>
        <v/>
      </c>
      <c r="M192" t="str">
        <f>IF(Raw!BJ192="", "", Raw!BJ192)</f>
        <v/>
      </c>
    </row>
    <row r="193" spans="1:13" x14ac:dyDescent="0.2">
      <c r="A193" s="4" t="str">
        <f>IF(B193="", "", 192)</f>
        <v/>
      </c>
      <c r="B193" s="4" t="str">
        <f>IF(Raw!R193="", "", Raw!R193)</f>
        <v/>
      </c>
      <c r="C193" s="4" t="str">
        <f>IF(Raw!S193="", "", Raw!S193)</f>
        <v/>
      </c>
      <c r="D193" t="str">
        <f>IF(Raw!AT193="", "", Raw!AT193)</f>
        <v/>
      </c>
      <c r="E193" t="str">
        <f>IF(Raw!V193="", "", Raw!V193)</f>
        <v/>
      </c>
      <c r="F193" t="str">
        <f>IF(Raw!BA193="", "", Raw!BA193)</f>
        <v/>
      </c>
      <c r="G193" t="str">
        <f>IF(Raw!AV193="", "", Raw!AV193)</f>
        <v/>
      </c>
      <c r="H193" t="str">
        <f>IF(Raw!T193="", "", Raw!T193)</f>
        <v/>
      </c>
      <c r="I193" t="str">
        <f>IF(Raw!U193="", "", Raw!U193)</f>
        <v/>
      </c>
      <c r="J193" t="str">
        <f>IF(Raw!AZ193="Failed", "No", "")</f>
        <v/>
      </c>
      <c r="K193" s="2" t="str">
        <f>IF(Raw!BH193="", "", IF(Raw!BH193="Missed", "Missed", DATEVALUE(RIGHT(Raw!BH193, LEN(Raw!BH193) - FIND(",", Raw!BH193) - 1))))</f>
        <v/>
      </c>
      <c r="L193" s="3" t="str">
        <f>IF(Raw!BU193="", "", IF(Raw!BU193="Missed", "Missed", TIMEVALUE(Raw!BU193)))</f>
        <v/>
      </c>
      <c r="M193" t="str">
        <f>IF(Raw!BJ193="", "", Raw!BJ193)</f>
        <v/>
      </c>
    </row>
    <row r="194" spans="1:13" x14ac:dyDescent="0.2">
      <c r="A194" s="4" t="str">
        <f>IF(B194="", "", 193)</f>
        <v/>
      </c>
      <c r="B194" s="4" t="str">
        <f>IF(Raw!R194="", "", Raw!R194)</f>
        <v/>
      </c>
      <c r="C194" s="4" t="str">
        <f>IF(Raw!S194="", "", Raw!S194)</f>
        <v/>
      </c>
      <c r="D194" t="str">
        <f>IF(Raw!AT194="", "", Raw!AT194)</f>
        <v/>
      </c>
      <c r="E194" t="str">
        <f>IF(Raw!V194="", "", Raw!V194)</f>
        <v/>
      </c>
      <c r="F194" t="str">
        <f>IF(Raw!BA194="", "", Raw!BA194)</f>
        <v/>
      </c>
      <c r="G194" t="str">
        <f>IF(Raw!AV194="", "", Raw!AV194)</f>
        <v/>
      </c>
      <c r="H194" t="str">
        <f>IF(Raw!T194="", "", Raw!T194)</f>
        <v/>
      </c>
      <c r="I194" t="str">
        <f>IF(Raw!U194="", "", Raw!U194)</f>
        <v/>
      </c>
      <c r="J194" t="str">
        <f>IF(Raw!AZ194="Failed", "No", "")</f>
        <v/>
      </c>
      <c r="K194" s="2" t="str">
        <f>IF(Raw!BH194="", "", IF(Raw!BH194="Missed", "Missed", DATEVALUE(RIGHT(Raw!BH194, LEN(Raw!BH194) - FIND(",", Raw!BH194) - 1))))</f>
        <v/>
      </c>
      <c r="L194" s="3" t="str">
        <f>IF(Raw!BU194="", "", IF(Raw!BU194="Missed", "Missed", TIMEVALUE(Raw!BU194)))</f>
        <v/>
      </c>
      <c r="M194" t="str">
        <f>IF(Raw!BJ194="", "", Raw!BJ194)</f>
        <v/>
      </c>
    </row>
    <row r="195" spans="1:13" x14ac:dyDescent="0.2">
      <c r="A195" s="4" t="str">
        <f>IF(B195="", "", 194)</f>
        <v/>
      </c>
      <c r="B195" s="4" t="str">
        <f>IF(Raw!R195="", "", Raw!R195)</f>
        <v/>
      </c>
      <c r="C195" s="4" t="str">
        <f>IF(Raw!S195="", "", Raw!S195)</f>
        <v/>
      </c>
      <c r="D195" t="str">
        <f>IF(Raw!AT195="", "", Raw!AT195)</f>
        <v/>
      </c>
      <c r="E195" t="str">
        <f>IF(Raw!V195="", "", Raw!V195)</f>
        <v/>
      </c>
      <c r="F195" t="str">
        <f>IF(Raw!BA195="", "", Raw!BA195)</f>
        <v/>
      </c>
      <c r="G195" t="str">
        <f>IF(Raw!AV195="", "", Raw!AV195)</f>
        <v/>
      </c>
      <c r="H195" t="str">
        <f>IF(Raw!T195="", "", Raw!T195)</f>
        <v/>
      </c>
      <c r="I195" t="str">
        <f>IF(Raw!U195="", "", Raw!U195)</f>
        <v/>
      </c>
      <c r="J195" t="str">
        <f>IF(Raw!AZ195="Failed", "No", "")</f>
        <v/>
      </c>
      <c r="K195" s="2" t="str">
        <f>IF(Raw!BH195="", "", IF(Raw!BH195="Missed", "Missed", DATEVALUE(RIGHT(Raw!BH195, LEN(Raw!BH195) - FIND(",", Raw!BH195) - 1))))</f>
        <v/>
      </c>
      <c r="L195" s="3" t="str">
        <f>IF(Raw!BU195="", "", IF(Raw!BU195="Missed", "Missed", TIMEVALUE(Raw!BU195)))</f>
        <v/>
      </c>
      <c r="M195" t="str">
        <f>IF(Raw!BJ195="", "", Raw!BJ195)</f>
        <v/>
      </c>
    </row>
    <row r="196" spans="1:13" x14ac:dyDescent="0.2">
      <c r="A196" s="4" t="str">
        <f>IF(B196="", "", 195)</f>
        <v/>
      </c>
      <c r="B196" s="4" t="str">
        <f>IF(Raw!R196="", "", Raw!R196)</f>
        <v/>
      </c>
      <c r="C196" s="4" t="str">
        <f>IF(Raw!S196="", "", Raw!S196)</f>
        <v/>
      </c>
      <c r="D196" t="str">
        <f>IF(Raw!AT196="", "", Raw!AT196)</f>
        <v/>
      </c>
      <c r="E196" t="str">
        <f>IF(Raw!V196="", "", Raw!V196)</f>
        <v/>
      </c>
      <c r="F196" t="str">
        <f>IF(Raw!BA196="", "", Raw!BA196)</f>
        <v/>
      </c>
      <c r="G196" t="str">
        <f>IF(Raw!AV196="", "", Raw!AV196)</f>
        <v/>
      </c>
      <c r="H196" t="str">
        <f>IF(Raw!T196="", "", Raw!T196)</f>
        <v/>
      </c>
      <c r="I196" t="str">
        <f>IF(Raw!U196="", "", Raw!U196)</f>
        <v/>
      </c>
      <c r="J196" t="str">
        <f>IF(Raw!AZ196="Failed", "No", "")</f>
        <v/>
      </c>
      <c r="K196" s="2" t="str">
        <f>IF(Raw!BH196="", "", IF(Raw!BH196="Missed", "Missed", DATEVALUE(RIGHT(Raw!BH196, LEN(Raw!BH196) - FIND(",", Raw!BH196) - 1))))</f>
        <v/>
      </c>
      <c r="L196" s="3" t="str">
        <f>IF(Raw!BU196="", "", IF(Raw!BU196="Missed", "Missed", TIMEVALUE(Raw!BU196)))</f>
        <v/>
      </c>
      <c r="M196" t="str">
        <f>IF(Raw!BJ196="", "", Raw!BJ196)</f>
        <v/>
      </c>
    </row>
    <row r="197" spans="1:13" x14ac:dyDescent="0.2">
      <c r="A197" s="4" t="str">
        <f>IF(B197="", "", 196)</f>
        <v/>
      </c>
      <c r="B197" s="4" t="str">
        <f>IF(Raw!R197="", "", Raw!R197)</f>
        <v/>
      </c>
      <c r="C197" s="4" t="str">
        <f>IF(Raw!S197="", "", Raw!S197)</f>
        <v/>
      </c>
      <c r="D197" t="str">
        <f>IF(Raw!AT197="", "", Raw!AT197)</f>
        <v/>
      </c>
      <c r="E197" t="str">
        <f>IF(Raw!V197="", "", Raw!V197)</f>
        <v/>
      </c>
      <c r="F197" t="str">
        <f>IF(Raw!BA197="", "", Raw!BA197)</f>
        <v/>
      </c>
      <c r="G197" t="str">
        <f>IF(Raw!AV197="", "", Raw!AV197)</f>
        <v/>
      </c>
      <c r="H197" t="str">
        <f>IF(Raw!T197="", "", Raw!T197)</f>
        <v/>
      </c>
      <c r="I197" t="str">
        <f>IF(Raw!U197="", "", Raw!U197)</f>
        <v/>
      </c>
      <c r="J197" t="str">
        <f>IF(Raw!AZ197="Failed", "No", "")</f>
        <v/>
      </c>
      <c r="K197" s="2" t="str">
        <f>IF(Raw!BH197="", "", IF(Raw!BH197="Missed", "Missed", DATEVALUE(RIGHT(Raw!BH197, LEN(Raw!BH197) - FIND(",", Raw!BH197) - 1))))</f>
        <v/>
      </c>
      <c r="L197" s="3" t="str">
        <f>IF(Raw!BU197="", "", IF(Raw!BU197="Missed", "Missed", TIMEVALUE(Raw!BU197)))</f>
        <v/>
      </c>
      <c r="M197" t="str">
        <f>IF(Raw!BJ197="", "", Raw!BJ197)</f>
        <v/>
      </c>
    </row>
    <row r="198" spans="1:13" x14ac:dyDescent="0.2">
      <c r="A198" s="4" t="str">
        <f>IF(B198="", "", 197)</f>
        <v/>
      </c>
      <c r="B198" s="4" t="str">
        <f>IF(Raw!R198="", "", Raw!R198)</f>
        <v/>
      </c>
      <c r="C198" s="4" t="str">
        <f>IF(Raw!S198="", "", Raw!S198)</f>
        <v/>
      </c>
      <c r="D198" t="str">
        <f>IF(Raw!AT198="", "", Raw!AT198)</f>
        <v/>
      </c>
      <c r="E198" t="str">
        <f>IF(Raw!V198="", "", Raw!V198)</f>
        <v/>
      </c>
      <c r="F198" t="str">
        <f>IF(Raw!BA198="", "", Raw!BA198)</f>
        <v/>
      </c>
      <c r="G198" t="str">
        <f>IF(Raw!AV198="", "", Raw!AV198)</f>
        <v/>
      </c>
      <c r="H198" t="str">
        <f>IF(Raw!T198="", "", Raw!T198)</f>
        <v/>
      </c>
      <c r="I198" t="str">
        <f>IF(Raw!U198="", "", Raw!U198)</f>
        <v/>
      </c>
      <c r="J198" t="str">
        <f>IF(Raw!AZ198="Failed", "No", "")</f>
        <v/>
      </c>
      <c r="K198" s="2" t="str">
        <f>IF(Raw!BH198="", "", IF(Raw!BH198="Missed", "Missed", DATEVALUE(RIGHT(Raw!BH198, LEN(Raw!BH198) - FIND(",", Raw!BH198) - 1))))</f>
        <v/>
      </c>
      <c r="L198" s="3" t="str">
        <f>IF(Raw!BU198="", "", IF(Raw!BU198="Missed", "Missed", TIMEVALUE(Raw!BU198)))</f>
        <v/>
      </c>
      <c r="M198" t="str">
        <f>IF(Raw!BJ198="", "", Raw!BJ198)</f>
        <v/>
      </c>
    </row>
    <row r="199" spans="1:13" x14ac:dyDescent="0.2">
      <c r="A199" s="4" t="str">
        <f>IF(B199="", "", 198)</f>
        <v/>
      </c>
      <c r="B199" s="4" t="str">
        <f>IF(Raw!R199="", "", Raw!R199)</f>
        <v/>
      </c>
      <c r="C199" s="4" t="str">
        <f>IF(Raw!S199="", "", Raw!S199)</f>
        <v/>
      </c>
      <c r="D199" t="str">
        <f>IF(Raw!AT199="", "", Raw!AT199)</f>
        <v/>
      </c>
      <c r="E199" t="str">
        <f>IF(Raw!V199="", "", Raw!V199)</f>
        <v/>
      </c>
      <c r="F199" t="str">
        <f>IF(Raw!BA199="", "", Raw!BA199)</f>
        <v/>
      </c>
      <c r="G199" t="str">
        <f>IF(Raw!AV199="", "", Raw!AV199)</f>
        <v/>
      </c>
      <c r="H199" t="str">
        <f>IF(Raw!T199="", "", Raw!T199)</f>
        <v/>
      </c>
      <c r="I199" t="str">
        <f>IF(Raw!U199="", "", Raw!U199)</f>
        <v/>
      </c>
      <c r="J199" t="str">
        <f>IF(Raw!AZ199="Failed", "No", "")</f>
        <v/>
      </c>
      <c r="K199" s="2" t="str">
        <f>IF(Raw!BH199="", "", IF(Raw!BH199="Missed", "Missed", DATEVALUE(RIGHT(Raw!BH199, LEN(Raw!BH199) - FIND(",", Raw!BH199) - 1))))</f>
        <v/>
      </c>
      <c r="L199" s="3" t="str">
        <f>IF(Raw!BU199="", "", IF(Raw!BU199="Missed", "Missed", TIMEVALUE(Raw!BU199)))</f>
        <v/>
      </c>
      <c r="M199" t="str">
        <f>IF(Raw!BJ199="", "", Raw!BJ199)</f>
        <v/>
      </c>
    </row>
    <row r="200" spans="1:13" x14ac:dyDescent="0.2">
      <c r="A200" s="4" t="str">
        <f>IF(B200="", "", 199)</f>
        <v/>
      </c>
      <c r="B200" s="4" t="str">
        <f>IF(Raw!R200="", "", Raw!R200)</f>
        <v/>
      </c>
      <c r="C200" s="4" t="str">
        <f>IF(Raw!S200="", "", Raw!S200)</f>
        <v/>
      </c>
      <c r="D200" t="str">
        <f>IF(Raw!AT200="", "", Raw!AT200)</f>
        <v/>
      </c>
      <c r="E200" t="str">
        <f>IF(Raw!V200="", "", Raw!V200)</f>
        <v/>
      </c>
      <c r="F200" t="str">
        <f>IF(Raw!BA200="", "", Raw!BA200)</f>
        <v/>
      </c>
      <c r="G200" t="str">
        <f>IF(Raw!AV200="", "", Raw!AV200)</f>
        <v/>
      </c>
      <c r="H200" t="str">
        <f>IF(Raw!T200="", "", Raw!T200)</f>
        <v/>
      </c>
      <c r="I200" t="str">
        <f>IF(Raw!U200="", "", Raw!U200)</f>
        <v/>
      </c>
      <c r="J200" t="str">
        <f>IF(Raw!AZ200="Failed", "No", "")</f>
        <v/>
      </c>
      <c r="K200" s="2" t="str">
        <f>IF(Raw!BH200="", "", IF(Raw!BH200="Missed", "Missed", DATEVALUE(RIGHT(Raw!BH200, LEN(Raw!BH200) - FIND(",", Raw!BH200) - 1))))</f>
        <v/>
      </c>
      <c r="L200" s="3" t="str">
        <f>IF(Raw!BU200="", "", IF(Raw!BU200="Missed", "Missed", TIMEVALUE(Raw!BU200)))</f>
        <v/>
      </c>
      <c r="M200" t="str">
        <f>IF(Raw!BJ200="", "", Raw!BJ200)</f>
        <v/>
      </c>
    </row>
    <row r="201" spans="1:13" x14ac:dyDescent="0.2">
      <c r="A201" s="4" t="str">
        <f>IF(B201="", "", 200)</f>
        <v/>
      </c>
      <c r="B201" s="4" t="str">
        <f>IF(Raw!R201="", "", Raw!R201)</f>
        <v/>
      </c>
      <c r="C201" s="4" t="str">
        <f>IF(Raw!S201="", "", Raw!S201)</f>
        <v/>
      </c>
      <c r="D201" t="str">
        <f>IF(Raw!AT201="", "", Raw!AT201)</f>
        <v/>
      </c>
      <c r="E201" t="str">
        <f>IF(Raw!V201="", "", Raw!V201)</f>
        <v/>
      </c>
      <c r="F201" t="str">
        <f>IF(Raw!BA201="", "", Raw!BA201)</f>
        <v/>
      </c>
      <c r="G201" t="str">
        <f>IF(Raw!AV201="", "", Raw!AV201)</f>
        <v/>
      </c>
      <c r="H201" t="str">
        <f>IF(Raw!T201="", "", Raw!T201)</f>
        <v/>
      </c>
      <c r="I201" t="str">
        <f>IF(Raw!U201="", "", Raw!U201)</f>
        <v/>
      </c>
      <c r="J201" t="str">
        <f>IF(Raw!AZ201="Failed", "No", "")</f>
        <v/>
      </c>
      <c r="K201" s="2" t="str">
        <f>IF(Raw!BH201="", "", IF(Raw!BH201="Missed", "Missed", DATEVALUE(RIGHT(Raw!BH201, LEN(Raw!BH201) - FIND(",", Raw!BH201) - 1))))</f>
        <v/>
      </c>
      <c r="L201" s="3" t="str">
        <f>IF(Raw!BU201="", "", IF(Raw!BU201="Missed", "Missed", TIMEVALUE(Raw!BU201)))</f>
        <v/>
      </c>
      <c r="M201" t="str">
        <f>IF(Raw!BJ201="", "", Raw!BJ201)</f>
        <v/>
      </c>
    </row>
    <row r="202" spans="1:13" x14ac:dyDescent="0.2">
      <c r="A202" s="4" t="str">
        <f>IF(B202="", "", 201)</f>
        <v/>
      </c>
      <c r="B202" s="4" t="str">
        <f>IF(Raw!R202="", "", Raw!R202)</f>
        <v/>
      </c>
      <c r="C202" s="4" t="str">
        <f>IF(Raw!S202="", "", Raw!S202)</f>
        <v/>
      </c>
      <c r="D202" t="str">
        <f>IF(Raw!AT202="", "", Raw!AT202)</f>
        <v/>
      </c>
      <c r="E202" t="str">
        <f>IF(Raw!V202="", "", Raw!V202)</f>
        <v/>
      </c>
      <c r="F202" t="str">
        <f>IF(Raw!BA202="", "", Raw!BA202)</f>
        <v/>
      </c>
      <c r="G202" t="str">
        <f>IF(Raw!AV202="", "", Raw!AV202)</f>
        <v/>
      </c>
      <c r="H202" t="str">
        <f>IF(Raw!T202="", "", Raw!T202)</f>
        <v/>
      </c>
      <c r="I202" t="str">
        <f>IF(Raw!U202="", "", Raw!U202)</f>
        <v/>
      </c>
      <c r="J202" t="str">
        <f>IF(Raw!AZ202="Failed", "No", "")</f>
        <v/>
      </c>
      <c r="K202" s="2" t="str">
        <f>IF(Raw!BH202="", "", IF(Raw!BH202="Missed", "Missed", DATEVALUE(RIGHT(Raw!BH202, LEN(Raw!BH202) - FIND(",", Raw!BH202) - 1))))</f>
        <v/>
      </c>
      <c r="L202" s="3" t="str">
        <f>IF(Raw!BU202="", "", IF(Raw!BU202="Missed", "Missed", TIMEVALUE(Raw!BU202)))</f>
        <v/>
      </c>
      <c r="M202" t="str">
        <f>IF(Raw!BJ202="", "", Raw!BJ202)</f>
        <v/>
      </c>
    </row>
    <row r="203" spans="1:13" x14ac:dyDescent="0.2">
      <c r="A203" s="4" t="str">
        <f>IF(B203="", "", 202)</f>
        <v/>
      </c>
      <c r="B203" s="4" t="str">
        <f>IF(Raw!R203="", "", Raw!R203)</f>
        <v/>
      </c>
      <c r="C203" s="4" t="str">
        <f>IF(Raw!S203="", "", Raw!S203)</f>
        <v/>
      </c>
      <c r="D203" t="str">
        <f>IF(Raw!AT203="", "", Raw!AT203)</f>
        <v/>
      </c>
      <c r="E203" t="str">
        <f>IF(Raw!V203="", "", Raw!V203)</f>
        <v/>
      </c>
      <c r="F203" t="str">
        <f>IF(Raw!BA203="", "", Raw!BA203)</f>
        <v/>
      </c>
      <c r="G203" t="str">
        <f>IF(Raw!AV203="", "", Raw!AV203)</f>
        <v/>
      </c>
      <c r="H203" t="str">
        <f>IF(Raw!T203="", "", Raw!T203)</f>
        <v/>
      </c>
      <c r="I203" t="str">
        <f>IF(Raw!U203="", "", Raw!U203)</f>
        <v/>
      </c>
      <c r="J203" t="str">
        <f>IF(Raw!AZ203="Failed", "No", "")</f>
        <v/>
      </c>
      <c r="K203" s="2" t="str">
        <f>IF(Raw!BH203="", "", IF(Raw!BH203="Missed", "Missed", DATEVALUE(RIGHT(Raw!BH203, LEN(Raw!BH203) - FIND(",", Raw!BH203) - 1))))</f>
        <v/>
      </c>
      <c r="L203" s="3" t="str">
        <f>IF(Raw!BU203="", "", IF(Raw!BU203="Missed", "Missed", TIMEVALUE(Raw!BU203)))</f>
        <v/>
      </c>
      <c r="M203" t="str">
        <f>IF(Raw!BJ203="", "", Raw!BJ203)</f>
        <v/>
      </c>
    </row>
    <row r="204" spans="1:13" x14ac:dyDescent="0.2">
      <c r="A204" s="4" t="str">
        <f>IF(B204="", "", 203)</f>
        <v/>
      </c>
      <c r="B204" s="4" t="str">
        <f>IF(Raw!R204="", "", Raw!R204)</f>
        <v/>
      </c>
      <c r="C204" s="4" t="str">
        <f>IF(Raw!S204="", "", Raw!S204)</f>
        <v/>
      </c>
      <c r="D204" t="str">
        <f>IF(Raw!AT204="", "", Raw!AT204)</f>
        <v/>
      </c>
      <c r="E204" t="str">
        <f>IF(Raw!V204="", "", Raw!V204)</f>
        <v/>
      </c>
      <c r="F204" t="str">
        <f>IF(Raw!BA204="", "", Raw!BA204)</f>
        <v/>
      </c>
      <c r="G204" t="str">
        <f>IF(Raw!AV204="", "", Raw!AV204)</f>
        <v/>
      </c>
      <c r="H204" t="str">
        <f>IF(Raw!T204="", "", Raw!T204)</f>
        <v/>
      </c>
      <c r="I204" t="str">
        <f>IF(Raw!U204="", "", Raw!U204)</f>
        <v/>
      </c>
      <c r="J204" t="str">
        <f>IF(Raw!AZ204="Failed", "No", "")</f>
        <v/>
      </c>
      <c r="K204" s="2" t="str">
        <f>IF(Raw!BH204="", "", IF(Raw!BH204="Missed", "Missed", DATEVALUE(RIGHT(Raw!BH204, LEN(Raw!BH204) - FIND(",", Raw!BH204) - 1))))</f>
        <v/>
      </c>
      <c r="L204" s="3" t="str">
        <f>IF(Raw!BU204="", "", IF(Raw!BU204="Missed", "Missed", TIMEVALUE(Raw!BU204)))</f>
        <v/>
      </c>
      <c r="M204" t="str">
        <f>IF(Raw!BJ204="", "", Raw!BJ204)</f>
        <v/>
      </c>
    </row>
    <row r="205" spans="1:13" x14ac:dyDescent="0.2">
      <c r="A205" s="4" t="str">
        <f>IF(B205="", "", 204)</f>
        <v/>
      </c>
      <c r="B205" s="4" t="str">
        <f>IF(Raw!R205="", "", Raw!R205)</f>
        <v/>
      </c>
      <c r="C205" s="4" t="str">
        <f>IF(Raw!S205="", "", Raw!S205)</f>
        <v/>
      </c>
      <c r="D205" t="str">
        <f>IF(Raw!AT205="", "", Raw!AT205)</f>
        <v/>
      </c>
      <c r="E205" t="str">
        <f>IF(Raw!V205="", "", Raw!V205)</f>
        <v/>
      </c>
      <c r="F205" t="str">
        <f>IF(Raw!BA205="", "", Raw!BA205)</f>
        <v/>
      </c>
      <c r="G205" t="str">
        <f>IF(Raw!AV205="", "", Raw!AV205)</f>
        <v/>
      </c>
      <c r="H205" t="str">
        <f>IF(Raw!T205="", "", Raw!T205)</f>
        <v/>
      </c>
      <c r="I205" t="str">
        <f>IF(Raw!U205="", "", Raw!U205)</f>
        <v/>
      </c>
      <c r="J205" t="str">
        <f>IF(Raw!AZ205="Failed", "No", "")</f>
        <v/>
      </c>
      <c r="K205" s="2" t="str">
        <f>IF(Raw!BH205="", "", IF(Raw!BH205="Missed", "Missed", DATEVALUE(RIGHT(Raw!BH205, LEN(Raw!BH205) - FIND(",", Raw!BH205) - 1))))</f>
        <v/>
      </c>
      <c r="L205" s="3" t="str">
        <f>IF(Raw!BU205="", "", IF(Raw!BU205="Missed", "Missed", TIMEVALUE(Raw!BU205)))</f>
        <v/>
      </c>
      <c r="M205" t="str">
        <f>IF(Raw!BJ205="", "", Raw!BJ205)</f>
        <v/>
      </c>
    </row>
    <row r="206" spans="1:13" x14ac:dyDescent="0.2">
      <c r="A206" s="4" t="str">
        <f>IF(B206="", "", 205)</f>
        <v/>
      </c>
      <c r="B206" s="4" t="str">
        <f>IF(Raw!R206="", "", Raw!R206)</f>
        <v/>
      </c>
      <c r="C206" s="4" t="str">
        <f>IF(Raw!S206="", "", Raw!S206)</f>
        <v/>
      </c>
      <c r="D206" t="str">
        <f>IF(Raw!AT206="", "", Raw!AT206)</f>
        <v/>
      </c>
      <c r="E206" t="str">
        <f>IF(Raw!V206="", "", Raw!V206)</f>
        <v/>
      </c>
      <c r="F206" t="str">
        <f>IF(Raw!BA206="", "", Raw!BA206)</f>
        <v/>
      </c>
      <c r="G206" t="str">
        <f>IF(Raw!AV206="", "", Raw!AV206)</f>
        <v/>
      </c>
      <c r="H206" t="str">
        <f>IF(Raw!T206="", "", Raw!T206)</f>
        <v/>
      </c>
      <c r="I206" t="str">
        <f>IF(Raw!U206="", "", Raw!U206)</f>
        <v/>
      </c>
      <c r="J206" t="str">
        <f>IF(Raw!AZ206="Failed", "No", "")</f>
        <v/>
      </c>
      <c r="K206" s="2" t="str">
        <f>IF(Raw!BH206="", "", IF(Raw!BH206="Missed", "Missed", DATEVALUE(RIGHT(Raw!BH206, LEN(Raw!BH206) - FIND(",", Raw!BH206) - 1))))</f>
        <v/>
      </c>
      <c r="L206" s="3" t="str">
        <f>IF(Raw!BU206="", "", IF(Raw!BU206="Missed", "Missed", TIMEVALUE(Raw!BU206)))</f>
        <v/>
      </c>
      <c r="M206" t="str">
        <f>IF(Raw!BJ206="", "", Raw!BJ206)</f>
        <v/>
      </c>
    </row>
    <row r="207" spans="1:13" x14ac:dyDescent="0.2">
      <c r="A207" s="4" t="str">
        <f>IF(B207="", "", 206)</f>
        <v/>
      </c>
      <c r="B207" s="4" t="str">
        <f>IF(Raw!R207="", "", Raw!R207)</f>
        <v/>
      </c>
      <c r="C207" s="4" t="str">
        <f>IF(Raw!S207="", "", Raw!S207)</f>
        <v/>
      </c>
      <c r="D207" t="str">
        <f>IF(Raw!AT207="", "", Raw!AT207)</f>
        <v/>
      </c>
      <c r="E207" t="str">
        <f>IF(Raw!V207="", "", Raw!V207)</f>
        <v/>
      </c>
      <c r="F207" t="str">
        <f>IF(Raw!BA207="", "", Raw!BA207)</f>
        <v/>
      </c>
      <c r="G207" t="str">
        <f>IF(Raw!AV207="", "", Raw!AV207)</f>
        <v/>
      </c>
      <c r="H207" t="str">
        <f>IF(Raw!T207="", "", Raw!T207)</f>
        <v/>
      </c>
      <c r="I207" t="str">
        <f>IF(Raw!U207="", "", Raw!U207)</f>
        <v/>
      </c>
      <c r="J207" t="str">
        <f>IF(Raw!AZ207="Failed", "No", "")</f>
        <v/>
      </c>
      <c r="K207" s="2" t="str">
        <f>IF(Raw!BH207="", "", IF(Raw!BH207="Missed", "Missed", DATEVALUE(RIGHT(Raw!BH207, LEN(Raw!BH207) - FIND(",", Raw!BH207) - 1))))</f>
        <v/>
      </c>
      <c r="L207" s="3" t="str">
        <f>IF(Raw!BU207="", "", IF(Raw!BU207="Missed", "Missed", TIMEVALUE(Raw!BU207)))</f>
        <v/>
      </c>
      <c r="M207" t="str">
        <f>IF(Raw!BJ207="", "", Raw!BJ207)</f>
        <v/>
      </c>
    </row>
    <row r="208" spans="1:13" x14ac:dyDescent="0.2">
      <c r="A208" s="4" t="str">
        <f>IF(B208="", "", 207)</f>
        <v/>
      </c>
      <c r="B208" s="4" t="str">
        <f>IF(Raw!R208="", "", Raw!R208)</f>
        <v/>
      </c>
      <c r="C208" s="4" t="str">
        <f>IF(Raw!S208="", "", Raw!S208)</f>
        <v/>
      </c>
      <c r="D208" t="str">
        <f>IF(Raw!AT208="", "", Raw!AT208)</f>
        <v/>
      </c>
      <c r="E208" t="str">
        <f>IF(Raw!V208="", "", Raw!V208)</f>
        <v/>
      </c>
      <c r="F208" t="str">
        <f>IF(Raw!BA208="", "", Raw!BA208)</f>
        <v/>
      </c>
      <c r="G208" t="str">
        <f>IF(Raw!AV208="", "", Raw!AV208)</f>
        <v/>
      </c>
      <c r="H208" t="str">
        <f>IF(Raw!T208="", "", Raw!T208)</f>
        <v/>
      </c>
      <c r="I208" t="str">
        <f>IF(Raw!U208="", "", Raw!U208)</f>
        <v/>
      </c>
      <c r="J208" t="str">
        <f>IF(Raw!AZ208="Failed", "No", "")</f>
        <v/>
      </c>
      <c r="K208" s="2" t="str">
        <f>IF(Raw!BH208="", "", IF(Raw!BH208="Missed", "Missed", DATEVALUE(RIGHT(Raw!BH208, LEN(Raw!BH208) - FIND(",", Raw!BH208) - 1))))</f>
        <v/>
      </c>
      <c r="L208" s="3" t="str">
        <f>IF(Raw!BU208="", "", IF(Raw!BU208="Missed", "Missed", TIMEVALUE(Raw!BU208)))</f>
        <v/>
      </c>
      <c r="M208" t="str">
        <f>IF(Raw!BJ208="", "", Raw!BJ208)</f>
        <v/>
      </c>
    </row>
    <row r="209" spans="1:13" x14ac:dyDescent="0.2">
      <c r="A209" s="4" t="str">
        <f>IF(B209="", "", 208)</f>
        <v/>
      </c>
      <c r="B209" s="4" t="str">
        <f>IF(Raw!R209="", "", Raw!R209)</f>
        <v/>
      </c>
      <c r="C209" s="4" t="str">
        <f>IF(Raw!S209="", "", Raw!S209)</f>
        <v/>
      </c>
      <c r="D209" t="str">
        <f>IF(Raw!AT209="", "", Raw!AT209)</f>
        <v/>
      </c>
      <c r="E209" t="str">
        <f>IF(Raw!V209="", "", Raw!V209)</f>
        <v/>
      </c>
      <c r="F209" t="str">
        <f>IF(Raw!BA209="", "", Raw!BA209)</f>
        <v/>
      </c>
      <c r="G209" t="str">
        <f>IF(Raw!AV209="", "", Raw!AV209)</f>
        <v/>
      </c>
      <c r="H209" t="str">
        <f>IF(Raw!T209="", "", Raw!T209)</f>
        <v/>
      </c>
      <c r="I209" t="str">
        <f>IF(Raw!U209="", "", Raw!U209)</f>
        <v/>
      </c>
      <c r="J209" t="str">
        <f>IF(Raw!AZ209="Failed", "No", "")</f>
        <v/>
      </c>
      <c r="K209" s="2" t="str">
        <f>IF(Raw!BH209="", "", IF(Raw!BH209="Missed", "Missed", DATEVALUE(RIGHT(Raw!BH209, LEN(Raw!BH209) - FIND(",", Raw!BH209) - 1))))</f>
        <v/>
      </c>
      <c r="L209" s="3" t="str">
        <f>IF(Raw!BU209="", "", IF(Raw!BU209="Missed", "Missed", TIMEVALUE(Raw!BU209)))</f>
        <v/>
      </c>
      <c r="M209" t="str">
        <f>IF(Raw!BJ209="", "", Raw!BJ209)</f>
        <v/>
      </c>
    </row>
    <row r="210" spans="1:13" x14ac:dyDescent="0.2">
      <c r="A210" s="4" t="str">
        <f>IF(B210="", "", 209)</f>
        <v/>
      </c>
      <c r="B210" s="4" t="str">
        <f>IF(Raw!R210="", "", Raw!R210)</f>
        <v/>
      </c>
      <c r="C210" s="4" t="str">
        <f>IF(Raw!S210="", "", Raw!S210)</f>
        <v/>
      </c>
      <c r="D210" t="str">
        <f>IF(Raw!AT210="", "", Raw!AT210)</f>
        <v/>
      </c>
      <c r="E210" t="str">
        <f>IF(Raw!V210="", "", Raw!V210)</f>
        <v/>
      </c>
      <c r="F210" t="str">
        <f>IF(Raw!BA210="", "", Raw!BA210)</f>
        <v/>
      </c>
      <c r="G210" t="str">
        <f>IF(Raw!AV210="", "", Raw!AV210)</f>
        <v/>
      </c>
      <c r="H210" t="str">
        <f>IF(Raw!T210="", "", Raw!T210)</f>
        <v/>
      </c>
      <c r="I210" t="str">
        <f>IF(Raw!U210="", "", Raw!U210)</f>
        <v/>
      </c>
      <c r="J210" t="str">
        <f>IF(Raw!AZ210="Failed", "No", "")</f>
        <v/>
      </c>
      <c r="K210" s="2" t="str">
        <f>IF(Raw!BH210="", "", IF(Raw!BH210="Missed", "Missed", DATEVALUE(RIGHT(Raw!BH210, LEN(Raw!BH210) - FIND(",", Raw!BH210) - 1))))</f>
        <v/>
      </c>
      <c r="L210" s="3" t="str">
        <f>IF(Raw!BU210="", "", IF(Raw!BU210="Missed", "Missed", TIMEVALUE(Raw!BU210)))</f>
        <v/>
      </c>
      <c r="M210" t="str">
        <f>IF(Raw!BJ210="", "", Raw!BJ210)</f>
        <v/>
      </c>
    </row>
    <row r="211" spans="1:13" x14ac:dyDescent="0.2">
      <c r="A211" s="4" t="str">
        <f>IF(B211="", "", 210)</f>
        <v/>
      </c>
      <c r="B211" s="4" t="str">
        <f>IF(Raw!R211="", "", Raw!R211)</f>
        <v/>
      </c>
      <c r="C211" s="4" t="str">
        <f>IF(Raw!S211="", "", Raw!S211)</f>
        <v/>
      </c>
      <c r="D211" t="str">
        <f>IF(Raw!AT211="", "", Raw!AT211)</f>
        <v/>
      </c>
      <c r="E211" t="str">
        <f>IF(Raw!V211="", "", Raw!V211)</f>
        <v/>
      </c>
      <c r="F211" t="str">
        <f>IF(Raw!BA211="", "", Raw!BA211)</f>
        <v/>
      </c>
      <c r="G211" t="str">
        <f>IF(Raw!AV211="", "", Raw!AV211)</f>
        <v/>
      </c>
      <c r="H211" t="str">
        <f>IF(Raw!T211="", "", Raw!T211)</f>
        <v/>
      </c>
      <c r="I211" t="str">
        <f>IF(Raw!U211="", "", Raw!U211)</f>
        <v/>
      </c>
      <c r="J211" t="str">
        <f>IF(Raw!AZ211="Failed", "No", "")</f>
        <v/>
      </c>
      <c r="K211" s="2" t="str">
        <f>IF(Raw!BH211="", "", IF(Raw!BH211="Missed", "Missed", DATEVALUE(RIGHT(Raw!BH211, LEN(Raw!BH211) - FIND(",", Raw!BH211) - 1))))</f>
        <v/>
      </c>
      <c r="L211" s="3" t="str">
        <f>IF(Raw!BU211="", "", IF(Raw!BU211="Missed", "Missed", TIMEVALUE(Raw!BU211)))</f>
        <v/>
      </c>
      <c r="M211" t="str">
        <f>IF(Raw!BJ211="", "", Raw!BJ211)</f>
        <v/>
      </c>
    </row>
    <row r="212" spans="1:13" x14ac:dyDescent="0.2">
      <c r="A212" s="4" t="str">
        <f>IF(B212="", "", 211)</f>
        <v/>
      </c>
      <c r="B212" s="4" t="str">
        <f>IF(Raw!R212="", "", Raw!R212)</f>
        <v/>
      </c>
      <c r="C212" s="4" t="str">
        <f>IF(Raw!S212="", "", Raw!S212)</f>
        <v/>
      </c>
      <c r="D212" t="str">
        <f>IF(Raw!AT212="", "", Raw!AT212)</f>
        <v/>
      </c>
      <c r="E212" t="str">
        <f>IF(Raw!V212="", "", Raw!V212)</f>
        <v/>
      </c>
      <c r="F212" t="str">
        <f>IF(Raw!BA212="", "", Raw!BA212)</f>
        <v/>
      </c>
      <c r="G212" t="str">
        <f>IF(Raw!AV212="", "", Raw!AV212)</f>
        <v/>
      </c>
      <c r="H212" t="str">
        <f>IF(Raw!T212="", "", Raw!T212)</f>
        <v/>
      </c>
      <c r="I212" t="str">
        <f>IF(Raw!U212="", "", Raw!U212)</f>
        <v/>
      </c>
      <c r="J212" t="str">
        <f>IF(Raw!AZ212="Failed", "No", "")</f>
        <v/>
      </c>
      <c r="K212" s="2" t="str">
        <f>IF(Raw!BH212="", "", IF(Raw!BH212="Missed", "Missed", DATEVALUE(RIGHT(Raw!BH212, LEN(Raw!BH212) - FIND(",", Raw!BH212) - 1))))</f>
        <v/>
      </c>
      <c r="L212" s="3" t="str">
        <f>IF(Raw!BU212="", "", IF(Raw!BU212="Missed", "Missed", TIMEVALUE(Raw!BU212)))</f>
        <v/>
      </c>
      <c r="M212" t="str">
        <f>IF(Raw!BJ212="", "", Raw!BJ212)</f>
        <v/>
      </c>
    </row>
    <row r="213" spans="1:13" x14ac:dyDescent="0.2">
      <c r="A213" s="4" t="str">
        <f>IF(B213="", "", 212)</f>
        <v/>
      </c>
      <c r="B213" s="4" t="str">
        <f>IF(Raw!R213="", "", Raw!R213)</f>
        <v/>
      </c>
      <c r="C213" s="4" t="str">
        <f>IF(Raw!S213="", "", Raw!S213)</f>
        <v/>
      </c>
      <c r="D213" t="str">
        <f>IF(Raw!AT213="", "", Raw!AT213)</f>
        <v/>
      </c>
      <c r="E213" t="str">
        <f>IF(Raw!V213="", "", Raw!V213)</f>
        <v/>
      </c>
      <c r="F213" t="str">
        <f>IF(Raw!BA213="", "", Raw!BA213)</f>
        <v/>
      </c>
      <c r="G213" t="str">
        <f>IF(Raw!AV213="", "", Raw!AV213)</f>
        <v/>
      </c>
      <c r="H213" t="str">
        <f>IF(Raw!T213="", "", Raw!T213)</f>
        <v/>
      </c>
      <c r="I213" t="str">
        <f>IF(Raw!U213="", "", Raw!U213)</f>
        <v/>
      </c>
      <c r="J213" t="str">
        <f>IF(Raw!AZ213="Failed", "No", "")</f>
        <v/>
      </c>
      <c r="K213" s="2" t="str">
        <f>IF(Raw!BH213="", "", IF(Raw!BH213="Missed", "Missed", DATEVALUE(RIGHT(Raw!BH213, LEN(Raw!BH213) - FIND(",", Raw!BH213) - 1))))</f>
        <v/>
      </c>
      <c r="L213" s="3" t="str">
        <f>IF(Raw!BU213="", "", IF(Raw!BU213="Missed", "Missed", TIMEVALUE(Raw!BU213)))</f>
        <v/>
      </c>
      <c r="M213" t="str">
        <f>IF(Raw!BJ213="", "", Raw!BJ213)</f>
        <v/>
      </c>
    </row>
    <row r="214" spans="1:13" x14ac:dyDescent="0.2">
      <c r="A214" s="4" t="str">
        <f>IF(B214="", "", 213)</f>
        <v/>
      </c>
      <c r="B214" s="4" t="str">
        <f>IF(Raw!R214="", "", Raw!R214)</f>
        <v/>
      </c>
      <c r="C214" s="4" t="str">
        <f>IF(Raw!S214="", "", Raw!S214)</f>
        <v/>
      </c>
      <c r="D214" t="str">
        <f>IF(Raw!AT214="", "", Raw!AT214)</f>
        <v/>
      </c>
      <c r="E214" t="str">
        <f>IF(Raw!V214="", "", Raw!V214)</f>
        <v/>
      </c>
      <c r="F214" t="str">
        <f>IF(Raw!BA214="", "", Raw!BA214)</f>
        <v/>
      </c>
      <c r="G214" t="str">
        <f>IF(Raw!AV214="", "", Raw!AV214)</f>
        <v/>
      </c>
      <c r="H214" t="str">
        <f>IF(Raw!T214="", "", Raw!T214)</f>
        <v/>
      </c>
      <c r="I214" t="str">
        <f>IF(Raw!U214="", "", Raw!U214)</f>
        <v/>
      </c>
      <c r="J214" t="str">
        <f>IF(Raw!AZ214="Failed", "No", "")</f>
        <v/>
      </c>
      <c r="K214" s="2" t="str">
        <f>IF(Raw!BH214="", "", IF(Raw!BH214="Missed", "Missed", DATEVALUE(RIGHT(Raw!BH214, LEN(Raw!BH214) - FIND(",", Raw!BH214) - 1))))</f>
        <v/>
      </c>
      <c r="L214" s="3" t="str">
        <f>IF(Raw!BU214="", "", IF(Raw!BU214="Missed", "Missed", TIMEVALUE(Raw!BU214)))</f>
        <v/>
      </c>
      <c r="M214" t="str">
        <f>IF(Raw!BJ214="", "", Raw!BJ214)</f>
        <v/>
      </c>
    </row>
    <row r="215" spans="1:13" x14ac:dyDescent="0.2">
      <c r="A215" s="4" t="str">
        <f>IF(B215="", "", 214)</f>
        <v/>
      </c>
      <c r="B215" s="4" t="str">
        <f>IF(Raw!R215="", "", Raw!R215)</f>
        <v/>
      </c>
      <c r="C215" s="4" t="str">
        <f>IF(Raw!S215="", "", Raw!S215)</f>
        <v/>
      </c>
      <c r="D215" t="str">
        <f>IF(Raw!AT215="", "", Raw!AT215)</f>
        <v/>
      </c>
      <c r="E215" t="str">
        <f>IF(Raw!V215="", "", Raw!V215)</f>
        <v/>
      </c>
      <c r="F215" t="str">
        <f>IF(Raw!BA215="", "", Raw!BA215)</f>
        <v/>
      </c>
      <c r="G215" t="str">
        <f>IF(Raw!AV215="", "", Raw!AV215)</f>
        <v/>
      </c>
      <c r="H215" t="str">
        <f>IF(Raw!T215="", "", Raw!T215)</f>
        <v/>
      </c>
      <c r="I215" t="str">
        <f>IF(Raw!U215="", "", Raw!U215)</f>
        <v/>
      </c>
      <c r="J215" t="str">
        <f>IF(Raw!AZ215="Failed", "No", "")</f>
        <v/>
      </c>
      <c r="K215" s="2" t="str">
        <f>IF(Raw!BH215="", "", IF(Raw!BH215="Missed", "Missed", DATEVALUE(RIGHT(Raw!BH215, LEN(Raw!BH215) - FIND(",", Raw!BH215) - 1))))</f>
        <v/>
      </c>
      <c r="L215" s="3" t="str">
        <f>IF(Raw!BU215="", "", IF(Raw!BU215="Missed", "Missed", TIMEVALUE(Raw!BU215)))</f>
        <v/>
      </c>
      <c r="M215" t="str">
        <f>IF(Raw!BJ215="", "", Raw!BJ215)</f>
        <v/>
      </c>
    </row>
    <row r="216" spans="1:13" x14ac:dyDescent="0.2">
      <c r="A216" s="4" t="str">
        <f>IF(B216="", "", 215)</f>
        <v/>
      </c>
      <c r="B216" s="4" t="str">
        <f>IF(Raw!R216="", "", Raw!R216)</f>
        <v/>
      </c>
      <c r="C216" s="4" t="str">
        <f>IF(Raw!S216="", "", Raw!S216)</f>
        <v/>
      </c>
      <c r="D216" t="str">
        <f>IF(Raw!AT216="", "", Raw!AT216)</f>
        <v/>
      </c>
      <c r="E216" t="str">
        <f>IF(Raw!V216="", "", Raw!V216)</f>
        <v/>
      </c>
      <c r="F216" t="str">
        <f>IF(Raw!BA216="", "", Raw!BA216)</f>
        <v/>
      </c>
      <c r="G216" t="str">
        <f>IF(Raw!AV216="", "", Raw!AV216)</f>
        <v/>
      </c>
      <c r="H216" t="str">
        <f>IF(Raw!T216="", "", Raw!T216)</f>
        <v/>
      </c>
      <c r="I216" t="str">
        <f>IF(Raw!U216="", "", Raw!U216)</f>
        <v/>
      </c>
      <c r="J216" t="str">
        <f>IF(Raw!AZ216="Failed", "No", "")</f>
        <v/>
      </c>
      <c r="K216" s="2" t="str">
        <f>IF(Raw!BH216="", "", IF(Raw!BH216="Missed", "Missed", DATEVALUE(RIGHT(Raw!BH216, LEN(Raw!BH216) - FIND(",", Raw!BH216) - 1))))</f>
        <v/>
      </c>
      <c r="L216" s="3" t="str">
        <f>IF(Raw!BU216="", "", IF(Raw!BU216="Missed", "Missed", TIMEVALUE(Raw!BU216)))</f>
        <v/>
      </c>
      <c r="M216" t="str">
        <f>IF(Raw!BJ216="", "", Raw!BJ216)</f>
        <v/>
      </c>
    </row>
    <row r="217" spans="1:13" x14ac:dyDescent="0.2">
      <c r="A217" s="4" t="str">
        <f>IF(B217="", "", 216)</f>
        <v/>
      </c>
      <c r="B217" s="4" t="str">
        <f>IF(Raw!R217="", "", Raw!R217)</f>
        <v/>
      </c>
      <c r="C217" s="4" t="str">
        <f>IF(Raw!S217="", "", Raw!S217)</f>
        <v/>
      </c>
      <c r="D217" t="str">
        <f>IF(Raw!AT217="", "", Raw!AT217)</f>
        <v/>
      </c>
      <c r="E217" t="str">
        <f>IF(Raw!V217="", "", Raw!V217)</f>
        <v/>
      </c>
      <c r="F217" t="str">
        <f>IF(Raw!BA217="", "", Raw!BA217)</f>
        <v/>
      </c>
      <c r="G217" t="str">
        <f>IF(Raw!AV217="", "", Raw!AV217)</f>
        <v/>
      </c>
      <c r="H217" t="str">
        <f>IF(Raw!T217="", "", Raw!T217)</f>
        <v/>
      </c>
      <c r="I217" t="str">
        <f>IF(Raw!U217="", "", Raw!U217)</f>
        <v/>
      </c>
      <c r="J217" t="str">
        <f>IF(Raw!AZ217="Failed", "No", "")</f>
        <v/>
      </c>
      <c r="K217" s="2" t="str">
        <f>IF(Raw!BH217="", "", IF(Raw!BH217="Missed", "Missed", DATEVALUE(RIGHT(Raw!BH217, LEN(Raw!BH217) - FIND(",", Raw!BH217) - 1))))</f>
        <v/>
      </c>
      <c r="L217" s="3" t="str">
        <f>IF(Raw!BU217="", "", IF(Raw!BU217="Missed", "Missed", TIMEVALUE(Raw!BU217)))</f>
        <v/>
      </c>
      <c r="M217" t="str">
        <f>IF(Raw!BJ217="", "", Raw!BJ217)</f>
        <v/>
      </c>
    </row>
    <row r="218" spans="1:13" x14ac:dyDescent="0.2">
      <c r="A218" s="4" t="str">
        <f>IF(B218="", "", 217)</f>
        <v/>
      </c>
      <c r="B218" s="4" t="str">
        <f>IF(Raw!R218="", "", Raw!R218)</f>
        <v/>
      </c>
      <c r="C218" s="4" t="str">
        <f>IF(Raw!S218="", "", Raw!S218)</f>
        <v/>
      </c>
      <c r="D218" t="str">
        <f>IF(Raw!AT218="", "", Raw!AT218)</f>
        <v/>
      </c>
      <c r="E218" t="str">
        <f>IF(Raw!V218="", "", Raw!V218)</f>
        <v/>
      </c>
      <c r="F218" t="str">
        <f>IF(Raw!BA218="", "", Raw!BA218)</f>
        <v/>
      </c>
      <c r="G218" t="str">
        <f>IF(Raw!AV218="", "", Raw!AV218)</f>
        <v/>
      </c>
      <c r="H218" t="str">
        <f>IF(Raw!T218="", "", Raw!T218)</f>
        <v/>
      </c>
      <c r="I218" t="str">
        <f>IF(Raw!U218="", "", Raw!U218)</f>
        <v/>
      </c>
      <c r="J218" t="str">
        <f>IF(Raw!AZ218="Failed", "No", "")</f>
        <v/>
      </c>
      <c r="K218" s="2" t="str">
        <f>IF(Raw!BH218="", "", IF(Raw!BH218="Missed", "Missed", DATEVALUE(RIGHT(Raw!BH218, LEN(Raw!BH218) - FIND(",", Raw!BH218) - 1))))</f>
        <v/>
      </c>
      <c r="L218" s="3" t="str">
        <f>IF(Raw!BU218="", "", IF(Raw!BU218="Missed", "Missed", TIMEVALUE(Raw!BU218)))</f>
        <v/>
      </c>
      <c r="M218" t="str">
        <f>IF(Raw!BJ218="", "", Raw!BJ218)</f>
        <v/>
      </c>
    </row>
    <row r="219" spans="1:13" x14ac:dyDescent="0.2">
      <c r="A219" s="4" t="str">
        <f>IF(B219="", "", 218)</f>
        <v/>
      </c>
      <c r="B219" s="4" t="str">
        <f>IF(Raw!R219="", "", Raw!R219)</f>
        <v/>
      </c>
      <c r="C219" s="4" t="str">
        <f>IF(Raw!S219="", "", Raw!S219)</f>
        <v/>
      </c>
      <c r="D219" t="str">
        <f>IF(Raw!AT219="", "", Raw!AT219)</f>
        <v/>
      </c>
      <c r="E219" t="str">
        <f>IF(Raw!V219="", "", Raw!V219)</f>
        <v/>
      </c>
      <c r="F219" t="str">
        <f>IF(Raw!BA219="", "", Raw!BA219)</f>
        <v/>
      </c>
      <c r="G219" t="str">
        <f>IF(Raw!AV219="", "", Raw!AV219)</f>
        <v/>
      </c>
      <c r="H219" t="str">
        <f>IF(Raw!T219="", "", Raw!T219)</f>
        <v/>
      </c>
      <c r="I219" t="str">
        <f>IF(Raw!U219="", "", Raw!U219)</f>
        <v/>
      </c>
      <c r="J219" t="str">
        <f>IF(Raw!AZ219="Failed", "No", "")</f>
        <v/>
      </c>
      <c r="K219" s="2" t="str">
        <f>IF(Raw!BH219="", "", IF(Raw!BH219="Missed", "Missed", DATEVALUE(RIGHT(Raw!BH219, LEN(Raw!BH219) - FIND(",", Raw!BH219) - 1))))</f>
        <v/>
      </c>
      <c r="L219" s="3" t="str">
        <f>IF(Raw!BU219="", "", IF(Raw!BU219="Missed", "Missed", TIMEVALUE(Raw!BU219)))</f>
        <v/>
      </c>
      <c r="M219" t="str">
        <f>IF(Raw!BJ219="", "", Raw!BJ219)</f>
        <v/>
      </c>
    </row>
    <row r="220" spans="1:13" x14ac:dyDescent="0.2">
      <c r="A220" s="4" t="str">
        <f>IF(B220="", "", 219)</f>
        <v/>
      </c>
      <c r="B220" s="4" t="str">
        <f>IF(Raw!R220="", "", Raw!R220)</f>
        <v/>
      </c>
      <c r="C220" s="4" t="str">
        <f>IF(Raw!S220="", "", Raw!S220)</f>
        <v/>
      </c>
      <c r="D220" t="str">
        <f>IF(Raw!AT220="", "", Raw!AT220)</f>
        <v/>
      </c>
      <c r="E220" t="str">
        <f>IF(Raw!V220="", "", Raw!V220)</f>
        <v/>
      </c>
      <c r="F220" t="str">
        <f>IF(Raw!BA220="", "", Raw!BA220)</f>
        <v/>
      </c>
      <c r="G220" t="str">
        <f>IF(Raw!AV220="", "", Raw!AV220)</f>
        <v/>
      </c>
      <c r="H220" t="str">
        <f>IF(Raw!T220="", "", Raw!T220)</f>
        <v/>
      </c>
      <c r="I220" t="str">
        <f>IF(Raw!U220="", "", Raw!U220)</f>
        <v/>
      </c>
      <c r="J220" t="str">
        <f>IF(Raw!AZ220="Failed", "No", "")</f>
        <v/>
      </c>
      <c r="K220" s="2" t="str">
        <f>IF(Raw!BH220="", "", IF(Raw!BH220="Missed", "Missed", DATEVALUE(RIGHT(Raw!BH220, LEN(Raw!BH220) - FIND(",", Raw!BH220) - 1))))</f>
        <v/>
      </c>
      <c r="L220" s="3" t="str">
        <f>IF(Raw!BU220="", "", IF(Raw!BU220="Missed", "Missed", TIMEVALUE(Raw!BU220)))</f>
        <v/>
      </c>
      <c r="M220" t="str">
        <f>IF(Raw!BJ220="", "", Raw!BJ220)</f>
        <v/>
      </c>
    </row>
    <row r="221" spans="1:13" x14ac:dyDescent="0.2">
      <c r="A221" s="4" t="str">
        <f>IF(B221="", "", 220)</f>
        <v/>
      </c>
      <c r="B221" s="4" t="str">
        <f>IF(Raw!R221="", "", Raw!R221)</f>
        <v/>
      </c>
      <c r="C221" s="4" t="str">
        <f>IF(Raw!S221="", "", Raw!S221)</f>
        <v/>
      </c>
      <c r="D221" t="str">
        <f>IF(Raw!AT221="", "", Raw!AT221)</f>
        <v/>
      </c>
      <c r="E221" t="str">
        <f>IF(Raw!V221="", "", Raw!V221)</f>
        <v/>
      </c>
      <c r="F221" t="str">
        <f>IF(Raw!BA221="", "", Raw!BA221)</f>
        <v/>
      </c>
      <c r="G221" t="str">
        <f>IF(Raw!AV221="", "", Raw!AV221)</f>
        <v/>
      </c>
      <c r="H221" t="str">
        <f>IF(Raw!T221="", "", Raw!T221)</f>
        <v/>
      </c>
      <c r="I221" t="str">
        <f>IF(Raw!U221="", "", Raw!U221)</f>
        <v/>
      </c>
      <c r="J221" t="str">
        <f>IF(Raw!AZ221="Failed", "No", "")</f>
        <v/>
      </c>
      <c r="K221" s="2" t="str">
        <f>IF(Raw!BH221="", "", IF(Raw!BH221="Missed", "Missed", DATEVALUE(RIGHT(Raw!BH221, LEN(Raw!BH221) - FIND(",", Raw!BH221) - 1))))</f>
        <v/>
      </c>
      <c r="L221" s="3" t="str">
        <f>IF(Raw!BU221="", "", IF(Raw!BU221="Missed", "Missed", TIMEVALUE(Raw!BU221)))</f>
        <v/>
      </c>
      <c r="M221" t="str">
        <f>IF(Raw!BJ221="", "", Raw!BJ221)</f>
        <v/>
      </c>
    </row>
    <row r="222" spans="1:13" x14ac:dyDescent="0.2">
      <c r="A222" s="4" t="str">
        <f>IF(B222="", "", 221)</f>
        <v/>
      </c>
      <c r="B222" s="4" t="str">
        <f>IF(Raw!R222="", "", Raw!R222)</f>
        <v/>
      </c>
      <c r="C222" s="4" t="str">
        <f>IF(Raw!S222="", "", Raw!S222)</f>
        <v/>
      </c>
      <c r="D222" t="str">
        <f>IF(Raw!AT222="", "", Raw!AT222)</f>
        <v/>
      </c>
      <c r="E222" t="str">
        <f>IF(Raw!V222="", "", Raw!V222)</f>
        <v/>
      </c>
      <c r="F222" t="str">
        <f>IF(Raw!BA222="", "", Raw!BA222)</f>
        <v/>
      </c>
      <c r="G222" t="str">
        <f>IF(Raw!AV222="", "", Raw!AV222)</f>
        <v/>
      </c>
      <c r="H222" t="str">
        <f>IF(Raw!T222="", "", Raw!T222)</f>
        <v/>
      </c>
      <c r="I222" t="str">
        <f>IF(Raw!U222="", "", Raw!U222)</f>
        <v/>
      </c>
      <c r="J222" t="str">
        <f>IF(Raw!AZ222="Failed", "No", "")</f>
        <v/>
      </c>
      <c r="K222" s="2" t="str">
        <f>IF(Raw!BH222="", "", IF(Raw!BH222="Missed", "Missed", DATEVALUE(RIGHT(Raw!BH222, LEN(Raw!BH222) - FIND(",", Raw!BH222) - 1))))</f>
        <v/>
      </c>
      <c r="L222" s="3" t="str">
        <f>IF(Raw!BU222="", "", IF(Raw!BU222="Missed", "Missed", TIMEVALUE(Raw!BU222)))</f>
        <v/>
      </c>
      <c r="M222" t="str">
        <f>IF(Raw!BJ222="", "", Raw!BJ222)</f>
        <v/>
      </c>
    </row>
    <row r="223" spans="1:13" x14ac:dyDescent="0.2">
      <c r="A223" s="4" t="str">
        <f>IF(B223="", "", 222)</f>
        <v/>
      </c>
      <c r="B223" s="4" t="str">
        <f>IF(Raw!R223="", "", Raw!R223)</f>
        <v/>
      </c>
      <c r="C223" s="4" t="str">
        <f>IF(Raw!S223="", "", Raw!S223)</f>
        <v/>
      </c>
      <c r="D223" t="str">
        <f>IF(Raw!AT223="", "", Raw!AT223)</f>
        <v/>
      </c>
      <c r="E223" t="str">
        <f>IF(Raw!V223="", "", Raw!V223)</f>
        <v/>
      </c>
      <c r="F223" t="str">
        <f>IF(Raw!BA223="", "", Raw!BA223)</f>
        <v/>
      </c>
      <c r="G223" t="str">
        <f>IF(Raw!AV223="", "", Raw!AV223)</f>
        <v/>
      </c>
      <c r="H223" t="str">
        <f>IF(Raw!T223="", "", Raw!T223)</f>
        <v/>
      </c>
      <c r="I223" t="str">
        <f>IF(Raw!U223="", "", Raw!U223)</f>
        <v/>
      </c>
      <c r="J223" t="str">
        <f>IF(Raw!AZ223="Failed", "No", "")</f>
        <v/>
      </c>
      <c r="K223" s="2" t="str">
        <f>IF(Raw!BH223="", "", IF(Raw!BH223="Missed", "Missed", DATEVALUE(RIGHT(Raw!BH223, LEN(Raw!BH223) - FIND(",", Raw!BH223) - 1))))</f>
        <v/>
      </c>
      <c r="L223" s="3" t="str">
        <f>IF(Raw!BU223="", "", IF(Raw!BU223="Missed", "Missed", TIMEVALUE(Raw!BU223)))</f>
        <v/>
      </c>
      <c r="M223" t="str">
        <f>IF(Raw!BJ223="", "", Raw!BJ223)</f>
        <v/>
      </c>
    </row>
    <row r="224" spans="1:13" x14ac:dyDescent="0.2">
      <c r="A224" s="4" t="str">
        <f>IF(B224="", "", 223)</f>
        <v/>
      </c>
      <c r="B224" s="4" t="str">
        <f>IF(Raw!R224="", "", Raw!R224)</f>
        <v/>
      </c>
      <c r="C224" s="4" t="str">
        <f>IF(Raw!S224="", "", Raw!S224)</f>
        <v/>
      </c>
      <c r="D224" t="str">
        <f>IF(Raw!AT224="", "", Raw!AT224)</f>
        <v/>
      </c>
      <c r="E224" t="str">
        <f>IF(Raw!V224="", "", Raw!V224)</f>
        <v/>
      </c>
      <c r="F224" t="str">
        <f>IF(Raw!BA224="", "", Raw!BA224)</f>
        <v/>
      </c>
      <c r="G224" t="str">
        <f>IF(Raw!AV224="", "", Raw!AV224)</f>
        <v/>
      </c>
      <c r="H224" t="str">
        <f>IF(Raw!T224="", "", Raw!T224)</f>
        <v/>
      </c>
      <c r="I224" t="str">
        <f>IF(Raw!U224="", "", Raw!U224)</f>
        <v/>
      </c>
      <c r="J224" t="str">
        <f>IF(Raw!AZ224="Failed", "No", "")</f>
        <v/>
      </c>
      <c r="K224" s="2" t="str">
        <f>IF(Raw!BH224="", "", IF(Raw!BH224="Missed", "Missed", DATEVALUE(RIGHT(Raw!BH224, LEN(Raw!BH224) - FIND(",", Raw!BH224) - 1))))</f>
        <v/>
      </c>
      <c r="L224" s="3" t="str">
        <f>IF(Raw!BU224="", "", IF(Raw!BU224="Missed", "Missed", TIMEVALUE(Raw!BU224)))</f>
        <v/>
      </c>
      <c r="M224" t="str">
        <f>IF(Raw!BJ224="", "", Raw!BJ224)</f>
        <v/>
      </c>
    </row>
    <row r="225" spans="1:13" x14ac:dyDescent="0.2">
      <c r="A225" s="4" t="str">
        <f>IF(B225="", "", 224)</f>
        <v/>
      </c>
      <c r="B225" s="4" t="str">
        <f>IF(Raw!R225="", "", Raw!R225)</f>
        <v/>
      </c>
      <c r="C225" s="4" t="str">
        <f>IF(Raw!S225="", "", Raw!S225)</f>
        <v/>
      </c>
      <c r="D225" t="str">
        <f>IF(Raw!AT225="", "", Raw!AT225)</f>
        <v/>
      </c>
      <c r="E225" t="str">
        <f>IF(Raw!V225="", "", Raw!V225)</f>
        <v/>
      </c>
      <c r="F225" t="str">
        <f>IF(Raw!BA225="", "", Raw!BA225)</f>
        <v/>
      </c>
      <c r="G225" t="str">
        <f>IF(Raw!AV225="", "", Raw!AV225)</f>
        <v/>
      </c>
      <c r="H225" t="str">
        <f>IF(Raw!T225="", "", Raw!T225)</f>
        <v/>
      </c>
      <c r="I225" t="str">
        <f>IF(Raw!U225="", "", Raw!U225)</f>
        <v/>
      </c>
      <c r="J225" t="str">
        <f>IF(Raw!AZ225="Failed", "No", "")</f>
        <v/>
      </c>
      <c r="K225" s="2" t="str">
        <f>IF(Raw!BH225="", "", IF(Raw!BH225="Missed", "Missed", DATEVALUE(RIGHT(Raw!BH225, LEN(Raw!BH225) - FIND(",", Raw!BH225) - 1))))</f>
        <v/>
      </c>
      <c r="L225" s="3" t="str">
        <f>IF(Raw!BU225="", "", IF(Raw!BU225="Missed", "Missed", TIMEVALUE(Raw!BU225)))</f>
        <v/>
      </c>
      <c r="M225" t="str">
        <f>IF(Raw!BJ225="", "", Raw!BJ225)</f>
        <v/>
      </c>
    </row>
    <row r="226" spans="1:13" x14ac:dyDescent="0.2">
      <c r="A226" s="4" t="str">
        <f>IF(B226="", "", 225)</f>
        <v/>
      </c>
      <c r="B226" s="4" t="str">
        <f>IF(Raw!R226="", "", Raw!R226)</f>
        <v/>
      </c>
      <c r="C226" s="4" t="str">
        <f>IF(Raw!S226="", "", Raw!S226)</f>
        <v/>
      </c>
      <c r="D226" t="str">
        <f>IF(Raw!AT226="", "", Raw!AT226)</f>
        <v/>
      </c>
      <c r="E226" t="str">
        <f>IF(Raw!V226="", "", Raw!V226)</f>
        <v/>
      </c>
      <c r="F226" t="str">
        <f>IF(Raw!BA226="", "", Raw!BA226)</f>
        <v/>
      </c>
      <c r="G226" t="str">
        <f>IF(Raw!AV226="", "", Raw!AV226)</f>
        <v/>
      </c>
      <c r="H226" t="str">
        <f>IF(Raw!T226="", "", Raw!T226)</f>
        <v/>
      </c>
      <c r="I226" t="str">
        <f>IF(Raw!U226="", "", Raw!U226)</f>
        <v/>
      </c>
      <c r="J226" t="str">
        <f>IF(Raw!AZ226="Failed", "No", "")</f>
        <v/>
      </c>
      <c r="K226" s="2" t="str">
        <f>IF(Raw!BH226="", "", IF(Raw!BH226="Missed", "Missed", DATEVALUE(RIGHT(Raw!BH226, LEN(Raw!BH226) - FIND(",", Raw!BH226) - 1))))</f>
        <v/>
      </c>
      <c r="L226" s="3" t="str">
        <f>IF(Raw!BU226="", "", IF(Raw!BU226="Missed", "Missed", TIMEVALUE(Raw!BU226)))</f>
        <v/>
      </c>
      <c r="M226" t="str">
        <f>IF(Raw!BJ226="", "", Raw!BJ226)</f>
        <v/>
      </c>
    </row>
    <row r="227" spans="1:13" x14ac:dyDescent="0.2">
      <c r="A227" s="4" t="str">
        <f>IF(B227="", "", 226)</f>
        <v/>
      </c>
      <c r="B227" s="4" t="str">
        <f>IF(Raw!R227="", "", Raw!R227)</f>
        <v/>
      </c>
      <c r="C227" s="4" t="str">
        <f>IF(Raw!S227="", "", Raw!S227)</f>
        <v/>
      </c>
      <c r="D227" t="str">
        <f>IF(Raw!AT227="", "", Raw!AT227)</f>
        <v/>
      </c>
      <c r="E227" t="str">
        <f>IF(Raw!V227="", "", Raw!V227)</f>
        <v/>
      </c>
      <c r="F227" t="str">
        <f>IF(Raw!BA227="", "", Raw!BA227)</f>
        <v/>
      </c>
      <c r="G227" t="str">
        <f>IF(Raw!AV227="", "", Raw!AV227)</f>
        <v/>
      </c>
      <c r="H227" t="str">
        <f>IF(Raw!T227="", "", Raw!T227)</f>
        <v/>
      </c>
      <c r="I227" t="str">
        <f>IF(Raw!U227="", "", Raw!U227)</f>
        <v/>
      </c>
      <c r="J227" t="str">
        <f>IF(Raw!AZ227="Failed", "No", "")</f>
        <v/>
      </c>
      <c r="K227" s="2" t="str">
        <f>IF(Raw!BH227="", "", IF(Raw!BH227="Missed", "Missed", DATEVALUE(RIGHT(Raw!BH227, LEN(Raw!BH227) - FIND(",", Raw!BH227) - 1))))</f>
        <v/>
      </c>
      <c r="L227" s="3" t="str">
        <f>IF(Raw!BU227="", "", IF(Raw!BU227="Missed", "Missed", TIMEVALUE(Raw!BU227)))</f>
        <v/>
      </c>
      <c r="M227" t="str">
        <f>IF(Raw!BJ227="", "", Raw!BJ227)</f>
        <v/>
      </c>
    </row>
    <row r="228" spans="1:13" x14ac:dyDescent="0.2">
      <c r="A228" s="4" t="str">
        <f>IF(B228="", "", 227)</f>
        <v/>
      </c>
      <c r="B228" s="4" t="str">
        <f>IF(Raw!R228="", "", Raw!R228)</f>
        <v/>
      </c>
      <c r="C228" s="4" t="str">
        <f>IF(Raw!S228="", "", Raw!S228)</f>
        <v/>
      </c>
      <c r="D228" t="str">
        <f>IF(Raw!AT228="", "", Raw!AT228)</f>
        <v/>
      </c>
      <c r="E228" t="str">
        <f>IF(Raw!V228="", "", Raw!V228)</f>
        <v/>
      </c>
      <c r="F228" t="str">
        <f>IF(Raw!BA228="", "", Raw!BA228)</f>
        <v/>
      </c>
      <c r="G228" t="str">
        <f>IF(Raw!AV228="", "", Raw!AV228)</f>
        <v/>
      </c>
      <c r="H228" t="str">
        <f>IF(Raw!T228="", "", Raw!T228)</f>
        <v/>
      </c>
      <c r="I228" t="str">
        <f>IF(Raw!U228="", "", Raw!U228)</f>
        <v/>
      </c>
      <c r="J228" t="str">
        <f>IF(Raw!AZ228="Failed", "No", "")</f>
        <v/>
      </c>
      <c r="K228" s="2" t="str">
        <f>IF(Raw!BH228="", "", IF(Raw!BH228="Missed", "Missed", DATEVALUE(RIGHT(Raw!BH228, LEN(Raw!BH228) - FIND(",", Raw!BH228) - 1))))</f>
        <v/>
      </c>
      <c r="L228" s="3" t="str">
        <f>IF(Raw!BU228="", "", IF(Raw!BU228="Missed", "Missed", TIMEVALUE(Raw!BU228)))</f>
        <v/>
      </c>
      <c r="M228" t="str">
        <f>IF(Raw!BJ228="", "", Raw!BJ228)</f>
        <v/>
      </c>
    </row>
    <row r="229" spans="1:13" x14ac:dyDescent="0.2">
      <c r="A229" s="4" t="str">
        <f>IF(B229="", "", 228)</f>
        <v/>
      </c>
      <c r="B229" s="4" t="str">
        <f>IF(Raw!R229="", "", Raw!R229)</f>
        <v/>
      </c>
      <c r="C229" s="4" t="str">
        <f>IF(Raw!S229="", "", Raw!S229)</f>
        <v/>
      </c>
      <c r="D229" t="str">
        <f>IF(Raw!AT229="", "", Raw!AT229)</f>
        <v/>
      </c>
      <c r="E229" t="str">
        <f>IF(Raw!V229="", "", Raw!V229)</f>
        <v/>
      </c>
      <c r="F229" t="str">
        <f>IF(Raw!BA229="", "", Raw!BA229)</f>
        <v/>
      </c>
      <c r="G229" t="str">
        <f>IF(Raw!AV229="", "", Raw!AV229)</f>
        <v/>
      </c>
      <c r="H229" t="str">
        <f>IF(Raw!T229="", "", Raw!T229)</f>
        <v/>
      </c>
      <c r="I229" t="str">
        <f>IF(Raw!U229="", "", Raw!U229)</f>
        <v/>
      </c>
      <c r="J229" t="str">
        <f>IF(Raw!AZ229="Failed", "No", "")</f>
        <v/>
      </c>
      <c r="K229" s="2" t="str">
        <f>IF(Raw!BH229="", "", IF(Raw!BH229="Missed", "Missed", DATEVALUE(RIGHT(Raw!BH229, LEN(Raw!BH229) - FIND(",", Raw!BH229) - 1))))</f>
        <v/>
      </c>
      <c r="L229" s="3" t="str">
        <f>IF(Raw!BU229="", "", IF(Raw!BU229="Missed", "Missed", TIMEVALUE(Raw!BU229)))</f>
        <v/>
      </c>
      <c r="M229" t="str">
        <f>IF(Raw!BJ229="", "", Raw!BJ229)</f>
        <v/>
      </c>
    </row>
    <row r="230" spans="1:13" x14ac:dyDescent="0.2">
      <c r="A230" s="4" t="str">
        <f>IF(B230="", "", 229)</f>
        <v/>
      </c>
      <c r="B230" s="4" t="str">
        <f>IF(Raw!R230="", "", Raw!R230)</f>
        <v/>
      </c>
      <c r="C230" s="4" t="str">
        <f>IF(Raw!S230="", "", Raw!S230)</f>
        <v/>
      </c>
      <c r="D230" t="str">
        <f>IF(Raw!AT230="", "", Raw!AT230)</f>
        <v/>
      </c>
      <c r="E230" t="str">
        <f>IF(Raw!V230="", "", Raw!V230)</f>
        <v/>
      </c>
      <c r="F230" t="str">
        <f>IF(Raw!BA230="", "", Raw!BA230)</f>
        <v/>
      </c>
      <c r="G230" t="str">
        <f>IF(Raw!AV230="", "", Raw!AV230)</f>
        <v/>
      </c>
      <c r="H230" t="str">
        <f>IF(Raw!T230="", "", Raw!T230)</f>
        <v/>
      </c>
      <c r="I230" t="str">
        <f>IF(Raw!U230="", "", Raw!U230)</f>
        <v/>
      </c>
      <c r="J230" t="str">
        <f>IF(Raw!AZ230="Failed", "No", "")</f>
        <v/>
      </c>
      <c r="K230" s="2" t="str">
        <f>IF(Raw!BH230="", "", IF(Raw!BH230="Missed", "Missed", DATEVALUE(RIGHT(Raw!BH230, LEN(Raw!BH230) - FIND(",", Raw!BH230) - 1))))</f>
        <v/>
      </c>
      <c r="L230" s="3" t="str">
        <f>IF(Raw!BU230="", "", IF(Raw!BU230="Missed", "Missed", TIMEVALUE(Raw!BU230)))</f>
        <v/>
      </c>
      <c r="M230" t="str">
        <f>IF(Raw!BJ230="", "", Raw!BJ230)</f>
        <v/>
      </c>
    </row>
    <row r="231" spans="1:13" x14ac:dyDescent="0.2">
      <c r="A231" s="4" t="str">
        <f>IF(B231="", "", 230)</f>
        <v/>
      </c>
      <c r="B231" s="4" t="str">
        <f>IF(Raw!R231="", "", Raw!R231)</f>
        <v/>
      </c>
      <c r="C231" s="4" t="str">
        <f>IF(Raw!S231="", "", Raw!S231)</f>
        <v/>
      </c>
      <c r="D231" t="str">
        <f>IF(Raw!AT231="", "", Raw!AT231)</f>
        <v/>
      </c>
      <c r="E231" t="str">
        <f>IF(Raw!V231="", "", Raw!V231)</f>
        <v/>
      </c>
      <c r="F231" t="str">
        <f>IF(Raw!BA231="", "", Raw!BA231)</f>
        <v/>
      </c>
      <c r="G231" t="str">
        <f>IF(Raw!AV231="", "", Raw!AV231)</f>
        <v/>
      </c>
      <c r="H231" t="str">
        <f>IF(Raw!T231="", "", Raw!T231)</f>
        <v/>
      </c>
      <c r="I231" t="str">
        <f>IF(Raw!U231="", "", Raw!U231)</f>
        <v/>
      </c>
      <c r="J231" t="str">
        <f>IF(Raw!AZ231="Failed", "No", "")</f>
        <v/>
      </c>
      <c r="K231" s="2" t="str">
        <f>IF(Raw!BH231="", "", IF(Raw!BH231="Missed", "Missed", DATEVALUE(RIGHT(Raw!BH231, LEN(Raw!BH231) - FIND(",", Raw!BH231) - 1))))</f>
        <v/>
      </c>
      <c r="L231" s="3" t="str">
        <f>IF(Raw!BU231="", "", IF(Raw!BU231="Missed", "Missed", TIMEVALUE(Raw!BU231)))</f>
        <v/>
      </c>
      <c r="M231" t="str">
        <f>IF(Raw!BJ231="", "", Raw!BJ231)</f>
        <v/>
      </c>
    </row>
    <row r="232" spans="1:13" x14ac:dyDescent="0.2">
      <c r="A232" s="4" t="str">
        <f>IF(B232="", "", 231)</f>
        <v/>
      </c>
      <c r="B232" s="4" t="str">
        <f>IF(Raw!R232="", "", Raw!R232)</f>
        <v/>
      </c>
      <c r="C232" s="4" t="str">
        <f>IF(Raw!S232="", "", Raw!S232)</f>
        <v/>
      </c>
      <c r="D232" t="str">
        <f>IF(Raw!AT232="", "", Raw!AT232)</f>
        <v/>
      </c>
      <c r="E232" t="str">
        <f>IF(Raw!V232="", "", Raw!V232)</f>
        <v/>
      </c>
      <c r="F232" t="str">
        <f>IF(Raw!BA232="", "", Raw!BA232)</f>
        <v/>
      </c>
      <c r="G232" t="str">
        <f>IF(Raw!AV232="", "", Raw!AV232)</f>
        <v/>
      </c>
      <c r="H232" t="str">
        <f>IF(Raw!T232="", "", Raw!T232)</f>
        <v/>
      </c>
      <c r="I232" t="str">
        <f>IF(Raw!U232="", "", Raw!U232)</f>
        <v/>
      </c>
      <c r="J232" t="str">
        <f>IF(Raw!AZ232="Failed", "No", "")</f>
        <v/>
      </c>
      <c r="K232" s="2" t="str">
        <f>IF(Raw!BH232="", "", IF(Raw!BH232="Missed", "Missed", DATEVALUE(RIGHT(Raw!BH232, LEN(Raw!BH232) - FIND(",", Raw!BH232) - 1))))</f>
        <v/>
      </c>
      <c r="L232" s="3" t="str">
        <f>IF(Raw!BU232="", "", IF(Raw!BU232="Missed", "Missed", TIMEVALUE(Raw!BU232)))</f>
        <v/>
      </c>
      <c r="M232" t="str">
        <f>IF(Raw!BJ232="", "", Raw!BJ232)</f>
        <v/>
      </c>
    </row>
    <row r="233" spans="1:13" x14ac:dyDescent="0.2">
      <c r="A233" s="4" t="str">
        <f>IF(B233="", "", 232)</f>
        <v/>
      </c>
      <c r="B233" s="4" t="str">
        <f>IF(Raw!R233="", "", Raw!R233)</f>
        <v/>
      </c>
      <c r="C233" s="4" t="str">
        <f>IF(Raw!S233="", "", Raw!S233)</f>
        <v/>
      </c>
      <c r="D233" t="str">
        <f>IF(Raw!AT233="", "", Raw!AT233)</f>
        <v/>
      </c>
      <c r="E233" t="str">
        <f>IF(Raw!V233="", "", Raw!V233)</f>
        <v/>
      </c>
      <c r="F233" t="str">
        <f>IF(Raw!BA233="", "", Raw!BA233)</f>
        <v/>
      </c>
      <c r="G233" t="str">
        <f>IF(Raw!AV233="", "", Raw!AV233)</f>
        <v/>
      </c>
      <c r="H233" t="str">
        <f>IF(Raw!T233="", "", Raw!T233)</f>
        <v/>
      </c>
      <c r="I233" t="str">
        <f>IF(Raw!U233="", "", Raw!U233)</f>
        <v/>
      </c>
      <c r="J233" t="str">
        <f>IF(Raw!AZ233="Failed", "No", "")</f>
        <v/>
      </c>
      <c r="K233" s="2" t="str">
        <f>IF(Raw!BH233="", "", IF(Raw!BH233="Missed", "Missed", DATEVALUE(RIGHT(Raw!BH233, LEN(Raw!BH233) - FIND(",", Raw!BH233) - 1))))</f>
        <v/>
      </c>
      <c r="L233" s="3" t="str">
        <f>IF(Raw!BU233="", "", IF(Raw!BU233="Missed", "Missed", TIMEVALUE(Raw!BU233)))</f>
        <v/>
      </c>
      <c r="M233" t="str">
        <f>IF(Raw!BJ233="", "", Raw!BJ233)</f>
        <v/>
      </c>
    </row>
    <row r="234" spans="1:13" x14ac:dyDescent="0.2">
      <c r="A234" s="4" t="str">
        <f>IF(B234="", "", 233)</f>
        <v/>
      </c>
      <c r="B234" s="4" t="str">
        <f>IF(Raw!R234="", "", Raw!R234)</f>
        <v/>
      </c>
      <c r="C234" s="4" t="str">
        <f>IF(Raw!S234="", "", Raw!S234)</f>
        <v/>
      </c>
      <c r="D234" t="str">
        <f>IF(Raw!AT234="", "", Raw!AT234)</f>
        <v/>
      </c>
      <c r="E234" t="str">
        <f>IF(Raw!V234="", "", Raw!V234)</f>
        <v/>
      </c>
      <c r="F234" t="str">
        <f>IF(Raw!BA234="", "", Raw!BA234)</f>
        <v/>
      </c>
      <c r="G234" t="str">
        <f>IF(Raw!AV234="", "", Raw!AV234)</f>
        <v/>
      </c>
      <c r="H234" t="str">
        <f>IF(Raw!T234="", "", Raw!T234)</f>
        <v/>
      </c>
      <c r="I234" t="str">
        <f>IF(Raw!U234="", "", Raw!U234)</f>
        <v/>
      </c>
      <c r="J234" t="str">
        <f>IF(Raw!AZ234="Failed", "No", "")</f>
        <v/>
      </c>
      <c r="K234" s="2" t="str">
        <f>IF(Raw!BH234="", "", IF(Raw!BH234="Missed", "Missed", DATEVALUE(RIGHT(Raw!BH234, LEN(Raw!BH234) - FIND(",", Raw!BH234) - 1))))</f>
        <v/>
      </c>
      <c r="L234" s="3" t="str">
        <f>IF(Raw!BU234="", "", IF(Raw!BU234="Missed", "Missed", TIMEVALUE(Raw!BU234)))</f>
        <v/>
      </c>
      <c r="M234" t="str">
        <f>IF(Raw!BJ234="", "", Raw!BJ234)</f>
        <v/>
      </c>
    </row>
    <row r="235" spans="1:13" x14ac:dyDescent="0.2">
      <c r="A235" s="4" t="str">
        <f>IF(B235="", "", 234)</f>
        <v/>
      </c>
      <c r="B235" s="4" t="str">
        <f>IF(Raw!R235="", "", Raw!R235)</f>
        <v/>
      </c>
      <c r="C235" s="4" t="str">
        <f>IF(Raw!S235="", "", Raw!S235)</f>
        <v/>
      </c>
      <c r="D235" t="str">
        <f>IF(Raw!AT235="", "", Raw!AT235)</f>
        <v/>
      </c>
      <c r="E235" t="str">
        <f>IF(Raw!V235="", "", Raw!V235)</f>
        <v/>
      </c>
      <c r="F235" t="str">
        <f>IF(Raw!BA235="", "", Raw!BA235)</f>
        <v/>
      </c>
      <c r="G235" t="str">
        <f>IF(Raw!AV235="", "", Raw!AV235)</f>
        <v/>
      </c>
      <c r="H235" t="str">
        <f>IF(Raw!T235="", "", Raw!T235)</f>
        <v/>
      </c>
      <c r="I235" t="str">
        <f>IF(Raw!U235="", "", Raw!U235)</f>
        <v/>
      </c>
      <c r="J235" t="str">
        <f>IF(Raw!AZ235="Failed", "No", "")</f>
        <v/>
      </c>
      <c r="K235" s="2" t="str">
        <f>IF(Raw!BH235="", "", IF(Raw!BH235="Missed", "Missed", DATEVALUE(RIGHT(Raw!BH235, LEN(Raw!BH235) - FIND(",", Raw!BH235) - 1))))</f>
        <v/>
      </c>
      <c r="L235" s="3" t="str">
        <f>IF(Raw!BU235="", "", IF(Raw!BU235="Missed", "Missed", TIMEVALUE(Raw!BU235)))</f>
        <v/>
      </c>
      <c r="M235" t="str">
        <f>IF(Raw!BJ235="", "", Raw!BJ235)</f>
        <v/>
      </c>
    </row>
    <row r="236" spans="1:13" x14ac:dyDescent="0.2">
      <c r="A236" s="4" t="str">
        <f>IF(B236="", "", 235)</f>
        <v/>
      </c>
      <c r="B236" s="4" t="str">
        <f>IF(Raw!R236="", "", Raw!R236)</f>
        <v/>
      </c>
      <c r="C236" s="4" t="str">
        <f>IF(Raw!S236="", "", Raw!S236)</f>
        <v/>
      </c>
      <c r="D236" t="str">
        <f>IF(Raw!AT236="", "", Raw!AT236)</f>
        <v/>
      </c>
      <c r="E236" t="str">
        <f>IF(Raw!V236="", "", Raw!V236)</f>
        <v/>
      </c>
      <c r="F236" t="str">
        <f>IF(Raw!BA236="", "", Raw!BA236)</f>
        <v/>
      </c>
      <c r="G236" t="str">
        <f>IF(Raw!AV236="", "", Raw!AV236)</f>
        <v/>
      </c>
      <c r="H236" t="str">
        <f>IF(Raw!T236="", "", Raw!T236)</f>
        <v/>
      </c>
      <c r="I236" t="str">
        <f>IF(Raw!U236="", "", Raw!U236)</f>
        <v/>
      </c>
      <c r="J236" t="str">
        <f>IF(Raw!AZ236="Failed", "No", "")</f>
        <v/>
      </c>
      <c r="K236" s="2" t="str">
        <f>IF(Raw!BH236="", "", IF(Raw!BH236="Missed", "Missed", DATEVALUE(RIGHT(Raw!BH236, LEN(Raw!BH236) - FIND(",", Raw!BH236) - 1))))</f>
        <v/>
      </c>
      <c r="L236" s="3" t="str">
        <f>IF(Raw!BU236="", "", IF(Raw!BU236="Missed", "Missed", TIMEVALUE(Raw!BU236)))</f>
        <v/>
      </c>
      <c r="M236" t="str">
        <f>IF(Raw!BJ236="", "", Raw!BJ236)</f>
        <v/>
      </c>
    </row>
    <row r="237" spans="1:13" x14ac:dyDescent="0.2">
      <c r="A237" s="4" t="str">
        <f>IF(B237="", "", 236)</f>
        <v/>
      </c>
      <c r="B237" s="4" t="str">
        <f>IF(Raw!R237="", "", Raw!R237)</f>
        <v/>
      </c>
      <c r="C237" s="4" t="str">
        <f>IF(Raw!S237="", "", Raw!S237)</f>
        <v/>
      </c>
      <c r="D237" t="str">
        <f>IF(Raw!AT237="", "", Raw!AT237)</f>
        <v/>
      </c>
      <c r="E237" t="str">
        <f>IF(Raw!V237="", "", Raw!V237)</f>
        <v/>
      </c>
      <c r="F237" t="str">
        <f>IF(Raw!BA237="", "", Raw!BA237)</f>
        <v/>
      </c>
      <c r="G237" t="str">
        <f>IF(Raw!AV237="", "", Raw!AV237)</f>
        <v/>
      </c>
      <c r="H237" t="str">
        <f>IF(Raw!T237="", "", Raw!T237)</f>
        <v/>
      </c>
      <c r="I237" t="str">
        <f>IF(Raw!U237="", "", Raw!U237)</f>
        <v/>
      </c>
      <c r="J237" t="str">
        <f>IF(Raw!AZ237="Failed", "No", "")</f>
        <v/>
      </c>
      <c r="K237" s="2" t="str">
        <f>IF(Raw!BH237="", "", IF(Raw!BH237="Missed", "Missed", DATEVALUE(RIGHT(Raw!BH237, LEN(Raw!BH237) - FIND(",", Raw!BH237) - 1))))</f>
        <v/>
      </c>
      <c r="L237" s="3" t="str">
        <f>IF(Raw!BU237="", "", IF(Raw!BU237="Missed", "Missed", TIMEVALUE(Raw!BU237)))</f>
        <v/>
      </c>
      <c r="M237" t="str">
        <f>IF(Raw!BJ237="", "", Raw!BJ237)</f>
        <v/>
      </c>
    </row>
    <row r="238" spans="1:13" x14ac:dyDescent="0.2">
      <c r="A238" s="4" t="str">
        <f>IF(B238="", "", 237)</f>
        <v/>
      </c>
      <c r="B238" s="4" t="str">
        <f>IF(Raw!R238="", "", Raw!R238)</f>
        <v/>
      </c>
      <c r="C238" s="4" t="str">
        <f>IF(Raw!S238="", "", Raw!S238)</f>
        <v/>
      </c>
      <c r="D238" t="str">
        <f>IF(Raw!AT238="", "", Raw!AT238)</f>
        <v/>
      </c>
      <c r="E238" t="str">
        <f>IF(Raw!V238="", "", Raw!V238)</f>
        <v/>
      </c>
      <c r="F238" t="str">
        <f>IF(Raw!BA238="", "", Raw!BA238)</f>
        <v/>
      </c>
      <c r="G238" t="str">
        <f>IF(Raw!AV238="", "", Raw!AV238)</f>
        <v/>
      </c>
      <c r="H238" t="str">
        <f>IF(Raw!T238="", "", Raw!T238)</f>
        <v/>
      </c>
      <c r="I238" t="str">
        <f>IF(Raw!U238="", "", Raw!U238)</f>
        <v/>
      </c>
      <c r="J238" t="str">
        <f>IF(Raw!AZ238="Failed", "No", "")</f>
        <v/>
      </c>
      <c r="K238" s="2" t="str">
        <f>IF(Raw!BH238="", "", IF(Raw!BH238="Missed", "Missed", DATEVALUE(RIGHT(Raw!BH238, LEN(Raw!BH238) - FIND(",", Raw!BH238) - 1))))</f>
        <v/>
      </c>
      <c r="L238" s="3" t="str">
        <f>IF(Raw!BU238="", "", IF(Raw!BU238="Missed", "Missed", TIMEVALUE(Raw!BU238)))</f>
        <v/>
      </c>
      <c r="M238" t="str">
        <f>IF(Raw!BJ238="", "", Raw!BJ238)</f>
        <v/>
      </c>
    </row>
    <row r="239" spans="1:13" x14ac:dyDescent="0.2">
      <c r="A239" s="4" t="str">
        <f>IF(B239="", "", 238)</f>
        <v/>
      </c>
      <c r="B239" s="4" t="str">
        <f>IF(Raw!R239="", "", Raw!R239)</f>
        <v/>
      </c>
      <c r="C239" s="4" t="str">
        <f>IF(Raw!S239="", "", Raw!S239)</f>
        <v/>
      </c>
      <c r="D239" t="str">
        <f>IF(Raw!AT239="", "", Raw!AT239)</f>
        <v/>
      </c>
      <c r="E239" t="str">
        <f>IF(Raw!V239="", "", Raw!V239)</f>
        <v/>
      </c>
      <c r="F239" t="str">
        <f>IF(Raw!BA239="", "", Raw!BA239)</f>
        <v/>
      </c>
      <c r="G239" t="str">
        <f>IF(Raw!AV239="", "", Raw!AV239)</f>
        <v/>
      </c>
      <c r="H239" t="str">
        <f>IF(Raw!T239="", "", Raw!T239)</f>
        <v/>
      </c>
      <c r="I239" t="str">
        <f>IF(Raw!U239="", "", Raw!U239)</f>
        <v/>
      </c>
      <c r="J239" t="str">
        <f>IF(Raw!AZ239="Failed", "No", "")</f>
        <v/>
      </c>
      <c r="K239" s="2" t="str">
        <f>IF(Raw!BH239="", "", IF(Raw!BH239="Missed", "Missed", DATEVALUE(RIGHT(Raw!BH239, LEN(Raw!BH239) - FIND(",", Raw!BH239) - 1))))</f>
        <v/>
      </c>
      <c r="L239" s="3" t="str">
        <f>IF(Raw!BU239="", "", IF(Raw!BU239="Missed", "Missed", TIMEVALUE(Raw!BU239)))</f>
        <v/>
      </c>
      <c r="M239" t="str">
        <f>IF(Raw!BJ239="", "", Raw!BJ239)</f>
        <v/>
      </c>
    </row>
    <row r="240" spans="1:13" x14ac:dyDescent="0.2">
      <c r="A240" s="4" t="str">
        <f>IF(B240="", "", 239)</f>
        <v/>
      </c>
      <c r="B240" s="4" t="str">
        <f>IF(Raw!R240="", "", Raw!R240)</f>
        <v/>
      </c>
      <c r="C240" s="4" t="str">
        <f>IF(Raw!S240="", "", Raw!S240)</f>
        <v/>
      </c>
      <c r="D240" t="str">
        <f>IF(Raw!AT240="", "", Raw!AT240)</f>
        <v/>
      </c>
      <c r="E240" t="str">
        <f>IF(Raw!V240="", "", Raw!V240)</f>
        <v/>
      </c>
      <c r="F240" t="str">
        <f>IF(Raw!BA240="", "", Raw!BA240)</f>
        <v/>
      </c>
      <c r="G240" t="str">
        <f>IF(Raw!AV240="", "", Raw!AV240)</f>
        <v/>
      </c>
      <c r="H240" t="str">
        <f>IF(Raw!T240="", "", Raw!T240)</f>
        <v/>
      </c>
      <c r="I240" t="str">
        <f>IF(Raw!U240="", "", Raw!U240)</f>
        <v/>
      </c>
      <c r="J240" t="str">
        <f>IF(Raw!AZ240="Failed", "No", "")</f>
        <v/>
      </c>
      <c r="K240" s="2" t="str">
        <f>IF(Raw!BH240="", "", IF(Raw!BH240="Missed", "Missed", DATEVALUE(RIGHT(Raw!BH240, LEN(Raw!BH240) - FIND(",", Raw!BH240) - 1))))</f>
        <v/>
      </c>
      <c r="L240" s="3" t="str">
        <f>IF(Raw!BU240="", "", IF(Raw!BU240="Missed", "Missed", TIMEVALUE(Raw!BU240)))</f>
        <v/>
      </c>
      <c r="M240" t="str">
        <f>IF(Raw!BJ240="", "", Raw!BJ240)</f>
        <v/>
      </c>
    </row>
    <row r="241" spans="1:13" x14ac:dyDescent="0.2">
      <c r="A241" s="4" t="str">
        <f>IF(B241="", "", 240)</f>
        <v/>
      </c>
      <c r="B241" s="4" t="str">
        <f>IF(Raw!R241="", "", Raw!R241)</f>
        <v/>
      </c>
      <c r="C241" s="4" t="str">
        <f>IF(Raw!S241="", "", Raw!S241)</f>
        <v/>
      </c>
      <c r="D241" t="str">
        <f>IF(Raw!AT241="", "", Raw!AT241)</f>
        <v/>
      </c>
      <c r="E241" t="str">
        <f>IF(Raw!V241="", "", Raw!V241)</f>
        <v/>
      </c>
      <c r="F241" t="str">
        <f>IF(Raw!BA241="", "", Raw!BA241)</f>
        <v/>
      </c>
      <c r="G241" t="str">
        <f>IF(Raw!AV241="", "", Raw!AV241)</f>
        <v/>
      </c>
      <c r="H241" t="str">
        <f>IF(Raw!T241="", "", Raw!T241)</f>
        <v/>
      </c>
      <c r="I241" t="str">
        <f>IF(Raw!U241="", "", Raw!U241)</f>
        <v/>
      </c>
      <c r="J241" t="str">
        <f>IF(Raw!AZ241="Failed", "No", "")</f>
        <v/>
      </c>
      <c r="K241" s="2" t="str">
        <f>IF(Raw!BH241="", "", IF(Raw!BH241="Missed", "Missed", DATEVALUE(RIGHT(Raw!BH241, LEN(Raw!BH241) - FIND(",", Raw!BH241) - 1))))</f>
        <v/>
      </c>
      <c r="L241" s="3" t="str">
        <f>IF(Raw!BU241="", "", IF(Raw!BU241="Missed", "Missed", TIMEVALUE(Raw!BU241)))</f>
        <v/>
      </c>
      <c r="M241" t="str">
        <f>IF(Raw!BJ241="", "", Raw!BJ241)</f>
        <v/>
      </c>
    </row>
    <row r="242" spans="1:13" x14ac:dyDescent="0.2">
      <c r="A242" s="4" t="str">
        <f>IF(B242="", "", 241)</f>
        <v/>
      </c>
      <c r="B242" s="4" t="str">
        <f>IF(Raw!R242="", "", Raw!R242)</f>
        <v/>
      </c>
      <c r="C242" s="4" t="str">
        <f>IF(Raw!S242="", "", Raw!S242)</f>
        <v/>
      </c>
      <c r="D242" t="str">
        <f>IF(Raw!AT242="", "", Raw!AT242)</f>
        <v/>
      </c>
      <c r="E242" t="str">
        <f>IF(Raw!V242="", "", Raw!V242)</f>
        <v/>
      </c>
      <c r="F242" t="str">
        <f>IF(Raw!BA242="", "", Raw!BA242)</f>
        <v/>
      </c>
      <c r="G242" t="str">
        <f>IF(Raw!AV242="", "", Raw!AV242)</f>
        <v/>
      </c>
      <c r="H242" t="str">
        <f>IF(Raw!T242="", "", Raw!T242)</f>
        <v/>
      </c>
      <c r="I242" t="str">
        <f>IF(Raw!U242="", "", Raw!U242)</f>
        <v/>
      </c>
      <c r="J242" t="str">
        <f>IF(Raw!AZ242="Failed", "No", "")</f>
        <v/>
      </c>
      <c r="K242" s="2" t="str">
        <f>IF(Raw!BH242="", "", IF(Raw!BH242="Missed", "Missed", DATEVALUE(RIGHT(Raw!BH242, LEN(Raw!BH242) - FIND(",", Raw!BH242) - 1))))</f>
        <v/>
      </c>
      <c r="L242" s="3" t="str">
        <f>IF(Raw!BU242="", "", IF(Raw!BU242="Missed", "Missed", TIMEVALUE(Raw!BU242)))</f>
        <v/>
      </c>
      <c r="M242" t="str">
        <f>IF(Raw!BJ242="", "", Raw!BJ242)</f>
        <v/>
      </c>
    </row>
    <row r="243" spans="1:13" x14ac:dyDescent="0.2">
      <c r="A243" s="4" t="str">
        <f>IF(B243="", "", 242)</f>
        <v/>
      </c>
      <c r="B243" s="4" t="str">
        <f>IF(Raw!R243="", "", Raw!R243)</f>
        <v/>
      </c>
      <c r="C243" s="4" t="str">
        <f>IF(Raw!S243="", "", Raw!S243)</f>
        <v/>
      </c>
      <c r="D243" t="str">
        <f>IF(Raw!AT243="", "", Raw!AT243)</f>
        <v/>
      </c>
      <c r="E243" t="str">
        <f>IF(Raw!V243="", "", Raw!V243)</f>
        <v/>
      </c>
      <c r="F243" t="str">
        <f>IF(Raw!BA243="", "", Raw!BA243)</f>
        <v/>
      </c>
      <c r="G243" t="str">
        <f>IF(Raw!AV243="", "", Raw!AV243)</f>
        <v/>
      </c>
      <c r="H243" t="str">
        <f>IF(Raw!T243="", "", Raw!T243)</f>
        <v/>
      </c>
      <c r="I243" t="str">
        <f>IF(Raw!U243="", "", Raw!U243)</f>
        <v/>
      </c>
      <c r="J243" t="str">
        <f>IF(Raw!AZ243="Failed", "No", "")</f>
        <v/>
      </c>
      <c r="K243" s="2" t="str">
        <f>IF(Raw!BH243="", "", IF(Raw!BH243="Missed", "Missed", DATEVALUE(RIGHT(Raw!BH243, LEN(Raw!BH243) - FIND(",", Raw!BH243) - 1))))</f>
        <v/>
      </c>
      <c r="L243" s="3" t="str">
        <f>IF(Raw!BU243="", "", IF(Raw!BU243="Missed", "Missed", TIMEVALUE(Raw!BU243)))</f>
        <v/>
      </c>
      <c r="M243" t="str">
        <f>IF(Raw!BJ243="", "", Raw!BJ243)</f>
        <v/>
      </c>
    </row>
    <row r="244" spans="1:13" x14ac:dyDescent="0.2">
      <c r="A244" s="4" t="str">
        <f>IF(B244="", "", 243)</f>
        <v/>
      </c>
      <c r="B244" s="4" t="str">
        <f>IF(Raw!R244="", "", Raw!R244)</f>
        <v/>
      </c>
      <c r="C244" s="4" t="str">
        <f>IF(Raw!S244="", "", Raw!S244)</f>
        <v/>
      </c>
      <c r="D244" t="str">
        <f>IF(Raw!AT244="", "", Raw!AT244)</f>
        <v/>
      </c>
      <c r="E244" t="str">
        <f>IF(Raw!V244="", "", Raw!V244)</f>
        <v/>
      </c>
      <c r="F244" t="str">
        <f>IF(Raw!BA244="", "", Raw!BA244)</f>
        <v/>
      </c>
      <c r="G244" t="str">
        <f>IF(Raw!AV244="", "", Raw!AV244)</f>
        <v/>
      </c>
      <c r="H244" t="str">
        <f>IF(Raw!T244="", "", Raw!T244)</f>
        <v/>
      </c>
      <c r="I244" t="str">
        <f>IF(Raw!U244="", "", Raw!U244)</f>
        <v/>
      </c>
      <c r="J244" t="str">
        <f>IF(Raw!AZ244="Failed", "No", "")</f>
        <v/>
      </c>
      <c r="K244" s="2" t="str">
        <f>IF(Raw!BH244="", "", IF(Raw!BH244="Missed", "Missed", DATEVALUE(RIGHT(Raw!BH244, LEN(Raw!BH244) - FIND(",", Raw!BH244) - 1))))</f>
        <v/>
      </c>
      <c r="L244" s="3" t="str">
        <f>IF(Raw!BU244="", "", IF(Raw!BU244="Missed", "Missed", TIMEVALUE(Raw!BU244)))</f>
        <v/>
      </c>
      <c r="M244" t="str">
        <f>IF(Raw!BJ244="", "", Raw!BJ244)</f>
        <v/>
      </c>
    </row>
    <row r="245" spans="1:13" x14ac:dyDescent="0.2">
      <c r="A245" s="4" t="str">
        <f>IF(B245="", "", 244)</f>
        <v/>
      </c>
      <c r="B245" s="4" t="str">
        <f>IF(Raw!R245="", "", Raw!R245)</f>
        <v/>
      </c>
      <c r="C245" s="4" t="str">
        <f>IF(Raw!S245="", "", Raw!S245)</f>
        <v/>
      </c>
      <c r="D245" t="str">
        <f>IF(Raw!AT245="", "", Raw!AT245)</f>
        <v/>
      </c>
      <c r="E245" t="str">
        <f>IF(Raw!V245="", "", Raw!V245)</f>
        <v/>
      </c>
      <c r="F245" t="str">
        <f>IF(Raw!BA245="", "", Raw!BA245)</f>
        <v/>
      </c>
      <c r="G245" t="str">
        <f>IF(Raw!AV245="", "", Raw!AV245)</f>
        <v/>
      </c>
      <c r="H245" t="str">
        <f>IF(Raw!T245="", "", Raw!T245)</f>
        <v/>
      </c>
      <c r="I245" t="str">
        <f>IF(Raw!U245="", "", Raw!U245)</f>
        <v/>
      </c>
      <c r="J245" t="str">
        <f>IF(Raw!AZ245="Failed", "No", "")</f>
        <v/>
      </c>
      <c r="K245" s="2" t="str">
        <f>IF(Raw!BH245="", "", IF(Raw!BH245="Missed", "Missed", DATEVALUE(RIGHT(Raw!BH245, LEN(Raw!BH245) - FIND(",", Raw!BH245) - 1))))</f>
        <v/>
      </c>
      <c r="L245" s="3" t="str">
        <f>IF(Raw!BU245="", "", IF(Raw!BU245="Missed", "Missed", TIMEVALUE(Raw!BU245)))</f>
        <v/>
      </c>
      <c r="M245" t="str">
        <f>IF(Raw!BJ245="", "", Raw!BJ245)</f>
        <v/>
      </c>
    </row>
    <row r="246" spans="1:13" x14ac:dyDescent="0.2">
      <c r="A246" s="4" t="str">
        <f>IF(B246="", "", 245)</f>
        <v/>
      </c>
      <c r="B246" s="4" t="str">
        <f>IF(Raw!R246="", "", Raw!R246)</f>
        <v/>
      </c>
      <c r="C246" s="4" t="str">
        <f>IF(Raw!S246="", "", Raw!S246)</f>
        <v/>
      </c>
      <c r="D246" t="str">
        <f>IF(Raw!AT246="", "", Raw!AT246)</f>
        <v/>
      </c>
      <c r="E246" t="str">
        <f>IF(Raw!V246="", "", Raw!V246)</f>
        <v/>
      </c>
      <c r="F246" t="str">
        <f>IF(Raw!BA246="", "", Raw!BA246)</f>
        <v/>
      </c>
      <c r="G246" t="str">
        <f>IF(Raw!AV246="", "", Raw!AV246)</f>
        <v/>
      </c>
      <c r="H246" t="str">
        <f>IF(Raw!T246="", "", Raw!T246)</f>
        <v/>
      </c>
      <c r="I246" t="str">
        <f>IF(Raw!U246="", "", Raw!U246)</f>
        <v/>
      </c>
      <c r="J246" t="str">
        <f>IF(Raw!AZ246="Failed", "No", "")</f>
        <v/>
      </c>
      <c r="K246" s="2" t="str">
        <f>IF(Raw!BH246="", "", IF(Raw!BH246="Missed", "Missed", DATEVALUE(RIGHT(Raw!BH246, LEN(Raw!BH246) - FIND(",", Raw!BH246) - 1))))</f>
        <v/>
      </c>
      <c r="L246" s="3" t="str">
        <f>IF(Raw!BU246="", "", IF(Raw!BU246="Missed", "Missed", TIMEVALUE(Raw!BU246)))</f>
        <v/>
      </c>
      <c r="M246" t="str">
        <f>IF(Raw!BJ246="", "", Raw!BJ246)</f>
        <v/>
      </c>
    </row>
    <row r="247" spans="1:13" x14ac:dyDescent="0.2">
      <c r="A247" s="4" t="str">
        <f>IF(B247="", "", 246)</f>
        <v/>
      </c>
      <c r="B247" s="4" t="str">
        <f>IF(Raw!R247="", "", Raw!R247)</f>
        <v/>
      </c>
      <c r="C247" s="4" t="str">
        <f>IF(Raw!S247="", "", Raw!S247)</f>
        <v/>
      </c>
      <c r="D247" t="str">
        <f>IF(Raw!AT247="", "", Raw!AT247)</f>
        <v/>
      </c>
      <c r="E247" t="str">
        <f>IF(Raw!V247="", "", Raw!V247)</f>
        <v/>
      </c>
      <c r="F247" t="str">
        <f>IF(Raw!BA247="", "", Raw!BA247)</f>
        <v/>
      </c>
      <c r="G247" t="str">
        <f>IF(Raw!AV247="", "", Raw!AV247)</f>
        <v/>
      </c>
      <c r="H247" t="str">
        <f>IF(Raw!T247="", "", Raw!T247)</f>
        <v/>
      </c>
      <c r="I247" t="str">
        <f>IF(Raw!U247="", "", Raw!U247)</f>
        <v/>
      </c>
      <c r="J247" t="str">
        <f>IF(Raw!AZ247="Failed", "No", "")</f>
        <v/>
      </c>
      <c r="K247" s="2" t="str">
        <f>IF(Raw!BH247="", "", IF(Raw!BH247="Missed", "Missed", DATEVALUE(RIGHT(Raw!BH247, LEN(Raw!BH247) - FIND(",", Raw!BH247) - 1))))</f>
        <v/>
      </c>
      <c r="L247" s="3" t="str">
        <f>IF(Raw!BU247="", "", IF(Raw!BU247="Missed", "Missed", TIMEVALUE(Raw!BU247)))</f>
        <v/>
      </c>
      <c r="M247" t="str">
        <f>IF(Raw!BJ247="", "", Raw!BJ247)</f>
        <v/>
      </c>
    </row>
    <row r="248" spans="1:13" x14ac:dyDescent="0.2">
      <c r="A248" s="4" t="str">
        <f>IF(B248="", "", 247)</f>
        <v/>
      </c>
      <c r="B248" s="4" t="str">
        <f>IF(Raw!R248="", "", Raw!R248)</f>
        <v/>
      </c>
      <c r="C248" s="4" t="str">
        <f>IF(Raw!S248="", "", Raw!S248)</f>
        <v/>
      </c>
      <c r="D248" t="str">
        <f>IF(Raw!AT248="", "", Raw!AT248)</f>
        <v/>
      </c>
      <c r="E248" t="str">
        <f>IF(Raw!V248="", "", Raw!V248)</f>
        <v/>
      </c>
      <c r="F248" t="str">
        <f>IF(Raw!BA248="", "", Raw!BA248)</f>
        <v/>
      </c>
      <c r="G248" t="str">
        <f>IF(Raw!AV248="", "", Raw!AV248)</f>
        <v/>
      </c>
      <c r="H248" t="str">
        <f>IF(Raw!T248="", "", Raw!T248)</f>
        <v/>
      </c>
      <c r="I248" t="str">
        <f>IF(Raw!U248="", "", Raw!U248)</f>
        <v/>
      </c>
      <c r="J248" t="str">
        <f>IF(Raw!AZ248="Failed", "No", "")</f>
        <v/>
      </c>
      <c r="K248" s="2" t="str">
        <f>IF(Raw!BH248="", "", IF(Raw!BH248="Missed", "Missed", DATEVALUE(RIGHT(Raw!BH248, LEN(Raw!BH248) - FIND(",", Raw!BH248) - 1))))</f>
        <v/>
      </c>
      <c r="L248" s="3" t="str">
        <f>IF(Raw!BU248="", "", IF(Raw!BU248="Missed", "Missed", TIMEVALUE(Raw!BU248)))</f>
        <v/>
      </c>
      <c r="M248" t="str">
        <f>IF(Raw!BJ248="", "", Raw!BJ248)</f>
        <v/>
      </c>
    </row>
    <row r="249" spans="1:13" x14ac:dyDescent="0.2">
      <c r="A249" s="4" t="str">
        <f>IF(B249="", "", 248)</f>
        <v/>
      </c>
      <c r="B249" s="4" t="str">
        <f>IF(Raw!R249="", "", Raw!R249)</f>
        <v/>
      </c>
      <c r="C249" s="4" t="str">
        <f>IF(Raw!S249="", "", Raw!S249)</f>
        <v/>
      </c>
      <c r="D249" t="str">
        <f>IF(Raw!AT249="", "", Raw!AT249)</f>
        <v/>
      </c>
      <c r="E249" t="str">
        <f>IF(Raw!V249="", "", Raw!V249)</f>
        <v/>
      </c>
      <c r="F249" t="str">
        <f>IF(Raw!BA249="", "", Raw!BA249)</f>
        <v/>
      </c>
      <c r="G249" t="str">
        <f>IF(Raw!AV249="", "", Raw!AV249)</f>
        <v/>
      </c>
      <c r="H249" t="str">
        <f>IF(Raw!T249="", "", Raw!T249)</f>
        <v/>
      </c>
      <c r="I249" t="str">
        <f>IF(Raw!U249="", "", Raw!U249)</f>
        <v/>
      </c>
      <c r="J249" t="str">
        <f>IF(Raw!AZ249="Failed", "No", "")</f>
        <v/>
      </c>
      <c r="K249" s="2" t="str">
        <f>IF(Raw!BH249="", "", IF(Raw!BH249="Missed", "Missed", DATEVALUE(RIGHT(Raw!BH249, LEN(Raw!BH249) - FIND(",", Raw!BH249) - 1))))</f>
        <v/>
      </c>
      <c r="L249" s="3" t="str">
        <f>IF(Raw!BU249="", "", IF(Raw!BU249="Missed", "Missed", TIMEVALUE(Raw!BU249)))</f>
        <v/>
      </c>
      <c r="M249" t="str">
        <f>IF(Raw!BJ249="", "", Raw!BJ249)</f>
        <v/>
      </c>
    </row>
    <row r="250" spans="1:13" x14ac:dyDescent="0.2">
      <c r="A250" s="4" t="str">
        <f>IF(B250="", "", 249)</f>
        <v/>
      </c>
      <c r="B250" s="4" t="str">
        <f>IF(Raw!R250="", "", Raw!R250)</f>
        <v/>
      </c>
      <c r="C250" s="4" t="str">
        <f>IF(Raw!S250="", "", Raw!S250)</f>
        <v/>
      </c>
      <c r="D250" t="str">
        <f>IF(Raw!AT250="", "", Raw!AT250)</f>
        <v/>
      </c>
      <c r="E250" t="str">
        <f>IF(Raw!V250="", "", Raw!V250)</f>
        <v/>
      </c>
      <c r="F250" t="str">
        <f>IF(Raw!BA250="", "", Raw!BA250)</f>
        <v/>
      </c>
      <c r="G250" t="str">
        <f>IF(Raw!AV250="", "", Raw!AV250)</f>
        <v/>
      </c>
      <c r="H250" t="str">
        <f>IF(Raw!T250="", "", Raw!T250)</f>
        <v/>
      </c>
      <c r="I250" t="str">
        <f>IF(Raw!U250="", "", Raw!U250)</f>
        <v/>
      </c>
      <c r="J250" t="str">
        <f>IF(Raw!AZ250="Failed", "No", "")</f>
        <v/>
      </c>
      <c r="K250" s="2" t="str">
        <f>IF(Raw!BH250="", "", IF(Raw!BH250="Missed", "Missed", DATEVALUE(RIGHT(Raw!BH250, LEN(Raw!BH250) - FIND(",", Raw!BH250) - 1))))</f>
        <v/>
      </c>
      <c r="L250" s="3" t="str">
        <f>IF(Raw!BU250="", "", IF(Raw!BU250="Missed", "Missed", TIMEVALUE(Raw!BU250)))</f>
        <v/>
      </c>
      <c r="M250" t="str">
        <f>IF(Raw!BJ250="", "", Raw!BJ250)</f>
        <v/>
      </c>
    </row>
    <row r="251" spans="1:13" x14ac:dyDescent="0.2">
      <c r="A251" s="4" t="str">
        <f>IF(B251="", "", 250)</f>
        <v/>
      </c>
      <c r="B251" s="4" t="str">
        <f>IF(Raw!R251="", "", Raw!R251)</f>
        <v/>
      </c>
      <c r="C251" s="4" t="str">
        <f>IF(Raw!S251="", "", Raw!S251)</f>
        <v/>
      </c>
      <c r="D251" t="str">
        <f>IF(Raw!AT251="", "", Raw!AT251)</f>
        <v/>
      </c>
      <c r="E251" t="str">
        <f>IF(Raw!V251="", "", Raw!V251)</f>
        <v/>
      </c>
      <c r="F251" t="str">
        <f>IF(Raw!BA251="", "", Raw!BA251)</f>
        <v/>
      </c>
      <c r="G251" t="str">
        <f>IF(Raw!AV251="", "", Raw!AV251)</f>
        <v/>
      </c>
      <c r="H251" t="str">
        <f>IF(Raw!T251="", "", Raw!T251)</f>
        <v/>
      </c>
      <c r="I251" t="str">
        <f>IF(Raw!U251="", "", Raw!U251)</f>
        <v/>
      </c>
      <c r="J251" t="str">
        <f>IF(Raw!AZ251="Failed", "No", "")</f>
        <v/>
      </c>
      <c r="K251" s="2" t="str">
        <f>IF(Raw!BH251="", "", IF(Raw!BH251="Missed", "Missed", DATEVALUE(RIGHT(Raw!BH251, LEN(Raw!BH251) - FIND(",", Raw!BH251) - 1))))</f>
        <v/>
      </c>
      <c r="L251" s="3" t="str">
        <f>IF(Raw!BU251="", "", IF(Raw!BU251="Missed", "Missed", TIMEVALUE(Raw!BU251)))</f>
        <v/>
      </c>
      <c r="M251" t="str">
        <f>IF(Raw!BJ251="", "", Raw!BJ251)</f>
        <v/>
      </c>
    </row>
    <row r="252" spans="1:13" x14ac:dyDescent="0.2">
      <c r="A252" s="4" t="str">
        <f>IF(B252="", "", 251)</f>
        <v/>
      </c>
      <c r="B252" s="4" t="str">
        <f>IF(Raw!R252="", "", Raw!R252)</f>
        <v/>
      </c>
      <c r="C252" s="4" t="str">
        <f>IF(Raw!S252="", "", Raw!S252)</f>
        <v/>
      </c>
      <c r="D252" t="str">
        <f>IF(Raw!AT252="", "", Raw!AT252)</f>
        <v/>
      </c>
      <c r="E252" t="str">
        <f>IF(Raw!V252="", "", Raw!V252)</f>
        <v/>
      </c>
      <c r="F252" t="str">
        <f>IF(Raw!BA252="", "", Raw!BA252)</f>
        <v/>
      </c>
      <c r="G252" t="str">
        <f>IF(Raw!AV252="", "", Raw!AV252)</f>
        <v/>
      </c>
      <c r="H252" t="str">
        <f>IF(Raw!T252="", "", Raw!T252)</f>
        <v/>
      </c>
      <c r="I252" t="str">
        <f>IF(Raw!U252="", "", Raw!U252)</f>
        <v/>
      </c>
      <c r="J252" t="str">
        <f>IF(Raw!AZ252="Failed", "No", "")</f>
        <v/>
      </c>
      <c r="K252" s="2" t="str">
        <f>IF(Raw!BH252="", "", IF(Raw!BH252="Missed", "Missed", DATEVALUE(RIGHT(Raw!BH252, LEN(Raw!BH252) - FIND(",", Raw!BH252) - 1))))</f>
        <v/>
      </c>
      <c r="L252" s="3" t="str">
        <f>IF(Raw!BU252="", "", IF(Raw!BU252="Missed", "Missed", TIMEVALUE(Raw!BU252)))</f>
        <v/>
      </c>
      <c r="M252" t="str">
        <f>IF(Raw!BJ252="", "", Raw!BJ252)</f>
        <v/>
      </c>
    </row>
    <row r="253" spans="1:13" x14ac:dyDescent="0.2">
      <c r="A253" s="4" t="str">
        <f>IF(B253="", "", 252)</f>
        <v/>
      </c>
      <c r="B253" s="4" t="str">
        <f>IF(Raw!R253="", "", Raw!R253)</f>
        <v/>
      </c>
      <c r="C253" s="4" t="str">
        <f>IF(Raw!S253="", "", Raw!S253)</f>
        <v/>
      </c>
      <c r="D253" t="str">
        <f>IF(Raw!AT253="", "", Raw!AT253)</f>
        <v/>
      </c>
      <c r="E253" t="str">
        <f>IF(Raw!V253="", "", Raw!V253)</f>
        <v/>
      </c>
      <c r="F253" t="str">
        <f>IF(Raw!BA253="", "", Raw!BA253)</f>
        <v/>
      </c>
      <c r="G253" t="str">
        <f>IF(Raw!AV253="", "", Raw!AV253)</f>
        <v/>
      </c>
      <c r="H253" t="str">
        <f>IF(Raw!T253="", "", Raw!T253)</f>
        <v/>
      </c>
      <c r="I253" t="str">
        <f>IF(Raw!U253="", "", Raw!U253)</f>
        <v/>
      </c>
      <c r="J253" t="str">
        <f>IF(Raw!AZ253="Failed", "No", "")</f>
        <v/>
      </c>
      <c r="K253" s="2" t="str">
        <f>IF(Raw!BH253="", "", IF(Raw!BH253="Missed", "Missed", DATEVALUE(RIGHT(Raw!BH253, LEN(Raw!BH253) - FIND(",", Raw!BH253) - 1))))</f>
        <v/>
      </c>
      <c r="L253" s="3" t="str">
        <f>IF(Raw!BU253="", "", IF(Raw!BU253="Missed", "Missed", TIMEVALUE(Raw!BU253)))</f>
        <v/>
      </c>
      <c r="M253" t="str">
        <f>IF(Raw!BJ253="", "", Raw!BJ253)</f>
        <v/>
      </c>
    </row>
    <row r="254" spans="1:13" x14ac:dyDescent="0.2">
      <c r="A254" s="4" t="str">
        <f>IF(B254="", "", 253)</f>
        <v/>
      </c>
      <c r="B254" s="4" t="str">
        <f>IF(Raw!R254="", "", Raw!R254)</f>
        <v/>
      </c>
      <c r="C254" s="4" t="str">
        <f>IF(Raw!S254="", "", Raw!S254)</f>
        <v/>
      </c>
      <c r="D254" t="str">
        <f>IF(Raw!AT254="", "", Raw!AT254)</f>
        <v/>
      </c>
      <c r="E254" t="str">
        <f>IF(Raw!V254="", "", Raw!V254)</f>
        <v/>
      </c>
      <c r="F254" t="str">
        <f>IF(Raw!BA254="", "", Raw!BA254)</f>
        <v/>
      </c>
      <c r="G254" t="str">
        <f>IF(Raw!AV254="", "", Raw!AV254)</f>
        <v/>
      </c>
      <c r="H254" t="str">
        <f>IF(Raw!T254="", "", Raw!T254)</f>
        <v/>
      </c>
      <c r="I254" t="str">
        <f>IF(Raw!U254="", "", Raw!U254)</f>
        <v/>
      </c>
      <c r="J254" t="str">
        <f>IF(Raw!AZ254="Failed", "No", "")</f>
        <v/>
      </c>
      <c r="K254" s="2" t="str">
        <f>IF(Raw!BH254="", "", IF(Raw!BH254="Missed", "Missed", DATEVALUE(RIGHT(Raw!BH254, LEN(Raw!BH254) - FIND(",", Raw!BH254) - 1))))</f>
        <v/>
      </c>
      <c r="L254" s="3" t="str">
        <f>IF(Raw!BU254="", "", IF(Raw!BU254="Missed", "Missed", TIMEVALUE(Raw!BU254)))</f>
        <v/>
      </c>
      <c r="M254" t="str">
        <f>IF(Raw!BJ254="", "", Raw!BJ254)</f>
        <v/>
      </c>
    </row>
    <row r="255" spans="1:13" x14ac:dyDescent="0.2">
      <c r="A255" s="4" t="str">
        <f>IF(B255="", "", 254)</f>
        <v/>
      </c>
      <c r="B255" s="4" t="str">
        <f>IF(Raw!R255="", "", Raw!R255)</f>
        <v/>
      </c>
      <c r="C255" s="4" t="str">
        <f>IF(Raw!S255="", "", Raw!S255)</f>
        <v/>
      </c>
      <c r="D255" t="str">
        <f>IF(Raw!AT255="", "", Raw!AT255)</f>
        <v/>
      </c>
      <c r="E255" t="str">
        <f>IF(Raw!V255="", "", Raw!V255)</f>
        <v/>
      </c>
      <c r="F255" t="str">
        <f>IF(Raw!BA255="", "", Raw!BA255)</f>
        <v/>
      </c>
      <c r="G255" t="str">
        <f>IF(Raw!AV255="", "", Raw!AV255)</f>
        <v/>
      </c>
      <c r="H255" t="str">
        <f>IF(Raw!T255="", "", Raw!T255)</f>
        <v/>
      </c>
      <c r="I255" t="str">
        <f>IF(Raw!U255="", "", Raw!U255)</f>
        <v/>
      </c>
      <c r="J255" t="str">
        <f>IF(Raw!AZ255="Failed", "No", "")</f>
        <v/>
      </c>
      <c r="K255" s="2" t="str">
        <f>IF(Raw!BH255="", "", IF(Raw!BH255="Missed", "Missed", DATEVALUE(RIGHT(Raw!BH255, LEN(Raw!BH255) - FIND(",", Raw!BH255) - 1))))</f>
        <v/>
      </c>
      <c r="L255" s="3" t="str">
        <f>IF(Raw!BU255="", "", IF(Raw!BU255="Missed", "Missed", TIMEVALUE(Raw!BU255)))</f>
        <v/>
      </c>
      <c r="M255" t="str">
        <f>IF(Raw!BJ255="", "", Raw!BJ255)</f>
        <v/>
      </c>
    </row>
    <row r="256" spans="1:13" x14ac:dyDescent="0.2">
      <c r="A256" s="4" t="str">
        <f>IF(B256="", "", 255)</f>
        <v/>
      </c>
      <c r="B256" s="4" t="str">
        <f>IF(Raw!R256="", "", Raw!R256)</f>
        <v/>
      </c>
      <c r="C256" s="4" t="str">
        <f>IF(Raw!S256="", "", Raw!S256)</f>
        <v/>
      </c>
      <c r="D256" t="str">
        <f>IF(Raw!AT256="", "", Raw!AT256)</f>
        <v/>
      </c>
      <c r="E256" t="str">
        <f>IF(Raw!V256="", "", Raw!V256)</f>
        <v/>
      </c>
      <c r="F256" t="str">
        <f>IF(Raw!BA256="", "", Raw!BA256)</f>
        <v/>
      </c>
      <c r="G256" t="str">
        <f>IF(Raw!AV256="", "", Raw!AV256)</f>
        <v/>
      </c>
      <c r="H256" t="str">
        <f>IF(Raw!T256="", "", Raw!T256)</f>
        <v/>
      </c>
      <c r="I256" t="str">
        <f>IF(Raw!U256="", "", Raw!U256)</f>
        <v/>
      </c>
      <c r="J256" t="str">
        <f>IF(Raw!AZ256="Failed", "No", "")</f>
        <v/>
      </c>
      <c r="K256" s="2" t="str">
        <f>IF(Raw!BH256="", "", IF(Raw!BH256="Missed", "Missed", DATEVALUE(RIGHT(Raw!BH256, LEN(Raw!BH256) - FIND(",", Raw!BH256) - 1))))</f>
        <v/>
      </c>
      <c r="L256" s="3" t="str">
        <f>IF(Raw!BU256="", "", IF(Raw!BU256="Missed", "Missed", TIMEVALUE(Raw!BU256)))</f>
        <v/>
      </c>
      <c r="M256" t="str">
        <f>IF(Raw!BJ256="", "", Raw!BJ256)</f>
        <v/>
      </c>
    </row>
    <row r="257" spans="1:13" x14ac:dyDescent="0.2">
      <c r="A257" s="4" t="str">
        <f>IF(B257="", "", 256)</f>
        <v/>
      </c>
      <c r="B257" s="4" t="str">
        <f>IF(Raw!R257="", "", Raw!R257)</f>
        <v/>
      </c>
      <c r="C257" s="4" t="str">
        <f>IF(Raw!S257="", "", Raw!S257)</f>
        <v/>
      </c>
      <c r="D257" t="str">
        <f>IF(Raw!AT257="", "", Raw!AT257)</f>
        <v/>
      </c>
      <c r="E257" t="str">
        <f>IF(Raw!V257="", "", Raw!V257)</f>
        <v/>
      </c>
      <c r="F257" t="str">
        <f>IF(Raw!BA257="", "", Raw!BA257)</f>
        <v/>
      </c>
      <c r="G257" t="str">
        <f>IF(Raw!AV257="", "", Raw!AV257)</f>
        <v/>
      </c>
      <c r="H257" t="str">
        <f>IF(Raw!T257="", "", Raw!T257)</f>
        <v/>
      </c>
      <c r="I257" t="str">
        <f>IF(Raw!U257="", "", Raw!U257)</f>
        <v/>
      </c>
      <c r="J257" t="str">
        <f>IF(Raw!AZ257="Failed", "No", "")</f>
        <v/>
      </c>
      <c r="K257" s="2" t="str">
        <f>IF(Raw!BH257="", "", IF(Raw!BH257="Missed", "Missed", DATEVALUE(RIGHT(Raw!BH257, LEN(Raw!BH257) - FIND(",", Raw!BH257) - 1))))</f>
        <v/>
      </c>
      <c r="L257" s="3" t="str">
        <f>IF(Raw!BU257="", "", IF(Raw!BU257="Missed", "Missed", TIMEVALUE(Raw!BU257)))</f>
        <v/>
      </c>
      <c r="M257" t="str">
        <f>IF(Raw!BJ257="", "", Raw!BJ257)</f>
        <v/>
      </c>
    </row>
    <row r="258" spans="1:13" x14ac:dyDescent="0.2">
      <c r="A258" s="4" t="str">
        <f>IF(B258="", "", 257)</f>
        <v/>
      </c>
      <c r="B258" s="4" t="str">
        <f>IF(Raw!R258="", "", Raw!R258)</f>
        <v/>
      </c>
      <c r="C258" s="4" t="str">
        <f>IF(Raw!S258="", "", Raw!S258)</f>
        <v/>
      </c>
      <c r="D258" t="str">
        <f>IF(Raw!AT258="", "", Raw!AT258)</f>
        <v/>
      </c>
      <c r="E258" t="str">
        <f>IF(Raw!V258="", "", Raw!V258)</f>
        <v/>
      </c>
      <c r="F258" t="str">
        <f>IF(Raw!BA258="", "", Raw!BA258)</f>
        <v/>
      </c>
      <c r="G258" t="str">
        <f>IF(Raw!AV258="", "", Raw!AV258)</f>
        <v/>
      </c>
      <c r="H258" t="str">
        <f>IF(Raw!T258="", "", Raw!T258)</f>
        <v/>
      </c>
      <c r="I258" t="str">
        <f>IF(Raw!U258="", "", Raw!U258)</f>
        <v/>
      </c>
      <c r="J258" t="str">
        <f>IF(Raw!AZ258="Failed", "No", "")</f>
        <v/>
      </c>
      <c r="K258" s="2" t="str">
        <f>IF(Raw!BH258="", "", IF(Raw!BH258="Missed", "Missed", DATEVALUE(RIGHT(Raw!BH258, LEN(Raw!BH258) - FIND(",", Raw!BH258) - 1))))</f>
        <v/>
      </c>
      <c r="L258" s="3" t="str">
        <f>IF(Raw!BU258="", "", IF(Raw!BU258="Missed", "Missed", TIMEVALUE(Raw!BU258)))</f>
        <v/>
      </c>
      <c r="M258" t="str">
        <f>IF(Raw!BJ258="", "", Raw!BJ258)</f>
        <v/>
      </c>
    </row>
    <row r="259" spans="1:13" x14ac:dyDescent="0.2">
      <c r="A259" s="4" t="str">
        <f>IF(B259="", "", 258)</f>
        <v/>
      </c>
      <c r="B259" s="4" t="str">
        <f>IF(Raw!R259="", "", Raw!R259)</f>
        <v/>
      </c>
      <c r="C259" s="4" t="str">
        <f>IF(Raw!S259="", "", Raw!S259)</f>
        <v/>
      </c>
      <c r="D259" t="str">
        <f>IF(Raw!AT259="", "", Raw!AT259)</f>
        <v/>
      </c>
      <c r="E259" t="str">
        <f>IF(Raw!V259="", "", Raw!V259)</f>
        <v/>
      </c>
      <c r="F259" t="str">
        <f>IF(Raw!BA259="", "", Raw!BA259)</f>
        <v/>
      </c>
      <c r="G259" t="str">
        <f>IF(Raw!AV259="", "", Raw!AV259)</f>
        <v/>
      </c>
      <c r="H259" t="str">
        <f>IF(Raw!T259="", "", Raw!T259)</f>
        <v/>
      </c>
      <c r="I259" t="str">
        <f>IF(Raw!U259="", "", Raw!U259)</f>
        <v/>
      </c>
      <c r="J259" t="str">
        <f>IF(Raw!AZ259="Failed", "No", "")</f>
        <v/>
      </c>
      <c r="K259" s="2" t="str">
        <f>IF(Raw!BH259="", "", IF(Raw!BH259="Missed", "Missed", DATEVALUE(RIGHT(Raw!BH259, LEN(Raw!BH259) - FIND(",", Raw!BH259) - 1))))</f>
        <v/>
      </c>
      <c r="L259" s="3" t="str">
        <f>IF(Raw!BU259="", "", IF(Raw!BU259="Missed", "Missed", TIMEVALUE(Raw!BU259)))</f>
        <v/>
      </c>
      <c r="M259" t="str">
        <f>IF(Raw!BJ259="", "", Raw!BJ259)</f>
        <v/>
      </c>
    </row>
    <row r="260" spans="1:13" x14ac:dyDescent="0.2">
      <c r="A260" s="4" t="str">
        <f>IF(B260="", "", 259)</f>
        <v/>
      </c>
      <c r="B260" s="4" t="str">
        <f>IF(Raw!R260="", "", Raw!R260)</f>
        <v/>
      </c>
      <c r="C260" s="4" t="str">
        <f>IF(Raw!S260="", "", Raw!S260)</f>
        <v/>
      </c>
      <c r="D260" t="str">
        <f>IF(Raw!AT260="", "", Raw!AT260)</f>
        <v/>
      </c>
      <c r="E260" t="str">
        <f>IF(Raw!V260="", "", Raw!V260)</f>
        <v/>
      </c>
      <c r="F260" t="str">
        <f>IF(Raw!BA260="", "", Raw!BA260)</f>
        <v/>
      </c>
      <c r="G260" t="str">
        <f>IF(Raw!AV260="", "", Raw!AV260)</f>
        <v/>
      </c>
      <c r="H260" t="str">
        <f>IF(Raw!T260="", "", Raw!T260)</f>
        <v/>
      </c>
      <c r="I260" t="str">
        <f>IF(Raw!U260="", "", Raw!U260)</f>
        <v/>
      </c>
      <c r="J260" t="str">
        <f>IF(Raw!AZ260="Failed", "No", "")</f>
        <v/>
      </c>
      <c r="K260" s="2" t="str">
        <f>IF(Raw!BH260="", "", IF(Raw!BH260="Missed", "Missed", DATEVALUE(RIGHT(Raw!BH260, LEN(Raw!BH260) - FIND(",", Raw!BH260) - 1))))</f>
        <v/>
      </c>
      <c r="L260" s="3" t="str">
        <f>IF(Raw!BU260="", "", IF(Raw!BU260="Missed", "Missed", TIMEVALUE(Raw!BU260)))</f>
        <v/>
      </c>
      <c r="M260" t="str">
        <f>IF(Raw!BJ260="", "", Raw!BJ260)</f>
        <v/>
      </c>
    </row>
    <row r="261" spans="1:13" x14ac:dyDescent="0.2">
      <c r="A261" s="4" t="str">
        <f>IF(B261="", "", 260)</f>
        <v/>
      </c>
      <c r="B261" s="4" t="str">
        <f>IF(Raw!R261="", "", Raw!R261)</f>
        <v/>
      </c>
      <c r="C261" s="4" t="str">
        <f>IF(Raw!S261="", "", Raw!S261)</f>
        <v/>
      </c>
      <c r="D261" t="str">
        <f>IF(Raw!AT261="", "", Raw!AT261)</f>
        <v/>
      </c>
      <c r="E261" t="str">
        <f>IF(Raw!V261="", "", Raw!V261)</f>
        <v/>
      </c>
      <c r="F261" t="str">
        <f>IF(Raw!BA261="", "", Raw!BA261)</f>
        <v/>
      </c>
      <c r="G261" t="str">
        <f>IF(Raw!AV261="", "", Raw!AV261)</f>
        <v/>
      </c>
      <c r="H261" t="str">
        <f>IF(Raw!T261="", "", Raw!T261)</f>
        <v/>
      </c>
      <c r="I261" t="str">
        <f>IF(Raw!U261="", "", Raw!U261)</f>
        <v/>
      </c>
      <c r="J261" t="str">
        <f>IF(Raw!AZ261="Failed", "No", "")</f>
        <v/>
      </c>
      <c r="K261" s="2" t="str">
        <f>IF(Raw!BH261="", "", IF(Raw!BH261="Missed", "Missed", DATEVALUE(RIGHT(Raw!BH261, LEN(Raw!BH261) - FIND(",", Raw!BH261) - 1))))</f>
        <v/>
      </c>
      <c r="L261" s="3" t="str">
        <f>IF(Raw!BU261="", "", IF(Raw!BU261="Missed", "Missed", TIMEVALUE(Raw!BU261)))</f>
        <v/>
      </c>
      <c r="M261" t="str">
        <f>IF(Raw!BJ261="", "", Raw!BJ261)</f>
        <v/>
      </c>
    </row>
    <row r="262" spans="1:13" x14ac:dyDescent="0.2">
      <c r="A262" s="4" t="str">
        <f>IF(B262="", "", 261)</f>
        <v/>
      </c>
      <c r="B262" s="4" t="str">
        <f>IF(Raw!R262="", "", Raw!R262)</f>
        <v/>
      </c>
      <c r="C262" s="4" t="str">
        <f>IF(Raw!S262="", "", Raw!S262)</f>
        <v/>
      </c>
      <c r="D262" t="str">
        <f>IF(Raw!AT262="", "", Raw!AT262)</f>
        <v/>
      </c>
      <c r="E262" t="str">
        <f>IF(Raw!V262="", "", Raw!V262)</f>
        <v/>
      </c>
      <c r="F262" t="str">
        <f>IF(Raw!BA262="", "", Raw!BA262)</f>
        <v/>
      </c>
      <c r="G262" t="str">
        <f>IF(Raw!AV262="", "", Raw!AV262)</f>
        <v/>
      </c>
      <c r="H262" t="str">
        <f>IF(Raw!T262="", "", Raw!T262)</f>
        <v/>
      </c>
      <c r="I262" t="str">
        <f>IF(Raw!U262="", "", Raw!U262)</f>
        <v/>
      </c>
      <c r="J262" t="str">
        <f>IF(Raw!AZ262="Failed", "No", "")</f>
        <v/>
      </c>
      <c r="K262" s="2" t="str">
        <f>IF(Raw!BH262="", "", IF(Raw!BH262="Missed", "Missed", DATEVALUE(RIGHT(Raw!BH262, LEN(Raw!BH262) - FIND(",", Raw!BH262) - 1))))</f>
        <v/>
      </c>
      <c r="L262" s="3" t="str">
        <f>IF(Raw!BU262="", "", IF(Raw!BU262="Missed", "Missed", TIMEVALUE(Raw!BU262)))</f>
        <v/>
      </c>
      <c r="M262" t="str">
        <f>IF(Raw!BJ262="", "", Raw!BJ262)</f>
        <v/>
      </c>
    </row>
    <row r="263" spans="1:13" x14ac:dyDescent="0.2">
      <c r="A263" s="4" t="str">
        <f>IF(B263="", "", 262)</f>
        <v/>
      </c>
      <c r="B263" s="4" t="str">
        <f>IF(Raw!R263="", "", Raw!R263)</f>
        <v/>
      </c>
      <c r="C263" s="4" t="str">
        <f>IF(Raw!S263="", "", Raw!S263)</f>
        <v/>
      </c>
      <c r="D263" t="str">
        <f>IF(Raw!AT263="", "", Raw!AT263)</f>
        <v/>
      </c>
      <c r="E263" t="str">
        <f>IF(Raw!V263="", "", Raw!V263)</f>
        <v/>
      </c>
      <c r="F263" t="str">
        <f>IF(Raw!BA263="", "", Raw!BA263)</f>
        <v/>
      </c>
      <c r="G263" t="str">
        <f>IF(Raw!AV263="", "", Raw!AV263)</f>
        <v/>
      </c>
      <c r="H263" t="str">
        <f>IF(Raw!T263="", "", Raw!T263)</f>
        <v/>
      </c>
      <c r="I263" t="str">
        <f>IF(Raw!U263="", "", Raw!U263)</f>
        <v/>
      </c>
      <c r="J263" t="str">
        <f>IF(Raw!AZ263="Failed", "No", "")</f>
        <v/>
      </c>
      <c r="K263" s="2" t="str">
        <f>IF(Raw!BH263="", "", IF(Raw!BH263="Missed", "Missed", DATEVALUE(RIGHT(Raw!BH263, LEN(Raw!BH263) - FIND(",", Raw!BH263) - 1))))</f>
        <v/>
      </c>
      <c r="L263" s="3" t="str">
        <f>IF(Raw!BU263="", "", IF(Raw!BU263="Missed", "Missed", TIMEVALUE(Raw!BU263)))</f>
        <v/>
      </c>
      <c r="M263" t="str">
        <f>IF(Raw!BJ263="", "", Raw!BJ263)</f>
        <v/>
      </c>
    </row>
    <row r="264" spans="1:13" x14ac:dyDescent="0.2">
      <c r="A264" s="4" t="str">
        <f>IF(B264="", "", 263)</f>
        <v/>
      </c>
      <c r="B264" s="4" t="str">
        <f>IF(Raw!R264="", "", Raw!R264)</f>
        <v/>
      </c>
      <c r="C264" s="4" t="str">
        <f>IF(Raw!S264="", "", Raw!S264)</f>
        <v/>
      </c>
      <c r="D264" t="str">
        <f>IF(Raw!AT264="", "", Raw!AT264)</f>
        <v/>
      </c>
      <c r="E264" t="str">
        <f>IF(Raw!V264="", "", Raw!V264)</f>
        <v/>
      </c>
      <c r="F264" t="str">
        <f>IF(Raw!BA264="", "", Raw!BA264)</f>
        <v/>
      </c>
      <c r="G264" t="str">
        <f>IF(Raw!AV264="", "", Raw!AV264)</f>
        <v/>
      </c>
      <c r="H264" t="str">
        <f>IF(Raw!T264="", "", Raw!T264)</f>
        <v/>
      </c>
      <c r="I264" t="str">
        <f>IF(Raw!U264="", "", Raw!U264)</f>
        <v/>
      </c>
      <c r="J264" t="str">
        <f>IF(Raw!AZ264="Failed", "No", "")</f>
        <v/>
      </c>
      <c r="K264" s="2" t="str">
        <f>IF(Raw!BH264="", "", IF(Raw!BH264="Missed", "Missed", DATEVALUE(RIGHT(Raw!BH264, LEN(Raw!BH264) - FIND(",", Raw!BH264) - 1))))</f>
        <v/>
      </c>
      <c r="L264" s="3" t="str">
        <f>IF(Raw!BU264="", "", IF(Raw!BU264="Missed", "Missed", TIMEVALUE(Raw!BU264)))</f>
        <v/>
      </c>
      <c r="M264" t="str">
        <f>IF(Raw!BJ264="", "", Raw!BJ264)</f>
        <v/>
      </c>
    </row>
    <row r="265" spans="1:13" x14ac:dyDescent="0.2">
      <c r="A265" s="4" t="str">
        <f>IF(B265="", "", 264)</f>
        <v/>
      </c>
      <c r="B265" s="4" t="str">
        <f>IF(Raw!R265="", "", Raw!R265)</f>
        <v/>
      </c>
      <c r="C265" s="4" t="str">
        <f>IF(Raw!S265="", "", Raw!S265)</f>
        <v/>
      </c>
      <c r="D265" t="str">
        <f>IF(Raw!AT265="", "", Raw!AT265)</f>
        <v/>
      </c>
      <c r="E265" t="str">
        <f>IF(Raw!V265="", "", Raw!V265)</f>
        <v/>
      </c>
      <c r="F265" t="str">
        <f>IF(Raw!BA265="", "", Raw!BA265)</f>
        <v/>
      </c>
      <c r="G265" t="str">
        <f>IF(Raw!AV265="", "", Raw!AV265)</f>
        <v/>
      </c>
      <c r="H265" t="str">
        <f>IF(Raw!T265="", "", Raw!T265)</f>
        <v/>
      </c>
      <c r="I265" t="str">
        <f>IF(Raw!U265="", "", Raw!U265)</f>
        <v/>
      </c>
      <c r="J265" t="str">
        <f>IF(Raw!AZ265="Failed", "No", "")</f>
        <v/>
      </c>
      <c r="K265" s="2" t="str">
        <f>IF(Raw!BH265="", "", IF(Raw!BH265="Missed", "Missed", DATEVALUE(RIGHT(Raw!BH265, LEN(Raw!BH265) - FIND(",", Raw!BH265) - 1))))</f>
        <v/>
      </c>
      <c r="L265" s="3" t="str">
        <f>IF(Raw!BU265="", "", IF(Raw!BU265="Missed", "Missed", TIMEVALUE(Raw!BU265)))</f>
        <v/>
      </c>
      <c r="M265" t="str">
        <f>IF(Raw!BJ265="", "", Raw!BJ265)</f>
        <v/>
      </c>
    </row>
    <row r="266" spans="1:13" x14ac:dyDescent="0.2">
      <c r="A266" s="4" t="str">
        <f>IF(B266="", "", 265)</f>
        <v/>
      </c>
      <c r="B266" s="4" t="str">
        <f>IF(Raw!R266="", "", Raw!R266)</f>
        <v/>
      </c>
      <c r="C266" s="4" t="str">
        <f>IF(Raw!S266="", "", Raw!S266)</f>
        <v/>
      </c>
      <c r="D266" t="str">
        <f>IF(Raw!AT266="", "", Raw!AT266)</f>
        <v/>
      </c>
      <c r="E266" t="str">
        <f>IF(Raw!V266="", "", Raw!V266)</f>
        <v/>
      </c>
      <c r="F266" t="str">
        <f>IF(Raw!BA266="", "", Raw!BA266)</f>
        <v/>
      </c>
      <c r="G266" t="str">
        <f>IF(Raw!AV266="", "", Raw!AV266)</f>
        <v/>
      </c>
      <c r="H266" t="str">
        <f>IF(Raw!T266="", "", Raw!T266)</f>
        <v/>
      </c>
      <c r="I266" t="str">
        <f>IF(Raw!U266="", "", Raw!U266)</f>
        <v/>
      </c>
      <c r="J266" t="str">
        <f>IF(Raw!AZ266="Failed", "No", "")</f>
        <v/>
      </c>
      <c r="K266" s="2" t="str">
        <f>IF(Raw!BH266="", "", IF(Raw!BH266="Missed", "Missed", DATEVALUE(RIGHT(Raw!BH266, LEN(Raw!BH266) - FIND(",", Raw!BH266) - 1))))</f>
        <v/>
      </c>
      <c r="L266" s="3" t="str">
        <f>IF(Raw!BU266="", "", IF(Raw!BU266="Missed", "Missed", TIMEVALUE(Raw!BU266)))</f>
        <v/>
      </c>
      <c r="M266" t="str">
        <f>IF(Raw!BJ266="", "", Raw!BJ266)</f>
        <v/>
      </c>
    </row>
    <row r="267" spans="1:13" x14ac:dyDescent="0.2">
      <c r="A267" s="4" t="str">
        <f>IF(B267="", "", 266)</f>
        <v/>
      </c>
      <c r="B267" s="4" t="str">
        <f>IF(Raw!R267="", "", Raw!R267)</f>
        <v/>
      </c>
      <c r="C267" s="4" t="str">
        <f>IF(Raw!S267="", "", Raw!S267)</f>
        <v/>
      </c>
      <c r="D267" t="str">
        <f>IF(Raw!AT267="", "", Raw!AT267)</f>
        <v/>
      </c>
      <c r="E267" t="str">
        <f>IF(Raw!V267="", "", Raw!V267)</f>
        <v/>
      </c>
      <c r="F267" t="str">
        <f>IF(Raw!BA267="", "", Raw!BA267)</f>
        <v/>
      </c>
      <c r="G267" t="str">
        <f>IF(Raw!AV267="", "", Raw!AV267)</f>
        <v/>
      </c>
      <c r="H267" t="str">
        <f>IF(Raw!T267="", "", Raw!T267)</f>
        <v/>
      </c>
      <c r="I267" t="str">
        <f>IF(Raw!U267="", "", Raw!U267)</f>
        <v/>
      </c>
      <c r="J267" t="str">
        <f>IF(Raw!AZ267="Failed", "No", "")</f>
        <v/>
      </c>
      <c r="K267" s="2" t="str">
        <f>IF(Raw!BH267="", "", IF(Raw!BH267="Missed", "Missed", DATEVALUE(RIGHT(Raw!BH267, LEN(Raw!BH267) - FIND(",", Raw!BH267) - 1))))</f>
        <v/>
      </c>
      <c r="L267" s="3" t="str">
        <f>IF(Raw!BU267="", "", IF(Raw!BU267="Missed", "Missed", TIMEVALUE(Raw!BU267)))</f>
        <v/>
      </c>
      <c r="M267" t="str">
        <f>IF(Raw!BJ267="", "", Raw!BJ267)</f>
        <v/>
      </c>
    </row>
    <row r="268" spans="1:13" x14ac:dyDescent="0.2">
      <c r="A268" s="4" t="str">
        <f>IF(B268="", "", 267)</f>
        <v/>
      </c>
      <c r="B268" s="4" t="str">
        <f>IF(Raw!R268="", "", Raw!R268)</f>
        <v/>
      </c>
      <c r="C268" s="4" t="str">
        <f>IF(Raw!S268="", "", Raw!S268)</f>
        <v/>
      </c>
      <c r="D268" t="str">
        <f>IF(Raw!AT268="", "", Raw!AT268)</f>
        <v/>
      </c>
      <c r="E268" t="str">
        <f>IF(Raw!V268="", "", Raw!V268)</f>
        <v/>
      </c>
      <c r="F268" t="str">
        <f>IF(Raw!BA268="", "", Raw!BA268)</f>
        <v/>
      </c>
      <c r="G268" t="str">
        <f>IF(Raw!AV268="", "", Raw!AV268)</f>
        <v/>
      </c>
      <c r="H268" t="str">
        <f>IF(Raw!T268="", "", Raw!T268)</f>
        <v/>
      </c>
      <c r="I268" t="str">
        <f>IF(Raw!U268="", "", Raw!U268)</f>
        <v/>
      </c>
      <c r="J268" t="str">
        <f>IF(Raw!AZ268="Failed", "No", "")</f>
        <v/>
      </c>
      <c r="K268" s="2" t="str">
        <f>IF(Raw!BH268="", "", IF(Raw!BH268="Missed", "Missed", DATEVALUE(RIGHT(Raw!BH268, LEN(Raw!BH268) - FIND(",", Raw!BH268) - 1))))</f>
        <v/>
      </c>
      <c r="L268" s="3" t="str">
        <f>IF(Raw!BU268="", "", IF(Raw!BU268="Missed", "Missed", TIMEVALUE(Raw!BU268)))</f>
        <v/>
      </c>
      <c r="M268" t="str">
        <f>IF(Raw!BJ268="", "", Raw!BJ268)</f>
        <v/>
      </c>
    </row>
    <row r="269" spans="1:13" x14ac:dyDescent="0.2">
      <c r="A269" s="4" t="str">
        <f>IF(B269="", "", 268)</f>
        <v/>
      </c>
      <c r="B269" s="4" t="str">
        <f>IF(Raw!R269="", "", Raw!R269)</f>
        <v/>
      </c>
      <c r="C269" s="4" t="str">
        <f>IF(Raw!S269="", "", Raw!S269)</f>
        <v/>
      </c>
      <c r="D269" t="str">
        <f>IF(Raw!AT269="", "", Raw!AT269)</f>
        <v/>
      </c>
      <c r="E269" t="str">
        <f>IF(Raw!V269="", "", Raw!V269)</f>
        <v/>
      </c>
      <c r="F269" t="str">
        <f>IF(Raw!BA269="", "", Raw!BA269)</f>
        <v/>
      </c>
      <c r="G269" t="str">
        <f>IF(Raw!AV269="", "", Raw!AV269)</f>
        <v/>
      </c>
      <c r="H269" t="str">
        <f>IF(Raw!T269="", "", Raw!T269)</f>
        <v/>
      </c>
      <c r="I269" t="str">
        <f>IF(Raw!U269="", "", Raw!U269)</f>
        <v/>
      </c>
      <c r="J269" t="str">
        <f>IF(Raw!AZ269="Failed", "No", "")</f>
        <v/>
      </c>
      <c r="K269" s="2" t="str">
        <f>IF(Raw!BH269="", "", IF(Raw!BH269="Missed", "Missed", DATEVALUE(RIGHT(Raw!BH269, LEN(Raw!BH269) - FIND(",", Raw!BH269) - 1))))</f>
        <v/>
      </c>
      <c r="L269" s="3" t="str">
        <f>IF(Raw!BU269="", "", IF(Raw!BU269="Missed", "Missed", TIMEVALUE(Raw!BU269)))</f>
        <v/>
      </c>
      <c r="M269" t="str">
        <f>IF(Raw!BJ269="", "", Raw!BJ269)</f>
        <v/>
      </c>
    </row>
    <row r="270" spans="1:13" x14ac:dyDescent="0.2">
      <c r="A270" s="4" t="str">
        <f>IF(B270="", "", 269)</f>
        <v/>
      </c>
      <c r="B270" s="4" t="str">
        <f>IF(Raw!R270="", "", Raw!R270)</f>
        <v/>
      </c>
      <c r="C270" s="4" t="str">
        <f>IF(Raw!S270="", "", Raw!S270)</f>
        <v/>
      </c>
      <c r="D270" t="str">
        <f>IF(Raw!AT270="", "", Raw!AT270)</f>
        <v/>
      </c>
      <c r="E270" t="str">
        <f>IF(Raw!V270="", "", Raw!V270)</f>
        <v/>
      </c>
      <c r="F270" t="str">
        <f>IF(Raw!BA270="", "", Raw!BA270)</f>
        <v/>
      </c>
      <c r="G270" t="str">
        <f>IF(Raw!AV270="", "", Raw!AV270)</f>
        <v/>
      </c>
      <c r="H270" t="str">
        <f>IF(Raw!T270="", "", Raw!T270)</f>
        <v/>
      </c>
      <c r="I270" t="str">
        <f>IF(Raw!U270="", "", Raw!U270)</f>
        <v/>
      </c>
      <c r="J270" t="str">
        <f>IF(Raw!AZ270="Failed", "No", "")</f>
        <v/>
      </c>
      <c r="K270" s="2" t="str">
        <f>IF(Raw!BH270="", "", IF(Raw!BH270="Missed", "Missed", DATEVALUE(RIGHT(Raw!BH270, LEN(Raw!BH270) - FIND(",", Raw!BH270) - 1))))</f>
        <v/>
      </c>
      <c r="L270" s="3" t="str">
        <f>IF(Raw!BU270="", "", IF(Raw!BU270="Missed", "Missed", TIMEVALUE(Raw!BU270)))</f>
        <v/>
      </c>
      <c r="M270" t="str">
        <f>IF(Raw!BJ270="", "", Raw!BJ270)</f>
        <v/>
      </c>
    </row>
    <row r="271" spans="1:13" x14ac:dyDescent="0.2">
      <c r="A271" s="4" t="str">
        <f>IF(B271="", "", 270)</f>
        <v/>
      </c>
      <c r="B271" s="4" t="str">
        <f>IF(Raw!R271="", "", Raw!R271)</f>
        <v/>
      </c>
      <c r="C271" s="4" t="str">
        <f>IF(Raw!S271="", "", Raw!S271)</f>
        <v/>
      </c>
      <c r="D271" t="str">
        <f>IF(Raw!AT271="", "", Raw!AT271)</f>
        <v/>
      </c>
      <c r="E271" t="str">
        <f>IF(Raw!V271="", "", Raw!V271)</f>
        <v/>
      </c>
      <c r="F271" t="str">
        <f>IF(Raw!BA271="", "", Raw!BA271)</f>
        <v/>
      </c>
      <c r="G271" t="str">
        <f>IF(Raw!AV271="", "", Raw!AV271)</f>
        <v/>
      </c>
      <c r="H271" t="str">
        <f>IF(Raw!T271="", "", Raw!T271)</f>
        <v/>
      </c>
      <c r="I271" t="str">
        <f>IF(Raw!U271="", "", Raw!U271)</f>
        <v/>
      </c>
      <c r="J271" t="str">
        <f>IF(Raw!AZ271="Failed", "No", "")</f>
        <v/>
      </c>
      <c r="K271" s="2" t="str">
        <f>IF(Raw!BH271="", "", IF(Raw!BH271="Missed", "Missed", DATEVALUE(RIGHT(Raw!BH271, LEN(Raw!BH271) - FIND(",", Raw!BH271) - 1))))</f>
        <v/>
      </c>
      <c r="L271" s="3" t="str">
        <f>IF(Raw!BU271="", "", IF(Raw!BU271="Missed", "Missed", TIMEVALUE(Raw!BU271)))</f>
        <v/>
      </c>
      <c r="M271" t="str">
        <f>IF(Raw!BJ271="", "", Raw!BJ271)</f>
        <v/>
      </c>
    </row>
    <row r="272" spans="1:13" x14ac:dyDescent="0.2">
      <c r="A272" s="4" t="str">
        <f>IF(B272="", "", 271)</f>
        <v/>
      </c>
      <c r="B272" s="4" t="str">
        <f>IF(Raw!R272="", "", Raw!R272)</f>
        <v/>
      </c>
      <c r="C272" s="4" t="str">
        <f>IF(Raw!S272="", "", Raw!S272)</f>
        <v/>
      </c>
      <c r="D272" t="str">
        <f>IF(Raw!AT272="", "", Raw!AT272)</f>
        <v/>
      </c>
      <c r="E272" t="str">
        <f>IF(Raw!V272="", "", Raw!V272)</f>
        <v/>
      </c>
      <c r="F272" t="str">
        <f>IF(Raw!BA272="", "", Raw!BA272)</f>
        <v/>
      </c>
      <c r="G272" t="str">
        <f>IF(Raw!AV272="", "", Raw!AV272)</f>
        <v/>
      </c>
      <c r="H272" t="str">
        <f>IF(Raw!T272="", "", Raw!T272)</f>
        <v/>
      </c>
      <c r="I272" t="str">
        <f>IF(Raw!U272="", "", Raw!U272)</f>
        <v/>
      </c>
      <c r="J272" t="str">
        <f>IF(Raw!AZ272="Failed", "No", "")</f>
        <v/>
      </c>
      <c r="K272" s="2" t="str">
        <f>IF(Raw!BH272="", "", IF(Raw!BH272="Missed", "Missed", DATEVALUE(RIGHT(Raw!BH272, LEN(Raw!BH272) - FIND(",", Raw!BH272) - 1))))</f>
        <v/>
      </c>
      <c r="L272" s="3" t="str">
        <f>IF(Raw!BU272="", "", IF(Raw!BU272="Missed", "Missed", TIMEVALUE(Raw!BU272)))</f>
        <v/>
      </c>
      <c r="M272" t="str">
        <f>IF(Raw!BJ272="", "", Raw!BJ272)</f>
        <v/>
      </c>
    </row>
    <row r="273" spans="1:13" x14ac:dyDescent="0.2">
      <c r="A273" s="4" t="str">
        <f>IF(B273="", "", 272)</f>
        <v/>
      </c>
      <c r="B273" s="4" t="str">
        <f>IF(Raw!R273="", "", Raw!R273)</f>
        <v/>
      </c>
      <c r="C273" s="4" t="str">
        <f>IF(Raw!S273="", "", Raw!S273)</f>
        <v/>
      </c>
      <c r="D273" t="str">
        <f>IF(Raw!AT273="", "", Raw!AT273)</f>
        <v/>
      </c>
      <c r="E273" t="str">
        <f>IF(Raw!V273="", "", Raw!V273)</f>
        <v/>
      </c>
      <c r="F273" t="str">
        <f>IF(Raw!BA273="", "", Raw!BA273)</f>
        <v/>
      </c>
      <c r="G273" t="str">
        <f>IF(Raw!AV273="", "", Raw!AV273)</f>
        <v/>
      </c>
      <c r="H273" t="str">
        <f>IF(Raw!T273="", "", Raw!T273)</f>
        <v/>
      </c>
      <c r="I273" t="str">
        <f>IF(Raw!U273="", "", Raw!U273)</f>
        <v/>
      </c>
      <c r="J273" t="str">
        <f>IF(Raw!AZ273="Failed", "No", "")</f>
        <v/>
      </c>
      <c r="K273" s="2" t="str">
        <f>IF(Raw!BH273="", "", IF(Raw!BH273="Missed", "Missed", DATEVALUE(RIGHT(Raw!BH273, LEN(Raw!BH273) - FIND(",", Raw!BH273) - 1))))</f>
        <v/>
      </c>
      <c r="L273" s="3" t="str">
        <f>IF(Raw!BU273="", "", IF(Raw!BU273="Missed", "Missed", TIMEVALUE(Raw!BU273)))</f>
        <v/>
      </c>
      <c r="M273" t="str">
        <f>IF(Raw!BJ273="", "", Raw!BJ273)</f>
        <v/>
      </c>
    </row>
    <row r="274" spans="1:13" x14ac:dyDescent="0.2">
      <c r="A274" s="4" t="str">
        <f>IF(B274="", "", 273)</f>
        <v/>
      </c>
      <c r="B274" s="4" t="str">
        <f>IF(Raw!R274="", "", Raw!R274)</f>
        <v/>
      </c>
      <c r="C274" s="4" t="str">
        <f>IF(Raw!S274="", "", Raw!S274)</f>
        <v/>
      </c>
      <c r="D274" t="str">
        <f>IF(Raw!AT274="", "", Raw!AT274)</f>
        <v/>
      </c>
      <c r="E274" t="str">
        <f>IF(Raw!V274="", "", Raw!V274)</f>
        <v/>
      </c>
      <c r="F274" t="str">
        <f>IF(Raw!BA274="", "", Raw!BA274)</f>
        <v/>
      </c>
      <c r="G274" t="str">
        <f>IF(Raw!AV274="", "", Raw!AV274)</f>
        <v/>
      </c>
      <c r="H274" t="str">
        <f>IF(Raw!T274="", "", Raw!T274)</f>
        <v/>
      </c>
      <c r="I274" t="str">
        <f>IF(Raw!U274="", "", Raw!U274)</f>
        <v/>
      </c>
      <c r="J274" t="str">
        <f>IF(Raw!AZ274="Failed", "No", "")</f>
        <v/>
      </c>
      <c r="K274" s="2" t="str">
        <f>IF(Raw!BH274="", "", IF(Raw!BH274="Missed", "Missed", DATEVALUE(RIGHT(Raw!BH274, LEN(Raw!BH274) - FIND(",", Raw!BH274) - 1))))</f>
        <v/>
      </c>
      <c r="L274" s="3" t="str">
        <f>IF(Raw!BU274="", "", IF(Raw!BU274="Missed", "Missed", TIMEVALUE(Raw!BU274)))</f>
        <v/>
      </c>
      <c r="M274" t="str">
        <f>IF(Raw!BJ274="", "", Raw!BJ274)</f>
        <v/>
      </c>
    </row>
    <row r="275" spans="1:13" x14ac:dyDescent="0.2">
      <c r="A275" s="4" t="str">
        <f>IF(B275="", "", 274)</f>
        <v/>
      </c>
      <c r="B275" s="4" t="str">
        <f>IF(Raw!R275="", "", Raw!R275)</f>
        <v/>
      </c>
      <c r="C275" s="4" t="str">
        <f>IF(Raw!S275="", "", Raw!S275)</f>
        <v/>
      </c>
      <c r="D275" t="str">
        <f>IF(Raw!AT275="", "", Raw!AT275)</f>
        <v/>
      </c>
      <c r="E275" t="str">
        <f>IF(Raw!V275="", "", Raw!V275)</f>
        <v/>
      </c>
      <c r="F275" t="str">
        <f>IF(Raw!BA275="", "", Raw!BA275)</f>
        <v/>
      </c>
      <c r="G275" t="str">
        <f>IF(Raw!AV275="", "", Raw!AV275)</f>
        <v/>
      </c>
      <c r="H275" t="str">
        <f>IF(Raw!T275="", "", Raw!T275)</f>
        <v/>
      </c>
      <c r="I275" t="str">
        <f>IF(Raw!U275="", "", Raw!U275)</f>
        <v/>
      </c>
      <c r="J275" t="str">
        <f>IF(Raw!AZ275="Failed", "No", "")</f>
        <v/>
      </c>
      <c r="K275" s="2" t="str">
        <f>IF(Raw!BH275="", "", IF(Raw!BH275="Missed", "Missed", DATEVALUE(RIGHT(Raw!BH275, LEN(Raw!BH275) - FIND(",", Raw!BH275) - 1))))</f>
        <v/>
      </c>
      <c r="L275" s="3" t="str">
        <f>IF(Raw!BU275="", "", IF(Raw!BU275="Missed", "Missed", TIMEVALUE(Raw!BU275)))</f>
        <v/>
      </c>
      <c r="M275" t="str">
        <f>IF(Raw!BJ275="", "", Raw!BJ275)</f>
        <v/>
      </c>
    </row>
    <row r="276" spans="1:13" x14ac:dyDescent="0.2">
      <c r="A276" s="4" t="str">
        <f>IF(B276="", "", 275)</f>
        <v/>
      </c>
      <c r="B276" s="4" t="str">
        <f>IF(Raw!R276="", "", Raw!R276)</f>
        <v/>
      </c>
      <c r="C276" s="4" t="str">
        <f>IF(Raw!S276="", "", Raw!S276)</f>
        <v/>
      </c>
      <c r="D276" t="str">
        <f>IF(Raw!AT276="", "", Raw!AT276)</f>
        <v/>
      </c>
      <c r="E276" t="str">
        <f>IF(Raw!V276="", "", Raw!V276)</f>
        <v/>
      </c>
      <c r="F276" t="str">
        <f>IF(Raw!BA276="", "", Raw!BA276)</f>
        <v/>
      </c>
      <c r="G276" t="str">
        <f>IF(Raw!AV276="", "", Raw!AV276)</f>
        <v/>
      </c>
      <c r="H276" t="str">
        <f>IF(Raw!T276="", "", Raw!T276)</f>
        <v/>
      </c>
      <c r="I276" t="str">
        <f>IF(Raw!U276="", "", Raw!U276)</f>
        <v/>
      </c>
      <c r="J276" t="str">
        <f>IF(Raw!AZ276="Failed", "No", "")</f>
        <v/>
      </c>
      <c r="K276" s="2" t="str">
        <f>IF(Raw!BH276="", "", IF(Raw!BH276="Missed", "Missed", DATEVALUE(RIGHT(Raw!BH276, LEN(Raw!BH276) - FIND(",", Raw!BH276) - 1))))</f>
        <v/>
      </c>
      <c r="L276" s="3" t="str">
        <f>IF(Raw!BU276="", "", IF(Raw!BU276="Missed", "Missed", TIMEVALUE(Raw!BU276)))</f>
        <v/>
      </c>
      <c r="M276" t="str">
        <f>IF(Raw!BJ276="", "", Raw!BJ276)</f>
        <v/>
      </c>
    </row>
    <row r="277" spans="1:13" x14ac:dyDescent="0.2">
      <c r="A277" s="4" t="str">
        <f>IF(B277="", "", 276)</f>
        <v/>
      </c>
      <c r="B277" s="4" t="str">
        <f>IF(Raw!R277="", "", Raw!R277)</f>
        <v/>
      </c>
      <c r="C277" s="4" t="str">
        <f>IF(Raw!S277="", "", Raw!S277)</f>
        <v/>
      </c>
      <c r="D277" t="str">
        <f>IF(Raw!AT277="", "", Raw!AT277)</f>
        <v/>
      </c>
      <c r="E277" t="str">
        <f>IF(Raw!V277="", "", Raw!V277)</f>
        <v/>
      </c>
      <c r="F277" t="str">
        <f>IF(Raw!BA277="", "", Raw!BA277)</f>
        <v/>
      </c>
      <c r="G277" t="str">
        <f>IF(Raw!AV277="", "", Raw!AV277)</f>
        <v/>
      </c>
      <c r="H277" t="str">
        <f>IF(Raw!T277="", "", Raw!T277)</f>
        <v/>
      </c>
      <c r="I277" t="str">
        <f>IF(Raw!U277="", "", Raw!U277)</f>
        <v/>
      </c>
      <c r="J277" t="str">
        <f>IF(Raw!AZ277="Failed", "No", "")</f>
        <v/>
      </c>
      <c r="K277" s="2" t="str">
        <f>IF(Raw!BH277="", "", IF(Raw!BH277="Missed", "Missed", DATEVALUE(RIGHT(Raw!BH277, LEN(Raw!BH277) - FIND(",", Raw!BH277) - 1))))</f>
        <v/>
      </c>
      <c r="L277" s="3" t="str">
        <f>IF(Raw!BU277="", "", IF(Raw!BU277="Missed", "Missed", TIMEVALUE(Raw!BU277)))</f>
        <v/>
      </c>
      <c r="M277" t="str">
        <f>IF(Raw!BJ277="", "", Raw!BJ277)</f>
        <v/>
      </c>
    </row>
    <row r="278" spans="1:13" x14ac:dyDescent="0.2">
      <c r="A278" s="4" t="str">
        <f>IF(B278="", "", 277)</f>
        <v/>
      </c>
      <c r="B278" s="4" t="str">
        <f>IF(Raw!R278="", "", Raw!R278)</f>
        <v/>
      </c>
      <c r="C278" s="4" t="str">
        <f>IF(Raw!S278="", "", Raw!S278)</f>
        <v/>
      </c>
      <c r="D278" t="str">
        <f>IF(Raw!AT278="", "", Raw!AT278)</f>
        <v/>
      </c>
      <c r="E278" t="str">
        <f>IF(Raw!V278="", "", Raw!V278)</f>
        <v/>
      </c>
      <c r="F278" t="str">
        <f>IF(Raw!BA278="", "", Raw!BA278)</f>
        <v/>
      </c>
      <c r="G278" t="str">
        <f>IF(Raw!AV278="", "", Raw!AV278)</f>
        <v/>
      </c>
      <c r="H278" t="str">
        <f>IF(Raw!T278="", "", Raw!T278)</f>
        <v/>
      </c>
      <c r="I278" t="str">
        <f>IF(Raw!U278="", "", Raw!U278)</f>
        <v/>
      </c>
      <c r="J278" t="str">
        <f>IF(Raw!AZ278="Failed", "No", "")</f>
        <v/>
      </c>
      <c r="K278" s="2" t="str">
        <f>IF(Raw!BH278="", "", IF(Raw!BH278="Missed", "Missed", DATEVALUE(RIGHT(Raw!BH278, LEN(Raw!BH278) - FIND(",", Raw!BH278) - 1))))</f>
        <v/>
      </c>
      <c r="L278" s="3" t="str">
        <f>IF(Raw!BU278="", "", IF(Raw!BU278="Missed", "Missed", TIMEVALUE(Raw!BU278)))</f>
        <v/>
      </c>
      <c r="M278" t="str">
        <f>IF(Raw!BJ278="", "", Raw!BJ278)</f>
        <v/>
      </c>
    </row>
    <row r="279" spans="1:13" x14ac:dyDescent="0.2">
      <c r="A279" s="4" t="str">
        <f>IF(B279="", "", 278)</f>
        <v/>
      </c>
      <c r="B279" s="4" t="str">
        <f>IF(Raw!R279="", "", Raw!R279)</f>
        <v/>
      </c>
      <c r="C279" s="4" t="str">
        <f>IF(Raw!S279="", "", Raw!S279)</f>
        <v/>
      </c>
      <c r="D279" t="str">
        <f>IF(Raw!AT279="", "", Raw!AT279)</f>
        <v/>
      </c>
      <c r="E279" t="str">
        <f>IF(Raw!V279="", "", Raw!V279)</f>
        <v/>
      </c>
      <c r="F279" t="str">
        <f>IF(Raw!BA279="", "", Raw!BA279)</f>
        <v/>
      </c>
      <c r="G279" t="str">
        <f>IF(Raw!AV279="", "", Raw!AV279)</f>
        <v/>
      </c>
      <c r="H279" t="str">
        <f>IF(Raw!T279="", "", Raw!T279)</f>
        <v/>
      </c>
      <c r="I279" t="str">
        <f>IF(Raw!U279="", "", Raw!U279)</f>
        <v/>
      </c>
      <c r="J279" t="str">
        <f>IF(Raw!AZ279="Failed", "No", "")</f>
        <v/>
      </c>
      <c r="K279" s="2" t="str">
        <f>IF(Raw!BH279="", "", IF(Raw!BH279="Missed", "Missed", DATEVALUE(RIGHT(Raw!BH279, LEN(Raw!BH279) - FIND(",", Raw!BH279) - 1))))</f>
        <v/>
      </c>
      <c r="L279" s="3" t="str">
        <f>IF(Raw!BU279="", "", IF(Raw!BU279="Missed", "Missed", TIMEVALUE(Raw!BU279)))</f>
        <v/>
      </c>
      <c r="M279" t="str">
        <f>IF(Raw!BJ279="", "", Raw!BJ279)</f>
        <v/>
      </c>
    </row>
    <row r="280" spans="1:13" x14ac:dyDescent="0.2">
      <c r="A280" s="4" t="str">
        <f>IF(B280="", "", 279)</f>
        <v/>
      </c>
      <c r="B280" s="4" t="str">
        <f>IF(Raw!R280="", "", Raw!R280)</f>
        <v/>
      </c>
      <c r="C280" s="4" t="str">
        <f>IF(Raw!S280="", "", Raw!S280)</f>
        <v/>
      </c>
      <c r="D280" t="str">
        <f>IF(Raw!AT280="", "", Raw!AT280)</f>
        <v/>
      </c>
      <c r="E280" t="str">
        <f>IF(Raw!V280="", "", Raw!V280)</f>
        <v/>
      </c>
      <c r="F280" t="str">
        <f>IF(Raw!BA280="", "", Raw!BA280)</f>
        <v/>
      </c>
      <c r="G280" t="str">
        <f>IF(Raw!AV280="", "", Raw!AV280)</f>
        <v/>
      </c>
      <c r="H280" t="str">
        <f>IF(Raw!T280="", "", Raw!T280)</f>
        <v/>
      </c>
      <c r="I280" t="str">
        <f>IF(Raw!U280="", "", Raw!U280)</f>
        <v/>
      </c>
      <c r="J280" t="str">
        <f>IF(Raw!AZ280="Failed", "No", "")</f>
        <v/>
      </c>
      <c r="K280" s="2" t="str">
        <f>IF(Raw!BH280="", "", IF(Raw!BH280="Missed", "Missed", DATEVALUE(RIGHT(Raw!BH280, LEN(Raw!BH280) - FIND(",", Raw!BH280) - 1))))</f>
        <v/>
      </c>
      <c r="L280" s="3" t="str">
        <f>IF(Raw!BU280="", "", IF(Raw!BU280="Missed", "Missed", TIMEVALUE(Raw!BU280)))</f>
        <v/>
      </c>
      <c r="M280" t="str">
        <f>IF(Raw!BJ280="", "", Raw!BJ280)</f>
        <v/>
      </c>
    </row>
    <row r="281" spans="1:13" x14ac:dyDescent="0.2">
      <c r="A281" s="4" t="str">
        <f>IF(B281="", "", 280)</f>
        <v/>
      </c>
      <c r="B281" s="4" t="str">
        <f>IF(Raw!R281="", "", Raw!R281)</f>
        <v/>
      </c>
      <c r="C281" s="4" t="str">
        <f>IF(Raw!S281="", "", Raw!S281)</f>
        <v/>
      </c>
      <c r="D281" t="str">
        <f>IF(Raw!AT281="", "", Raw!AT281)</f>
        <v/>
      </c>
      <c r="E281" t="str">
        <f>IF(Raw!V281="", "", Raw!V281)</f>
        <v/>
      </c>
      <c r="F281" t="str">
        <f>IF(Raw!BA281="", "", Raw!BA281)</f>
        <v/>
      </c>
      <c r="G281" t="str">
        <f>IF(Raw!AV281="", "", Raw!AV281)</f>
        <v/>
      </c>
      <c r="H281" t="str">
        <f>IF(Raw!T281="", "", Raw!T281)</f>
        <v/>
      </c>
      <c r="I281" t="str">
        <f>IF(Raw!U281="", "", Raw!U281)</f>
        <v/>
      </c>
      <c r="J281" t="str">
        <f>IF(Raw!AZ281="Failed", "No", "")</f>
        <v/>
      </c>
      <c r="K281" s="2" t="str">
        <f>IF(Raw!BH281="", "", IF(Raw!BH281="Missed", "Missed", DATEVALUE(RIGHT(Raw!BH281, LEN(Raw!BH281) - FIND(",", Raw!BH281) - 1))))</f>
        <v/>
      </c>
      <c r="L281" s="3" t="str">
        <f>IF(Raw!BU281="", "", IF(Raw!BU281="Missed", "Missed", TIMEVALUE(Raw!BU281)))</f>
        <v/>
      </c>
      <c r="M281" t="str">
        <f>IF(Raw!BJ281="", "", Raw!BJ281)</f>
        <v/>
      </c>
    </row>
    <row r="282" spans="1:13" x14ac:dyDescent="0.2">
      <c r="A282" s="4" t="str">
        <f>IF(B282="", "", 281)</f>
        <v/>
      </c>
      <c r="B282" s="4" t="str">
        <f>IF(Raw!R282="", "", Raw!R282)</f>
        <v/>
      </c>
      <c r="C282" s="4" t="str">
        <f>IF(Raw!S282="", "", Raw!S282)</f>
        <v/>
      </c>
      <c r="D282" t="str">
        <f>IF(Raw!AT282="", "", Raw!AT282)</f>
        <v/>
      </c>
      <c r="E282" t="str">
        <f>IF(Raw!V282="", "", Raw!V282)</f>
        <v/>
      </c>
      <c r="F282" t="str">
        <f>IF(Raw!BA282="", "", Raw!BA282)</f>
        <v/>
      </c>
      <c r="G282" t="str">
        <f>IF(Raw!AV282="", "", Raw!AV282)</f>
        <v/>
      </c>
      <c r="H282" t="str">
        <f>IF(Raw!T282="", "", Raw!T282)</f>
        <v/>
      </c>
      <c r="I282" t="str">
        <f>IF(Raw!U282="", "", Raw!U282)</f>
        <v/>
      </c>
      <c r="J282" t="str">
        <f>IF(Raw!AZ282="Failed", "No", "")</f>
        <v/>
      </c>
      <c r="K282" s="2" t="str">
        <f>IF(Raw!BH282="", "", IF(Raw!BH282="Missed", "Missed", DATEVALUE(RIGHT(Raw!BH282, LEN(Raw!BH282) - FIND(",", Raw!BH282) - 1))))</f>
        <v/>
      </c>
      <c r="L282" s="3" t="str">
        <f>IF(Raw!BU282="", "", IF(Raw!BU282="Missed", "Missed", TIMEVALUE(Raw!BU282)))</f>
        <v/>
      </c>
      <c r="M282" t="str">
        <f>IF(Raw!BJ282="", "", Raw!BJ282)</f>
        <v/>
      </c>
    </row>
    <row r="283" spans="1:13" x14ac:dyDescent="0.2">
      <c r="A283" s="4" t="str">
        <f>IF(B283="", "", 282)</f>
        <v/>
      </c>
      <c r="B283" s="4" t="str">
        <f>IF(Raw!R283="", "", Raw!R283)</f>
        <v/>
      </c>
      <c r="C283" s="4" t="str">
        <f>IF(Raw!S283="", "", Raw!S283)</f>
        <v/>
      </c>
      <c r="D283" t="str">
        <f>IF(Raw!AT283="", "", Raw!AT283)</f>
        <v/>
      </c>
      <c r="E283" t="str">
        <f>IF(Raw!V283="", "", Raw!V283)</f>
        <v/>
      </c>
      <c r="F283" t="str">
        <f>IF(Raw!BA283="", "", Raw!BA283)</f>
        <v/>
      </c>
      <c r="G283" t="str">
        <f>IF(Raw!AV283="", "", Raw!AV283)</f>
        <v/>
      </c>
      <c r="H283" t="str">
        <f>IF(Raw!T283="", "", Raw!T283)</f>
        <v/>
      </c>
      <c r="I283" t="str">
        <f>IF(Raw!U283="", "", Raw!U283)</f>
        <v/>
      </c>
      <c r="J283" t="str">
        <f>IF(Raw!AZ283="Failed", "No", "")</f>
        <v/>
      </c>
      <c r="K283" s="2" t="str">
        <f>IF(Raw!BH283="", "", IF(Raw!BH283="Missed", "Missed", DATEVALUE(RIGHT(Raw!BH283, LEN(Raw!BH283) - FIND(",", Raw!BH283) - 1))))</f>
        <v/>
      </c>
      <c r="L283" s="3" t="str">
        <f>IF(Raw!BU283="", "", IF(Raw!BU283="Missed", "Missed", TIMEVALUE(Raw!BU283)))</f>
        <v/>
      </c>
      <c r="M283" t="str">
        <f>IF(Raw!BJ283="", "", Raw!BJ283)</f>
        <v/>
      </c>
    </row>
    <row r="284" spans="1:13" x14ac:dyDescent="0.2">
      <c r="A284" s="4" t="str">
        <f>IF(B284="", "", 283)</f>
        <v/>
      </c>
      <c r="B284" s="4" t="str">
        <f>IF(Raw!R284="", "", Raw!R284)</f>
        <v/>
      </c>
      <c r="C284" s="4" t="str">
        <f>IF(Raw!S284="", "", Raw!S284)</f>
        <v/>
      </c>
      <c r="D284" t="str">
        <f>IF(Raw!AT284="", "", Raw!AT284)</f>
        <v/>
      </c>
      <c r="E284" t="str">
        <f>IF(Raw!V284="", "", Raw!V284)</f>
        <v/>
      </c>
      <c r="F284" t="str">
        <f>IF(Raw!BA284="", "", Raw!BA284)</f>
        <v/>
      </c>
      <c r="G284" t="str">
        <f>IF(Raw!AV284="", "", Raw!AV284)</f>
        <v/>
      </c>
      <c r="H284" t="str">
        <f>IF(Raw!T284="", "", Raw!T284)</f>
        <v/>
      </c>
      <c r="I284" t="str">
        <f>IF(Raw!U284="", "", Raw!U284)</f>
        <v/>
      </c>
      <c r="J284" t="str">
        <f>IF(Raw!AZ284="Failed", "No", "")</f>
        <v/>
      </c>
      <c r="K284" s="2" t="str">
        <f>IF(Raw!BH284="", "", IF(Raw!BH284="Missed", "Missed", DATEVALUE(RIGHT(Raw!BH284, LEN(Raw!BH284) - FIND(",", Raw!BH284) - 1))))</f>
        <v/>
      </c>
      <c r="L284" s="3" t="str">
        <f>IF(Raw!BU284="", "", IF(Raw!BU284="Missed", "Missed", TIMEVALUE(Raw!BU284)))</f>
        <v/>
      </c>
      <c r="M284" t="str">
        <f>IF(Raw!BJ284="", "", Raw!BJ284)</f>
        <v/>
      </c>
    </row>
    <row r="285" spans="1:13" x14ac:dyDescent="0.2">
      <c r="A285" s="4" t="str">
        <f>IF(B285="", "", 284)</f>
        <v/>
      </c>
      <c r="B285" s="4" t="str">
        <f>IF(Raw!R285="", "", Raw!R285)</f>
        <v/>
      </c>
      <c r="C285" s="4" t="str">
        <f>IF(Raw!S285="", "", Raw!S285)</f>
        <v/>
      </c>
      <c r="D285" t="str">
        <f>IF(Raw!AT285="", "", Raw!AT285)</f>
        <v/>
      </c>
      <c r="E285" t="str">
        <f>IF(Raw!V285="", "", Raw!V285)</f>
        <v/>
      </c>
      <c r="F285" t="str">
        <f>IF(Raw!BA285="", "", Raw!BA285)</f>
        <v/>
      </c>
      <c r="G285" t="str">
        <f>IF(Raw!AV285="", "", Raw!AV285)</f>
        <v/>
      </c>
      <c r="H285" t="str">
        <f>IF(Raw!T285="", "", Raw!T285)</f>
        <v/>
      </c>
      <c r="I285" t="str">
        <f>IF(Raw!U285="", "", Raw!U285)</f>
        <v/>
      </c>
      <c r="J285" t="str">
        <f>IF(Raw!AZ285="Failed", "No", "")</f>
        <v/>
      </c>
      <c r="K285" s="2" t="str">
        <f>IF(Raw!BH285="", "", IF(Raw!BH285="Missed", "Missed", DATEVALUE(RIGHT(Raw!BH285, LEN(Raw!BH285) - FIND(",", Raw!BH285) - 1))))</f>
        <v/>
      </c>
      <c r="L285" s="3" t="str">
        <f>IF(Raw!BU285="", "", IF(Raw!BU285="Missed", "Missed", TIMEVALUE(Raw!BU285)))</f>
        <v/>
      </c>
      <c r="M285" t="str">
        <f>IF(Raw!BJ285="", "", Raw!BJ285)</f>
        <v/>
      </c>
    </row>
    <row r="286" spans="1:13" x14ac:dyDescent="0.2">
      <c r="A286" s="4" t="str">
        <f>IF(B286="", "", 285)</f>
        <v/>
      </c>
      <c r="B286" s="4" t="str">
        <f>IF(Raw!R286="", "", Raw!R286)</f>
        <v/>
      </c>
      <c r="C286" s="4" t="str">
        <f>IF(Raw!S286="", "", Raw!S286)</f>
        <v/>
      </c>
      <c r="D286" t="str">
        <f>IF(Raw!AT286="", "", Raw!AT286)</f>
        <v/>
      </c>
      <c r="E286" t="str">
        <f>IF(Raw!V286="", "", Raw!V286)</f>
        <v/>
      </c>
      <c r="F286" t="str">
        <f>IF(Raw!BA286="", "", Raw!BA286)</f>
        <v/>
      </c>
      <c r="G286" t="str">
        <f>IF(Raw!AV286="", "", Raw!AV286)</f>
        <v/>
      </c>
      <c r="H286" t="str">
        <f>IF(Raw!T286="", "", Raw!T286)</f>
        <v/>
      </c>
      <c r="I286" t="str">
        <f>IF(Raw!U286="", "", Raw!U286)</f>
        <v/>
      </c>
      <c r="J286" t="str">
        <f>IF(Raw!AZ286="Failed", "No", "")</f>
        <v/>
      </c>
      <c r="K286" s="2" t="str">
        <f>IF(Raw!BH286="", "", IF(Raw!BH286="Missed", "Missed", DATEVALUE(RIGHT(Raw!BH286, LEN(Raw!BH286) - FIND(",", Raw!BH286) - 1))))</f>
        <v/>
      </c>
      <c r="L286" s="3" t="str">
        <f>IF(Raw!BU286="", "", IF(Raw!BU286="Missed", "Missed", TIMEVALUE(Raw!BU286)))</f>
        <v/>
      </c>
      <c r="M286" t="str">
        <f>IF(Raw!BJ286="", "", Raw!BJ286)</f>
        <v/>
      </c>
    </row>
    <row r="287" spans="1:13" x14ac:dyDescent="0.2">
      <c r="A287" s="4" t="str">
        <f>IF(B287="", "", 286)</f>
        <v/>
      </c>
      <c r="B287" s="4" t="str">
        <f>IF(Raw!R287="", "", Raw!R287)</f>
        <v/>
      </c>
      <c r="C287" s="4" t="str">
        <f>IF(Raw!S287="", "", Raw!S287)</f>
        <v/>
      </c>
      <c r="D287" t="str">
        <f>IF(Raw!AT287="", "", Raw!AT287)</f>
        <v/>
      </c>
      <c r="E287" t="str">
        <f>IF(Raw!V287="", "", Raw!V287)</f>
        <v/>
      </c>
      <c r="F287" t="str">
        <f>IF(Raw!BA287="", "", Raw!BA287)</f>
        <v/>
      </c>
      <c r="G287" t="str">
        <f>IF(Raw!AV287="", "", Raw!AV287)</f>
        <v/>
      </c>
      <c r="H287" t="str">
        <f>IF(Raw!T287="", "", Raw!T287)</f>
        <v/>
      </c>
      <c r="I287" t="str">
        <f>IF(Raw!U287="", "", Raw!U287)</f>
        <v/>
      </c>
      <c r="J287" t="str">
        <f>IF(Raw!AZ287="Failed", "No", "")</f>
        <v/>
      </c>
      <c r="K287" s="2" t="str">
        <f>IF(Raw!BH287="", "", IF(Raw!BH287="Missed", "Missed", DATEVALUE(RIGHT(Raw!BH287, LEN(Raw!BH287) - FIND(",", Raw!BH287) - 1))))</f>
        <v/>
      </c>
      <c r="L287" s="3" t="str">
        <f>IF(Raw!BU287="", "", IF(Raw!BU287="Missed", "Missed", TIMEVALUE(Raw!BU287)))</f>
        <v/>
      </c>
      <c r="M287" t="str">
        <f>IF(Raw!BJ287="", "", Raw!BJ287)</f>
        <v/>
      </c>
    </row>
    <row r="288" spans="1:13" x14ac:dyDescent="0.2">
      <c r="A288" s="4" t="str">
        <f>IF(B288="", "", 287)</f>
        <v/>
      </c>
      <c r="B288" s="4" t="str">
        <f>IF(Raw!R288="", "", Raw!R288)</f>
        <v/>
      </c>
      <c r="C288" s="4" t="str">
        <f>IF(Raw!S288="", "", Raw!S288)</f>
        <v/>
      </c>
      <c r="D288" t="str">
        <f>IF(Raw!AT288="", "", Raw!AT288)</f>
        <v/>
      </c>
      <c r="E288" t="str">
        <f>IF(Raw!V288="", "", Raw!V288)</f>
        <v/>
      </c>
      <c r="F288" t="str">
        <f>IF(Raw!BA288="", "", Raw!BA288)</f>
        <v/>
      </c>
      <c r="G288" t="str">
        <f>IF(Raw!AV288="", "", Raw!AV288)</f>
        <v/>
      </c>
      <c r="H288" t="str">
        <f>IF(Raw!T288="", "", Raw!T288)</f>
        <v/>
      </c>
      <c r="I288" t="str">
        <f>IF(Raw!U288="", "", Raw!U288)</f>
        <v/>
      </c>
      <c r="J288" t="str">
        <f>IF(Raw!AZ288="Failed", "No", "")</f>
        <v/>
      </c>
      <c r="K288" s="2" t="str">
        <f>IF(Raw!BH288="", "", IF(Raw!BH288="Missed", "Missed", DATEVALUE(RIGHT(Raw!BH288, LEN(Raw!BH288) - FIND(",", Raw!BH288) - 1))))</f>
        <v/>
      </c>
      <c r="L288" s="3" t="str">
        <f>IF(Raw!BU288="", "", IF(Raw!BU288="Missed", "Missed", TIMEVALUE(Raw!BU288)))</f>
        <v/>
      </c>
      <c r="M288" t="str">
        <f>IF(Raw!BJ288="", "", Raw!BJ288)</f>
        <v/>
      </c>
    </row>
    <row r="289" spans="1:13" x14ac:dyDescent="0.2">
      <c r="A289" s="4" t="str">
        <f>IF(B289="", "", 288)</f>
        <v/>
      </c>
      <c r="B289" s="4" t="str">
        <f>IF(Raw!R289="", "", Raw!R289)</f>
        <v/>
      </c>
      <c r="C289" s="4" t="str">
        <f>IF(Raw!S289="", "", Raw!S289)</f>
        <v/>
      </c>
      <c r="D289" t="str">
        <f>IF(Raw!AT289="", "", Raw!AT289)</f>
        <v/>
      </c>
      <c r="E289" t="str">
        <f>IF(Raw!V289="", "", Raw!V289)</f>
        <v/>
      </c>
      <c r="F289" t="str">
        <f>IF(Raw!BA289="", "", Raw!BA289)</f>
        <v/>
      </c>
      <c r="G289" t="str">
        <f>IF(Raw!AV289="", "", Raw!AV289)</f>
        <v/>
      </c>
      <c r="H289" t="str">
        <f>IF(Raw!T289="", "", Raw!T289)</f>
        <v/>
      </c>
      <c r="I289" t="str">
        <f>IF(Raw!U289="", "", Raw!U289)</f>
        <v/>
      </c>
      <c r="J289" t="str">
        <f>IF(Raw!AZ289="Failed", "No", "")</f>
        <v/>
      </c>
      <c r="K289" s="2" t="str">
        <f>IF(Raw!BH289="", "", IF(Raw!BH289="Missed", "Missed", DATEVALUE(RIGHT(Raw!BH289, LEN(Raw!BH289) - FIND(",", Raw!BH289) - 1))))</f>
        <v/>
      </c>
      <c r="L289" s="3" t="str">
        <f>IF(Raw!BU289="", "", IF(Raw!BU289="Missed", "Missed", TIMEVALUE(Raw!BU289)))</f>
        <v/>
      </c>
      <c r="M289" t="str">
        <f>IF(Raw!BJ289="", "", Raw!BJ289)</f>
        <v/>
      </c>
    </row>
    <row r="290" spans="1:13" x14ac:dyDescent="0.2">
      <c r="A290" s="4" t="str">
        <f>IF(B290="", "", 289)</f>
        <v/>
      </c>
      <c r="B290" s="4" t="str">
        <f>IF(Raw!R290="", "", Raw!R290)</f>
        <v/>
      </c>
      <c r="C290" s="4" t="str">
        <f>IF(Raw!S290="", "", Raw!S290)</f>
        <v/>
      </c>
      <c r="D290" t="str">
        <f>IF(Raw!AT290="", "", Raw!AT290)</f>
        <v/>
      </c>
      <c r="E290" t="str">
        <f>IF(Raw!V290="", "", Raw!V290)</f>
        <v/>
      </c>
      <c r="F290" t="str">
        <f>IF(Raw!BA290="", "", Raw!BA290)</f>
        <v/>
      </c>
      <c r="G290" t="str">
        <f>IF(Raw!AV290="", "", Raw!AV290)</f>
        <v/>
      </c>
      <c r="H290" t="str">
        <f>IF(Raw!T290="", "", Raw!T290)</f>
        <v/>
      </c>
      <c r="I290" t="str">
        <f>IF(Raw!U290="", "", Raw!U290)</f>
        <v/>
      </c>
      <c r="J290" t="str">
        <f>IF(Raw!AZ290="Failed", "No", "")</f>
        <v/>
      </c>
      <c r="K290" s="2" t="str">
        <f>IF(Raw!BH290="", "", IF(Raw!BH290="Missed", "Missed", DATEVALUE(RIGHT(Raw!BH290, LEN(Raw!BH290) - FIND(",", Raw!BH290) - 1))))</f>
        <v/>
      </c>
      <c r="L290" s="3" t="str">
        <f>IF(Raw!BU290="", "", IF(Raw!BU290="Missed", "Missed", TIMEVALUE(Raw!BU290)))</f>
        <v/>
      </c>
      <c r="M290" t="str">
        <f>IF(Raw!BJ290="", "", Raw!BJ290)</f>
        <v/>
      </c>
    </row>
    <row r="291" spans="1:13" x14ac:dyDescent="0.2">
      <c r="A291" s="4" t="str">
        <f>IF(B291="", "", 290)</f>
        <v/>
      </c>
      <c r="B291" s="4" t="str">
        <f>IF(Raw!R291="", "", Raw!R291)</f>
        <v/>
      </c>
      <c r="C291" s="4" t="str">
        <f>IF(Raw!S291="", "", Raw!S291)</f>
        <v/>
      </c>
      <c r="D291" t="str">
        <f>IF(Raw!AT291="", "", Raw!AT291)</f>
        <v/>
      </c>
      <c r="E291" t="str">
        <f>IF(Raw!V291="", "", Raw!V291)</f>
        <v/>
      </c>
      <c r="F291" t="str">
        <f>IF(Raw!BA291="", "", Raw!BA291)</f>
        <v/>
      </c>
      <c r="G291" t="str">
        <f>IF(Raw!AV291="", "", Raw!AV291)</f>
        <v/>
      </c>
      <c r="H291" t="str">
        <f>IF(Raw!T291="", "", Raw!T291)</f>
        <v/>
      </c>
      <c r="I291" t="str">
        <f>IF(Raw!U291="", "", Raw!U291)</f>
        <v/>
      </c>
      <c r="J291" t="str">
        <f>IF(Raw!AZ291="Failed", "No", "")</f>
        <v/>
      </c>
      <c r="K291" s="2" t="str">
        <f>IF(Raw!BH291="", "", IF(Raw!BH291="Missed", "Missed", DATEVALUE(RIGHT(Raw!BH291, LEN(Raw!BH291) - FIND(",", Raw!BH291) - 1))))</f>
        <v/>
      </c>
      <c r="L291" s="3" t="str">
        <f>IF(Raw!BU291="", "", IF(Raw!BU291="Missed", "Missed", TIMEVALUE(Raw!BU291)))</f>
        <v/>
      </c>
      <c r="M291" t="str">
        <f>IF(Raw!BJ291="", "", Raw!BJ291)</f>
        <v/>
      </c>
    </row>
    <row r="292" spans="1:13" x14ac:dyDescent="0.2">
      <c r="A292" s="4" t="str">
        <f>IF(B292="", "", 291)</f>
        <v/>
      </c>
      <c r="B292" s="4" t="str">
        <f>IF(Raw!R292="", "", Raw!R292)</f>
        <v/>
      </c>
      <c r="C292" s="4" t="str">
        <f>IF(Raw!S292="", "", Raw!S292)</f>
        <v/>
      </c>
      <c r="D292" t="str">
        <f>IF(Raw!AT292="", "", Raw!AT292)</f>
        <v/>
      </c>
      <c r="E292" t="str">
        <f>IF(Raw!V292="", "", Raw!V292)</f>
        <v/>
      </c>
      <c r="F292" t="str">
        <f>IF(Raw!BA292="", "", Raw!BA292)</f>
        <v/>
      </c>
      <c r="G292" t="str">
        <f>IF(Raw!AV292="", "", Raw!AV292)</f>
        <v/>
      </c>
      <c r="H292" t="str">
        <f>IF(Raw!T292="", "", Raw!T292)</f>
        <v/>
      </c>
      <c r="I292" t="str">
        <f>IF(Raw!U292="", "", Raw!U292)</f>
        <v/>
      </c>
      <c r="J292" t="str">
        <f>IF(Raw!AZ292="Failed", "No", "")</f>
        <v/>
      </c>
      <c r="K292" s="2" t="str">
        <f>IF(Raw!BH292="", "", IF(Raw!BH292="Missed", "Missed", DATEVALUE(RIGHT(Raw!BH292, LEN(Raw!BH292) - FIND(",", Raw!BH292) - 1))))</f>
        <v/>
      </c>
      <c r="L292" s="3" t="str">
        <f>IF(Raw!BU292="", "", IF(Raw!BU292="Missed", "Missed", TIMEVALUE(Raw!BU292)))</f>
        <v/>
      </c>
      <c r="M292" t="str">
        <f>IF(Raw!BJ292="", "", Raw!BJ292)</f>
        <v/>
      </c>
    </row>
    <row r="293" spans="1:13" x14ac:dyDescent="0.2">
      <c r="A293" s="4" t="str">
        <f>IF(B293="", "", 292)</f>
        <v/>
      </c>
      <c r="B293" s="4" t="str">
        <f>IF(Raw!R293="", "", Raw!R293)</f>
        <v/>
      </c>
      <c r="C293" s="4" t="str">
        <f>IF(Raw!S293="", "", Raw!S293)</f>
        <v/>
      </c>
      <c r="D293" t="str">
        <f>IF(Raw!AT293="", "", Raw!AT293)</f>
        <v/>
      </c>
      <c r="E293" t="str">
        <f>IF(Raw!V293="", "", Raw!V293)</f>
        <v/>
      </c>
      <c r="F293" t="str">
        <f>IF(Raw!BA293="", "", Raw!BA293)</f>
        <v/>
      </c>
      <c r="G293" t="str">
        <f>IF(Raw!AV293="", "", Raw!AV293)</f>
        <v/>
      </c>
      <c r="H293" t="str">
        <f>IF(Raw!T293="", "", Raw!T293)</f>
        <v/>
      </c>
      <c r="I293" t="str">
        <f>IF(Raw!U293="", "", Raw!U293)</f>
        <v/>
      </c>
      <c r="J293" t="str">
        <f>IF(Raw!AZ293="Failed", "No", "")</f>
        <v/>
      </c>
      <c r="K293" s="2" t="str">
        <f>IF(Raw!BH293="", "", IF(Raw!BH293="Missed", "Missed", DATEVALUE(RIGHT(Raw!BH293, LEN(Raw!BH293) - FIND(",", Raw!BH293) - 1))))</f>
        <v/>
      </c>
      <c r="L293" s="3" t="str">
        <f>IF(Raw!BU293="", "", IF(Raw!BU293="Missed", "Missed", TIMEVALUE(Raw!BU293)))</f>
        <v/>
      </c>
      <c r="M293" t="str">
        <f>IF(Raw!BJ293="", "", Raw!BJ293)</f>
        <v/>
      </c>
    </row>
    <row r="294" spans="1:13" x14ac:dyDescent="0.2">
      <c r="A294" s="4" t="str">
        <f>IF(B294="", "", 293)</f>
        <v/>
      </c>
      <c r="B294" s="4" t="str">
        <f>IF(Raw!R294="", "", Raw!R294)</f>
        <v/>
      </c>
      <c r="C294" s="4" t="str">
        <f>IF(Raw!S294="", "", Raw!S294)</f>
        <v/>
      </c>
      <c r="D294" t="str">
        <f>IF(Raw!AT294="", "", Raw!AT294)</f>
        <v/>
      </c>
      <c r="E294" t="str">
        <f>IF(Raw!V294="", "", Raw!V294)</f>
        <v/>
      </c>
      <c r="F294" t="str">
        <f>IF(Raw!BA294="", "", Raw!BA294)</f>
        <v/>
      </c>
      <c r="G294" t="str">
        <f>IF(Raw!AV294="", "", Raw!AV294)</f>
        <v/>
      </c>
      <c r="H294" t="str">
        <f>IF(Raw!T294="", "", Raw!T294)</f>
        <v/>
      </c>
      <c r="I294" t="str">
        <f>IF(Raw!U294="", "", Raw!U294)</f>
        <v/>
      </c>
      <c r="J294" t="str">
        <f>IF(Raw!AZ294="Failed", "No", "")</f>
        <v/>
      </c>
      <c r="K294" s="2" t="str">
        <f>IF(Raw!BH294="", "", IF(Raw!BH294="Missed", "Missed", DATEVALUE(RIGHT(Raw!BH294, LEN(Raw!BH294) - FIND(",", Raw!BH294) - 1))))</f>
        <v/>
      </c>
      <c r="L294" s="3" t="str">
        <f>IF(Raw!BU294="", "", IF(Raw!BU294="Missed", "Missed", TIMEVALUE(Raw!BU294)))</f>
        <v/>
      </c>
      <c r="M294" t="str">
        <f>IF(Raw!BJ294="", "", Raw!BJ294)</f>
        <v/>
      </c>
    </row>
    <row r="295" spans="1:13" x14ac:dyDescent="0.2">
      <c r="A295" s="4" t="str">
        <f>IF(B295="", "", 294)</f>
        <v/>
      </c>
      <c r="B295" s="4" t="str">
        <f>IF(Raw!R295="", "", Raw!R295)</f>
        <v/>
      </c>
      <c r="C295" s="4" t="str">
        <f>IF(Raw!S295="", "", Raw!S295)</f>
        <v/>
      </c>
      <c r="D295" t="str">
        <f>IF(Raw!AT295="", "", Raw!AT295)</f>
        <v/>
      </c>
      <c r="E295" t="str">
        <f>IF(Raw!V295="", "", Raw!V295)</f>
        <v/>
      </c>
      <c r="F295" t="str">
        <f>IF(Raw!BA295="", "", Raw!BA295)</f>
        <v/>
      </c>
      <c r="G295" t="str">
        <f>IF(Raw!AV295="", "", Raw!AV295)</f>
        <v/>
      </c>
      <c r="H295" t="str">
        <f>IF(Raw!T295="", "", Raw!T295)</f>
        <v/>
      </c>
      <c r="I295" t="str">
        <f>IF(Raw!U295="", "", Raw!U295)</f>
        <v/>
      </c>
      <c r="J295" t="str">
        <f>IF(Raw!AZ295="Failed", "No", "")</f>
        <v/>
      </c>
      <c r="K295" s="2" t="str">
        <f>IF(Raw!BH295="", "", IF(Raw!BH295="Missed", "Missed", DATEVALUE(RIGHT(Raw!BH295, LEN(Raw!BH295) - FIND(",", Raw!BH295) - 1))))</f>
        <v/>
      </c>
      <c r="L295" s="3" t="str">
        <f>IF(Raw!BU295="", "", IF(Raw!BU295="Missed", "Missed", TIMEVALUE(Raw!BU295)))</f>
        <v/>
      </c>
      <c r="M295" t="str">
        <f>IF(Raw!BJ295="", "", Raw!BJ295)</f>
        <v/>
      </c>
    </row>
    <row r="296" spans="1:13" x14ac:dyDescent="0.2">
      <c r="A296" s="4" t="str">
        <f>IF(B296="", "", 295)</f>
        <v/>
      </c>
      <c r="B296" s="4" t="str">
        <f>IF(Raw!R296="", "", Raw!R296)</f>
        <v/>
      </c>
      <c r="C296" s="4" t="str">
        <f>IF(Raw!S296="", "", Raw!S296)</f>
        <v/>
      </c>
      <c r="D296" t="str">
        <f>IF(Raw!AT296="", "", Raw!AT296)</f>
        <v/>
      </c>
      <c r="E296" t="str">
        <f>IF(Raw!V296="", "", Raw!V296)</f>
        <v/>
      </c>
      <c r="F296" t="str">
        <f>IF(Raw!BA296="", "", Raw!BA296)</f>
        <v/>
      </c>
      <c r="G296" t="str">
        <f>IF(Raw!AV296="", "", Raw!AV296)</f>
        <v/>
      </c>
      <c r="H296" t="str">
        <f>IF(Raw!T296="", "", Raw!T296)</f>
        <v/>
      </c>
      <c r="I296" t="str">
        <f>IF(Raw!U296="", "", Raw!U296)</f>
        <v/>
      </c>
      <c r="J296" t="str">
        <f>IF(Raw!AZ296="Failed", "No", "")</f>
        <v/>
      </c>
      <c r="K296" s="2" t="str">
        <f>IF(Raw!BH296="", "", IF(Raw!BH296="Missed", "Missed", DATEVALUE(RIGHT(Raw!BH296, LEN(Raw!BH296) - FIND(",", Raw!BH296) - 1))))</f>
        <v/>
      </c>
      <c r="L296" s="3" t="str">
        <f>IF(Raw!BU296="", "", IF(Raw!BU296="Missed", "Missed", TIMEVALUE(Raw!BU296)))</f>
        <v/>
      </c>
      <c r="M296" t="str">
        <f>IF(Raw!BJ296="", "", Raw!BJ296)</f>
        <v/>
      </c>
    </row>
    <row r="297" spans="1:13" x14ac:dyDescent="0.2">
      <c r="A297" s="4" t="str">
        <f>IF(B297="", "", 296)</f>
        <v/>
      </c>
      <c r="B297" s="4" t="str">
        <f>IF(Raw!R297="", "", Raw!R297)</f>
        <v/>
      </c>
      <c r="C297" s="4" t="str">
        <f>IF(Raw!S297="", "", Raw!S297)</f>
        <v/>
      </c>
      <c r="D297" t="str">
        <f>IF(Raw!AT297="", "", Raw!AT297)</f>
        <v/>
      </c>
      <c r="E297" t="str">
        <f>IF(Raw!V297="", "", Raw!V297)</f>
        <v/>
      </c>
      <c r="F297" t="str">
        <f>IF(Raw!BA297="", "", Raw!BA297)</f>
        <v/>
      </c>
      <c r="G297" t="str">
        <f>IF(Raw!AV297="", "", Raw!AV297)</f>
        <v/>
      </c>
      <c r="H297" t="str">
        <f>IF(Raw!T297="", "", Raw!T297)</f>
        <v/>
      </c>
      <c r="I297" t="str">
        <f>IF(Raw!U297="", "", Raw!U297)</f>
        <v/>
      </c>
      <c r="J297" t="str">
        <f>IF(Raw!AZ297="Failed", "No", "")</f>
        <v/>
      </c>
      <c r="K297" s="2" t="str">
        <f>IF(Raw!BH297="", "", IF(Raw!BH297="Missed", "Missed", DATEVALUE(RIGHT(Raw!BH297, LEN(Raw!BH297) - FIND(",", Raw!BH297) - 1))))</f>
        <v/>
      </c>
      <c r="L297" s="3" t="str">
        <f>IF(Raw!BU297="", "", IF(Raw!BU297="Missed", "Missed", TIMEVALUE(Raw!BU297)))</f>
        <v/>
      </c>
      <c r="M297" t="str">
        <f>IF(Raw!BJ297="", "", Raw!BJ297)</f>
        <v/>
      </c>
    </row>
    <row r="298" spans="1:13" x14ac:dyDescent="0.2">
      <c r="A298" s="4" t="str">
        <f>IF(B298="", "", 297)</f>
        <v/>
      </c>
      <c r="B298" s="4" t="str">
        <f>IF(Raw!R298="", "", Raw!R298)</f>
        <v/>
      </c>
      <c r="C298" s="4" t="str">
        <f>IF(Raw!S298="", "", Raw!S298)</f>
        <v/>
      </c>
      <c r="D298" t="str">
        <f>IF(Raw!AT298="", "", Raw!AT298)</f>
        <v/>
      </c>
      <c r="E298" t="str">
        <f>IF(Raw!V298="", "", Raw!V298)</f>
        <v/>
      </c>
      <c r="F298" t="str">
        <f>IF(Raw!BA298="", "", Raw!BA298)</f>
        <v/>
      </c>
      <c r="G298" t="str">
        <f>IF(Raw!AV298="", "", Raw!AV298)</f>
        <v/>
      </c>
      <c r="H298" t="str">
        <f>IF(Raw!T298="", "", Raw!T298)</f>
        <v/>
      </c>
      <c r="I298" t="str">
        <f>IF(Raw!U298="", "", Raw!U298)</f>
        <v/>
      </c>
      <c r="J298" t="str">
        <f>IF(Raw!AZ298="Failed", "No", "")</f>
        <v/>
      </c>
      <c r="K298" s="2" t="str">
        <f>IF(Raw!BH298="", "", IF(Raw!BH298="Missed", "Missed", DATEVALUE(RIGHT(Raw!BH298, LEN(Raw!BH298) - FIND(",", Raw!BH298) - 1))))</f>
        <v/>
      </c>
      <c r="L298" s="3" t="str">
        <f>IF(Raw!BU298="", "", IF(Raw!BU298="Missed", "Missed", TIMEVALUE(Raw!BU298)))</f>
        <v/>
      </c>
      <c r="M298" t="str">
        <f>IF(Raw!BJ298="", "", Raw!BJ298)</f>
        <v/>
      </c>
    </row>
    <row r="299" spans="1:13" x14ac:dyDescent="0.2">
      <c r="A299" s="4" t="str">
        <f>IF(B299="", "", 298)</f>
        <v/>
      </c>
      <c r="B299" s="4" t="str">
        <f>IF(Raw!R299="", "", Raw!R299)</f>
        <v/>
      </c>
      <c r="C299" s="4" t="str">
        <f>IF(Raw!S299="", "", Raw!S299)</f>
        <v/>
      </c>
      <c r="D299" t="str">
        <f>IF(Raw!AT299="", "", Raw!AT299)</f>
        <v/>
      </c>
      <c r="E299" t="str">
        <f>IF(Raw!V299="", "", Raw!V299)</f>
        <v/>
      </c>
      <c r="F299" t="str">
        <f>IF(Raw!BA299="", "", Raw!BA299)</f>
        <v/>
      </c>
      <c r="G299" t="str">
        <f>IF(Raw!AV299="", "", Raw!AV299)</f>
        <v/>
      </c>
      <c r="H299" t="str">
        <f>IF(Raw!T299="", "", Raw!T299)</f>
        <v/>
      </c>
      <c r="I299" t="str">
        <f>IF(Raw!U299="", "", Raw!U299)</f>
        <v/>
      </c>
      <c r="J299" t="str">
        <f>IF(Raw!AZ299="Failed", "No", "")</f>
        <v/>
      </c>
      <c r="K299" s="2" t="str">
        <f>IF(Raw!BH299="", "", IF(Raw!BH299="Missed", "Missed", DATEVALUE(RIGHT(Raw!BH299, LEN(Raw!BH299) - FIND(",", Raw!BH299) - 1))))</f>
        <v/>
      </c>
      <c r="L299" s="3" t="str">
        <f>IF(Raw!BU299="", "", IF(Raw!BU299="Missed", "Missed", TIMEVALUE(Raw!BU299)))</f>
        <v/>
      </c>
      <c r="M299" t="str">
        <f>IF(Raw!BJ299="", "", Raw!BJ299)</f>
        <v/>
      </c>
    </row>
    <row r="300" spans="1:13" x14ac:dyDescent="0.2">
      <c r="A300" s="4" t="str">
        <f>IF(B300="", "", 299)</f>
        <v/>
      </c>
      <c r="B300" s="4" t="str">
        <f>IF(Raw!R300="", "", Raw!R300)</f>
        <v/>
      </c>
      <c r="C300" s="4" t="str">
        <f>IF(Raw!S300="", "", Raw!S300)</f>
        <v/>
      </c>
      <c r="D300" t="str">
        <f>IF(Raw!AT300="", "", Raw!AT300)</f>
        <v/>
      </c>
      <c r="E300" t="str">
        <f>IF(Raw!V300="", "", Raw!V300)</f>
        <v/>
      </c>
      <c r="F300" t="str">
        <f>IF(Raw!BA300="", "", Raw!BA300)</f>
        <v/>
      </c>
      <c r="G300" t="str">
        <f>IF(Raw!AV300="", "", Raw!AV300)</f>
        <v/>
      </c>
      <c r="H300" t="str">
        <f>IF(Raw!T300="", "", Raw!T300)</f>
        <v/>
      </c>
      <c r="I300" t="str">
        <f>IF(Raw!U300="", "", Raw!U300)</f>
        <v/>
      </c>
      <c r="J300" t="str">
        <f>IF(Raw!AZ300="Failed", "No", "")</f>
        <v/>
      </c>
      <c r="K300" s="2" t="str">
        <f>IF(Raw!BH300="", "", IF(Raw!BH300="Missed", "Missed", DATEVALUE(RIGHT(Raw!BH300, LEN(Raw!BH300) - FIND(",", Raw!BH300) - 1))))</f>
        <v/>
      </c>
      <c r="L300" s="3" t="str">
        <f>IF(Raw!BU300="", "", IF(Raw!BU300="Missed", "Missed", TIMEVALUE(Raw!BU300)))</f>
        <v/>
      </c>
      <c r="M300" t="str">
        <f>IF(Raw!BJ300="", "", Raw!BJ300)</f>
        <v/>
      </c>
    </row>
    <row r="301" spans="1:13" x14ac:dyDescent="0.2">
      <c r="A301" s="4" t="str">
        <f>IF(B301="", "", 300)</f>
        <v/>
      </c>
      <c r="B301" s="4" t="str">
        <f>IF(Raw!R301="", "", Raw!R301)</f>
        <v/>
      </c>
      <c r="C301" s="4" t="str">
        <f>IF(Raw!S301="", "", Raw!S301)</f>
        <v/>
      </c>
      <c r="D301" t="str">
        <f>IF(Raw!AT301="", "", Raw!AT301)</f>
        <v/>
      </c>
      <c r="E301" t="str">
        <f>IF(Raw!V301="", "", Raw!V301)</f>
        <v/>
      </c>
      <c r="F301" t="str">
        <f>IF(Raw!BA301="", "", Raw!BA301)</f>
        <v/>
      </c>
      <c r="G301" t="str">
        <f>IF(Raw!AV301="", "", Raw!AV301)</f>
        <v/>
      </c>
      <c r="H301" t="str">
        <f>IF(Raw!T301="", "", Raw!T301)</f>
        <v/>
      </c>
      <c r="I301" t="str">
        <f>IF(Raw!U301="", "", Raw!U301)</f>
        <v/>
      </c>
      <c r="J301" t="str">
        <f>IF(Raw!AZ301="Failed", "No", "")</f>
        <v/>
      </c>
      <c r="K301" s="2" t="str">
        <f>IF(Raw!BH301="", "", IF(Raw!BH301="Missed", "Missed", DATEVALUE(RIGHT(Raw!BH301, LEN(Raw!BH301) - FIND(",", Raw!BH301) - 1))))</f>
        <v/>
      </c>
      <c r="L301" s="3" t="str">
        <f>IF(Raw!BU301="", "", IF(Raw!BU301="Missed", "Missed", TIMEVALUE(Raw!BU301)))</f>
        <v/>
      </c>
      <c r="M301" t="str">
        <f>IF(Raw!BJ301="", "", Raw!BJ301)</f>
        <v/>
      </c>
    </row>
    <row r="302" spans="1:13" x14ac:dyDescent="0.2">
      <c r="A302" s="4" t="str">
        <f>IF(B302="", "", 301)</f>
        <v/>
      </c>
      <c r="B302" s="4" t="str">
        <f>IF(Raw!R302="", "", Raw!R302)</f>
        <v/>
      </c>
      <c r="C302" s="4" t="str">
        <f>IF(Raw!S302="", "", Raw!S302)</f>
        <v/>
      </c>
      <c r="D302" t="str">
        <f>IF(Raw!AT302="", "", Raw!AT302)</f>
        <v/>
      </c>
      <c r="E302" t="str">
        <f>IF(Raw!V302="", "", Raw!V302)</f>
        <v/>
      </c>
      <c r="F302" t="str">
        <f>IF(Raw!BA302="", "", Raw!BA302)</f>
        <v/>
      </c>
      <c r="G302" t="str">
        <f>IF(Raw!AV302="", "", Raw!AV302)</f>
        <v/>
      </c>
      <c r="H302" t="str">
        <f>IF(Raw!T302="", "", Raw!T302)</f>
        <v/>
      </c>
      <c r="I302" t="str">
        <f>IF(Raw!U302="", "", Raw!U302)</f>
        <v/>
      </c>
      <c r="J302" t="str">
        <f>IF(Raw!AZ302="Failed", "No", "")</f>
        <v/>
      </c>
      <c r="K302" s="2" t="str">
        <f>IF(Raw!BH302="", "", IF(Raw!BH302="Missed", "Missed", DATEVALUE(RIGHT(Raw!BH302, LEN(Raw!BH302) - FIND(",", Raw!BH302) - 1))))</f>
        <v/>
      </c>
      <c r="L302" s="3" t="str">
        <f>IF(Raw!BU302="", "", IF(Raw!BU302="Missed", "Missed", TIMEVALUE(Raw!BU302)))</f>
        <v/>
      </c>
      <c r="M302" t="str">
        <f>IF(Raw!BJ302="", "", Raw!BJ302)</f>
        <v/>
      </c>
    </row>
    <row r="303" spans="1:13" x14ac:dyDescent="0.2">
      <c r="A303" s="4" t="str">
        <f>IF(B303="", "", 302)</f>
        <v/>
      </c>
      <c r="B303" s="4" t="str">
        <f>IF(Raw!R303="", "", Raw!R303)</f>
        <v/>
      </c>
      <c r="C303" s="4" t="str">
        <f>IF(Raw!S303="", "", Raw!S303)</f>
        <v/>
      </c>
      <c r="D303" t="str">
        <f>IF(Raw!AT303="", "", Raw!AT303)</f>
        <v/>
      </c>
      <c r="E303" t="str">
        <f>IF(Raw!V303="", "", Raw!V303)</f>
        <v/>
      </c>
      <c r="F303" t="str">
        <f>IF(Raw!BA303="", "", Raw!BA303)</f>
        <v/>
      </c>
      <c r="G303" t="str">
        <f>IF(Raw!AV303="", "", Raw!AV303)</f>
        <v/>
      </c>
      <c r="H303" t="str">
        <f>IF(Raw!T303="", "", Raw!T303)</f>
        <v/>
      </c>
      <c r="I303" t="str">
        <f>IF(Raw!U303="", "", Raw!U303)</f>
        <v/>
      </c>
      <c r="J303" t="str">
        <f>IF(Raw!AZ303="Failed", "No", "")</f>
        <v/>
      </c>
      <c r="K303" s="2" t="str">
        <f>IF(Raw!BH303="", "", IF(Raw!BH303="Missed", "Missed", DATEVALUE(RIGHT(Raw!BH303, LEN(Raw!BH303) - FIND(",", Raw!BH303) - 1))))</f>
        <v/>
      </c>
      <c r="L303" s="3" t="str">
        <f>IF(Raw!BU303="", "", IF(Raw!BU303="Missed", "Missed", TIMEVALUE(Raw!BU303)))</f>
        <v/>
      </c>
      <c r="M303" t="str">
        <f>IF(Raw!BJ303="", "", Raw!BJ303)</f>
        <v/>
      </c>
    </row>
    <row r="304" spans="1:13" x14ac:dyDescent="0.2">
      <c r="A304" s="4" t="str">
        <f>IF(B304="", "", 303)</f>
        <v/>
      </c>
      <c r="B304" s="4" t="str">
        <f>IF(Raw!R304="", "", Raw!R304)</f>
        <v/>
      </c>
      <c r="C304" s="4" t="str">
        <f>IF(Raw!S304="", "", Raw!S304)</f>
        <v/>
      </c>
      <c r="D304" t="str">
        <f>IF(Raw!AT304="", "", Raw!AT304)</f>
        <v/>
      </c>
      <c r="E304" t="str">
        <f>IF(Raw!V304="", "", Raw!V304)</f>
        <v/>
      </c>
      <c r="F304" t="str">
        <f>IF(Raw!BA304="", "", Raw!BA304)</f>
        <v/>
      </c>
      <c r="G304" t="str">
        <f>IF(Raw!AV304="", "", Raw!AV304)</f>
        <v/>
      </c>
      <c r="H304" t="str">
        <f>IF(Raw!T304="", "", Raw!T304)</f>
        <v/>
      </c>
      <c r="I304" t="str">
        <f>IF(Raw!U304="", "", Raw!U304)</f>
        <v/>
      </c>
      <c r="J304" t="str">
        <f>IF(Raw!AZ304="Failed", "No", "")</f>
        <v/>
      </c>
      <c r="K304" s="2" t="str">
        <f>IF(Raw!BH304="", "", IF(Raw!BH304="Missed", "Missed", DATEVALUE(RIGHT(Raw!BH304, LEN(Raw!BH304) - FIND(",", Raw!BH304) - 1))))</f>
        <v/>
      </c>
      <c r="L304" s="3" t="str">
        <f>IF(Raw!BU304="", "", IF(Raw!BU304="Missed", "Missed", TIMEVALUE(Raw!BU304)))</f>
        <v/>
      </c>
      <c r="M304" t="str">
        <f>IF(Raw!BJ304="", "", Raw!BJ304)</f>
        <v/>
      </c>
    </row>
    <row r="305" spans="1:13" x14ac:dyDescent="0.2">
      <c r="A305" s="4" t="str">
        <f>IF(B305="", "", 304)</f>
        <v/>
      </c>
      <c r="B305" s="4" t="str">
        <f>IF(Raw!R305="", "", Raw!R305)</f>
        <v/>
      </c>
      <c r="C305" s="4" t="str">
        <f>IF(Raw!S305="", "", Raw!S305)</f>
        <v/>
      </c>
      <c r="D305" t="str">
        <f>IF(Raw!AT305="", "", Raw!AT305)</f>
        <v/>
      </c>
      <c r="E305" t="str">
        <f>IF(Raw!V305="", "", Raw!V305)</f>
        <v/>
      </c>
      <c r="F305" t="str">
        <f>IF(Raw!BA305="", "", Raw!BA305)</f>
        <v/>
      </c>
      <c r="G305" t="str">
        <f>IF(Raw!AV305="", "", Raw!AV305)</f>
        <v/>
      </c>
      <c r="H305" t="str">
        <f>IF(Raw!T305="", "", Raw!T305)</f>
        <v/>
      </c>
      <c r="I305" t="str">
        <f>IF(Raw!U305="", "", Raw!U305)</f>
        <v/>
      </c>
      <c r="J305" t="str">
        <f>IF(Raw!AZ305="Failed", "No", "")</f>
        <v/>
      </c>
      <c r="K305" s="2" t="str">
        <f>IF(Raw!BH305="", "", IF(Raw!BH305="Missed", "Missed", DATEVALUE(RIGHT(Raw!BH305, LEN(Raw!BH305) - FIND(",", Raw!BH305) - 1))))</f>
        <v/>
      </c>
      <c r="L305" s="3" t="str">
        <f>IF(Raw!BU305="", "", IF(Raw!BU305="Missed", "Missed", TIMEVALUE(Raw!BU305)))</f>
        <v/>
      </c>
      <c r="M305" t="str">
        <f>IF(Raw!BJ305="", "", Raw!BJ305)</f>
        <v/>
      </c>
    </row>
    <row r="306" spans="1:13" x14ac:dyDescent="0.2">
      <c r="A306" s="4" t="str">
        <f>IF(B306="", "", 305)</f>
        <v/>
      </c>
      <c r="B306" s="4" t="str">
        <f>IF(Raw!R306="", "", Raw!R306)</f>
        <v/>
      </c>
      <c r="C306" s="4" t="str">
        <f>IF(Raw!S306="", "", Raw!S306)</f>
        <v/>
      </c>
      <c r="D306" t="str">
        <f>IF(Raw!AT306="", "", Raw!AT306)</f>
        <v/>
      </c>
      <c r="E306" t="str">
        <f>IF(Raw!V306="", "", Raw!V306)</f>
        <v/>
      </c>
      <c r="F306" t="str">
        <f>IF(Raw!BA306="", "", Raw!BA306)</f>
        <v/>
      </c>
      <c r="G306" t="str">
        <f>IF(Raw!AV306="", "", Raw!AV306)</f>
        <v/>
      </c>
      <c r="H306" t="str">
        <f>IF(Raw!T306="", "", Raw!T306)</f>
        <v/>
      </c>
      <c r="I306" t="str">
        <f>IF(Raw!U306="", "", Raw!U306)</f>
        <v/>
      </c>
      <c r="J306" t="str">
        <f>IF(Raw!AZ306="Failed", "No", "")</f>
        <v/>
      </c>
      <c r="K306" s="2" t="str">
        <f>IF(Raw!BH306="", "", IF(Raw!BH306="Missed", "Missed", DATEVALUE(RIGHT(Raw!BH306, LEN(Raw!BH306) - FIND(",", Raw!BH306) - 1))))</f>
        <v/>
      </c>
      <c r="L306" s="3" t="str">
        <f>IF(Raw!BU306="", "", IF(Raw!BU306="Missed", "Missed", TIMEVALUE(Raw!BU306)))</f>
        <v/>
      </c>
      <c r="M306" t="str">
        <f>IF(Raw!BJ306="", "", Raw!BJ306)</f>
        <v/>
      </c>
    </row>
    <row r="307" spans="1:13" x14ac:dyDescent="0.2">
      <c r="A307" s="4" t="str">
        <f>IF(B307="", "", 306)</f>
        <v/>
      </c>
      <c r="B307" s="4" t="str">
        <f>IF(Raw!R307="", "", Raw!R307)</f>
        <v/>
      </c>
      <c r="C307" s="4" t="str">
        <f>IF(Raw!S307="", "", Raw!S307)</f>
        <v/>
      </c>
      <c r="D307" t="str">
        <f>IF(Raw!AT307="", "", Raw!AT307)</f>
        <v/>
      </c>
      <c r="E307" t="str">
        <f>IF(Raw!V307="", "", Raw!V307)</f>
        <v/>
      </c>
      <c r="F307" t="str">
        <f>IF(Raw!BA307="", "", Raw!BA307)</f>
        <v/>
      </c>
      <c r="G307" t="str">
        <f>IF(Raw!AV307="", "", Raw!AV307)</f>
        <v/>
      </c>
      <c r="H307" t="str">
        <f>IF(Raw!T307="", "", Raw!T307)</f>
        <v/>
      </c>
      <c r="I307" t="str">
        <f>IF(Raw!U307="", "", Raw!U307)</f>
        <v/>
      </c>
      <c r="J307" t="str">
        <f>IF(Raw!AZ307="Failed", "No", "")</f>
        <v/>
      </c>
      <c r="K307" s="2" t="str">
        <f>IF(Raw!BH307="", "", IF(Raw!BH307="Missed", "Missed", DATEVALUE(RIGHT(Raw!BH307, LEN(Raw!BH307) - FIND(",", Raw!BH307) - 1))))</f>
        <v/>
      </c>
      <c r="L307" s="3" t="str">
        <f>IF(Raw!BU307="", "", IF(Raw!BU307="Missed", "Missed", TIMEVALUE(Raw!BU307)))</f>
        <v/>
      </c>
      <c r="M307" t="str">
        <f>IF(Raw!BJ307="", "", Raw!BJ307)</f>
        <v/>
      </c>
    </row>
    <row r="308" spans="1:13" x14ac:dyDescent="0.2">
      <c r="A308" s="4" t="str">
        <f>IF(B308="", "", 307)</f>
        <v/>
      </c>
      <c r="B308" s="4" t="str">
        <f>IF(Raw!R308="", "", Raw!R308)</f>
        <v/>
      </c>
      <c r="C308" s="4" t="str">
        <f>IF(Raw!S308="", "", Raw!S308)</f>
        <v/>
      </c>
      <c r="D308" t="str">
        <f>IF(Raw!AT308="", "", Raw!AT308)</f>
        <v/>
      </c>
      <c r="E308" t="str">
        <f>IF(Raw!V308="", "", Raw!V308)</f>
        <v/>
      </c>
      <c r="F308" t="str">
        <f>IF(Raw!BA308="", "", Raw!BA308)</f>
        <v/>
      </c>
      <c r="G308" t="str">
        <f>IF(Raw!AV308="", "", Raw!AV308)</f>
        <v/>
      </c>
      <c r="H308" t="str">
        <f>IF(Raw!T308="", "", Raw!T308)</f>
        <v/>
      </c>
      <c r="I308" t="str">
        <f>IF(Raw!U308="", "", Raw!U308)</f>
        <v/>
      </c>
      <c r="J308" t="str">
        <f>IF(Raw!AZ308="Failed", "No", "")</f>
        <v/>
      </c>
      <c r="K308" s="2" t="str">
        <f>IF(Raw!BH308="", "", IF(Raw!BH308="Missed", "Missed", DATEVALUE(RIGHT(Raw!BH308, LEN(Raw!BH308) - FIND(",", Raw!BH308) - 1))))</f>
        <v/>
      </c>
      <c r="L308" s="3" t="str">
        <f>IF(Raw!BU308="", "", IF(Raw!BU308="Missed", "Missed", TIMEVALUE(Raw!BU308)))</f>
        <v/>
      </c>
      <c r="M308" t="str">
        <f>IF(Raw!BJ308="", "", Raw!BJ308)</f>
        <v/>
      </c>
    </row>
    <row r="309" spans="1:13" x14ac:dyDescent="0.2">
      <c r="A309" s="4" t="str">
        <f>IF(B309="", "", 308)</f>
        <v/>
      </c>
      <c r="B309" s="4" t="str">
        <f>IF(Raw!R309="", "", Raw!R309)</f>
        <v/>
      </c>
      <c r="C309" s="4" t="str">
        <f>IF(Raw!S309="", "", Raw!S309)</f>
        <v/>
      </c>
      <c r="D309" t="str">
        <f>IF(Raw!AT309="", "", Raw!AT309)</f>
        <v/>
      </c>
      <c r="E309" t="str">
        <f>IF(Raw!V309="", "", Raw!V309)</f>
        <v/>
      </c>
      <c r="F309" t="str">
        <f>IF(Raw!BA309="", "", Raw!BA309)</f>
        <v/>
      </c>
      <c r="G309" t="str">
        <f>IF(Raw!AV309="", "", Raw!AV309)</f>
        <v/>
      </c>
      <c r="H309" t="str">
        <f>IF(Raw!T309="", "", Raw!T309)</f>
        <v/>
      </c>
      <c r="I309" t="str">
        <f>IF(Raw!U309="", "", Raw!U309)</f>
        <v/>
      </c>
      <c r="J309" t="str">
        <f>IF(Raw!AZ309="Failed", "No", "")</f>
        <v/>
      </c>
      <c r="K309" s="2" t="str">
        <f>IF(Raw!BH309="", "", IF(Raw!BH309="Missed", "Missed", DATEVALUE(RIGHT(Raw!BH309, LEN(Raw!BH309) - FIND(",", Raw!BH309) - 1))))</f>
        <v/>
      </c>
      <c r="L309" s="3" t="str">
        <f>IF(Raw!BU309="", "", IF(Raw!BU309="Missed", "Missed", TIMEVALUE(Raw!BU309)))</f>
        <v/>
      </c>
      <c r="M309" t="str">
        <f>IF(Raw!BJ309="", "", Raw!BJ309)</f>
        <v/>
      </c>
    </row>
    <row r="310" spans="1:13" x14ac:dyDescent="0.2">
      <c r="A310" s="4" t="str">
        <f>IF(B310="", "", 309)</f>
        <v/>
      </c>
      <c r="B310" s="4" t="str">
        <f>IF(Raw!R310="", "", Raw!R310)</f>
        <v/>
      </c>
      <c r="C310" s="4" t="str">
        <f>IF(Raw!S310="", "", Raw!S310)</f>
        <v/>
      </c>
      <c r="D310" t="str">
        <f>IF(Raw!AT310="", "", Raw!AT310)</f>
        <v/>
      </c>
      <c r="E310" t="str">
        <f>IF(Raw!V310="", "", Raw!V310)</f>
        <v/>
      </c>
      <c r="F310" t="str">
        <f>IF(Raw!BA310="", "", Raw!BA310)</f>
        <v/>
      </c>
      <c r="G310" t="str">
        <f>IF(Raw!AV310="", "", Raw!AV310)</f>
        <v/>
      </c>
      <c r="H310" t="str">
        <f>IF(Raw!T310="", "", Raw!T310)</f>
        <v/>
      </c>
      <c r="I310" t="str">
        <f>IF(Raw!U310="", "", Raw!U310)</f>
        <v/>
      </c>
      <c r="J310" t="str">
        <f>IF(Raw!AZ310="Failed", "No", "")</f>
        <v/>
      </c>
      <c r="K310" s="2" t="str">
        <f>IF(Raw!BH310="", "", IF(Raw!BH310="Missed", "Missed", DATEVALUE(RIGHT(Raw!BH310, LEN(Raw!BH310) - FIND(",", Raw!BH310) - 1))))</f>
        <v/>
      </c>
      <c r="L310" s="3" t="str">
        <f>IF(Raw!BU310="", "", IF(Raw!BU310="Missed", "Missed", TIMEVALUE(Raw!BU310)))</f>
        <v/>
      </c>
      <c r="M310" t="str">
        <f>IF(Raw!BJ310="", "", Raw!BJ310)</f>
        <v/>
      </c>
    </row>
    <row r="311" spans="1:13" x14ac:dyDescent="0.2">
      <c r="A311" s="4" t="str">
        <f>IF(B311="", "", 310)</f>
        <v/>
      </c>
      <c r="B311" s="4" t="str">
        <f>IF(Raw!R311="", "", Raw!R311)</f>
        <v/>
      </c>
      <c r="C311" s="4" t="str">
        <f>IF(Raw!S311="", "", Raw!S311)</f>
        <v/>
      </c>
      <c r="D311" t="str">
        <f>IF(Raw!AT311="", "", Raw!AT311)</f>
        <v/>
      </c>
      <c r="E311" t="str">
        <f>IF(Raw!V311="", "", Raw!V311)</f>
        <v/>
      </c>
      <c r="F311" t="str">
        <f>IF(Raw!BA311="", "", Raw!BA311)</f>
        <v/>
      </c>
      <c r="G311" t="str">
        <f>IF(Raw!AV311="", "", Raw!AV311)</f>
        <v/>
      </c>
      <c r="H311" t="str">
        <f>IF(Raw!T311="", "", Raw!T311)</f>
        <v/>
      </c>
      <c r="I311" t="str">
        <f>IF(Raw!U311="", "", Raw!U311)</f>
        <v/>
      </c>
      <c r="J311" t="str">
        <f>IF(Raw!AZ311="Failed", "No", "")</f>
        <v/>
      </c>
      <c r="K311" s="2" t="str">
        <f>IF(Raw!BH311="", "", IF(Raw!BH311="Missed", "Missed", DATEVALUE(RIGHT(Raw!BH311, LEN(Raw!BH311) - FIND(",", Raw!BH311) - 1))))</f>
        <v/>
      </c>
      <c r="L311" s="3" t="str">
        <f>IF(Raw!BU311="", "", IF(Raw!BU311="Missed", "Missed", TIMEVALUE(Raw!BU311)))</f>
        <v/>
      </c>
      <c r="M311" t="str">
        <f>IF(Raw!BJ311="", "", Raw!BJ311)</f>
        <v/>
      </c>
    </row>
    <row r="312" spans="1:13" x14ac:dyDescent="0.2">
      <c r="A312" s="4" t="str">
        <f>IF(B312="", "", 311)</f>
        <v/>
      </c>
      <c r="B312" s="4" t="str">
        <f>IF(Raw!R312="", "", Raw!R312)</f>
        <v/>
      </c>
      <c r="C312" s="4" t="str">
        <f>IF(Raw!S312="", "", Raw!S312)</f>
        <v/>
      </c>
      <c r="D312" t="str">
        <f>IF(Raw!AT312="", "", Raw!AT312)</f>
        <v/>
      </c>
      <c r="E312" t="str">
        <f>IF(Raw!V312="", "", Raw!V312)</f>
        <v/>
      </c>
      <c r="F312" t="str">
        <f>IF(Raw!BA312="", "", Raw!BA312)</f>
        <v/>
      </c>
      <c r="G312" t="str">
        <f>IF(Raw!AV312="", "", Raw!AV312)</f>
        <v/>
      </c>
      <c r="H312" t="str">
        <f>IF(Raw!T312="", "", Raw!T312)</f>
        <v/>
      </c>
      <c r="I312" t="str">
        <f>IF(Raw!U312="", "", Raw!U312)</f>
        <v/>
      </c>
      <c r="J312" t="str">
        <f>IF(Raw!AZ312="Failed", "No", "")</f>
        <v/>
      </c>
      <c r="K312" s="2" t="str">
        <f>IF(Raw!BH312="", "", IF(Raw!BH312="Missed", "Missed", DATEVALUE(RIGHT(Raw!BH312, LEN(Raw!BH312) - FIND(",", Raw!BH312) - 1))))</f>
        <v/>
      </c>
      <c r="L312" s="3" t="str">
        <f>IF(Raw!BU312="", "", IF(Raw!BU312="Missed", "Missed", TIMEVALUE(Raw!BU312)))</f>
        <v/>
      </c>
      <c r="M312" t="str">
        <f>IF(Raw!BJ312="", "", Raw!BJ312)</f>
        <v/>
      </c>
    </row>
    <row r="313" spans="1:13" x14ac:dyDescent="0.2">
      <c r="A313" s="4" t="str">
        <f>IF(B313="", "", 312)</f>
        <v/>
      </c>
      <c r="B313" s="4" t="str">
        <f>IF(Raw!R313="", "", Raw!R313)</f>
        <v/>
      </c>
      <c r="C313" s="4" t="str">
        <f>IF(Raw!S313="", "", Raw!S313)</f>
        <v/>
      </c>
      <c r="D313" t="str">
        <f>IF(Raw!AT313="", "", Raw!AT313)</f>
        <v/>
      </c>
      <c r="E313" t="str">
        <f>IF(Raw!V313="", "", Raw!V313)</f>
        <v/>
      </c>
      <c r="F313" t="str">
        <f>IF(Raw!BA313="", "", Raw!BA313)</f>
        <v/>
      </c>
      <c r="G313" t="str">
        <f>IF(Raw!AV313="", "", Raw!AV313)</f>
        <v/>
      </c>
      <c r="H313" t="str">
        <f>IF(Raw!T313="", "", Raw!T313)</f>
        <v/>
      </c>
      <c r="I313" t="str">
        <f>IF(Raw!U313="", "", Raw!U313)</f>
        <v/>
      </c>
      <c r="J313" t="str">
        <f>IF(Raw!AZ313="Failed", "No", "")</f>
        <v/>
      </c>
      <c r="K313" s="2" t="str">
        <f>IF(Raw!BH313="", "", IF(Raw!BH313="Missed", "Missed", DATEVALUE(RIGHT(Raw!BH313, LEN(Raw!BH313) - FIND(",", Raw!BH313) - 1))))</f>
        <v/>
      </c>
      <c r="L313" s="3" t="str">
        <f>IF(Raw!BU313="", "", IF(Raw!BU313="Missed", "Missed", TIMEVALUE(Raw!BU313)))</f>
        <v/>
      </c>
      <c r="M313" t="str">
        <f>IF(Raw!BJ313="", "", Raw!BJ313)</f>
        <v/>
      </c>
    </row>
    <row r="314" spans="1:13" x14ac:dyDescent="0.2">
      <c r="A314" s="4" t="str">
        <f>IF(B314="", "", 313)</f>
        <v/>
      </c>
      <c r="B314" s="4" t="str">
        <f>IF(Raw!R314="", "", Raw!R314)</f>
        <v/>
      </c>
      <c r="C314" s="4" t="str">
        <f>IF(Raw!S314="", "", Raw!S314)</f>
        <v/>
      </c>
      <c r="D314" t="str">
        <f>IF(Raw!AT314="", "", Raw!AT314)</f>
        <v/>
      </c>
      <c r="E314" t="str">
        <f>IF(Raw!V314="", "", Raw!V314)</f>
        <v/>
      </c>
      <c r="F314" t="str">
        <f>IF(Raw!BA314="", "", Raw!BA314)</f>
        <v/>
      </c>
      <c r="G314" t="str">
        <f>IF(Raw!AV314="", "", Raw!AV314)</f>
        <v/>
      </c>
      <c r="H314" t="str">
        <f>IF(Raw!T314="", "", Raw!T314)</f>
        <v/>
      </c>
      <c r="I314" t="str">
        <f>IF(Raw!U314="", "", Raw!U314)</f>
        <v/>
      </c>
      <c r="J314" t="str">
        <f>IF(Raw!AZ314="Failed", "No", "")</f>
        <v/>
      </c>
      <c r="K314" s="2" t="str">
        <f>IF(Raw!BH314="", "", IF(Raw!BH314="Missed", "Missed", DATEVALUE(RIGHT(Raw!BH314, LEN(Raw!BH314) - FIND(",", Raw!BH314) - 1))))</f>
        <v/>
      </c>
      <c r="L314" s="3" t="str">
        <f>IF(Raw!BU314="", "", IF(Raw!BU314="Missed", "Missed", TIMEVALUE(Raw!BU314)))</f>
        <v/>
      </c>
      <c r="M314" t="str">
        <f>IF(Raw!BJ314="", "", Raw!BJ314)</f>
        <v/>
      </c>
    </row>
    <row r="315" spans="1:13" x14ac:dyDescent="0.2">
      <c r="A315" s="4" t="str">
        <f>IF(B315="", "", 314)</f>
        <v/>
      </c>
      <c r="B315" s="4" t="str">
        <f>IF(Raw!R315="", "", Raw!R315)</f>
        <v/>
      </c>
      <c r="C315" s="4" t="str">
        <f>IF(Raw!S315="", "", Raw!S315)</f>
        <v/>
      </c>
      <c r="D315" t="str">
        <f>IF(Raw!AT315="", "", Raw!AT315)</f>
        <v/>
      </c>
      <c r="E315" t="str">
        <f>IF(Raw!V315="", "", Raw!V315)</f>
        <v/>
      </c>
      <c r="F315" t="str">
        <f>IF(Raw!BA315="", "", Raw!BA315)</f>
        <v/>
      </c>
      <c r="G315" t="str">
        <f>IF(Raw!AV315="", "", Raw!AV315)</f>
        <v/>
      </c>
      <c r="H315" t="str">
        <f>IF(Raw!T315="", "", Raw!T315)</f>
        <v/>
      </c>
      <c r="I315" t="str">
        <f>IF(Raw!U315="", "", Raw!U315)</f>
        <v/>
      </c>
      <c r="J315" t="str">
        <f>IF(Raw!AZ315="Failed", "No", "")</f>
        <v/>
      </c>
      <c r="K315" s="2" t="str">
        <f>IF(Raw!BH315="", "", IF(Raw!BH315="Missed", "Missed", DATEVALUE(RIGHT(Raw!BH315, LEN(Raw!BH315) - FIND(",", Raw!BH315) - 1))))</f>
        <v/>
      </c>
      <c r="L315" s="3" t="str">
        <f>IF(Raw!BU315="", "", IF(Raw!BU315="Missed", "Missed", TIMEVALUE(Raw!BU315)))</f>
        <v/>
      </c>
      <c r="M315" t="str">
        <f>IF(Raw!BJ315="", "", Raw!BJ315)</f>
        <v/>
      </c>
    </row>
    <row r="316" spans="1:13" x14ac:dyDescent="0.2">
      <c r="A316" s="4" t="str">
        <f>IF(B316="", "", 315)</f>
        <v/>
      </c>
      <c r="B316" s="4" t="str">
        <f>IF(Raw!R316="", "", Raw!R316)</f>
        <v/>
      </c>
      <c r="C316" s="4" t="str">
        <f>IF(Raw!S316="", "", Raw!S316)</f>
        <v/>
      </c>
      <c r="D316" t="str">
        <f>IF(Raw!AT316="", "", Raw!AT316)</f>
        <v/>
      </c>
      <c r="E316" t="str">
        <f>IF(Raw!V316="", "", Raw!V316)</f>
        <v/>
      </c>
      <c r="F316" t="str">
        <f>IF(Raw!BA316="", "", Raw!BA316)</f>
        <v/>
      </c>
      <c r="G316" t="str">
        <f>IF(Raw!AV316="", "", Raw!AV316)</f>
        <v/>
      </c>
      <c r="H316" t="str">
        <f>IF(Raw!T316="", "", Raw!T316)</f>
        <v/>
      </c>
      <c r="I316" t="str">
        <f>IF(Raw!U316="", "", Raw!U316)</f>
        <v/>
      </c>
      <c r="J316" t="str">
        <f>IF(Raw!AZ316="Failed", "No", "")</f>
        <v/>
      </c>
      <c r="K316" s="2" t="str">
        <f>IF(Raw!BH316="", "", IF(Raw!BH316="Missed", "Missed", DATEVALUE(RIGHT(Raw!BH316, LEN(Raw!BH316) - FIND(",", Raw!BH316) - 1))))</f>
        <v/>
      </c>
      <c r="L316" s="3" t="str">
        <f>IF(Raw!BU316="", "", IF(Raw!BU316="Missed", "Missed", TIMEVALUE(Raw!BU316)))</f>
        <v/>
      </c>
      <c r="M316" t="str">
        <f>IF(Raw!BJ316="", "", Raw!BJ316)</f>
        <v/>
      </c>
    </row>
    <row r="317" spans="1:13" x14ac:dyDescent="0.2">
      <c r="A317" s="4" t="str">
        <f>IF(B317="", "", 316)</f>
        <v/>
      </c>
      <c r="B317" s="4" t="str">
        <f>IF(Raw!R317="", "", Raw!R317)</f>
        <v/>
      </c>
      <c r="C317" s="4" t="str">
        <f>IF(Raw!S317="", "", Raw!S317)</f>
        <v/>
      </c>
      <c r="D317" t="str">
        <f>IF(Raw!AT317="", "", Raw!AT317)</f>
        <v/>
      </c>
      <c r="E317" t="str">
        <f>IF(Raw!V317="", "", Raw!V317)</f>
        <v/>
      </c>
      <c r="F317" t="str">
        <f>IF(Raw!BA317="", "", Raw!BA317)</f>
        <v/>
      </c>
      <c r="G317" t="str">
        <f>IF(Raw!AV317="", "", Raw!AV317)</f>
        <v/>
      </c>
      <c r="H317" t="str">
        <f>IF(Raw!T317="", "", Raw!T317)</f>
        <v/>
      </c>
      <c r="I317" t="str">
        <f>IF(Raw!U317="", "", Raw!U317)</f>
        <v/>
      </c>
      <c r="J317" t="str">
        <f>IF(Raw!AZ317="Failed", "No", "")</f>
        <v/>
      </c>
      <c r="K317" s="2" t="str">
        <f>IF(Raw!BH317="", "", IF(Raw!BH317="Missed", "Missed", DATEVALUE(RIGHT(Raw!BH317, LEN(Raw!BH317) - FIND(",", Raw!BH317) - 1))))</f>
        <v/>
      </c>
      <c r="L317" s="3" t="str">
        <f>IF(Raw!BU317="", "", IF(Raw!BU317="Missed", "Missed", TIMEVALUE(Raw!BU317)))</f>
        <v/>
      </c>
      <c r="M317" t="str">
        <f>IF(Raw!BJ317="", "", Raw!BJ317)</f>
        <v/>
      </c>
    </row>
    <row r="318" spans="1:13" x14ac:dyDescent="0.2">
      <c r="A318" s="4" t="str">
        <f>IF(B318="", "", 317)</f>
        <v/>
      </c>
      <c r="B318" s="4" t="str">
        <f>IF(Raw!R318="", "", Raw!R318)</f>
        <v/>
      </c>
      <c r="C318" s="4" t="str">
        <f>IF(Raw!S318="", "", Raw!S318)</f>
        <v/>
      </c>
      <c r="D318" t="str">
        <f>IF(Raw!AT318="", "", Raw!AT318)</f>
        <v/>
      </c>
      <c r="E318" t="str">
        <f>IF(Raw!V318="", "", Raw!V318)</f>
        <v/>
      </c>
      <c r="F318" t="str">
        <f>IF(Raw!BA318="", "", Raw!BA318)</f>
        <v/>
      </c>
      <c r="G318" t="str">
        <f>IF(Raw!AV318="", "", Raw!AV318)</f>
        <v/>
      </c>
      <c r="H318" t="str">
        <f>IF(Raw!T318="", "", Raw!T318)</f>
        <v/>
      </c>
      <c r="I318" t="str">
        <f>IF(Raw!U318="", "", Raw!U318)</f>
        <v/>
      </c>
      <c r="J318" t="str">
        <f>IF(Raw!AZ318="Failed", "No", "")</f>
        <v/>
      </c>
      <c r="K318" s="2" t="str">
        <f>IF(Raw!BH318="", "", IF(Raw!BH318="Missed", "Missed", DATEVALUE(RIGHT(Raw!BH318, LEN(Raw!BH318) - FIND(",", Raw!BH318) - 1))))</f>
        <v/>
      </c>
      <c r="L318" s="3" t="str">
        <f>IF(Raw!BU318="", "", IF(Raw!BU318="Missed", "Missed", TIMEVALUE(Raw!BU318)))</f>
        <v/>
      </c>
      <c r="M318" t="str">
        <f>IF(Raw!BJ318="", "", Raw!BJ318)</f>
        <v/>
      </c>
    </row>
    <row r="319" spans="1:13" x14ac:dyDescent="0.2">
      <c r="A319" s="4" t="str">
        <f>IF(B319="", "", 318)</f>
        <v/>
      </c>
      <c r="B319" s="4" t="str">
        <f>IF(Raw!R319="", "", Raw!R319)</f>
        <v/>
      </c>
      <c r="C319" s="4" t="str">
        <f>IF(Raw!S319="", "", Raw!S319)</f>
        <v/>
      </c>
      <c r="D319" t="str">
        <f>IF(Raw!AT319="", "", Raw!AT319)</f>
        <v/>
      </c>
      <c r="E319" t="str">
        <f>IF(Raw!V319="", "", Raw!V319)</f>
        <v/>
      </c>
      <c r="F319" t="str">
        <f>IF(Raw!BA319="", "", Raw!BA319)</f>
        <v/>
      </c>
      <c r="G319" t="str">
        <f>IF(Raw!AV319="", "", Raw!AV319)</f>
        <v/>
      </c>
      <c r="H319" t="str">
        <f>IF(Raw!T319="", "", Raw!T319)</f>
        <v/>
      </c>
      <c r="I319" t="str">
        <f>IF(Raw!U319="", "", Raw!U319)</f>
        <v/>
      </c>
      <c r="J319" t="str">
        <f>IF(Raw!AZ319="Failed", "No", "")</f>
        <v/>
      </c>
      <c r="K319" s="2" t="str">
        <f>IF(Raw!BH319="", "", IF(Raw!BH319="Missed", "Missed", DATEVALUE(RIGHT(Raw!BH319, LEN(Raw!BH319) - FIND(",", Raw!BH319) - 1))))</f>
        <v/>
      </c>
      <c r="L319" s="3" t="str">
        <f>IF(Raw!BU319="", "", IF(Raw!BU319="Missed", "Missed", TIMEVALUE(Raw!BU319)))</f>
        <v/>
      </c>
      <c r="M319" t="str">
        <f>IF(Raw!BJ319="", "", Raw!BJ319)</f>
        <v/>
      </c>
    </row>
    <row r="320" spans="1:13" x14ac:dyDescent="0.2">
      <c r="A320" s="4" t="str">
        <f>IF(B320="", "", 319)</f>
        <v/>
      </c>
      <c r="B320" s="4" t="str">
        <f>IF(Raw!R320="", "", Raw!R320)</f>
        <v/>
      </c>
      <c r="C320" s="4" t="str">
        <f>IF(Raw!S320="", "", Raw!S320)</f>
        <v/>
      </c>
      <c r="D320" t="str">
        <f>IF(Raw!AT320="", "", Raw!AT320)</f>
        <v/>
      </c>
      <c r="E320" t="str">
        <f>IF(Raw!V320="", "", Raw!V320)</f>
        <v/>
      </c>
      <c r="F320" t="str">
        <f>IF(Raw!BA320="", "", Raw!BA320)</f>
        <v/>
      </c>
      <c r="G320" t="str">
        <f>IF(Raw!AV320="", "", Raw!AV320)</f>
        <v/>
      </c>
      <c r="H320" t="str">
        <f>IF(Raw!T320="", "", Raw!T320)</f>
        <v/>
      </c>
      <c r="I320" t="str">
        <f>IF(Raw!U320="", "", Raw!U320)</f>
        <v/>
      </c>
      <c r="J320" t="str">
        <f>IF(Raw!AZ320="Failed", "No", "")</f>
        <v/>
      </c>
      <c r="K320" s="2" t="str">
        <f>IF(Raw!BH320="", "", IF(Raw!BH320="Missed", "Missed", DATEVALUE(RIGHT(Raw!BH320, LEN(Raw!BH320) - FIND(",", Raw!BH320) - 1))))</f>
        <v/>
      </c>
      <c r="L320" s="3" t="str">
        <f>IF(Raw!BU320="", "", IF(Raw!BU320="Missed", "Missed", TIMEVALUE(Raw!BU320)))</f>
        <v/>
      </c>
      <c r="M320" t="str">
        <f>IF(Raw!BJ320="", "", Raw!BJ320)</f>
        <v/>
      </c>
    </row>
    <row r="321" spans="1:13" x14ac:dyDescent="0.2">
      <c r="A321" s="4" t="str">
        <f>IF(B321="", "", 320)</f>
        <v/>
      </c>
      <c r="B321" s="4" t="str">
        <f>IF(Raw!R321="", "", Raw!R321)</f>
        <v/>
      </c>
      <c r="C321" s="4" t="str">
        <f>IF(Raw!S321="", "", Raw!S321)</f>
        <v/>
      </c>
      <c r="D321" t="str">
        <f>IF(Raw!AT321="", "", Raw!AT321)</f>
        <v/>
      </c>
      <c r="E321" t="str">
        <f>IF(Raw!V321="", "", Raw!V321)</f>
        <v/>
      </c>
      <c r="F321" t="str">
        <f>IF(Raw!BA321="", "", Raw!BA321)</f>
        <v/>
      </c>
      <c r="G321" t="str">
        <f>IF(Raw!AV321="", "", Raw!AV321)</f>
        <v/>
      </c>
      <c r="H321" t="str">
        <f>IF(Raw!T321="", "", Raw!T321)</f>
        <v/>
      </c>
      <c r="I321" t="str">
        <f>IF(Raw!U321="", "", Raw!U321)</f>
        <v/>
      </c>
      <c r="J321" t="str">
        <f>IF(Raw!AZ321="Failed", "No", "")</f>
        <v/>
      </c>
      <c r="K321" s="2" t="str">
        <f>IF(Raw!BH321="", "", IF(Raw!BH321="Missed", "Missed", DATEVALUE(RIGHT(Raw!BH321, LEN(Raw!BH321) - FIND(",", Raw!BH321) - 1))))</f>
        <v/>
      </c>
      <c r="L321" s="3" t="str">
        <f>IF(Raw!BU321="", "", IF(Raw!BU321="Missed", "Missed", TIMEVALUE(Raw!BU321)))</f>
        <v/>
      </c>
      <c r="M321" t="str">
        <f>IF(Raw!BJ321="", "", Raw!BJ321)</f>
        <v/>
      </c>
    </row>
    <row r="322" spans="1:13" x14ac:dyDescent="0.2">
      <c r="A322" s="4" t="str">
        <f>IF(B322="", "", 321)</f>
        <v/>
      </c>
      <c r="B322" s="4" t="str">
        <f>IF(Raw!R322="", "", Raw!R322)</f>
        <v/>
      </c>
      <c r="C322" s="4" t="str">
        <f>IF(Raw!S322="", "", Raw!S322)</f>
        <v/>
      </c>
      <c r="D322" t="str">
        <f>IF(Raw!AT322="", "", Raw!AT322)</f>
        <v/>
      </c>
      <c r="E322" t="str">
        <f>IF(Raw!V322="", "", Raw!V322)</f>
        <v/>
      </c>
      <c r="F322" t="str">
        <f>IF(Raw!BA322="", "", Raw!BA322)</f>
        <v/>
      </c>
      <c r="G322" t="str">
        <f>IF(Raw!AV322="", "", Raw!AV322)</f>
        <v/>
      </c>
      <c r="H322" t="str">
        <f>IF(Raw!T322="", "", Raw!T322)</f>
        <v/>
      </c>
      <c r="I322" t="str">
        <f>IF(Raw!U322="", "", Raw!U322)</f>
        <v/>
      </c>
      <c r="J322" t="str">
        <f>IF(Raw!AZ322="Failed", "No", "")</f>
        <v/>
      </c>
      <c r="K322" s="2" t="str">
        <f>IF(Raw!BH322="", "", IF(Raw!BH322="Missed", "Missed", DATEVALUE(RIGHT(Raw!BH322, LEN(Raw!BH322) - FIND(",", Raw!BH322) - 1))))</f>
        <v/>
      </c>
      <c r="L322" s="3" t="str">
        <f>IF(Raw!BU322="", "", IF(Raw!BU322="Missed", "Missed", TIMEVALUE(Raw!BU322)))</f>
        <v/>
      </c>
      <c r="M322" t="str">
        <f>IF(Raw!BJ322="", "", Raw!BJ322)</f>
        <v/>
      </c>
    </row>
    <row r="323" spans="1:13" x14ac:dyDescent="0.2">
      <c r="A323" s="4" t="str">
        <f>IF(B323="", "", 322)</f>
        <v/>
      </c>
      <c r="B323" s="4" t="str">
        <f>IF(Raw!R323="", "", Raw!R323)</f>
        <v/>
      </c>
      <c r="C323" s="4" t="str">
        <f>IF(Raw!S323="", "", Raw!S323)</f>
        <v/>
      </c>
      <c r="D323" t="str">
        <f>IF(Raw!AT323="", "", Raw!AT323)</f>
        <v/>
      </c>
      <c r="E323" t="str">
        <f>IF(Raw!V323="", "", Raw!V323)</f>
        <v/>
      </c>
      <c r="F323" t="str">
        <f>IF(Raw!BA323="", "", Raw!BA323)</f>
        <v/>
      </c>
      <c r="G323" t="str">
        <f>IF(Raw!AV323="", "", Raw!AV323)</f>
        <v/>
      </c>
      <c r="H323" t="str">
        <f>IF(Raw!T323="", "", Raw!T323)</f>
        <v/>
      </c>
      <c r="I323" t="str">
        <f>IF(Raw!U323="", "", Raw!U323)</f>
        <v/>
      </c>
      <c r="J323" t="str">
        <f>IF(Raw!AZ323="Failed", "No", "")</f>
        <v/>
      </c>
      <c r="K323" s="2" t="str">
        <f>IF(Raw!BH323="", "", IF(Raw!BH323="Missed", "Missed", DATEVALUE(RIGHT(Raw!BH323, LEN(Raw!BH323) - FIND(",", Raw!BH323) - 1))))</f>
        <v/>
      </c>
      <c r="L323" s="3" t="str">
        <f>IF(Raw!BU323="", "", IF(Raw!BU323="Missed", "Missed", TIMEVALUE(Raw!BU323)))</f>
        <v/>
      </c>
      <c r="M323" t="str">
        <f>IF(Raw!BJ323="", "", Raw!BJ323)</f>
        <v/>
      </c>
    </row>
    <row r="324" spans="1:13" x14ac:dyDescent="0.2">
      <c r="A324" s="4" t="str">
        <f>IF(B324="", "", 323)</f>
        <v/>
      </c>
      <c r="B324" s="4" t="str">
        <f>IF(Raw!R324="", "", Raw!R324)</f>
        <v/>
      </c>
      <c r="C324" s="4" t="str">
        <f>IF(Raw!S324="", "", Raw!S324)</f>
        <v/>
      </c>
      <c r="D324" t="str">
        <f>IF(Raw!AT324="", "", Raw!AT324)</f>
        <v/>
      </c>
      <c r="E324" t="str">
        <f>IF(Raw!V324="", "", Raw!V324)</f>
        <v/>
      </c>
      <c r="F324" t="str">
        <f>IF(Raw!BA324="", "", Raw!BA324)</f>
        <v/>
      </c>
      <c r="G324" t="str">
        <f>IF(Raw!AV324="", "", Raw!AV324)</f>
        <v/>
      </c>
      <c r="H324" t="str">
        <f>IF(Raw!T324="", "", Raw!T324)</f>
        <v/>
      </c>
      <c r="I324" t="str">
        <f>IF(Raw!U324="", "", Raw!U324)</f>
        <v/>
      </c>
      <c r="J324" t="str">
        <f>IF(Raw!AZ324="Failed", "No", "")</f>
        <v/>
      </c>
      <c r="K324" s="2" t="str">
        <f>IF(Raw!BH324="", "", IF(Raw!BH324="Missed", "Missed", DATEVALUE(RIGHT(Raw!BH324, LEN(Raw!BH324) - FIND(",", Raw!BH324) - 1))))</f>
        <v/>
      </c>
      <c r="L324" s="3" t="str">
        <f>IF(Raw!BU324="", "", IF(Raw!BU324="Missed", "Missed", TIMEVALUE(Raw!BU324)))</f>
        <v/>
      </c>
      <c r="M324" t="str">
        <f>IF(Raw!BJ324="", "", Raw!BJ324)</f>
        <v/>
      </c>
    </row>
    <row r="325" spans="1:13" x14ac:dyDescent="0.2">
      <c r="A325" s="4" t="str">
        <f>IF(B325="", "", 324)</f>
        <v/>
      </c>
      <c r="B325" s="4" t="str">
        <f>IF(Raw!R325="", "", Raw!R325)</f>
        <v/>
      </c>
      <c r="C325" s="4" t="str">
        <f>IF(Raw!S325="", "", Raw!S325)</f>
        <v/>
      </c>
      <c r="D325" t="str">
        <f>IF(Raw!AT325="", "", Raw!AT325)</f>
        <v/>
      </c>
      <c r="E325" t="str">
        <f>IF(Raw!V325="", "", Raw!V325)</f>
        <v/>
      </c>
      <c r="F325" t="str">
        <f>IF(Raw!BA325="", "", Raw!BA325)</f>
        <v/>
      </c>
      <c r="G325" t="str">
        <f>IF(Raw!AV325="", "", Raw!AV325)</f>
        <v/>
      </c>
      <c r="H325" t="str">
        <f>IF(Raw!T325="", "", Raw!T325)</f>
        <v/>
      </c>
      <c r="I325" t="str">
        <f>IF(Raw!U325="", "", Raw!U325)</f>
        <v/>
      </c>
      <c r="J325" t="str">
        <f>IF(Raw!AZ325="Failed", "No", "")</f>
        <v/>
      </c>
      <c r="K325" s="2" t="str">
        <f>IF(Raw!BH325="", "", IF(Raw!BH325="Missed", "Missed", DATEVALUE(RIGHT(Raw!BH325, LEN(Raw!BH325) - FIND(",", Raw!BH325) - 1))))</f>
        <v/>
      </c>
      <c r="L325" s="3" t="str">
        <f>IF(Raw!BU325="", "", IF(Raw!BU325="Missed", "Missed", TIMEVALUE(Raw!BU325)))</f>
        <v/>
      </c>
      <c r="M325" t="str">
        <f>IF(Raw!BJ325="", "", Raw!BJ325)</f>
        <v/>
      </c>
    </row>
    <row r="326" spans="1:13" x14ac:dyDescent="0.2">
      <c r="A326" s="4" t="str">
        <f>IF(B326="", "", 325)</f>
        <v/>
      </c>
      <c r="B326" s="4" t="str">
        <f>IF(Raw!R326="", "", Raw!R326)</f>
        <v/>
      </c>
      <c r="C326" s="4" t="str">
        <f>IF(Raw!S326="", "", Raw!S326)</f>
        <v/>
      </c>
      <c r="D326" t="str">
        <f>IF(Raw!AT326="", "", Raw!AT326)</f>
        <v/>
      </c>
      <c r="E326" t="str">
        <f>IF(Raw!V326="", "", Raw!V326)</f>
        <v/>
      </c>
      <c r="F326" t="str">
        <f>IF(Raw!BA326="", "", Raw!BA326)</f>
        <v/>
      </c>
      <c r="G326" t="str">
        <f>IF(Raw!AV326="", "", Raw!AV326)</f>
        <v/>
      </c>
      <c r="H326" t="str">
        <f>IF(Raw!T326="", "", Raw!T326)</f>
        <v/>
      </c>
      <c r="I326" t="str">
        <f>IF(Raw!U326="", "", Raw!U326)</f>
        <v/>
      </c>
      <c r="J326" t="str">
        <f>IF(Raw!AZ326="Failed", "No", "")</f>
        <v/>
      </c>
      <c r="K326" s="2" t="str">
        <f>IF(Raw!BH326="", "", IF(Raw!BH326="Missed", "Missed", DATEVALUE(RIGHT(Raw!BH326, LEN(Raw!BH326) - FIND(",", Raw!BH326) - 1))))</f>
        <v/>
      </c>
      <c r="L326" s="3" t="str">
        <f>IF(Raw!BU326="", "", IF(Raw!BU326="Missed", "Missed", TIMEVALUE(Raw!BU326)))</f>
        <v/>
      </c>
      <c r="M326" t="str">
        <f>IF(Raw!BJ326="", "", Raw!BJ326)</f>
        <v/>
      </c>
    </row>
    <row r="327" spans="1:13" x14ac:dyDescent="0.2">
      <c r="A327" s="4" t="str">
        <f>IF(B327="", "", 326)</f>
        <v/>
      </c>
      <c r="B327" s="4" t="str">
        <f>IF(Raw!R327="", "", Raw!R327)</f>
        <v/>
      </c>
      <c r="C327" s="4" t="str">
        <f>IF(Raw!S327="", "", Raw!S327)</f>
        <v/>
      </c>
      <c r="D327" t="str">
        <f>IF(Raw!AT327="", "", Raw!AT327)</f>
        <v/>
      </c>
      <c r="E327" t="str">
        <f>IF(Raw!V327="", "", Raw!V327)</f>
        <v/>
      </c>
      <c r="F327" t="str">
        <f>IF(Raw!BA327="", "", Raw!BA327)</f>
        <v/>
      </c>
      <c r="G327" t="str">
        <f>IF(Raw!AV327="", "", Raw!AV327)</f>
        <v/>
      </c>
      <c r="H327" t="str">
        <f>IF(Raw!T327="", "", Raw!T327)</f>
        <v/>
      </c>
      <c r="I327" t="str">
        <f>IF(Raw!U327="", "", Raw!U327)</f>
        <v/>
      </c>
      <c r="J327" t="str">
        <f>IF(Raw!AZ327="Failed", "No", "")</f>
        <v/>
      </c>
      <c r="K327" s="2" t="str">
        <f>IF(Raw!BH327="", "", IF(Raw!BH327="Missed", "Missed", DATEVALUE(RIGHT(Raw!BH327, LEN(Raw!BH327) - FIND(",", Raw!BH327) - 1))))</f>
        <v/>
      </c>
      <c r="L327" s="3" t="str">
        <f>IF(Raw!BU327="", "", IF(Raw!BU327="Missed", "Missed", TIMEVALUE(Raw!BU327)))</f>
        <v/>
      </c>
      <c r="M327" t="str">
        <f>IF(Raw!BJ327="", "", Raw!BJ327)</f>
        <v/>
      </c>
    </row>
    <row r="328" spans="1:13" x14ac:dyDescent="0.2">
      <c r="A328" s="4" t="str">
        <f>IF(B328="", "", 327)</f>
        <v/>
      </c>
      <c r="B328" s="4" t="str">
        <f>IF(Raw!R328="", "", Raw!R328)</f>
        <v/>
      </c>
      <c r="C328" s="4" t="str">
        <f>IF(Raw!S328="", "", Raw!S328)</f>
        <v/>
      </c>
      <c r="D328" t="str">
        <f>IF(Raw!AT328="", "", Raw!AT328)</f>
        <v/>
      </c>
      <c r="E328" t="str">
        <f>IF(Raw!V328="", "", Raw!V328)</f>
        <v/>
      </c>
      <c r="F328" t="str">
        <f>IF(Raw!BA328="", "", Raw!BA328)</f>
        <v/>
      </c>
      <c r="G328" t="str">
        <f>IF(Raw!AV328="", "", Raw!AV328)</f>
        <v/>
      </c>
      <c r="H328" t="str">
        <f>IF(Raw!T328="", "", Raw!T328)</f>
        <v/>
      </c>
      <c r="I328" t="str">
        <f>IF(Raw!U328="", "", Raw!U328)</f>
        <v/>
      </c>
      <c r="J328" t="str">
        <f>IF(Raw!AZ328="Failed", "No", "")</f>
        <v/>
      </c>
      <c r="K328" s="2" t="str">
        <f>IF(Raw!BH328="", "", IF(Raw!BH328="Missed", "Missed", DATEVALUE(RIGHT(Raw!BH328, LEN(Raw!BH328) - FIND(",", Raw!BH328) - 1))))</f>
        <v/>
      </c>
      <c r="L328" s="3" t="str">
        <f>IF(Raw!BU328="", "", IF(Raw!BU328="Missed", "Missed", TIMEVALUE(Raw!BU328)))</f>
        <v/>
      </c>
      <c r="M328" t="str">
        <f>IF(Raw!BJ328="", "", Raw!BJ328)</f>
        <v/>
      </c>
    </row>
    <row r="329" spans="1:13" x14ac:dyDescent="0.2">
      <c r="A329" s="4" t="str">
        <f>IF(B329="", "", 328)</f>
        <v/>
      </c>
      <c r="B329" s="4" t="str">
        <f>IF(Raw!R329="", "", Raw!R329)</f>
        <v/>
      </c>
      <c r="C329" s="4" t="str">
        <f>IF(Raw!S329="", "", Raw!S329)</f>
        <v/>
      </c>
      <c r="D329" t="str">
        <f>IF(Raw!AT329="", "", Raw!AT329)</f>
        <v/>
      </c>
      <c r="E329" t="str">
        <f>IF(Raw!V329="", "", Raw!V329)</f>
        <v/>
      </c>
      <c r="F329" t="str">
        <f>IF(Raw!BA329="", "", Raw!BA329)</f>
        <v/>
      </c>
      <c r="G329" t="str">
        <f>IF(Raw!AV329="", "", Raw!AV329)</f>
        <v/>
      </c>
      <c r="H329" t="str">
        <f>IF(Raw!T329="", "", Raw!T329)</f>
        <v/>
      </c>
      <c r="I329" t="str">
        <f>IF(Raw!U329="", "", Raw!U329)</f>
        <v/>
      </c>
      <c r="J329" t="str">
        <f>IF(Raw!AZ329="Failed", "No", "")</f>
        <v/>
      </c>
      <c r="K329" s="2" t="str">
        <f>IF(Raw!BH329="", "", IF(Raw!BH329="Missed", "Missed", DATEVALUE(RIGHT(Raw!BH329, LEN(Raw!BH329) - FIND(",", Raw!BH329) - 1))))</f>
        <v/>
      </c>
      <c r="L329" s="3" t="str">
        <f>IF(Raw!BU329="", "", IF(Raw!BU329="Missed", "Missed", TIMEVALUE(Raw!BU329)))</f>
        <v/>
      </c>
      <c r="M329" t="str">
        <f>IF(Raw!BJ329="", "", Raw!BJ329)</f>
        <v/>
      </c>
    </row>
    <row r="330" spans="1:13" x14ac:dyDescent="0.2">
      <c r="A330" s="4" t="str">
        <f>IF(B330="", "", 329)</f>
        <v/>
      </c>
      <c r="B330" s="4" t="str">
        <f>IF(Raw!R330="", "", Raw!R330)</f>
        <v/>
      </c>
      <c r="C330" s="4" t="str">
        <f>IF(Raw!S330="", "", Raw!S330)</f>
        <v/>
      </c>
      <c r="D330" t="str">
        <f>IF(Raw!AT330="", "", Raw!AT330)</f>
        <v/>
      </c>
      <c r="E330" t="str">
        <f>IF(Raw!V330="", "", Raw!V330)</f>
        <v/>
      </c>
      <c r="F330" t="str">
        <f>IF(Raw!BA330="", "", Raw!BA330)</f>
        <v/>
      </c>
      <c r="G330" t="str">
        <f>IF(Raw!AV330="", "", Raw!AV330)</f>
        <v/>
      </c>
      <c r="H330" t="str">
        <f>IF(Raw!T330="", "", Raw!T330)</f>
        <v/>
      </c>
      <c r="I330" t="str">
        <f>IF(Raw!U330="", "", Raw!U330)</f>
        <v/>
      </c>
      <c r="J330" t="str">
        <f>IF(Raw!AZ330="Failed", "No", "")</f>
        <v/>
      </c>
      <c r="K330" s="2" t="str">
        <f>IF(Raw!BH330="", "", IF(Raw!BH330="Missed", "Missed", DATEVALUE(RIGHT(Raw!BH330, LEN(Raw!BH330) - FIND(",", Raw!BH330) - 1))))</f>
        <v/>
      </c>
      <c r="L330" s="3" t="str">
        <f>IF(Raw!BU330="", "", IF(Raw!BU330="Missed", "Missed", TIMEVALUE(Raw!BU330)))</f>
        <v/>
      </c>
      <c r="M330" t="str">
        <f>IF(Raw!BJ330="", "", Raw!BJ330)</f>
        <v/>
      </c>
    </row>
    <row r="331" spans="1:13" x14ac:dyDescent="0.2">
      <c r="A331" s="4" t="str">
        <f>IF(B331="", "", 330)</f>
        <v/>
      </c>
      <c r="B331" s="4" t="str">
        <f>IF(Raw!R331="", "", Raw!R331)</f>
        <v/>
      </c>
      <c r="C331" s="4" t="str">
        <f>IF(Raw!S331="", "", Raw!S331)</f>
        <v/>
      </c>
      <c r="D331" t="str">
        <f>IF(Raw!AT331="", "", Raw!AT331)</f>
        <v/>
      </c>
      <c r="E331" t="str">
        <f>IF(Raw!V331="", "", Raw!V331)</f>
        <v/>
      </c>
      <c r="F331" t="str">
        <f>IF(Raw!BA331="", "", Raw!BA331)</f>
        <v/>
      </c>
      <c r="G331" t="str">
        <f>IF(Raw!AV331="", "", Raw!AV331)</f>
        <v/>
      </c>
      <c r="H331" t="str">
        <f>IF(Raw!T331="", "", Raw!T331)</f>
        <v/>
      </c>
      <c r="I331" t="str">
        <f>IF(Raw!U331="", "", Raw!U331)</f>
        <v/>
      </c>
      <c r="J331" t="str">
        <f>IF(Raw!AZ331="Failed", "No", "")</f>
        <v/>
      </c>
      <c r="K331" s="2" t="str">
        <f>IF(Raw!BH331="", "", IF(Raw!BH331="Missed", "Missed", DATEVALUE(RIGHT(Raw!BH331, LEN(Raw!BH331) - FIND(",", Raw!BH331) - 1))))</f>
        <v/>
      </c>
      <c r="L331" s="3" t="str">
        <f>IF(Raw!BU331="", "", IF(Raw!BU331="Missed", "Missed", TIMEVALUE(Raw!BU331)))</f>
        <v/>
      </c>
      <c r="M331" t="str">
        <f>IF(Raw!BJ331="", "", Raw!BJ331)</f>
        <v/>
      </c>
    </row>
    <row r="332" spans="1:13" x14ac:dyDescent="0.2">
      <c r="A332" s="4" t="str">
        <f>IF(B332="", "", 331)</f>
        <v/>
      </c>
      <c r="B332" s="4" t="str">
        <f>IF(Raw!R332="", "", Raw!R332)</f>
        <v/>
      </c>
      <c r="C332" s="4" t="str">
        <f>IF(Raw!S332="", "", Raw!S332)</f>
        <v/>
      </c>
      <c r="D332" t="str">
        <f>IF(Raw!AT332="", "", Raw!AT332)</f>
        <v/>
      </c>
      <c r="E332" t="str">
        <f>IF(Raw!V332="", "", Raw!V332)</f>
        <v/>
      </c>
      <c r="F332" t="str">
        <f>IF(Raw!BA332="", "", Raw!BA332)</f>
        <v/>
      </c>
      <c r="G332" t="str">
        <f>IF(Raw!AV332="", "", Raw!AV332)</f>
        <v/>
      </c>
      <c r="H332" t="str">
        <f>IF(Raw!T332="", "", Raw!T332)</f>
        <v/>
      </c>
      <c r="I332" t="str">
        <f>IF(Raw!U332="", "", Raw!U332)</f>
        <v/>
      </c>
      <c r="J332" t="str">
        <f>IF(Raw!AZ332="Failed", "No", "")</f>
        <v/>
      </c>
      <c r="K332" s="2" t="str">
        <f>IF(Raw!BH332="", "", IF(Raw!BH332="Missed", "Missed", DATEVALUE(RIGHT(Raw!BH332, LEN(Raw!BH332) - FIND(",", Raw!BH332) - 1))))</f>
        <v/>
      </c>
      <c r="L332" s="3" t="str">
        <f>IF(Raw!BU332="", "", IF(Raw!BU332="Missed", "Missed", TIMEVALUE(Raw!BU332)))</f>
        <v/>
      </c>
      <c r="M332" t="str">
        <f>IF(Raw!BJ332="", "", Raw!BJ332)</f>
        <v/>
      </c>
    </row>
    <row r="333" spans="1:13" x14ac:dyDescent="0.2">
      <c r="A333" s="4" t="str">
        <f>IF(B333="", "", 332)</f>
        <v/>
      </c>
      <c r="B333" s="4" t="str">
        <f>IF(Raw!R333="", "", Raw!R333)</f>
        <v/>
      </c>
      <c r="C333" s="4" t="str">
        <f>IF(Raw!S333="", "", Raw!S333)</f>
        <v/>
      </c>
      <c r="D333" t="str">
        <f>IF(Raw!AT333="", "", Raw!AT333)</f>
        <v/>
      </c>
      <c r="E333" t="str">
        <f>IF(Raw!V333="", "", Raw!V333)</f>
        <v/>
      </c>
      <c r="F333" t="str">
        <f>IF(Raw!BA333="", "", Raw!BA333)</f>
        <v/>
      </c>
      <c r="G333" t="str">
        <f>IF(Raw!AV333="", "", Raw!AV333)</f>
        <v/>
      </c>
      <c r="H333" t="str">
        <f>IF(Raw!T333="", "", Raw!T333)</f>
        <v/>
      </c>
      <c r="I333" t="str">
        <f>IF(Raw!U333="", "", Raw!U333)</f>
        <v/>
      </c>
      <c r="J333" t="str">
        <f>IF(Raw!AZ333="Failed", "No", "")</f>
        <v/>
      </c>
      <c r="K333" s="2" t="str">
        <f>IF(Raw!BH333="", "", IF(Raw!BH333="Missed", "Missed", DATEVALUE(RIGHT(Raw!BH333, LEN(Raw!BH333) - FIND(",", Raw!BH333) - 1))))</f>
        <v/>
      </c>
      <c r="L333" s="3" t="str">
        <f>IF(Raw!BU333="", "", IF(Raw!BU333="Missed", "Missed", TIMEVALUE(Raw!BU333)))</f>
        <v/>
      </c>
      <c r="M333" t="str">
        <f>IF(Raw!BJ333="", "", Raw!BJ333)</f>
        <v/>
      </c>
    </row>
    <row r="334" spans="1:13" x14ac:dyDescent="0.2">
      <c r="A334" s="4" t="str">
        <f>IF(B334="", "", 333)</f>
        <v/>
      </c>
      <c r="B334" s="4" t="str">
        <f>IF(Raw!R334="", "", Raw!R334)</f>
        <v/>
      </c>
      <c r="C334" s="4" t="str">
        <f>IF(Raw!S334="", "", Raw!S334)</f>
        <v/>
      </c>
      <c r="D334" t="str">
        <f>IF(Raw!AT334="", "", Raw!AT334)</f>
        <v/>
      </c>
      <c r="E334" t="str">
        <f>IF(Raw!V334="", "", Raw!V334)</f>
        <v/>
      </c>
      <c r="F334" t="str">
        <f>IF(Raw!BA334="", "", Raw!BA334)</f>
        <v/>
      </c>
      <c r="G334" t="str">
        <f>IF(Raw!AV334="", "", Raw!AV334)</f>
        <v/>
      </c>
      <c r="H334" t="str">
        <f>IF(Raw!T334="", "", Raw!T334)</f>
        <v/>
      </c>
      <c r="I334" t="str">
        <f>IF(Raw!U334="", "", Raw!U334)</f>
        <v/>
      </c>
      <c r="J334" t="str">
        <f>IF(Raw!AZ334="Failed", "No", "")</f>
        <v/>
      </c>
      <c r="K334" s="2" t="str">
        <f>IF(Raw!BH334="", "", IF(Raw!BH334="Missed", "Missed", DATEVALUE(RIGHT(Raw!BH334, LEN(Raw!BH334) - FIND(",", Raw!BH334) - 1))))</f>
        <v/>
      </c>
      <c r="L334" s="3" t="str">
        <f>IF(Raw!BU334="", "", IF(Raw!BU334="Missed", "Missed", TIMEVALUE(Raw!BU334)))</f>
        <v/>
      </c>
      <c r="M334" t="str">
        <f>IF(Raw!BJ334="", "", Raw!BJ334)</f>
        <v/>
      </c>
    </row>
    <row r="335" spans="1:13" x14ac:dyDescent="0.2">
      <c r="A335" s="4" t="str">
        <f>IF(B335="", "", 334)</f>
        <v/>
      </c>
      <c r="B335" s="4" t="str">
        <f>IF(Raw!R335="", "", Raw!R335)</f>
        <v/>
      </c>
      <c r="C335" s="4" t="str">
        <f>IF(Raw!S335="", "", Raw!S335)</f>
        <v/>
      </c>
      <c r="D335" t="str">
        <f>IF(Raw!AT335="", "", Raw!AT335)</f>
        <v/>
      </c>
      <c r="E335" t="str">
        <f>IF(Raw!V335="", "", Raw!V335)</f>
        <v/>
      </c>
      <c r="F335" t="str">
        <f>IF(Raw!BA335="", "", Raw!BA335)</f>
        <v/>
      </c>
      <c r="G335" t="str">
        <f>IF(Raw!AV335="", "", Raw!AV335)</f>
        <v/>
      </c>
      <c r="H335" t="str">
        <f>IF(Raw!T335="", "", Raw!T335)</f>
        <v/>
      </c>
      <c r="I335" t="str">
        <f>IF(Raw!U335="", "", Raw!U335)</f>
        <v/>
      </c>
      <c r="J335" t="str">
        <f>IF(Raw!AZ335="Failed", "No", "")</f>
        <v/>
      </c>
      <c r="K335" s="2" t="str">
        <f>IF(Raw!BH335="", "", IF(Raw!BH335="Missed", "Missed", DATEVALUE(RIGHT(Raw!BH335, LEN(Raw!BH335) - FIND(",", Raw!BH335) - 1))))</f>
        <v/>
      </c>
      <c r="L335" s="3" t="str">
        <f>IF(Raw!BU335="", "", IF(Raw!BU335="Missed", "Missed", TIMEVALUE(Raw!BU335)))</f>
        <v/>
      </c>
      <c r="M335" t="str">
        <f>IF(Raw!BJ335="", "", Raw!BJ335)</f>
        <v/>
      </c>
    </row>
    <row r="336" spans="1:13" x14ac:dyDescent="0.2">
      <c r="A336" s="4" t="str">
        <f>IF(B336="", "", 335)</f>
        <v/>
      </c>
      <c r="B336" s="4" t="str">
        <f>IF(Raw!R336="", "", Raw!R336)</f>
        <v/>
      </c>
      <c r="C336" s="4" t="str">
        <f>IF(Raw!S336="", "", Raw!S336)</f>
        <v/>
      </c>
      <c r="D336" t="str">
        <f>IF(Raw!AT336="", "", Raw!AT336)</f>
        <v/>
      </c>
      <c r="E336" t="str">
        <f>IF(Raw!V336="", "", Raw!V336)</f>
        <v/>
      </c>
      <c r="F336" t="str">
        <f>IF(Raw!BA336="", "", Raw!BA336)</f>
        <v/>
      </c>
      <c r="G336" t="str">
        <f>IF(Raw!AV336="", "", Raw!AV336)</f>
        <v/>
      </c>
      <c r="H336" t="str">
        <f>IF(Raw!T336="", "", Raw!T336)</f>
        <v/>
      </c>
      <c r="I336" t="str">
        <f>IF(Raw!U336="", "", Raw!U336)</f>
        <v/>
      </c>
      <c r="J336" t="str">
        <f>IF(Raw!AZ336="Failed", "No", "")</f>
        <v/>
      </c>
      <c r="K336" s="2" t="str">
        <f>IF(Raw!BH336="", "", IF(Raw!BH336="Missed", "Missed", DATEVALUE(RIGHT(Raw!BH336, LEN(Raw!BH336) - FIND(",", Raw!BH336) - 1))))</f>
        <v/>
      </c>
      <c r="L336" s="3" t="str">
        <f>IF(Raw!BU336="", "", IF(Raw!BU336="Missed", "Missed", TIMEVALUE(Raw!BU336)))</f>
        <v/>
      </c>
      <c r="M336" t="str">
        <f>IF(Raw!BJ336="", "", Raw!BJ336)</f>
        <v/>
      </c>
    </row>
    <row r="337" spans="1:13" x14ac:dyDescent="0.2">
      <c r="A337" s="4" t="str">
        <f>IF(B337="", "", 336)</f>
        <v/>
      </c>
      <c r="B337" s="4" t="str">
        <f>IF(Raw!R337="", "", Raw!R337)</f>
        <v/>
      </c>
      <c r="C337" s="4" t="str">
        <f>IF(Raw!S337="", "", Raw!S337)</f>
        <v/>
      </c>
      <c r="D337" t="str">
        <f>IF(Raw!AT337="", "", Raw!AT337)</f>
        <v/>
      </c>
      <c r="E337" t="str">
        <f>IF(Raw!V337="", "", Raw!V337)</f>
        <v/>
      </c>
      <c r="F337" t="str">
        <f>IF(Raw!BA337="", "", Raw!BA337)</f>
        <v/>
      </c>
      <c r="G337" t="str">
        <f>IF(Raw!AV337="", "", Raw!AV337)</f>
        <v/>
      </c>
      <c r="H337" t="str">
        <f>IF(Raw!T337="", "", Raw!T337)</f>
        <v/>
      </c>
      <c r="I337" t="str">
        <f>IF(Raw!U337="", "", Raw!U337)</f>
        <v/>
      </c>
      <c r="J337" t="str">
        <f>IF(Raw!AZ337="Failed", "No", "")</f>
        <v/>
      </c>
      <c r="K337" s="2" t="str">
        <f>IF(Raw!BH337="", "", IF(Raw!BH337="Missed", "Missed", DATEVALUE(RIGHT(Raw!BH337, LEN(Raw!BH337) - FIND(",", Raw!BH337) - 1))))</f>
        <v/>
      </c>
      <c r="L337" s="3" t="str">
        <f>IF(Raw!BU337="", "", IF(Raw!BU337="Missed", "Missed", TIMEVALUE(Raw!BU337)))</f>
        <v/>
      </c>
      <c r="M337" t="str">
        <f>IF(Raw!BJ337="", "", Raw!BJ337)</f>
        <v/>
      </c>
    </row>
    <row r="338" spans="1:13" x14ac:dyDescent="0.2">
      <c r="A338" s="4" t="str">
        <f>IF(B338="", "", 337)</f>
        <v/>
      </c>
      <c r="B338" s="4" t="str">
        <f>IF(Raw!R338="", "", Raw!R338)</f>
        <v/>
      </c>
      <c r="C338" s="4" t="str">
        <f>IF(Raw!S338="", "", Raw!S338)</f>
        <v/>
      </c>
      <c r="D338" t="str">
        <f>IF(Raw!AT338="", "", Raw!AT338)</f>
        <v/>
      </c>
      <c r="E338" t="str">
        <f>IF(Raw!V338="", "", Raw!V338)</f>
        <v/>
      </c>
      <c r="F338" t="str">
        <f>IF(Raw!BA338="", "", Raw!BA338)</f>
        <v/>
      </c>
      <c r="G338" t="str">
        <f>IF(Raw!AV338="", "", Raw!AV338)</f>
        <v/>
      </c>
      <c r="H338" t="str">
        <f>IF(Raw!T338="", "", Raw!T338)</f>
        <v/>
      </c>
      <c r="I338" t="str">
        <f>IF(Raw!U338="", "", Raw!U338)</f>
        <v/>
      </c>
      <c r="J338" t="str">
        <f>IF(Raw!AZ338="Failed", "No", "")</f>
        <v/>
      </c>
      <c r="K338" s="2" t="str">
        <f>IF(Raw!BH338="", "", IF(Raw!BH338="Missed", "Missed", DATEVALUE(RIGHT(Raw!BH338, LEN(Raw!BH338) - FIND(",", Raw!BH338) - 1))))</f>
        <v/>
      </c>
      <c r="L338" s="3" t="str">
        <f>IF(Raw!BU338="", "", IF(Raw!BU338="Missed", "Missed", TIMEVALUE(Raw!BU338)))</f>
        <v/>
      </c>
      <c r="M338" t="str">
        <f>IF(Raw!BJ338="", "", Raw!BJ338)</f>
        <v/>
      </c>
    </row>
    <row r="339" spans="1:13" x14ac:dyDescent="0.2">
      <c r="A339" s="4" t="str">
        <f>IF(B339="", "", 338)</f>
        <v/>
      </c>
      <c r="B339" s="4" t="str">
        <f>IF(Raw!R339="", "", Raw!R339)</f>
        <v/>
      </c>
      <c r="C339" s="4" t="str">
        <f>IF(Raw!S339="", "", Raw!S339)</f>
        <v/>
      </c>
      <c r="D339" t="str">
        <f>IF(Raw!AT339="", "", Raw!AT339)</f>
        <v/>
      </c>
      <c r="E339" t="str">
        <f>IF(Raw!V339="", "", Raw!V339)</f>
        <v/>
      </c>
      <c r="F339" t="str">
        <f>IF(Raw!BA339="", "", Raw!BA339)</f>
        <v/>
      </c>
      <c r="G339" t="str">
        <f>IF(Raw!AV339="", "", Raw!AV339)</f>
        <v/>
      </c>
      <c r="H339" t="str">
        <f>IF(Raw!T339="", "", Raw!T339)</f>
        <v/>
      </c>
      <c r="I339" t="str">
        <f>IF(Raw!U339="", "", Raw!U339)</f>
        <v/>
      </c>
      <c r="J339" t="str">
        <f>IF(Raw!AZ339="Failed", "No", "")</f>
        <v/>
      </c>
      <c r="K339" s="2" t="str">
        <f>IF(Raw!BH339="", "", IF(Raw!BH339="Missed", "Missed", DATEVALUE(RIGHT(Raw!BH339, LEN(Raw!BH339) - FIND(",", Raw!BH339) - 1))))</f>
        <v/>
      </c>
      <c r="L339" s="3" t="str">
        <f>IF(Raw!BU339="", "", IF(Raw!BU339="Missed", "Missed", TIMEVALUE(Raw!BU339)))</f>
        <v/>
      </c>
      <c r="M339" t="str">
        <f>IF(Raw!BJ339="", "", Raw!BJ339)</f>
        <v/>
      </c>
    </row>
    <row r="340" spans="1:13" x14ac:dyDescent="0.2">
      <c r="A340" s="4" t="str">
        <f>IF(B340="", "", 339)</f>
        <v/>
      </c>
      <c r="B340" s="4" t="str">
        <f>IF(Raw!R340="", "", Raw!R340)</f>
        <v/>
      </c>
      <c r="C340" s="4" t="str">
        <f>IF(Raw!S340="", "", Raw!S340)</f>
        <v/>
      </c>
      <c r="D340" t="str">
        <f>IF(Raw!AT340="", "", Raw!AT340)</f>
        <v/>
      </c>
      <c r="E340" t="str">
        <f>IF(Raw!V340="", "", Raw!V340)</f>
        <v/>
      </c>
      <c r="F340" t="str">
        <f>IF(Raw!BA340="", "", Raw!BA340)</f>
        <v/>
      </c>
      <c r="G340" t="str">
        <f>IF(Raw!AV340="", "", Raw!AV340)</f>
        <v/>
      </c>
      <c r="H340" t="str">
        <f>IF(Raw!T340="", "", Raw!T340)</f>
        <v/>
      </c>
      <c r="I340" t="str">
        <f>IF(Raw!U340="", "", Raw!U340)</f>
        <v/>
      </c>
      <c r="J340" t="str">
        <f>IF(Raw!AZ340="Failed", "No", "")</f>
        <v/>
      </c>
      <c r="K340" s="2" t="str">
        <f>IF(Raw!BH340="", "", IF(Raw!BH340="Missed", "Missed", DATEVALUE(RIGHT(Raw!BH340, LEN(Raw!BH340) - FIND(",", Raw!BH340) - 1))))</f>
        <v/>
      </c>
      <c r="L340" s="3" t="str">
        <f>IF(Raw!BU340="", "", IF(Raw!BU340="Missed", "Missed", TIMEVALUE(Raw!BU340)))</f>
        <v/>
      </c>
      <c r="M340" t="str">
        <f>IF(Raw!BJ340="", "", Raw!BJ340)</f>
        <v/>
      </c>
    </row>
    <row r="341" spans="1:13" x14ac:dyDescent="0.2">
      <c r="A341" s="4" t="str">
        <f>IF(B341="", "", 340)</f>
        <v/>
      </c>
      <c r="B341" s="4" t="str">
        <f>IF(Raw!R341="", "", Raw!R341)</f>
        <v/>
      </c>
      <c r="C341" s="4" t="str">
        <f>IF(Raw!S341="", "", Raw!S341)</f>
        <v/>
      </c>
      <c r="D341" t="str">
        <f>IF(Raw!AT341="", "", Raw!AT341)</f>
        <v/>
      </c>
      <c r="E341" t="str">
        <f>IF(Raw!V341="", "", Raw!V341)</f>
        <v/>
      </c>
      <c r="F341" t="str">
        <f>IF(Raw!BA341="", "", Raw!BA341)</f>
        <v/>
      </c>
      <c r="G341" t="str">
        <f>IF(Raw!AV341="", "", Raw!AV341)</f>
        <v/>
      </c>
      <c r="H341" t="str">
        <f>IF(Raw!T341="", "", Raw!T341)</f>
        <v/>
      </c>
      <c r="I341" t="str">
        <f>IF(Raw!U341="", "", Raw!U341)</f>
        <v/>
      </c>
      <c r="J341" t="str">
        <f>IF(Raw!AZ341="Failed", "No", "")</f>
        <v/>
      </c>
      <c r="K341" s="2" t="str">
        <f>IF(Raw!BH341="", "", IF(Raw!BH341="Missed", "Missed", DATEVALUE(RIGHT(Raw!BH341, LEN(Raw!BH341) - FIND(",", Raw!BH341) - 1))))</f>
        <v/>
      </c>
      <c r="L341" s="3" t="str">
        <f>IF(Raw!BU341="", "", IF(Raw!BU341="Missed", "Missed", TIMEVALUE(Raw!BU341)))</f>
        <v/>
      </c>
      <c r="M341" t="str">
        <f>IF(Raw!BJ341="", "", Raw!BJ341)</f>
        <v/>
      </c>
    </row>
    <row r="342" spans="1:13" x14ac:dyDescent="0.2">
      <c r="A342" s="4" t="str">
        <f>IF(B342="", "", 341)</f>
        <v/>
      </c>
      <c r="B342" s="4" t="str">
        <f>IF(Raw!R342="", "", Raw!R342)</f>
        <v/>
      </c>
      <c r="C342" s="4" t="str">
        <f>IF(Raw!S342="", "", Raw!S342)</f>
        <v/>
      </c>
      <c r="D342" t="str">
        <f>IF(Raw!AT342="", "", Raw!AT342)</f>
        <v/>
      </c>
      <c r="E342" t="str">
        <f>IF(Raw!V342="", "", Raw!V342)</f>
        <v/>
      </c>
      <c r="F342" t="str">
        <f>IF(Raw!BA342="", "", Raw!BA342)</f>
        <v/>
      </c>
      <c r="G342" t="str">
        <f>IF(Raw!AV342="", "", Raw!AV342)</f>
        <v/>
      </c>
      <c r="H342" t="str">
        <f>IF(Raw!T342="", "", Raw!T342)</f>
        <v/>
      </c>
      <c r="I342" t="str">
        <f>IF(Raw!U342="", "", Raw!U342)</f>
        <v/>
      </c>
      <c r="J342" t="str">
        <f>IF(Raw!AZ342="Failed", "No", "")</f>
        <v/>
      </c>
      <c r="K342" s="2" t="str">
        <f>IF(Raw!BH342="", "", IF(Raw!BH342="Missed", "Missed", DATEVALUE(RIGHT(Raw!BH342, LEN(Raw!BH342) - FIND(",", Raw!BH342) - 1))))</f>
        <v/>
      </c>
      <c r="L342" s="3" t="str">
        <f>IF(Raw!BU342="", "", IF(Raw!BU342="Missed", "Missed", TIMEVALUE(Raw!BU342)))</f>
        <v/>
      </c>
      <c r="M342" t="str">
        <f>IF(Raw!BJ342="", "", Raw!BJ342)</f>
        <v/>
      </c>
    </row>
    <row r="343" spans="1:13" x14ac:dyDescent="0.2">
      <c r="A343" s="4" t="str">
        <f>IF(B343="", "", 342)</f>
        <v/>
      </c>
      <c r="B343" s="4" t="str">
        <f>IF(Raw!R343="", "", Raw!R343)</f>
        <v/>
      </c>
      <c r="C343" s="4" t="str">
        <f>IF(Raw!S343="", "", Raw!S343)</f>
        <v/>
      </c>
      <c r="D343" t="str">
        <f>IF(Raw!AT343="", "", Raw!AT343)</f>
        <v/>
      </c>
      <c r="E343" t="str">
        <f>IF(Raw!V343="", "", Raw!V343)</f>
        <v/>
      </c>
      <c r="F343" t="str">
        <f>IF(Raw!BA343="", "", Raw!BA343)</f>
        <v/>
      </c>
      <c r="G343" t="str">
        <f>IF(Raw!AV343="", "", Raw!AV343)</f>
        <v/>
      </c>
      <c r="H343" t="str">
        <f>IF(Raw!T343="", "", Raw!T343)</f>
        <v/>
      </c>
      <c r="I343" t="str">
        <f>IF(Raw!U343="", "", Raw!U343)</f>
        <v/>
      </c>
      <c r="J343" t="str">
        <f>IF(Raw!AZ343="Failed", "No", "")</f>
        <v/>
      </c>
      <c r="K343" s="2" t="str">
        <f>IF(Raw!BH343="", "", IF(Raw!BH343="Missed", "Missed", DATEVALUE(RIGHT(Raw!BH343, LEN(Raw!BH343) - FIND(",", Raw!BH343) - 1))))</f>
        <v/>
      </c>
      <c r="L343" s="3" t="str">
        <f>IF(Raw!BU343="", "", IF(Raw!BU343="Missed", "Missed", TIMEVALUE(Raw!BU343)))</f>
        <v/>
      </c>
      <c r="M343" t="str">
        <f>IF(Raw!BJ343="", "", Raw!BJ343)</f>
        <v/>
      </c>
    </row>
    <row r="344" spans="1:13" x14ac:dyDescent="0.2">
      <c r="A344" s="4" t="str">
        <f>IF(B344="", "", 343)</f>
        <v/>
      </c>
      <c r="B344" s="4" t="str">
        <f>IF(Raw!R344="", "", Raw!R344)</f>
        <v/>
      </c>
      <c r="C344" s="4" t="str">
        <f>IF(Raw!S344="", "", Raw!S344)</f>
        <v/>
      </c>
      <c r="D344" t="str">
        <f>IF(Raw!AT344="", "", Raw!AT344)</f>
        <v/>
      </c>
      <c r="E344" t="str">
        <f>IF(Raw!V344="", "", Raw!V344)</f>
        <v/>
      </c>
      <c r="F344" t="str">
        <f>IF(Raw!BA344="", "", Raw!BA344)</f>
        <v/>
      </c>
      <c r="G344" t="str">
        <f>IF(Raw!AV344="", "", Raw!AV344)</f>
        <v/>
      </c>
      <c r="H344" t="str">
        <f>IF(Raw!T344="", "", Raw!T344)</f>
        <v/>
      </c>
      <c r="I344" t="str">
        <f>IF(Raw!U344="", "", Raw!U344)</f>
        <v/>
      </c>
      <c r="J344" t="str">
        <f>IF(Raw!AZ344="Failed", "No", "")</f>
        <v/>
      </c>
      <c r="K344" s="2" t="str">
        <f>IF(Raw!BH344="", "", IF(Raw!BH344="Missed", "Missed", DATEVALUE(RIGHT(Raw!BH344, LEN(Raw!BH344) - FIND(",", Raw!BH344) - 1))))</f>
        <v/>
      </c>
      <c r="L344" s="3" t="str">
        <f>IF(Raw!BU344="", "", IF(Raw!BU344="Missed", "Missed", TIMEVALUE(Raw!BU344)))</f>
        <v/>
      </c>
      <c r="M344" t="str">
        <f>IF(Raw!BJ344="", "", Raw!BJ344)</f>
        <v/>
      </c>
    </row>
    <row r="345" spans="1:13" x14ac:dyDescent="0.2">
      <c r="A345" s="4" t="str">
        <f>IF(B345="", "", 344)</f>
        <v/>
      </c>
      <c r="B345" s="4" t="str">
        <f>IF(Raw!R345="", "", Raw!R345)</f>
        <v/>
      </c>
      <c r="C345" s="4" t="str">
        <f>IF(Raw!S345="", "", Raw!S345)</f>
        <v/>
      </c>
      <c r="D345" t="str">
        <f>IF(Raw!AT345="", "", Raw!AT345)</f>
        <v/>
      </c>
      <c r="E345" t="str">
        <f>IF(Raw!V345="", "", Raw!V345)</f>
        <v/>
      </c>
      <c r="F345" t="str">
        <f>IF(Raw!BA345="", "", Raw!BA345)</f>
        <v/>
      </c>
      <c r="G345" t="str">
        <f>IF(Raw!AV345="", "", Raw!AV345)</f>
        <v/>
      </c>
      <c r="H345" t="str">
        <f>IF(Raw!T345="", "", Raw!T345)</f>
        <v/>
      </c>
      <c r="I345" t="str">
        <f>IF(Raw!U345="", "", Raw!U345)</f>
        <v/>
      </c>
      <c r="J345" t="str">
        <f>IF(Raw!AZ345="Failed", "No", "")</f>
        <v/>
      </c>
      <c r="K345" s="2" t="str">
        <f>IF(Raw!BH345="", "", IF(Raw!BH345="Missed", "Missed", DATEVALUE(RIGHT(Raw!BH345, LEN(Raw!BH345) - FIND(",", Raw!BH345) - 1))))</f>
        <v/>
      </c>
      <c r="L345" s="3" t="str">
        <f>IF(Raw!BU345="", "", IF(Raw!BU345="Missed", "Missed", TIMEVALUE(Raw!BU345)))</f>
        <v/>
      </c>
      <c r="M345" t="str">
        <f>IF(Raw!BJ345="", "", Raw!BJ345)</f>
        <v/>
      </c>
    </row>
    <row r="346" spans="1:13" x14ac:dyDescent="0.2">
      <c r="A346" s="4" t="str">
        <f>IF(B346="", "", 345)</f>
        <v/>
      </c>
      <c r="B346" s="4" t="str">
        <f>IF(Raw!R346="", "", Raw!R346)</f>
        <v/>
      </c>
      <c r="C346" s="4" t="str">
        <f>IF(Raw!S346="", "", Raw!S346)</f>
        <v/>
      </c>
      <c r="D346" t="str">
        <f>IF(Raw!AT346="", "", Raw!AT346)</f>
        <v/>
      </c>
      <c r="E346" t="str">
        <f>IF(Raw!V346="", "", Raw!V346)</f>
        <v/>
      </c>
      <c r="F346" t="str">
        <f>IF(Raw!BA346="", "", Raw!BA346)</f>
        <v/>
      </c>
      <c r="G346" t="str">
        <f>IF(Raw!AV346="", "", Raw!AV346)</f>
        <v/>
      </c>
      <c r="H346" t="str">
        <f>IF(Raw!T346="", "", Raw!T346)</f>
        <v/>
      </c>
      <c r="I346" t="str">
        <f>IF(Raw!U346="", "", Raw!U346)</f>
        <v/>
      </c>
      <c r="J346" t="str">
        <f>IF(Raw!AZ346="Failed", "No", "")</f>
        <v/>
      </c>
      <c r="K346" s="2" t="str">
        <f>IF(Raw!BH346="", "", IF(Raw!BH346="Missed", "Missed", DATEVALUE(RIGHT(Raw!BH346, LEN(Raw!BH346) - FIND(",", Raw!BH346) - 1))))</f>
        <v/>
      </c>
      <c r="L346" s="3" t="str">
        <f>IF(Raw!BU346="", "", IF(Raw!BU346="Missed", "Missed", TIMEVALUE(Raw!BU346)))</f>
        <v/>
      </c>
      <c r="M346" t="str">
        <f>IF(Raw!BJ346="", "", Raw!BJ346)</f>
        <v/>
      </c>
    </row>
    <row r="347" spans="1:13" x14ac:dyDescent="0.2">
      <c r="A347" s="4" t="str">
        <f>IF(B347="", "", 346)</f>
        <v/>
      </c>
      <c r="B347" s="4" t="str">
        <f>IF(Raw!R347="", "", Raw!R347)</f>
        <v/>
      </c>
      <c r="C347" s="4" t="str">
        <f>IF(Raw!S347="", "", Raw!S347)</f>
        <v/>
      </c>
      <c r="D347" t="str">
        <f>IF(Raw!AT347="", "", Raw!AT347)</f>
        <v/>
      </c>
      <c r="E347" t="str">
        <f>IF(Raw!V347="", "", Raw!V347)</f>
        <v/>
      </c>
      <c r="F347" t="str">
        <f>IF(Raw!BA347="", "", Raw!BA347)</f>
        <v/>
      </c>
      <c r="G347" t="str">
        <f>IF(Raw!AV347="", "", Raw!AV347)</f>
        <v/>
      </c>
      <c r="H347" t="str">
        <f>IF(Raw!T347="", "", Raw!T347)</f>
        <v/>
      </c>
      <c r="I347" t="str">
        <f>IF(Raw!U347="", "", Raw!U347)</f>
        <v/>
      </c>
      <c r="J347" t="str">
        <f>IF(Raw!AZ347="Failed", "No", "")</f>
        <v/>
      </c>
      <c r="K347" s="2" t="str">
        <f>IF(Raw!BH347="", "", IF(Raw!BH347="Missed", "Missed", DATEVALUE(RIGHT(Raw!BH347, LEN(Raw!BH347) - FIND(",", Raw!BH347) - 1))))</f>
        <v/>
      </c>
      <c r="L347" s="3" t="str">
        <f>IF(Raw!BU347="", "", IF(Raw!BU347="Missed", "Missed", TIMEVALUE(Raw!BU347)))</f>
        <v/>
      </c>
      <c r="M347" t="str">
        <f>IF(Raw!BJ347="", "", Raw!BJ347)</f>
        <v/>
      </c>
    </row>
    <row r="348" spans="1:13" x14ac:dyDescent="0.2">
      <c r="A348" s="4" t="str">
        <f>IF(B348="", "", 347)</f>
        <v/>
      </c>
      <c r="B348" s="4" t="str">
        <f>IF(Raw!R348="", "", Raw!R348)</f>
        <v/>
      </c>
      <c r="C348" s="4" t="str">
        <f>IF(Raw!S348="", "", Raw!S348)</f>
        <v/>
      </c>
      <c r="D348" t="str">
        <f>IF(Raw!AT348="", "", Raw!AT348)</f>
        <v/>
      </c>
      <c r="E348" t="str">
        <f>IF(Raw!V348="", "", Raw!V348)</f>
        <v/>
      </c>
      <c r="F348" t="str">
        <f>IF(Raw!BA348="", "", Raw!BA348)</f>
        <v/>
      </c>
      <c r="G348" t="str">
        <f>IF(Raw!AV348="", "", Raw!AV348)</f>
        <v/>
      </c>
      <c r="H348" t="str">
        <f>IF(Raw!T348="", "", Raw!T348)</f>
        <v/>
      </c>
      <c r="I348" t="str">
        <f>IF(Raw!U348="", "", Raw!U348)</f>
        <v/>
      </c>
      <c r="J348" t="str">
        <f>IF(Raw!AZ348="Failed", "No", "")</f>
        <v/>
      </c>
      <c r="K348" s="2" t="str">
        <f>IF(Raw!BH348="", "", IF(Raw!BH348="Missed", "Missed", DATEVALUE(RIGHT(Raw!BH348, LEN(Raw!BH348) - FIND(",", Raw!BH348) - 1))))</f>
        <v/>
      </c>
      <c r="L348" s="3" t="str">
        <f>IF(Raw!BU348="", "", IF(Raw!BU348="Missed", "Missed", TIMEVALUE(Raw!BU348)))</f>
        <v/>
      </c>
      <c r="M348" t="str">
        <f>IF(Raw!BJ348="", "", Raw!BJ348)</f>
        <v/>
      </c>
    </row>
    <row r="349" spans="1:13" x14ac:dyDescent="0.2">
      <c r="A349" s="4" t="str">
        <f>IF(B349="", "", 348)</f>
        <v/>
      </c>
      <c r="B349" s="4" t="str">
        <f>IF(Raw!R349="", "", Raw!R349)</f>
        <v/>
      </c>
      <c r="C349" s="4" t="str">
        <f>IF(Raw!S349="", "", Raw!S349)</f>
        <v/>
      </c>
      <c r="D349" t="str">
        <f>IF(Raw!AT349="", "", Raw!AT349)</f>
        <v/>
      </c>
      <c r="E349" t="str">
        <f>IF(Raw!V349="", "", Raw!V349)</f>
        <v/>
      </c>
      <c r="F349" t="str">
        <f>IF(Raw!BA349="", "", Raw!BA349)</f>
        <v/>
      </c>
      <c r="G349" t="str">
        <f>IF(Raw!AV349="", "", Raw!AV349)</f>
        <v/>
      </c>
      <c r="H349" t="str">
        <f>IF(Raw!T349="", "", Raw!T349)</f>
        <v/>
      </c>
      <c r="I349" t="str">
        <f>IF(Raw!U349="", "", Raw!U349)</f>
        <v/>
      </c>
      <c r="J349" t="str">
        <f>IF(Raw!AZ349="Failed", "No", "")</f>
        <v/>
      </c>
      <c r="K349" s="2" t="str">
        <f>IF(Raw!BH349="", "", IF(Raw!BH349="Missed", "Missed", DATEVALUE(RIGHT(Raw!BH349, LEN(Raw!BH349) - FIND(",", Raw!BH349) - 1))))</f>
        <v/>
      </c>
      <c r="L349" s="3" t="str">
        <f>IF(Raw!BU349="", "", IF(Raw!BU349="Missed", "Missed", TIMEVALUE(Raw!BU349)))</f>
        <v/>
      </c>
      <c r="M349" t="str">
        <f>IF(Raw!BJ349="", "", Raw!BJ349)</f>
        <v/>
      </c>
    </row>
    <row r="350" spans="1:13" x14ac:dyDescent="0.2">
      <c r="A350" s="4" t="str">
        <f>IF(B350="", "", 349)</f>
        <v/>
      </c>
      <c r="B350" s="4" t="str">
        <f>IF(Raw!R350="", "", Raw!R350)</f>
        <v/>
      </c>
      <c r="C350" s="4" t="str">
        <f>IF(Raw!S350="", "", Raw!S350)</f>
        <v/>
      </c>
      <c r="D350" t="str">
        <f>IF(Raw!AT350="", "", Raw!AT350)</f>
        <v/>
      </c>
      <c r="E350" t="str">
        <f>IF(Raw!V350="", "", Raw!V350)</f>
        <v/>
      </c>
      <c r="F350" t="str">
        <f>IF(Raw!BA350="", "", Raw!BA350)</f>
        <v/>
      </c>
      <c r="G350" t="str">
        <f>IF(Raw!AV350="", "", Raw!AV350)</f>
        <v/>
      </c>
      <c r="H350" t="str">
        <f>IF(Raw!T350="", "", Raw!T350)</f>
        <v/>
      </c>
      <c r="I350" t="str">
        <f>IF(Raw!U350="", "", Raw!U350)</f>
        <v/>
      </c>
      <c r="J350" t="str">
        <f>IF(Raw!AZ350="Failed", "No", "")</f>
        <v/>
      </c>
      <c r="K350" s="2" t="str">
        <f>IF(Raw!BH350="", "", IF(Raw!BH350="Missed", "Missed", DATEVALUE(RIGHT(Raw!BH350, LEN(Raw!BH350) - FIND(",", Raw!BH350) - 1))))</f>
        <v/>
      </c>
      <c r="L350" s="3" t="str">
        <f>IF(Raw!BU350="", "", IF(Raw!BU350="Missed", "Missed", TIMEVALUE(Raw!BU350)))</f>
        <v/>
      </c>
      <c r="M350" t="str">
        <f>IF(Raw!BJ350="", "", Raw!BJ350)</f>
        <v/>
      </c>
    </row>
    <row r="351" spans="1:13" x14ac:dyDescent="0.2">
      <c r="A351" s="4" t="str">
        <f>IF(B351="", "", 350)</f>
        <v/>
      </c>
      <c r="B351" s="4" t="str">
        <f>IF(Raw!R351="", "", Raw!R351)</f>
        <v/>
      </c>
      <c r="C351" s="4" t="str">
        <f>IF(Raw!S351="", "", Raw!S351)</f>
        <v/>
      </c>
      <c r="D351" t="str">
        <f>IF(Raw!AT351="", "", Raw!AT351)</f>
        <v/>
      </c>
      <c r="E351" t="str">
        <f>IF(Raw!V351="", "", Raw!V351)</f>
        <v/>
      </c>
      <c r="F351" t="str">
        <f>IF(Raw!BA351="", "", Raw!BA351)</f>
        <v/>
      </c>
      <c r="G351" t="str">
        <f>IF(Raw!AV351="", "", Raw!AV351)</f>
        <v/>
      </c>
      <c r="H351" t="str">
        <f>IF(Raw!T351="", "", Raw!T351)</f>
        <v/>
      </c>
      <c r="I351" t="str">
        <f>IF(Raw!U351="", "", Raw!U351)</f>
        <v/>
      </c>
      <c r="J351" t="str">
        <f>IF(Raw!AZ351="Failed", "No", "")</f>
        <v/>
      </c>
      <c r="K351" s="2" t="str">
        <f>IF(Raw!BH351="", "", IF(Raw!BH351="Missed", "Missed", DATEVALUE(RIGHT(Raw!BH351, LEN(Raw!BH351) - FIND(",", Raw!BH351) - 1))))</f>
        <v/>
      </c>
      <c r="L351" s="3" t="str">
        <f>IF(Raw!BU351="", "", IF(Raw!BU351="Missed", "Missed", TIMEVALUE(Raw!BU351)))</f>
        <v/>
      </c>
      <c r="M351" t="str">
        <f>IF(Raw!BJ351="", "", Raw!BJ351)</f>
        <v/>
      </c>
    </row>
    <row r="352" spans="1:13" x14ac:dyDescent="0.2">
      <c r="A352" s="4" t="str">
        <f>IF(B352="", "", 351)</f>
        <v/>
      </c>
      <c r="B352" s="4" t="str">
        <f>IF(Raw!R352="", "", Raw!R352)</f>
        <v/>
      </c>
      <c r="C352" s="4" t="str">
        <f>IF(Raw!S352="", "", Raw!S352)</f>
        <v/>
      </c>
      <c r="D352" t="str">
        <f>IF(Raw!AT352="", "", Raw!AT352)</f>
        <v/>
      </c>
      <c r="E352" t="str">
        <f>IF(Raw!V352="", "", Raw!V352)</f>
        <v/>
      </c>
      <c r="F352" t="str">
        <f>IF(Raw!BA352="", "", Raw!BA352)</f>
        <v/>
      </c>
      <c r="G352" t="str">
        <f>IF(Raw!AV352="", "", Raw!AV352)</f>
        <v/>
      </c>
      <c r="H352" t="str">
        <f>IF(Raw!T352="", "", Raw!T352)</f>
        <v/>
      </c>
      <c r="I352" t="str">
        <f>IF(Raw!U352="", "", Raw!U352)</f>
        <v/>
      </c>
      <c r="J352" t="str">
        <f>IF(Raw!AZ352="Failed", "No", "")</f>
        <v/>
      </c>
      <c r="K352" s="2" t="str">
        <f>IF(Raw!BH352="", "", IF(Raw!BH352="Missed", "Missed", DATEVALUE(RIGHT(Raw!BH352, LEN(Raw!BH352) - FIND(",", Raw!BH352) - 1))))</f>
        <v/>
      </c>
      <c r="L352" s="3" t="str">
        <f>IF(Raw!BU352="", "", IF(Raw!BU352="Missed", "Missed", TIMEVALUE(Raw!BU352)))</f>
        <v/>
      </c>
      <c r="M352" t="str">
        <f>IF(Raw!BJ352="", "", Raw!BJ352)</f>
        <v/>
      </c>
    </row>
    <row r="353" spans="1:13" x14ac:dyDescent="0.2">
      <c r="A353" s="4" t="str">
        <f>IF(B353="", "", 352)</f>
        <v/>
      </c>
      <c r="B353" s="4" t="str">
        <f>IF(Raw!R353="", "", Raw!R353)</f>
        <v/>
      </c>
      <c r="C353" s="4" t="str">
        <f>IF(Raw!S353="", "", Raw!S353)</f>
        <v/>
      </c>
      <c r="D353" t="str">
        <f>IF(Raw!AT353="", "", Raw!AT353)</f>
        <v/>
      </c>
      <c r="E353" t="str">
        <f>IF(Raw!V353="", "", Raw!V353)</f>
        <v/>
      </c>
      <c r="F353" t="str">
        <f>IF(Raw!BA353="", "", Raw!BA353)</f>
        <v/>
      </c>
      <c r="G353" t="str">
        <f>IF(Raw!AV353="", "", Raw!AV353)</f>
        <v/>
      </c>
      <c r="H353" t="str">
        <f>IF(Raw!T353="", "", Raw!T353)</f>
        <v/>
      </c>
      <c r="I353" t="str">
        <f>IF(Raw!U353="", "", Raw!U353)</f>
        <v/>
      </c>
      <c r="J353" t="str">
        <f>IF(Raw!AZ353="Failed", "No", "")</f>
        <v/>
      </c>
      <c r="K353" s="2" t="str">
        <f>IF(Raw!BH353="", "", IF(Raw!BH353="Missed", "Missed", DATEVALUE(RIGHT(Raw!BH353, LEN(Raw!BH353) - FIND(",", Raw!BH353) - 1))))</f>
        <v/>
      </c>
      <c r="L353" s="3" t="str">
        <f>IF(Raw!BU353="", "", IF(Raw!BU353="Missed", "Missed", TIMEVALUE(Raw!BU353)))</f>
        <v/>
      </c>
      <c r="M353" t="str">
        <f>IF(Raw!BJ353="", "", Raw!BJ353)</f>
        <v/>
      </c>
    </row>
    <row r="354" spans="1:13" x14ac:dyDescent="0.2">
      <c r="A354" s="4" t="str">
        <f>IF(B354="", "", 353)</f>
        <v/>
      </c>
      <c r="B354" s="4" t="str">
        <f>IF(Raw!R354="", "", Raw!R354)</f>
        <v/>
      </c>
      <c r="C354" s="4" t="str">
        <f>IF(Raw!S354="", "", Raw!S354)</f>
        <v/>
      </c>
      <c r="D354" t="str">
        <f>IF(Raw!AT354="", "", Raw!AT354)</f>
        <v/>
      </c>
      <c r="E354" t="str">
        <f>IF(Raw!V354="", "", Raw!V354)</f>
        <v/>
      </c>
      <c r="F354" t="str">
        <f>IF(Raw!BA354="", "", Raw!BA354)</f>
        <v/>
      </c>
      <c r="G354" t="str">
        <f>IF(Raw!AV354="", "", Raw!AV354)</f>
        <v/>
      </c>
      <c r="H354" t="str">
        <f>IF(Raw!T354="", "", Raw!T354)</f>
        <v/>
      </c>
      <c r="I354" t="str">
        <f>IF(Raw!U354="", "", Raw!U354)</f>
        <v/>
      </c>
      <c r="J354" t="str">
        <f>IF(Raw!AZ354="Failed", "No", "")</f>
        <v/>
      </c>
      <c r="K354" s="2" t="str">
        <f>IF(Raw!BH354="", "", IF(Raw!BH354="Missed", "Missed", DATEVALUE(RIGHT(Raw!BH354, LEN(Raw!BH354) - FIND(",", Raw!BH354) - 1))))</f>
        <v/>
      </c>
      <c r="L354" s="3" t="str">
        <f>IF(Raw!BU354="", "", IF(Raw!BU354="Missed", "Missed", TIMEVALUE(Raw!BU354)))</f>
        <v/>
      </c>
      <c r="M354" t="str">
        <f>IF(Raw!BJ354="", "", Raw!BJ354)</f>
        <v/>
      </c>
    </row>
    <row r="355" spans="1:13" x14ac:dyDescent="0.2">
      <c r="A355" s="4" t="str">
        <f>IF(B355="", "", 354)</f>
        <v/>
      </c>
      <c r="B355" s="4" t="str">
        <f>IF(Raw!R355="", "", Raw!R355)</f>
        <v/>
      </c>
      <c r="C355" s="4" t="str">
        <f>IF(Raw!S355="", "", Raw!S355)</f>
        <v/>
      </c>
      <c r="D355" t="str">
        <f>IF(Raw!AT355="", "", Raw!AT355)</f>
        <v/>
      </c>
      <c r="E355" t="str">
        <f>IF(Raw!V355="", "", Raw!V355)</f>
        <v/>
      </c>
      <c r="F355" t="str">
        <f>IF(Raw!BA355="", "", Raw!BA355)</f>
        <v/>
      </c>
      <c r="G355" t="str">
        <f>IF(Raw!AV355="", "", Raw!AV355)</f>
        <v/>
      </c>
      <c r="H355" t="str">
        <f>IF(Raw!T355="", "", Raw!T355)</f>
        <v/>
      </c>
      <c r="I355" t="str">
        <f>IF(Raw!U355="", "", Raw!U355)</f>
        <v/>
      </c>
      <c r="J355" t="str">
        <f>IF(Raw!AZ355="Failed", "No", "")</f>
        <v/>
      </c>
      <c r="K355" s="2" t="str">
        <f>IF(Raw!BH355="", "", IF(Raw!BH355="Missed", "Missed", DATEVALUE(RIGHT(Raw!BH355, LEN(Raw!BH355) - FIND(",", Raw!BH355) - 1))))</f>
        <v/>
      </c>
      <c r="L355" s="3" t="str">
        <f>IF(Raw!BU355="", "", IF(Raw!BU355="Missed", "Missed", TIMEVALUE(Raw!BU355)))</f>
        <v/>
      </c>
      <c r="M355" t="str">
        <f>IF(Raw!BJ355="", "", Raw!BJ355)</f>
        <v/>
      </c>
    </row>
    <row r="356" spans="1:13" x14ac:dyDescent="0.2">
      <c r="A356" s="4" t="str">
        <f>IF(B356="", "", 355)</f>
        <v/>
      </c>
      <c r="B356" s="4" t="str">
        <f>IF(Raw!R356="", "", Raw!R356)</f>
        <v/>
      </c>
      <c r="C356" s="4" t="str">
        <f>IF(Raw!S356="", "", Raw!S356)</f>
        <v/>
      </c>
      <c r="D356" t="str">
        <f>IF(Raw!AT356="", "", Raw!AT356)</f>
        <v/>
      </c>
      <c r="E356" t="str">
        <f>IF(Raw!V356="", "", Raw!V356)</f>
        <v/>
      </c>
      <c r="F356" t="str">
        <f>IF(Raw!BA356="", "", Raw!BA356)</f>
        <v/>
      </c>
      <c r="G356" t="str">
        <f>IF(Raw!AV356="", "", Raw!AV356)</f>
        <v/>
      </c>
      <c r="H356" t="str">
        <f>IF(Raw!T356="", "", Raw!T356)</f>
        <v/>
      </c>
      <c r="I356" t="str">
        <f>IF(Raw!U356="", "", Raw!U356)</f>
        <v/>
      </c>
      <c r="J356" t="str">
        <f>IF(Raw!AZ356="Failed", "No", "")</f>
        <v/>
      </c>
      <c r="K356" s="2" t="str">
        <f>IF(Raw!BH356="", "", IF(Raw!BH356="Missed", "Missed", DATEVALUE(RIGHT(Raw!BH356, LEN(Raw!BH356) - FIND(",", Raw!BH356) - 1))))</f>
        <v/>
      </c>
      <c r="L356" s="3" t="str">
        <f>IF(Raw!BU356="", "", IF(Raw!BU356="Missed", "Missed", TIMEVALUE(Raw!BU356)))</f>
        <v/>
      </c>
      <c r="M356" t="str">
        <f>IF(Raw!BJ356="", "", Raw!BJ356)</f>
        <v/>
      </c>
    </row>
    <row r="357" spans="1:13" x14ac:dyDescent="0.2">
      <c r="A357" s="4" t="str">
        <f>IF(B357="", "", 356)</f>
        <v/>
      </c>
      <c r="B357" s="4" t="str">
        <f>IF(Raw!R357="", "", Raw!R357)</f>
        <v/>
      </c>
      <c r="C357" s="4" t="str">
        <f>IF(Raw!S357="", "", Raw!S357)</f>
        <v/>
      </c>
      <c r="D357" t="str">
        <f>IF(Raw!AT357="", "", Raw!AT357)</f>
        <v/>
      </c>
      <c r="E357" t="str">
        <f>IF(Raw!V357="", "", Raw!V357)</f>
        <v/>
      </c>
      <c r="F357" t="str">
        <f>IF(Raw!BA357="", "", Raw!BA357)</f>
        <v/>
      </c>
      <c r="G357" t="str">
        <f>IF(Raw!AV357="", "", Raw!AV357)</f>
        <v/>
      </c>
      <c r="H357" t="str">
        <f>IF(Raw!T357="", "", Raw!T357)</f>
        <v/>
      </c>
      <c r="I357" t="str">
        <f>IF(Raw!U357="", "", Raw!U357)</f>
        <v/>
      </c>
      <c r="J357" t="str">
        <f>IF(Raw!AZ357="Failed", "No", "")</f>
        <v/>
      </c>
      <c r="K357" s="2" t="str">
        <f>IF(Raw!BH357="", "", IF(Raw!BH357="Missed", "Missed", DATEVALUE(RIGHT(Raw!BH357, LEN(Raw!BH357) - FIND(",", Raw!BH357) - 1))))</f>
        <v/>
      </c>
      <c r="L357" s="3" t="str">
        <f>IF(Raw!BU357="", "", IF(Raw!BU357="Missed", "Missed", TIMEVALUE(Raw!BU357)))</f>
        <v/>
      </c>
      <c r="M357" t="str">
        <f>IF(Raw!BJ357="", "", Raw!BJ357)</f>
        <v/>
      </c>
    </row>
    <row r="358" spans="1:13" x14ac:dyDescent="0.2">
      <c r="A358" s="4" t="str">
        <f>IF(B358="", "", 357)</f>
        <v/>
      </c>
      <c r="B358" s="4" t="str">
        <f>IF(Raw!R358="", "", Raw!R358)</f>
        <v/>
      </c>
      <c r="C358" s="4" t="str">
        <f>IF(Raw!S358="", "", Raw!S358)</f>
        <v/>
      </c>
      <c r="D358" t="str">
        <f>IF(Raw!AT358="", "", Raw!AT358)</f>
        <v/>
      </c>
      <c r="E358" t="str">
        <f>IF(Raw!V358="", "", Raw!V358)</f>
        <v/>
      </c>
      <c r="F358" t="str">
        <f>IF(Raw!BA358="", "", Raw!BA358)</f>
        <v/>
      </c>
      <c r="G358" t="str">
        <f>IF(Raw!AV358="", "", Raw!AV358)</f>
        <v/>
      </c>
      <c r="H358" t="str">
        <f>IF(Raw!T358="", "", Raw!T358)</f>
        <v/>
      </c>
      <c r="I358" t="str">
        <f>IF(Raw!U358="", "", Raw!U358)</f>
        <v/>
      </c>
      <c r="J358" t="str">
        <f>IF(Raw!AZ358="Failed", "No", "")</f>
        <v/>
      </c>
      <c r="K358" s="2" t="str">
        <f>IF(Raw!BH358="", "", IF(Raw!BH358="Missed", "Missed", DATEVALUE(RIGHT(Raw!BH358, LEN(Raw!BH358) - FIND(",", Raw!BH358) - 1))))</f>
        <v/>
      </c>
      <c r="L358" s="3" t="str">
        <f>IF(Raw!BU358="", "", IF(Raw!BU358="Missed", "Missed", TIMEVALUE(Raw!BU358)))</f>
        <v/>
      </c>
      <c r="M358" t="str">
        <f>IF(Raw!BJ358="", "", Raw!BJ358)</f>
        <v/>
      </c>
    </row>
    <row r="359" spans="1:13" x14ac:dyDescent="0.2">
      <c r="A359" s="4" t="str">
        <f>IF(B359="", "", 358)</f>
        <v/>
      </c>
      <c r="B359" s="4" t="str">
        <f>IF(Raw!R359="", "", Raw!R359)</f>
        <v/>
      </c>
      <c r="C359" s="4" t="str">
        <f>IF(Raw!S359="", "", Raw!S359)</f>
        <v/>
      </c>
      <c r="D359" t="str">
        <f>IF(Raw!AT359="", "", Raw!AT359)</f>
        <v/>
      </c>
      <c r="E359" t="str">
        <f>IF(Raw!V359="", "", Raw!V359)</f>
        <v/>
      </c>
      <c r="F359" t="str">
        <f>IF(Raw!BA359="", "", Raw!BA359)</f>
        <v/>
      </c>
      <c r="G359" t="str">
        <f>IF(Raw!AV359="", "", Raw!AV359)</f>
        <v/>
      </c>
      <c r="H359" t="str">
        <f>IF(Raw!T359="", "", Raw!T359)</f>
        <v/>
      </c>
      <c r="I359" t="str">
        <f>IF(Raw!U359="", "", Raw!U359)</f>
        <v/>
      </c>
      <c r="J359" t="str">
        <f>IF(Raw!AZ359="Failed", "No", "")</f>
        <v/>
      </c>
      <c r="K359" s="2" t="str">
        <f>IF(Raw!BH359="", "", IF(Raw!BH359="Missed", "Missed", DATEVALUE(RIGHT(Raw!BH359, LEN(Raw!BH359) - FIND(",", Raw!BH359) - 1))))</f>
        <v/>
      </c>
      <c r="L359" s="3" t="str">
        <f>IF(Raw!BU359="", "", IF(Raw!BU359="Missed", "Missed", TIMEVALUE(Raw!BU359)))</f>
        <v/>
      </c>
      <c r="M359" t="str">
        <f>IF(Raw!BJ359="", "", Raw!BJ359)</f>
        <v/>
      </c>
    </row>
    <row r="360" spans="1:13" x14ac:dyDescent="0.2">
      <c r="A360" s="4" t="str">
        <f>IF(B360="", "", 359)</f>
        <v/>
      </c>
      <c r="B360" s="4" t="str">
        <f>IF(Raw!R360="", "", Raw!R360)</f>
        <v/>
      </c>
      <c r="C360" s="4" t="str">
        <f>IF(Raw!S360="", "", Raw!S360)</f>
        <v/>
      </c>
      <c r="D360" t="str">
        <f>IF(Raw!AT360="", "", Raw!AT360)</f>
        <v/>
      </c>
      <c r="E360" t="str">
        <f>IF(Raw!V360="", "", Raw!V360)</f>
        <v/>
      </c>
      <c r="F360" t="str">
        <f>IF(Raw!BA360="", "", Raw!BA360)</f>
        <v/>
      </c>
      <c r="G360" t="str">
        <f>IF(Raw!AV360="", "", Raw!AV360)</f>
        <v/>
      </c>
      <c r="H360" t="str">
        <f>IF(Raw!T360="", "", Raw!T360)</f>
        <v/>
      </c>
      <c r="I360" t="str">
        <f>IF(Raw!U360="", "", Raw!U360)</f>
        <v/>
      </c>
      <c r="J360" t="str">
        <f>IF(Raw!AZ360="Failed", "No", "")</f>
        <v/>
      </c>
      <c r="K360" s="2" t="str">
        <f>IF(Raw!BH360="", "", IF(Raw!BH360="Missed", "Missed", DATEVALUE(RIGHT(Raw!BH360, LEN(Raw!BH360) - FIND(",", Raw!BH360) - 1))))</f>
        <v/>
      </c>
      <c r="L360" s="3" t="str">
        <f>IF(Raw!BU360="", "", IF(Raw!BU360="Missed", "Missed", TIMEVALUE(Raw!BU360)))</f>
        <v/>
      </c>
      <c r="M360" t="str">
        <f>IF(Raw!BJ360="", "", Raw!BJ360)</f>
        <v/>
      </c>
    </row>
    <row r="361" spans="1:13" x14ac:dyDescent="0.2">
      <c r="A361" s="4" t="str">
        <f>IF(B361="", "", 360)</f>
        <v/>
      </c>
      <c r="B361" s="4" t="str">
        <f>IF(Raw!R361="", "", Raw!R361)</f>
        <v/>
      </c>
      <c r="C361" s="4" t="str">
        <f>IF(Raw!S361="", "", Raw!S361)</f>
        <v/>
      </c>
      <c r="D361" t="str">
        <f>IF(Raw!AT361="", "", Raw!AT361)</f>
        <v/>
      </c>
      <c r="E361" t="str">
        <f>IF(Raw!V361="", "", Raw!V361)</f>
        <v/>
      </c>
      <c r="F361" t="str">
        <f>IF(Raw!BA361="", "", Raw!BA361)</f>
        <v/>
      </c>
      <c r="G361" t="str">
        <f>IF(Raw!AV361="", "", Raw!AV361)</f>
        <v/>
      </c>
      <c r="H361" t="str">
        <f>IF(Raw!T361="", "", Raw!T361)</f>
        <v/>
      </c>
      <c r="I361" t="str">
        <f>IF(Raw!U361="", "", Raw!U361)</f>
        <v/>
      </c>
      <c r="J361" t="str">
        <f>IF(Raw!AZ361="Failed", "No", "")</f>
        <v/>
      </c>
      <c r="K361" s="2" t="str">
        <f>IF(Raw!BH361="", "", IF(Raw!BH361="Missed", "Missed", DATEVALUE(RIGHT(Raw!BH361, LEN(Raw!BH361) - FIND(",", Raw!BH361) - 1))))</f>
        <v/>
      </c>
      <c r="L361" s="3" t="str">
        <f>IF(Raw!BU361="", "", IF(Raw!BU361="Missed", "Missed", TIMEVALUE(Raw!BU361)))</f>
        <v/>
      </c>
      <c r="M361" t="str">
        <f>IF(Raw!BJ361="", "", Raw!BJ361)</f>
        <v/>
      </c>
    </row>
    <row r="362" spans="1:13" x14ac:dyDescent="0.2">
      <c r="A362" s="4" t="str">
        <f>IF(B362="", "", 361)</f>
        <v/>
      </c>
      <c r="B362" s="4" t="str">
        <f>IF(Raw!R362="", "", Raw!R362)</f>
        <v/>
      </c>
      <c r="C362" s="4" t="str">
        <f>IF(Raw!S362="", "", Raw!S362)</f>
        <v/>
      </c>
      <c r="D362" t="str">
        <f>IF(Raw!AT362="", "", Raw!AT362)</f>
        <v/>
      </c>
      <c r="E362" t="str">
        <f>IF(Raw!V362="", "", Raw!V362)</f>
        <v/>
      </c>
      <c r="F362" t="str">
        <f>IF(Raw!BA362="", "", Raw!BA362)</f>
        <v/>
      </c>
      <c r="G362" t="str">
        <f>IF(Raw!AV362="", "", Raw!AV362)</f>
        <v/>
      </c>
      <c r="H362" t="str">
        <f>IF(Raw!T362="", "", Raw!T362)</f>
        <v/>
      </c>
      <c r="I362" t="str">
        <f>IF(Raw!U362="", "", Raw!U362)</f>
        <v/>
      </c>
      <c r="J362" t="str">
        <f>IF(Raw!AZ362="Failed", "No", "")</f>
        <v/>
      </c>
      <c r="K362" s="2" t="str">
        <f>IF(Raw!BH362="", "", IF(Raw!BH362="Missed", "Missed", DATEVALUE(RIGHT(Raw!BH362, LEN(Raw!BH362) - FIND(",", Raw!BH362) - 1))))</f>
        <v/>
      </c>
      <c r="L362" s="3" t="str">
        <f>IF(Raw!BU362="", "", IF(Raw!BU362="Missed", "Missed", TIMEVALUE(Raw!BU362)))</f>
        <v/>
      </c>
      <c r="M362" t="str">
        <f>IF(Raw!BJ362="", "", Raw!BJ362)</f>
        <v/>
      </c>
    </row>
    <row r="363" spans="1:13" x14ac:dyDescent="0.2">
      <c r="A363" s="4" t="str">
        <f>IF(B363="", "", 362)</f>
        <v/>
      </c>
      <c r="B363" s="4" t="str">
        <f>IF(Raw!R363="", "", Raw!R363)</f>
        <v/>
      </c>
      <c r="C363" s="4" t="str">
        <f>IF(Raw!S363="", "", Raw!S363)</f>
        <v/>
      </c>
      <c r="D363" t="str">
        <f>IF(Raw!AT363="", "", Raw!AT363)</f>
        <v/>
      </c>
      <c r="E363" t="str">
        <f>IF(Raw!V363="", "", Raw!V363)</f>
        <v/>
      </c>
      <c r="F363" t="str">
        <f>IF(Raw!BA363="", "", Raw!BA363)</f>
        <v/>
      </c>
      <c r="G363" t="str">
        <f>IF(Raw!AV363="", "", Raw!AV363)</f>
        <v/>
      </c>
      <c r="H363" t="str">
        <f>IF(Raw!T363="", "", Raw!T363)</f>
        <v/>
      </c>
      <c r="I363" t="str">
        <f>IF(Raw!U363="", "", Raw!U363)</f>
        <v/>
      </c>
      <c r="J363" t="str">
        <f>IF(Raw!AZ363="Failed", "No", "")</f>
        <v/>
      </c>
      <c r="K363" s="2" t="str">
        <f>IF(Raw!BH363="", "", IF(Raw!BH363="Missed", "Missed", DATEVALUE(RIGHT(Raw!BH363, LEN(Raw!BH363) - FIND(",", Raw!BH363) - 1))))</f>
        <v/>
      </c>
      <c r="L363" s="3" t="str">
        <f>IF(Raw!BU363="", "", IF(Raw!BU363="Missed", "Missed", TIMEVALUE(Raw!BU363)))</f>
        <v/>
      </c>
      <c r="M363" t="str">
        <f>IF(Raw!BJ363="", "", Raw!BJ363)</f>
        <v/>
      </c>
    </row>
    <row r="364" spans="1:13" x14ac:dyDescent="0.2">
      <c r="A364" s="4" t="str">
        <f>IF(B364="", "", 363)</f>
        <v/>
      </c>
      <c r="B364" s="4" t="str">
        <f>IF(Raw!R364="", "", Raw!R364)</f>
        <v/>
      </c>
      <c r="C364" s="4" t="str">
        <f>IF(Raw!S364="", "", Raw!S364)</f>
        <v/>
      </c>
      <c r="D364" t="str">
        <f>IF(Raw!AT364="", "", Raw!AT364)</f>
        <v/>
      </c>
      <c r="E364" t="str">
        <f>IF(Raw!V364="", "", Raw!V364)</f>
        <v/>
      </c>
      <c r="F364" t="str">
        <f>IF(Raw!BA364="", "", Raw!BA364)</f>
        <v/>
      </c>
      <c r="G364" t="str">
        <f>IF(Raw!AV364="", "", Raw!AV364)</f>
        <v/>
      </c>
      <c r="H364" t="str">
        <f>IF(Raw!T364="", "", Raw!T364)</f>
        <v/>
      </c>
      <c r="I364" t="str">
        <f>IF(Raw!U364="", "", Raw!U364)</f>
        <v/>
      </c>
      <c r="J364" t="str">
        <f>IF(Raw!AZ364="Failed", "No", "")</f>
        <v/>
      </c>
      <c r="K364" s="2" t="str">
        <f>IF(Raw!BH364="", "", IF(Raw!BH364="Missed", "Missed", DATEVALUE(RIGHT(Raw!BH364, LEN(Raw!BH364) - FIND(",", Raw!BH364) - 1))))</f>
        <v/>
      </c>
      <c r="L364" s="3" t="str">
        <f>IF(Raw!BU364="", "", IF(Raw!BU364="Missed", "Missed", TIMEVALUE(Raw!BU364)))</f>
        <v/>
      </c>
      <c r="M364" t="str">
        <f>IF(Raw!BJ364="", "", Raw!BJ364)</f>
        <v/>
      </c>
    </row>
    <row r="365" spans="1:13" x14ac:dyDescent="0.2">
      <c r="A365" s="4" t="str">
        <f>IF(B365="", "", 364)</f>
        <v/>
      </c>
      <c r="B365" s="4" t="str">
        <f>IF(Raw!R365="", "", Raw!R365)</f>
        <v/>
      </c>
      <c r="C365" s="4" t="str">
        <f>IF(Raw!S365="", "", Raw!S365)</f>
        <v/>
      </c>
      <c r="D365" t="str">
        <f>IF(Raw!AT365="", "", Raw!AT365)</f>
        <v/>
      </c>
      <c r="E365" t="str">
        <f>IF(Raw!V365="", "", Raw!V365)</f>
        <v/>
      </c>
      <c r="F365" t="str">
        <f>IF(Raw!BA365="", "", Raw!BA365)</f>
        <v/>
      </c>
      <c r="G365" t="str">
        <f>IF(Raw!AV365="", "", Raw!AV365)</f>
        <v/>
      </c>
      <c r="H365" t="str">
        <f>IF(Raw!T365="", "", Raw!T365)</f>
        <v/>
      </c>
      <c r="I365" t="str">
        <f>IF(Raw!U365="", "", Raw!U365)</f>
        <v/>
      </c>
      <c r="J365" t="str">
        <f>IF(Raw!AZ365="Failed", "No", "")</f>
        <v/>
      </c>
      <c r="K365" s="2" t="str">
        <f>IF(Raw!BH365="", "", IF(Raw!BH365="Missed", "Missed", DATEVALUE(RIGHT(Raw!BH365, LEN(Raw!BH365) - FIND(",", Raw!BH365) - 1))))</f>
        <v/>
      </c>
      <c r="L365" s="3" t="str">
        <f>IF(Raw!BU365="", "", IF(Raw!BU365="Missed", "Missed", TIMEVALUE(Raw!BU365)))</f>
        <v/>
      </c>
      <c r="M365" t="str">
        <f>IF(Raw!BJ365="", "", Raw!BJ365)</f>
        <v/>
      </c>
    </row>
    <row r="366" spans="1:13" x14ac:dyDescent="0.2">
      <c r="A366" s="4" t="str">
        <f>IF(B366="", "", 365)</f>
        <v/>
      </c>
      <c r="B366" s="4" t="str">
        <f>IF(Raw!R366="", "", Raw!R366)</f>
        <v/>
      </c>
      <c r="C366" s="4" t="str">
        <f>IF(Raw!S366="", "", Raw!S366)</f>
        <v/>
      </c>
      <c r="D366" t="str">
        <f>IF(Raw!AT366="", "", Raw!AT366)</f>
        <v/>
      </c>
      <c r="E366" t="str">
        <f>IF(Raw!V366="", "", Raw!V366)</f>
        <v/>
      </c>
      <c r="F366" t="str">
        <f>IF(Raw!BA366="", "", Raw!BA366)</f>
        <v/>
      </c>
      <c r="G366" t="str">
        <f>IF(Raw!AV366="", "", Raw!AV366)</f>
        <v/>
      </c>
      <c r="H366" t="str">
        <f>IF(Raw!T366="", "", Raw!T366)</f>
        <v/>
      </c>
      <c r="I366" t="str">
        <f>IF(Raw!U366="", "", Raw!U366)</f>
        <v/>
      </c>
      <c r="J366" t="str">
        <f>IF(Raw!AZ366="Failed", "No", "")</f>
        <v/>
      </c>
      <c r="K366" s="2" t="str">
        <f>IF(Raw!BH366="", "", IF(Raw!BH366="Missed", "Missed", DATEVALUE(RIGHT(Raw!BH366, LEN(Raw!BH366) - FIND(",", Raw!BH366) - 1))))</f>
        <v/>
      </c>
      <c r="L366" s="3" t="str">
        <f>IF(Raw!BU366="", "", IF(Raw!BU366="Missed", "Missed", TIMEVALUE(Raw!BU366)))</f>
        <v/>
      </c>
      <c r="M366" t="str">
        <f>IF(Raw!BJ366="", "", Raw!BJ366)</f>
        <v/>
      </c>
    </row>
    <row r="367" spans="1:13" x14ac:dyDescent="0.2">
      <c r="A367" s="4" t="str">
        <f>IF(B367="", "", 366)</f>
        <v/>
      </c>
      <c r="B367" s="4" t="str">
        <f>IF(Raw!R367="", "", Raw!R367)</f>
        <v/>
      </c>
      <c r="C367" s="4" t="str">
        <f>IF(Raw!S367="", "", Raw!S367)</f>
        <v/>
      </c>
      <c r="D367" t="str">
        <f>IF(Raw!AT367="", "", Raw!AT367)</f>
        <v/>
      </c>
      <c r="E367" t="str">
        <f>IF(Raw!V367="", "", Raw!V367)</f>
        <v/>
      </c>
      <c r="F367" t="str">
        <f>IF(Raw!BA367="", "", Raw!BA367)</f>
        <v/>
      </c>
      <c r="G367" t="str">
        <f>IF(Raw!AV367="", "", Raw!AV367)</f>
        <v/>
      </c>
      <c r="H367" t="str">
        <f>IF(Raw!T367="", "", Raw!T367)</f>
        <v/>
      </c>
      <c r="I367" t="str">
        <f>IF(Raw!U367="", "", Raw!U367)</f>
        <v/>
      </c>
      <c r="J367" t="str">
        <f>IF(Raw!AZ367="Failed", "No", "")</f>
        <v/>
      </c>
      <c r="K367" s="2" t="str">
        <f>IF(Raw!BH367="", "", IF(Raw!BH367="Missed", "Missed", DATEVALUE(RIGHT(Raw!BH367, LEN(Raw!BH367) - FIND(",", Raw!BH367) - 1))))</f>
        <v/>
      </c>
      <c r="L367" s="3" t="str">
        <f>IF(Raw!BU367="", "", IF(Raw!BU367="Missed", "Missed", TIMEVALUE(Raw!BU367)))</f>
        <v/>
      </c>
      <c r="M367" t="str">
        <f>IF(Raw!BJ367="", "", Raw!BJ367)</f>
        <v/>
      </c>
    </row>
    <row r="368" spans="1:13" x14ac:dyDescent="0.2">
      <c r="A368" s="4" t="str">
        <f>IF(B368="", "", 367)</f>
        <v/>
      </c>
      <c r="B368" s="4" t="str">
        <f>IF(Raw!R368="", "", Raw!R368)</f>
        <v/>
      </c>
      <c r="C368" s="4" t="str">
        <f>IF(Raw!S368="", "", Raw!S368)</f>
        <v/>
      </c>
      <c r="D368" t="str">
        <f>IF(Raw!AT368="", "", Raw!AT368)</f>
        <v/>
      </c>
      <c r="E368" t="str">
        <f>IF(Raw!V368="", "", Raw!V368)</f>
        <v/>
      </c>
      <c r="F368" t="str">
        <f>IF(Raw!BA368="", "", Raw!BA368)</f>
        <v/>
      </c>
      <c r="G368" t="str">
        <f>IF(Raw!AV368="", "", Raw!AV368)</f>
        <v/>
      </c>
      <c r="H368" t="str">
        <f>IF(Raw!T368="", "", Raw!T368)</f>
        <v/>
      </c>
      <c r="I368" t="str">
        <f>IF(Raw!U368="", "", Raw!U368)</f>
        <v/>
      </c>
      <c r="J368" t="str">
        <f>IF(Raw!AZ368="Failed", "No", "")</f>
        <v/>
      </c>
      <c r="K368" s="2" t="str">
        <f>IF(Raw!BH368="", "", IF(Raw!BH368="Missed", "Missed", DATEVALUE(RIGHT(Raw!BH368, LEN(Raw!BH368) - FIND(",", Raw!BH368) - 1))))</f>
        <v/>
      </c>
      <c r="L368" s="3" t="str">
        <f>IF(Raw!BU368="", "", IF(Raw!BU368="Missed", "Missed", TIMEVALUE(Raw!BU368)))</f>
        <v/>
      </c>
      <c r="M368" t="str">
        <f>IF(Raw!BJ368="", "", Raw!BJ368)</f>
        <v/>
      </c>
    </row>
    <row r="369" spans="1:13" x14ac:dyDescent="0.2">
      <c r="A369" s="4" t="str">
        <f>IF(B369="", "", 368)</f>
        <v/>
      </c>
      <c r="B369" s="4" t="str">
        <f>IF(Raw!R369="", "", Raw!R369)</f>
        <v/>
      </c>
      <c r="C369" s="4" t="str">
        <f>IF(Raw!S369="", "", Raw!S369)</f>
        <v/>
      </c>
      <c r="D369" t="str">
        <f>IF(Raw!AT369="", "", Raw!AT369)</f>
        <v/>
      </c>
      <c r="E369" t="str">
        <f>IF(Raw!V369="", "", Raw!V369)</f>
        <v/>
      </c>
      <c r="F369" t="str">
        <f>IF(Raw!BA369="", "", Raw!BA369)</f>
        <v/>
      </c>
      <c r="G369" t="str">
        <f>IF(Raw!AV369="", "", Raw!AV369)</f>
        <v/>
      </c>
      <c r="H369" t="str">
        <f>IF(Raw!T369="", "", Raw!T369)</f>
        <v/>
      </c>
      <c r="I369" t="str">
        <f>IF(Raw!U369="", "", Raw!U369)</f>
        <v/>
      </c>
      <c r="J369" t="str">
        <f>IF(Raw!AZ369="Failed", "No", "")</f>
        <v/>
      </c>
      <c r="K369" s="2" t="str">
        <f>IF(Raw!BH369="", "", IF(Raw!BH369="Missed", "Missed", DATEVALUE(RIGHT(Raw!BH369, LEN(Raw!BH369) - FIND(",", Raw!BH369) - 1))))</f>
        <v/>
      </c>
      <c r="L369" s="3" t="str">
        <f>IF(Raw!BU369="", "", IF(Raw!BU369="Missed", "Missed", TIMEVALUE(Raw!BU369)))</f>
        <v/>
      </c>
      <c r="M369" t="str">
        <f>IF(Raw!BJ369="", "", Raw!BJ369)</f>
        <v/>
      </c>
    </row>
    <row r="370" spans="1:13" x14ac:dyDescent="0.2">
      <c r="A370" s="4" t="str">
        <f>IF(B370="", "", 369)</f>
        <v/>
      </c>
      <c r="B370" s="4" t="str">
        <f>IF(Raw!R370="", "", Raw!R370)</f>
        <v/>
      </c>
      <c r="C370" s="4" t="str">
        <f>IF(Raw!S370="", "", Raw!S370)</f>
        <v/>
      </c>
      <c r="D370" t="str">
        <f>IF(Raw!AT370="", "", Raw!AT370)</f>
        <v/>
      </c>
      <c r="E370" t="str">
        <f>IF(Raw!V370="", "", Raw!V370)</f>
        <v/>
      </c>
      <c r="F370" t="str">
        <f>IF(Raw!BA370="", "", Raw!BA370)</f>
        <v/>
      </c>
      <c r="G370" t="str">
        <f>IF(Raw!AV370="", "", Raw!AV370)</f>
        <v/>
      </c>
      <c r="H370" t="str">
        <f>IF(Raw!T370="", "", Raw!T370)</f>
        <v/>
      </c>
      <c r="I370" t="str">
        <f>IF(Raw!U370="", "", Raw!U370)</f>
        <v/>
      </c>
      <c r="J370" t="str">
        <f>IF(Raw!AZ370="Failed", "No", "")</f>
        <v/>
      </c>
      <c r="K370" s="2" t="str">
        <f>IF(Raw!BH370="", "", IF(Raw!BH370="Missed", "Missed", DATEVALUE(RIGHT(Raw!BH370, LEN(Raw!BH370) - FIND(",", Raw!BH370) - 1))))</f>
        <v/>
      </c>
      <c r="L370" s="3" t="str">
        <f>IF(Raw!BU370="", "", IF(Raw!BU370="Missed", "Missed", TIMEVALUE(Raw!BU370)))</f>
        <v/>
      </c>
      <c r="M370" t="str">
        <f>IF(Raw!BJ370="", "", Raw!BJ370)</f>
        <v/>
      </c>
    </row>
    <row r="371" spans="1:13" x14ac:dyDescent="0.2">
      <c r="A371" s="4" t="str">
        <f>IF(B371="", "", 370)</f>
        <v/>
      </c>
      <c r="B371" s="4" t="str">
        <f>IF(Raw!R371="", "", Raw!R371)</f>
        <v/>
      </c>
      <c r="C371" s="4" t="str">
        <f>IF(Raw!S371="", "", Raw!S371)</f>
        <v/>
      </c>
      <c r="D371" t="str">
        <f>IF(Raw!AT371="", "", Raw!AT371)</f>
        <v/>
      </c>
      <c r="E371" t="str">
        <f>IF(Raw!V371="", "", Raw!V371)</f>
        <v/>
      </c>
      <c r="F371" t="str">
        <f>IF(Raw!BA371="", "", Raw!BA371)</f>
        <v/>
      </c>
      <c r="G371" t="str">
        <f>IF(Raw!AV371="", "", Raw!AV371)</f>
        <v/>
      </c>
      <c r="H371" t="str">
        <f>IF(Raw!T371="", "", Raw!T371)</f>
        <v/>
      </c>
      <c r="I371" t="str">
        <f>IF(Raw!U371="", "", Raw!U371)</f>
        <v/>
      </c>
      <c r="J371" t="str">
        <f>IF(Raw!AZ371="Failed", "No", "")</f>
        <v/>
      </c>
      <c r="K371" s="2" t="str">
        <f>IF(Raw!BH371="", "", IF(Raw!BH371="Missed", "Missed", DATEVALUE(RIGHT(Raw!BH371, LEN(Raw!BH371) - FIND(",", Raw!BH371) - 1))))</f>
        <v/>
      </c>
      <c r="L371" s="3" t="str">
        <f>IF(Raw!BU371="", "", IF(Raw!BU371="Missed", "Missed", TIMEVALUE(Raw!BU371)))</f>
        <v/>
      </c>
      <c r="M371" t="str">
        <f>IF(Raw!BJ371="", "", Raw!BJ371)</f>
        <v/>
      </c>
    </row>
    <row r="372" spans="1:13" x14ac:dyDescent="0.2">
      <c r="A372" s="4" t="str">
        <f>IF(B372="", "", 371)</f>
        <v/>
      </c>
      <c r="B372" s="4" t="str">
        <f>IF(Raw!R372="", "", Raw!R372)</f>
        <v/>
      </c>
      <c r="C372" s="4" t="str">
        <f>IF(Raw!S372="", "", Raw!S372)</f>
        <v/>
      </c>
      <c r="D372" t="str">
        <f>IF(Raw!AT372="", "", Raw!AT372)</f>
        <v/>
      </c>
      <c r="E372" t="str">
        <f>IF(Raw!V372="", "", Raw!V372)</f>
        <v/>
      </c>
      <c r="F372" t="str">
        <f>IF(Raw!BA372="", "", Raw!BA372)</f>
        <v/>
      </c>
      <c r="G372" t="str">
        <f>IF(Raw!AV372="", "", Raw!AV372)</f>
        <v/>
      </c>
      <c r="H372" t="str">
        <f>IF(Raw!T372="", "", Raw!T372)</f>
        <v/>
      </c>
      <c r="I372" t="str">
        <f>IF(Raw!U372="", "", Raw!U372)</f>
        <v/>
      </c>
      <c r="J372" t="str">
        <f>IF(Raw!AZ372="Failed", "No", "")</f>
        <v/>
      </c>
      <c r="K372" s="2" t="str">
        <f>IF(Raw!BH372="", "", IF(Raw!BH372="Missed", "Missed", DATEVALUE(RIGHT(Raw!BH372, LEN(Raw!BH372) - FIND(",", Raw!BH372) - 1))))</f>
        <v/>
      </c>
      <c r="L372" s="3" t="str">
        <f>IF(Raw!BU372="", "", IF(Raw!BU372="Missed", "Missed", TIMEVALUE(Raw!BU372)))</f>
        <v/>
      </c>
      <c r="M372" t="str">
        <f>IF(Raw!BJ372="", "", Raw!BJ372)</f>
        <v/>
      </c>
    </row>
    <row r="373" spans="1:13" x14ac:dyDescent="0.2">
      <c r="A373" s="4" t="str">
        <f>IF(B373="", "", 372)</f>
        <v/>
      </c>
      <c r="B373" s="4" t="str">
        <f>IF(Raw!R373="", "", Raw!R373)</f>
        <v/>
      </c>
      <c r="C373" s="4" t="str">
        <f>IF(Raw!S373="", "", Raw!S373)</f>
        <v/>
      </c>
      <c r="D373" t="str">
        <f>IF(Raw!AT373="", "", Raw!AT373)</f>
        <v/>
      </c>
      <c r="E373" t="str">
        <f>IF(Raw!V373="", "", Raw!V373)</f>
        <v/>
      </c>
      <c r="F373" t="str">
        <f>IF(Raw!BA373="", "", Raw!BA373)</f>
        <v/>
      </c>
      <c r="G373" t="str">
        <f>IF(Raw!AV373="", "", Raw!AV373)</f>
        <v/>
      </c>
      <c r="H373" t="str">
        <f>IF(Raw!T373="", "", Raw!T373)</f>
        <v/>
      </c>
      <c r="I373" t="str">
        <f>IF(Raw!U373="", "", Raw!U373)</f>
        <v/>
      </c>
      <c r="J373" t="str">
        <f>IF(Raw!AZ373="Failed", "No", "")</f>
        <v/>
      </c>
      <c r="K373" s="2" t="str">
        <f>IF(Raw!BH373="", "", IF(Raw!BH373="Missed", "Missed", DATEVALUE(RIGHT(Raw!BH373, LEN(Raw!BH373) - FIND(",", Raw!BH373) - 1))))</f>
        <v/>
      </c>
      <c r="L373" s="3" t="str">
        <f>IF(Raw!BU373="", "", IF(Raw!BU373="Missed", "Missed", TIMEVALUE(Raw!BU373)))</f>
        <v/>
      </c>
      <c r="M373" t="str">
        <f>IF(Raw!BJ373="", "", Raw!BJ373)</f>
        <v/>
      </c>
    </row>
    <row r="374" spans="1:13" x14ac:dyDescent="0.2">
      <c r="A374" s="4" t="str">
        <f>IF(B374="", "", 373)</f>
        <v/>
      </c>
      <c r="B374" s="4" t="str">
        <f>IF(Raw!R374="", "", Raw!R374)</f>
        <v/>
      </c>
      <c r="C374" s="4" t="str">
        <f>IF(Raw!S374="", "", Raw!S374)</f>
        <v/>
      </c>
      <c r="D374" t="str">
        <f>IF(Raw!AT374="", "", Raw!AT374)</f>
        <v/>
      </c>
      <c r="E374" t="str">
        <f>IF(Raw!V374="", "", Raw!V374)</f>
        <v/>
      </c>
      <c r="F374" t="str">
        <f>IF(Raw!BA374="", "", Raw!BA374)</f>
        <v/>
      </c>
      <c r="G374" t="str">
        <f>IF(Raw!AV374="", "", Raw!AV374)</f>
        <v/>
      </c>
      <c r="H374" t="str">
        <f>IF(Raw!T374="", "", Raw!T374)</f>
        <v/>
      </c>
      <c r="I374" t="str">
        <f>IF(Raw!U374="", "", Raw!U374)</f>
        <v/>
      </c>
      <c r="J374" t="str">
        <f>IF(Raw!AZ374="Failed", "No", "")</f>
        <v/>
      </c>
      <c r="K374" s="2" t="str">
        <f>IF(Raw!BH374="", "", IF(Raw!BH374="Missed", "Missed", DATEVALUE(RIGHT(Raw!BH374, LEN(Raw!BH374) - FIND(",", Raw!BH374) - 1))))</f>
        <v/>
      </c>
      <c r="L374" s="3" t="str">
        <f>IF(Raw!BU374="", "", IF(Raw!BU374="Missed", "Missed", TIMEVALUE(Raw!BU374)))</f>
        <v/>
      </c>
      <c r="M374" t="str">
        <f>IF(Raw!BJ374="", "", Raw!BJ374)</f>
        <v/>
      </c>
    </row>
    <row r="375" spans="1:13" x14ac:dyDescent="0.2">
      <c r="A375" s="4" t="str">
        <f>IF(B375="", "", 374)</f>
        <v/>
      </c>
      <c r="B375" s="4" t="str">
        <f>IF(Raw!R375="", "", Raw!R375)</f>
        <v/>
      </c>
      <c r="C375" s="4" t="str">
        <f>IF(Raw!S375="", "", Raw!S375)</f>
        <v/>
      </c>
      <c r="D375" t="str">
        <f>IF(Raw!AT375="", "", Raw!AT375)</f>
        <v/>
      </c>
      <c r="E375" t="str">
        <f>IF(Raw!V375="", "", Raw!V375)</f>
        <v/>
      </c>
      <c r="F375" t="str">
        <f>IF(Raw!BA375="", "", Raw!BA375)</f>
        <v/>
      </c>
      <c r="G375" t="str">
        <f>IF(Raw!AV375="", "", Raw!AV375)</f>
        <v/>
      </c>
      <c r="H375" t="str">
        <f>IF(Raw!T375="", "", Raw!T375)</f>
        <v/>
      </c>
      <c r="I375" t="str">
        <f>IF(Raw!U375="", "", Raw!U375)</f>
        <v/>
      </c>
      <c r="J375" t="str">
        <f>IF(Raw!AZ375="Failed", "No", "")</f>
        <v/>
      </c>
      <c r="K375" s="2" t="str">
        <f>IF(Raw!BH375="", "", IF(Raw!BH375="Missed", "Missed", DATEVALUE(RIGHT(Raw!BH375, LEN(Raw!BH375) - FIND(",", Raw!BH375) - 1))))</f>
        <v/>
      </c>
      <c r="L375" s="3" t="str">
        <f>IF(Raw!BU375="", "", IF(Raw!BU375="Missed", "Missed", TIMEVALUE(Raw!BU375)))</f>
        <v/>
      </c>
      <c r="M375" t="str">
        <f>IF(Raw!BJ375="", "", Raw!BJ375)</f>
        <v/>
      </c>
    </row>
    <row r="376" spans="1:13" x14ac:dyDescent="0.2">
      <c r="A376" s="4" t="str">
        <f>IF(B376="", "", 375)</f>
        <v/>
      </c>
      <c r="B376" s="4" t="str">
        <f>IF(Raw!R376="", "", Raw!R376)</f>
        <v/>
      </c>
      <c r="C376" s="4" t="str">
        <f>IF(Raw!S376="", "", Raw!S376)</f>
        <v/>
      </c>
      <c r="D376" t="str">
        <f>IF(Raw!AT376="", "", Raw!AT376)</f>
        <v/>
      </c>
      <c r="E376" t="str">
        <f>IF(Raw!V376="", "", Raw!V376)</f>
        <v/>
      </c>
      <c r="F376" t="str">
        <f>IF(Raw!BA376="", "", Raw!BA376)</f>
        <v/>
      </c>
      <c r="G376" t="str">
        <f>IF(Raw!AV376="", "", Raw!AV376)</f>
        <v/>
      </c>
      <c r="H376" t="str">
        <f>IF(Raw!T376="", "", Raw!T376)</f>
        <v/>
      </c>
      <c r="I376" t="str">
        <f>IF(Raw!U376="", "", Raw!U376)</f>
        <v/>
      </c>
      <c r="J376" t="str">
        <f>IF(Raw!AZ376="Failed", "No", "")</f>
        <v/>
      </c>
      <c r="K376" s="2" t="str">
        <f>IF(Raw!BH376="", "", IF(Raw!BH376="Missed", "Missed", DATEVALUE(RIGHT(Raw!BH376, LEN(Raw!BH376) - FIND(",", Raw!BH376) - 1))))</f>
        <v/>
      </c>
      <c r="L376" s="3" t="str">
        <f>IF(Raw!BU376="", "", IF(Raw!BU376="Missed", "Missed", TIMEVALUE(Raw!BU376)))</f>
        <v/>
      </c>
      <c r="M376" t="str">
        <f>IF(Raw!BJ376="", "", Raw!BJ376)</f>
        <v/>
      </c>
    </row>
    <row r="377" spans="1:13" x14ac:dyDescent="0.2">
      <c r="A377" s="4" t="str">
        <f>IF(B377="", "", 376)</f>
        <v/>
      </c>
      <c r="B377" s="4" t="str">
        <f>IF(Raw!R377="", "", Raw!R377)</f>
        <v/>
      </c>
      <c r="C377" s="4" t="str">
        <f>IF(Raw!S377="", "", Raw!S377)</f>
        <v/>
      </c>
      <c r="D377" t="str">
        <f>IF(Raw!AT377="", "", Raw!AT377)</f>
        <v/>
      </c>
      <c r="E377" t="str">
        <f>IF(Raw!V377="", "", Raw!V377)</f>
        <v/>
      </c>
      <c r="F377" t="str">
        <f>IF(Raw!BA377="", "", Raw!BA377)</f>
        <v/>
      </c>
      <c r="G377" t="str">
        <f>IF(Raw!AV377="", "", Raw!AV377)</f>
        <v/>
      </c>
      <c r="H377" t="str">
        <f>IF(Raw!T377="", "", Raw!T377)</f>
        <v/>
      </c>
      <c r="I377" t="str">
        <f>IF(Raw!U377="", "", Raw!U377)</f>
        <v/>
      </c>
      <c r="J377" t="str">
        <f>IF(Raw!AZ377="Failed", "No", "")</f>
        <v/>
      </c>
      <c r="K377" s="2" t="str">
        <f>IF(Raw!BH377="", "", IF(Raw!BH377="Missed", "Missed", DATEVALUE(RIGHT(Raw!BH377, LEN(Raw!BH377) - FIND(",", Raw!BH377) - 1))))</f>
        <v/>
      </c>
      <c r="L377" s="3" t="str">
        <f>IF(Raw!BU377="", "", IF(Raw!BU377="Missed", "Missed", TIMEVALUE(Raw!BU377)))</f>
        <v/>
      </c>
      <c r="M377" t="str">
        <f>IF(Raw!BJ377="", "", Raw!BJ377)</f>
        <v/>
      </c>
    </row>
    <row r="378" spans="1:13" x14ac:dyDescent="0.2">
      <c r="A378" s="4" t="str">
        <f>IF(B378="", "", 377)</f>
        <v/>
      </c>
      <c r="B378" s="4" t="str">
        <f>IF(Raw!R378="", "", Raw!R378)</f>
        <v/>
      </c>
      <c r="C378" s="4" t="str">
        <f>IF(Raw!S378="", "", Raw!S378)</f>
        <v/>
      </c>
      <c r="D378" t="str">
        <f>IF(Raw!AT378="", "", Raw!AT378)</f>
        <v/>
      </c>
      <c r="E378" t="str">
        <f>IF(Raw!V378="", "", Raw!V378)</f>
        <v/>
      </c>
      <c r="F378" t="str">
        <f>IF(Raw!BA378="", "", Raw!BA378)</f>
        <v/>
      </c>
      <c r="G378" t="str">
        <f>IF(Raw!AV378="", "", Raw!AV378)</f>
        <v/>
      </c>
      <c r="H378" t="str">
        <f>IF(Raw!T378="", "", Raw!T378)</f>
        <v/>
      </c>
      <c r="I378" t="str">
        <f>IF(Raw!U378="", "", Raw!U378)</f>
        <v/>
      </c>
      <c r="J378" t="str">
        <f>IF(Raw!AZ378="Failed", "No", "")</f>
        <v/>
      </c>
      <c r="K378" s="2" t="str">
        <f>IF(Raw!BH378="", "", IF(Raw!BH378="Missed", "Missed", DATEVALUE(RIGHT(Raw!BH378, LEN(Raw!BH378) - FIND(",", Raw!BH378) - 1))))</f>
        <v/>
      </c>
      <c r="L378" s="3" t="str">
        <f>IF(Raw!BU378="", "", IF(Raw!BU378="Missed", "Missed", TIMEVALUE(Raw!BU378)))</f>
        <v/>
      </c>
      <c r="M378" t="str">
        <f>IF(Raw!BJ378="", "", Raw!BJ378)</f>
        <v/>
      </c>
    </row>
    <row r="379" spans="1:13" x14ac:dyDescent="0.2">
      <c r="A379" s="4" t="str">
        <f>IF(B379="", "", 378)</f>
        <v/>
      </c>
      <c r="B379" s="4" t="str">
        <f>IF(Raw!R379="", "", Raw!R379)</f>
        <v/>
      </c>
      <c r="C379" s="4" t="str">
        <f>IF(Raw!S379="", "", Raw!S379)</f>
        <v/>
      </c>
      <c r="D379" t="str">
        <f>IF(Raw!AT379="", "", Raw!AT379)</f>
        <v/>
      </c>
      <c r="E379" t="str">
        <f>IF(Raw!V379="", "", Raw!V379)</f>
        <v/>
      </c>
      <c r="F379" t="str">
        <f>IF(Raw!BA379="", "", Raw!BA379)</f>
        <v/>
      </c>
      <c r="G379" t="str">
        <f>IF(Raw!AV379="", "", Raw!AV379)</f>
        <v/>
      </c>
      <c r="H379" t="str">
        <f>IF(Raw!T379="", "", Raw!T379)</f>
        <v/>
      </c>
      <c r="I379" t="str">
        <f>IF(Raw!U379="", "", Raw!U379)</f>
        <v/>
      </c>
      <c r="J379" t="str">
        <f>IF(Raw!AZ379="Failed", "No", "")</f>
        <v/>
      </c>
      <c r="K379" s="2" t="str">
        <f>IF(Raw!BH379="", "", IF(Raw!BH379="Missed", "Missed", DATEVALUE(RIGHT(Raw!BH379, LEN(Raw!BH379) - FIND(",", Raw!BH379) - 1))))</f>
        <v/>
      </c>
      <c r="L379" s="3" t="str">
        <f>IF(Raw!BU379="", "", IF(Raw!BU379="Missed", "Missed", TIMEVALUE(Raw!BU379)))</f>
        <v/>
      </c>
      <c r="M379" t="str">
        <f>IF(Raw!BJ379="", "", Raw!BJ379)</f>
        <v/>
      </c>
    </row>
    <row r="380" spans="1:13" x14ac:dyDescent="0.2">
      <c r="A380" s="4" t="str">
        <f>IF(B380="", "", 379)</f>
        <v/>
      </c>
      <c r="B380" s="4" t="str">
        <f>IF(Raw!R380="", "", Raw!R380)</f>
        <v/>
      </c>
      <c r="C380" s="4" t="str">
        <f>IF(Raw!S380="", "", Raw!S380)</f>
        <v/>
      </c>
      <c r="D380" t="str">
        <f>IF(Raw!AT380="", "", Raw!AT380)</f>
        <v/>
      </c>
      <c r="E380" t="str">
        <f>IF(Raw!V380="", "", Raw!V380)</f>
        <v/>
      </c>
      <c r="F380" t="str">
        <f>IF(Raw!BA380="", "", Raw!BA380)</f>
        <v/>
      </c>
      <c r="G380" t="str">
        <f>IF(Raw!AV380="", "", Raw!AV380)</f>
        <v/>
      </c>
      <c r="H380" t="str">
        <f>IF(Raw!T380="", "", Raw!T380)</f>
        <v/>
      </c>
      <c r="I380" t="str">
        <f>IF(Raw!U380="", "", Raw!U380)</f>
        <v/>
      </c>
      <c r="J380" t="str">
        <f>IF(Raw!AZ380="Failed", "No", "")</f>
        <v/>
      </c>
      <c r="K380" s="2" t="str">
        <f>IF(Raw!BH380="", "", IF(Raw!BH380="Missed", "Missed", DATEVALUE(RIGHT(Raw!BH380, LEN(Raw!BH380) - FIND(",", Raw!BH380) - 1))))</f>
        <v/>
      </c>
      <c r="L380" s="3" t="str">
        <f>IF(Raw!BU380="", "", IF(Raw!BU380="Missed", "Missed", TIMEVALUE(Raw!BU380)))</f>
        <v/>
      </c>
      <c r="M380" t="str">
        <f>IF(Raw!BJ380="", "", Raw!BJ380)</f>
        <v/>
      </c>
    </row>
    <row r="381" spans="1:13" x14ac:dyDescent="0.2">
      <c r="A381" s="4" t="str">
        <f>IF(B381="", "", 380)</f>
        <v/>
      </c>
      <c r="B381" s="4" t="str">
        <f>IF(Raw!R381="", "", Raw!R381)</f>
        <v/>
      </c>
      <c r="C381" s="4" t="str">
        <f>IF(Raw!S381="", "", Raw!S381)</f>
        <v/>
      </c>
      <c r="D381" t="str">
        <f>IF(Raw!AT381="", "", Raw!AT381)</f>
        <v/>
      </c>
      <c r="E381" t="str">
        <f>IF(Raw!V381="", "", Raw!V381)</f>
        <v/>
      </c>
      <c r="F381" t="str">
        <f>IF(Raw!BA381="", "", Raw!BA381)</f>
        <v/>
      </c>
      <c r="G381" t="str">
        <f>IF(Raw!AV381="", "", Raw!AV381)</f>
        <v/>
      </c>
      <c r="H381" t="str">
        <f>IF(Raw!T381="", "", Raw!T381)</f>
        <v/>
      </c>
      <c r="I381" t="str">
        <f>IF(Raw!U381="", "", Raw!U381)</f>
        <v/>
      </c>
      <c r="J381" t="str">
        <f>IF(Raw!AZ381="Failed", "No", "")</f>
        <v/>
      </c>
      <c r="K381" s="2" t="str">
        <f>IF(Raw!BH381="", "", IF(Raw!BH381="Missed", "Missed", DATEVALUE(RIGHT(Raw!BH381, LEN(Raw!BH381) - FIND(",", Raw!BH381) - 1))))</f>
        <v/>
      </c>
      <c r="L381" s="3" t="str">
        <f>IF(Raw!BU381="", "", IF(Raw!BU381="Missed", "Missed", TIMEVALUE(Raw!BU381)))</f>
        <v/>
      </c>
      <c r="M381" t="str">
        <f>IF(Raw!BJ381="", "", Raw!BJ381)</f>
        <v/>
      </c>
    </row>
    <row r="382" spans="1:13" x14ac:dyDescent="0.2">
      <c r="A382" s="4" t="str">
        <f>IF(B382="", "", 381)</f>
        <v/>
      </c>
      <c r="B382" s="4" t="str">
        <f>IF(Raw!R382="", "", Raw!R382)</f>
        <v/>
      </c>
      <c r="C382" s="4" t="str">
        <f>IF(Raw!S382="", "", Raw!S382)</f>
        <v/>
      </c>
      <c r="D382" t="str">
        <f>IF(Raw!AT382="", "", Raw!AT382)</f>
        <v/>
      </c>
      <c r="E382" t="str">
        <f>IF(Raw!V382="", "", Raw!V382)</f>
        <v/>
      </c>
      <c r="F382" t="str">
        <f>IF(Raw!BA382="", "", Raw!BA382)</f>
        <v/>
      </c>
      <c r="G382" t="str">
        <f>IF(Raw!AV382="", "", Raw!AV382)</f>
        <v/>
      </c>
      <c r="H382" t="str">
        <f>IF(Raw!T382="", "", Raw!T382)</f>
        <v/>
      </c>
      <c r="I382" t="str">
        <f>IF(Raw!U382="", "", Raw!U382)</f>
        <v/>
      </c>
      <c r="J382" t="str">
        <f>IF(Raw!AZ382="Failed", "No", "")</f>
        <v/>
      </c>
      <c r="K382" s="2" t="str">
        <f>IF(Raw!BH382="", "", IF(Raw!BH382="Missed", "Missed", DATEVALUE(RIGHT(Raw!BH382, LEN(Raw!BH382) - FIND(",", Raw!BH382) - 1))))</f>
        <v/>
      </c>
      <c r="L382" s="3" t="str">
        <f>IF(Raw!BU382="", "", IF(Raw!BU382="Missed", "Missed", TIMEVALUE(Raw!BU382)))</f>
        <v/>
      </c>
      <c r="M382" t="str">
        <f>IF(Raw!BJ382="", "", Raw!BJ382)</f>
        <v/>
      </c>
    </row>
    <row r="383" spans="1:13" x14ac:dyDescent="0.2">
      <c r="A383" s="4" t="str">
        <f>IF(B383="", "", 382)</f>
        <v/>
      </c>
      <c r="B383" s="4" t="str">
        <f>IF(Raw!R383="", "", Raw!R383)</f>
        <v/>
      </c>
      <c r="C383" s="4" t="str">
        <f>IF(Raw!S383="", "", Raw!S383)</f>
        <v/>
      </c>
      <c r="D383" t="str">
        <f>IF(Raw!AT383="", "", Raw!AT383)</f>
        <v/>
      </c>
      <c r="E383" t="str">
        <f>IF(Raw!V383="", "", Raw!V383)</f>
        <v/>
      </c>
      <c r="F383" t="str">
        <f>IF(Raw!BA383="", "", Raw!BA383)</f>
        <v/>
      </c>
      <c r="G383" t="str">
        <f>IF(Raw!AV383="", "", Raw!AV383)</f>
        <v/>
      </c>
      <c r="H383" t="str">
        <f>IF(Raw!T383="", "", Raw!T383)</f>
        <v/>
      </c>
      <c r="I383" t="str">
        <f>IF(Raw!U383="", "", Raw!U383)</f>
        <v/>
      </c>
      <c r="J383" t="str">
        <f>IF(Raw!AZ383="Failed", "No", "")</f>
        <v/>
      </c>
      <c r="K383" s="2" t="str">
        <f>IF(Raw!BH383="", "", IF(Raw!BH383="Missed", "Missed", DATEVALUE(RIGHT(Raw!BH383, LEN(Raw!BH383) - FIND(",", Raw!BH383) - 1))))</f>
        <v/>
      </c>
      <c r="L383" s="3" t="str">
        <f>IF(Raw!BU383="", "", IF(Raw!BU383="Missed", "Missed", TIMEVALUE(Raw!BU383)))</f>
        <v/>
      </c>
      <c r="M383" t="str">
        <f>IF(Raw!BJ383="", "", Raw!BJ383)</f>
        <v/>
      </c>
    </row>
    <row r="384" spans="1:13" x14ac:dyDescent="0.2">
      <c r="A384" s="4" t="str">
        <f>IF(B384="", "", 383)</f>
        <v/>
      </c>
      <c r="B384" s="4" t="str">
        <f>IF(Raw!R384="", "", Raw!R384)</f>
        <v/>
      </c>
      <c r="C384" s="4" t="str">
        <f>IF(Raw!S384="", "", Raw!S384)</f>
        <v/>
      </c>
      <c r="D384" t="str">
        <f>IF(Raw!AT384="", "", Raw!AT384)</f>
        <v/>
      </c>
      <c r="E384" t="str">
        <f>IF(Raw!V384="", "", Raw!V384)</f>
        <v/>
      </c>
      <c r="F384" t="str">
        <f>IF(Raw!BA384="", "", Raw!BA384)</f>
        <v/>
      </c>
      <c r="G384" t="str">
        <f>IF(Raw!AV384="", "", Raw!AV384)</f>
        <v/>
      </c>
      <c r="H384" t="str">
        <f>IF(Raw!T384="", "", Raw!T384)</f>
        <v/>
      </c>
      <c r="I384" t="str">
        <f>IF(Raw!U384="", "", Raw!U384)</f>
        <v/>
      </c>
      <c r="J384" t="str">
        <f>IF(Raw!AZ384="Failed", "No", "")</f>
        <v/>
      </c>
      <c r="K384" s="2" t="str">
        <f>IF(Raw!BH384="", "", IF(Raw!BH384="Missed", "Missed", DATEVALUE(RIGHT(Raw!BH384, LEN(Raw!BH384) - FIND(",", Raw!BH384) - 1))))</f>
        <v/>
      </c>
      <c r="L384" s="3" t="str">
        <f>IF(Raw!BU384="", "", IF(Raw!BU384="Missed", "Missed", TIMEVALUE(Raw!BU384)))</f>
        <v/>
      </c>
      <c r="M384" t="str">
        <f>IF(Raw!BJ384="", "", Raw!BJ384)</f>
        <v/>
      </c>
    </row>
    <row r="385" spans="1:13" x14ac:dyDescent="0.2">
      <c r="A385" s="4" t="str">
        <f>IF(B385="", "", 384)</f>
        <v/>
      </c>
      <c r="B385" s="4" t="str">
        <f>IF(Raw!R385="", "", Raw!R385)</f>
        <v/>
      </c>
      <c r="C385" s="4" t="str">
        <f>IF(Raw!S385="", "", Raw!S385)</f>
        <v/>
      </c>
      <c r="D385" t="str">
        <f>IF(Raw!AT385="", "", Raw!AT385)</f>
        <v/>
      </c>
      <c r="E385" t="str">
        <f>IF(Raw!V385="", "", Raw!V385)</f>
        <v/>
      </c>
      <c r="F385" t="str">
        <f>IF(Raw!BA385="", "", Raw!BA385)</f>
        <v/>
      </c>
      <c r="G385" t="str">
        <f>IF(Raw!AV385="", "", Raw!AV385)</f>
        <v/>
      </c>
      <c r="H385" t="str">
        <f>IF(Raw!T385="", "", Raw!T385)</f>
        <v/>
      </c>
      <c r="I385" t="str">
        <f>IF(Raw!U385="", "", Raw!U385)</f>
        <v/>
      </c>
      <c r="J385" t="str">
        <f>IF(Raw!AZ385="Failed", "No", "")</f>
        <v/>
      </c>
      <c r="K385" s="2" t="str">
        <f>IF(Raw!BH385="", "", IF(Raw!BH385="Missed", "Missed", DATEVALUE(RIGHT(Raw!BH385, LEN(Raw!BH385) - FIND(",", Raw!BH385) - 1))))</f>
        <v/>
      </c>
      <c r="L385" s="3" t="str">
        <f>IF(Raw!BU385="", "", IF(Raw!BU385="Missed", "Missed", TIMEVALUE(Raw!BU385)))</f>
        <v/>
      </c>
      <c r="M385" t="str">
        <f>IF(Raw!BJ385="", "", Raw!BJ385)</f>
        <v/>
      </c>
    </row>
    <row r="386" spans="1:13" x14ac:dyDescent="0.2">
      <c r="A386" s="4" t="str">
        <f>IF(B386="", "", 385)</f>
        <v/>
      </c>
      <c r="B386" s="4" t="str">
        <f>IF(Raw!R386="", "", Raw!R386)</f>
        <v/>
      </c>
      <c r="C386" s="4" t="str">
        <f>IF(Raw!S386="", "", Raw!S386)</f>
        <v/>
      </c>
      <c r="D386" t="str">
        <f>IF(Raw!AT386="", "", Raw!AT386)</f>
        <v/>
      </c>
      <c r="E386" t="str">
        <f>IF(Raw!V386="", "", Raw!V386)</f>
        <v/>
      </c>
      <c r="F386" t="str">
        <f>IF(Raw!BA386="", "", Raw!BA386)</f>
        <v/>
      </c>
      <c r="G386" t="str">
        <f>IF(Raw!AV386="", "", Raw!AV386)</f>
        <v/>
      </c>
      <c r="H386" t="str">
        <f>IF(Raw!T386="", "", Raw!T386)</f>
        <v/>
      </c>
      <c r="I386" t="str">
        <f>IF(Raw!U386="", "", Raw!U386)</f>
        <v/>
      </c>
      <c r="J386" t="str">
        <f>IF(Raw!AZ386="Failed", "No", "")</f>
        <v/>
      </c>
      <c r="K386" s="2" t="str">
        <f>IF(Raw!BH386="", "", IF(Raw!BH386="Missed", "Missed", DATEVALUE(RIGHT(Raw!BH386, LEN(Raw!BH386) - FIND(",", Raw!BH386) - 1))))</f>
        <v/>
      </c>
      <c r="L386" s="3" t="str">
        <f>IF(Raw!BU386="", "", IF(Raw!BU386="Missed", "Missed", TIMEVALUE(Raw!BU386)))</f>
        <v/>
      </c>
      <c r="M386" t="str">
        <f>IF(Raw!BJ386="", "", Raw!BJ386)</f>
        <v/>
      </c>
    </row>
    <row r="387" spans="1:13" x14ac:dyDescent="0.2">
      <c r="A387" s="4" t="str">
        <f>IF(B387="", "", 386)</f>
        <v/>
      </c>
      <c r="B387" s="4" t="str">
        <f>IF(Raw!R387="", "", Raw!R387)</f>
        <v/>
      </c>
      <c r="C387" s="4" t="str">
        <f>IF(Raw!S387="", "", Raw!S387)</f>
        <v/>
      </c>
      <c r="D387" t="str">
        <f>IF(Raw!AT387="", "", Raw!AT387)</f>
        <v/>
      </c>
      <c r="E387" t="str">
        <f>IF(Raw!V387="", "", Raw!V387)</f>
        <v/>
      </c>
      <c r="F387" t="str">
        <f>IF(Raw!BA387="", "", Raw!BA387)</f>
        <v/>
      </c>
      <c r="G387" t="str">
        <f>IF(Raw!AV387="", "", Raw!AV387)</f>
        <v/>
      </c>
      <c r="H387" t="str">
        <f>IF(Raw!T387="", "", Raw!T387)</f>
        <v/>
      </c>
      <c r="I387" t="str">
        <f>IF(Raw!U387="", "", Raw!U387)</f>
        <v/>
      </c>
      <c r="J387" t="str">
        <f>IF(Raw!AZ387="Failed", "No", "")</f>
        <v/>
      </c>
      <c r="K387" s="2" t="str">
        <f>IF(Raw!BH387="", "", IF(Raw!BH387="Missed", "Missed", DATEVALUE(RIGHT(Raw!BH387, LEN(Raw!BH387) - FIND(",", Raw!BH387) - 1))))</f>
        <v/>
      </c>
      <c r="L387" s="3" t="str">
        <f>IF(Raw!BU387="", "", IF(Raw!BU387="Missed", "Missed", TIMEVALUE(Raw!BU387)))</f>
        <v/>
      </c>
      <c r="M387" t="str">
        <f>IF(Raw!BJ387="", "", Raw!BJ387)</f>
        <v/>
      </c>
    </row>
    <row r="388" spans="1:13" x14ac:dyDescent="0.2">
      <c r="A388" s="4" t="str">
        <f>IF(B388="", "", 387)</f>
        <v/>
      </c>
      <c r="B388" s="4" t="str">
        <f>IF(Raw!R388="", "", Raw!R388)</f>
        <v/>
      </c>
      <c r="C388" s="4" t="str">
        <f>IF(Raw!S388="", "", Raw!S388)</f>
        <v/>
      </c>
      <c r="D388" t="str">
        <f>IF(Raw!AT388="", "", Raw!AT388)</f>
        <v/>
      </c>
      <c r="E388" t="str">
        <f>IF(Raw!V388="", "", Raw!V388)</f>
        <v/>
      </c>
      <c r="F388" t="str">
        <f>IF(Raw!BA388="", "", Raw!BA388)</f>
        <v/>
      </c>
      <c r="G388" t="str">
        <f>IF(Raw!AV388="", "", Raw!AV388)</f>
        <v/>
      </c>
      <c r="H388" t="str">
        <f>IF(Raw!T388="", "", Raw!T388)</f>
        <v/>
      </c>
      <c r="I388" t="str">
        <f>IF(Raw!U388="", "", Raw!U388)</f>
        <v/>
      </c>
      <c r="J388" t="str">
        <f>IF(Raw!AZ388="Failed", "No", "")</f>
        <v/>
      </c>
      <c r="K388" s="2" t="str">
        <f>IF(Raw!BH388="", "", IF(Raw!BH388="Missed", "Missed", DATEVALUE(RIGHT(Raw!BH388, LEN(Raw!BH388) - FIND(",", Raw!BH388) - 1))))</f>
        <v/>
      </c>
      <c r="L388" s="3" t="str">
        <f>IF(Raw!BU388="", "", IF(Raw!BU388="Missed", "Missed", TIMEVALUE(Raw!BU388)))</f>
        <v/>
      </c>
      <c r="M388" t="str">
        <f>IF(Raw!BJ388="", "", Raw!BJ388)</f>
        <v/>
      </c>
    </row>
    <row r="389" spans="1:13" x14ac:dyDescent="0.2">
      <c r="A389" s="4" t="str">
        <f>IF(B389="", "", 388)</f>
        <v/>
      </c>
      <c r="B389" s="4" t="str">
        <f>IF(Raw!R389="", "", Raw!R389)</f>
        <v/>
      </c>
      <c r="C389" s="4" t="str">
        <f>IF(Raw!S389="", "", Raw!S389)</f>
        <v/>
      </c>
      <c r="D389" t="str">
        <f>IF(Raw!AT389="", "", Raw!AT389)</f>
        <v/>
      </c>
      <c r="E389" t="str">
        <f>IF(Raw!V389="", "", Raw!V389)</f>
        <v/>
      </c>
      <c r="F389" t="str">
        <f>IF(Raw!BA389="", "", Raw!BA389)</f>
        <v/>
      </c>
      <c r="G389" t="str">
        <f>IF(Raw!AV389="", "", Raw!AV389)</f>
        <v/>
      </c>
      <c r="H389" t="str">
        <f>IF(Raw!T389="", "", Raw!T389)</f>
        <v/>
      </c>
      <c r="I389" t="str">
        <f>IF(Raw!U389="", "", Raw!U389)</f>
        <v/>
      </c>
      <c r="J389" t="str">
        <f>IF(Raw!AZ389="Failed", "No", "")</f>
        <v/>
      </c>
      <c r="K389" s="2" t="str">
        <f>IF(Raw!BH389="", "", IF(Raw!BH389="Missed", "Missed", DATEVALUE(RIGHT(Raw!BH389, LEN(Raw!BH389) - FIND(",", Raw!BH389) - 1))))</f>
        <v/>
      </c>
      <c r="L389" s="3" t="str">
        <f>IF(Raw!BU389="", "", IF(Raw!BU389="Missed", "Missed", TIMEVALUE(Raw!BU389)))</f>
        <v/>
      </c>
      <c r="M389" t="str">
        <f>IF(Raw!BJ389="", "", Raw!BJ389)</f>
        <v/>
      </c>
    </row>
    <row r="390" spans="1:13" x14ac:dyDescent="0.2">
      <c r="A390" s="4" t="str">
        <f>IF(B390="", "", 389)</f>
        <v/>
      </c>
      <c r="B390" s="4" t="str">
        <f>IF(Raw!R390="", "", Raw!R390)</f>
        <v/>
      </c>
      <c r="C390" s="4" t="str">
        <f>IF(Raw!S390="", "", Raw!S390)</f>
        <v/>
      </c>
      <c r="D390" t="str">
        <f>IF(Raw!AT390="", "", Raw!AT390)</f>
        <v/>
      </c>
      <c r="E390" t="str">
        <f>IF(Raw!V390="", "", Raw!V390)</f>
        <v/>
      </c>
      <c r="F390" t="str">
        <f>IF(Raw!BA390="", "", Raw!BA390)</f>
        <v/>
      </c>
      <c r="G390" t="str">
        <f>IF(Raw!AV390="", "", Raw!AV390)</f>
        <v/>
      </c>
      <c r="H390" t="str">
        <f>IF(Raw!T390="", "", Raw!T390)</f>
        <v/>
      </c>
      <c r="I390" t="str">
        <f>IF(Raw!U390="", "", Raw!U390)</f>
        <v/>
      </c>
      <c r="J390" t="str">
        <f>IF(Raw!AZ390="Failed", "No", "")</f>
        <v/>
      </c>
      <c r="K390" s="2" t="str">
        <f>IF(Raw!BH390="", "", IF(Raw!BH390="Missed", "Missed", DATEVALUE(RIGHT(Raw!BH390, LEN(Raw!BH390) - FIND(",", Raw!BH390) - 1))))</f>
        <v/>
      </c>
      <c r="L390" s="3" t="str">
        <f>IF(Raw!BU390="", "", IF(Raw!BU390="Missed", "Missed", TIMEVALUE(Raw!BU390)))</f>
        <v/>
      </c>
      <c r="M390" t="str">
        <f>IF(Raw!BJ390="", "", Raw!BJ390)</f>
        <v/>
      </c>
    </row>
    <row r="391" spans="1:13" x14ac:dyDescent="0.2">
      <c r="A391" s="4" t="str">
        <f>IF(B391="", "", 390)</f>
        <v/>
      </c>
      <c r="B391" s="4" t="str">
        <f>IF(Raw!R391="", "", Raw!R391)</f>
        <v/>
      </c>
      <c r="C391" s="4" t="str">
        <f>IF(Raw!S391="", "", Raw!S391)</f>
        <v/>
      </c>
      <c r="D391" t="str">
        <f>IF(Raw!AT391="", "", Raw!AT391)</f>
        <v/>
      </c>
      <c r="E391" t="str">
        <f>IF(Raw!V391="", "", Raw!V391)</f>
        <v/>
      </c>
      <c r="F391" t="str">
        <f>IF(Raw!BA391="", "", Raw!BA391)</f>
        <v/>
      </c>
      <c r="G391" t="str">
        <f>IF(Raw!AV391="", "", Raw!AV391)</f>
        <v/>
      </c>
      <c r="H391" t="str">
        <f>IF(Raw!T391="", "", Raw!T391)</f>
        <v/>
      </c>
      <c r="I391" t="str">
        <f>IF(Raw!U391="", "", Raw!U391)</f>
        <v/>
      </c>
      <c r="J391" t="str">
        <f>IF(Raw!AZ391="Failed", "No", "")</f>
        <v/>
      </c>
      <c r="K391" s="2" t="str">
        <f>IF(Raw!BH391="", "", IF(Raw!BH391="Missed", "Missed", DATEVALUE(RIGHT(Raw!BH391, LEN(Raw!BH391) - FIND(",", Raw!BH391) - 1))))</f>
        <v/>
      </c>
      <c r="L391" s="3" t="str">
        <f>IF(Raw!BU391="", "", IF(Raw!BU391="Missed", "Missed", TIMEVALUE(Raw!BU391)))</f>
        <v/>
      </c>
      <c r="M391" t="str">
        <f>IF(Raw!BJ391="", "", Raw!BJ391)</f>
        <v/>
      </c>
    </row>
    <row r="392" spans="1:13" x14ac:dyDescent="0.2">
      <c r="A392" s="4" t="str">
        <f>IF(B392="", "", 391)</f>
        <v/>
      </c>
      <c r="B392" s="4" t="str">
        <f>IF(Raw!R392="", "", Raw!R392)</f>
        <v/>
      </c>
      <c r="C392" s="4" t="str">
        <f>IF(Raw!S392="", "", Raw!S392)</f>
        <v/>
      </c>
      <c r="D392" t="str">
        <f>IF(Raw!AT392="", "", Raw!AT392)</f>
        <v/>
      </c>
      <c r="E392" t="str">
        <f>IF(Raw!V392="", "", Raw!V392)</f>
        <v/>
      </c>
      <c r="F392" t="str">
        <f>IF(Raw!BA392="", "", Raw!BA392)</f>
        <v/>
      </c>
      <c r="G392" t="str">
        <f>IF(Raw!AV392="", "", Raw!AV392)</f>
        <v/>
      </c>
      <c r="H392" t="str">
        <f>IF(Raw!T392="", "", Raw!T392)</f>
        <v/>
      </c>
      <c r="I392" t="str">
        <f>IF(Raw!U392="", "", Raw!U392)</f>
        <v/>
      </c>
      <c r="J392" t="str">
        <f>IF(Raw!AZ392="Failed", "No", "")</f>
        <v/>
      </c>
      <c r="K392" s="2" t="str">
        <f>IF(Raw!BH392="", "", IF(Raw!BH392="Missed", "Missed", DATEVALUE(RIGHT(Raw!BH392, LEN(Raw!BH392) - FIND(",", Raw!BH392) - 1))))</f>
        <v/>
      </c>
      <c r="L392" s="3" t="str">
        <f>IF(Raw!BU392="", "", IF(Raw!BU392="Missed", "Missed", TIMEVALUE(Raw!BU392)))</f>
        <v/>
      </c>
      <c r="M392" t="str">
        <f>IF(Raw!BJ392="", "", Raw!BJ392)</f>
        <v/>
      </c>
    </row>
    <row r="393" spans="1:13" x14ac:dyDescent="0.2">
      <c r="A393" s="4" t="str">
        <f>IF(B393="", "", 392)</f>
        <v/>
      </c>
      <c r="B393" s="4" t="str">
        <f>IF(Raw!R393="", "", Raw!R393)</f>
        <v/>
      </c>
      <c r="C393" s="4" t="str">
        <f>IF(Raw!S393="", "", Raw!S393)</f>
        <v/>
      </c>
      <c r="D393" t="str">
        <f>IF(Raw!AT393="", "", Raw!AT393)</f>
        <v/>
      </c>
      <c r="E393" t="str">
        <f>IF(Raw!V393="", "", Raw!V393)</f>
        <v/>
      </c>
      <c r="F393" t="str">
        <f>IF(Raw!BA393="", "", Raw!BA393)</f>
        <v/>
      </c>
      <c r="G393" t="str">
        <f>IF(Raw!AV393="", "", Raw!AV393)</f>
        <v/>
      </c>
      <c r="H393" t="str">
        <f>IF(Raw!T393="", "", Raw!T393)</f>
        <v/>
      </c>
      <c r="I393" t="str">
        <f>IF(Raw!U393="", "", Raw!U393)</f>
        <v/>
      </c>
      <c r="J393" t="str">
        <f>IF(Raw!AZ393="Failed", "No", "")</f>
        <v/>
      </c>
      <c r="K393" s="2" t="str">
        <f>IF(Raw!BH393="", "", IF(Raw!BH393="Missed", "Missed", DATEVALUE(RIGHT(Raw!BH393, LEN(Raw!BH393) - FIND(",", Raw!BH393) - 1))))</f>
        <v/>
      </c>
      <c r="L393" s="3" t="str">
        <f>IF(Raw!BU393="", "", IF(Raw!BU393="Missed", "Missed", TIMEVALUE(Raw!BU393)))</f>
        <v/>
      </c>
      <c r="M393" t="str">
        <f>IF(Raw!BJ393="", "", Raw!BJ393)</f>
        <v/>
      </c>
    </row>
    <row r="394" spans="1:13" x14ac:dyDescent="0.2">
      <c r="A394" s="4" t="str">
        <f>IF(B394="", "", 393)</f>
        <v/>
      </c>
      <c r="B394" s="4" t="str">
        <f>IF(Raw!R394="", "", Raw!R394)</f>
        <v/>
      </c>
      <c r="C394" s="4" t="str">
        <f>IF(Raw!S394="", "", Raw!S394)</f>
        <v/>
      </c>
      <c r="D394" t="str">
        <f>IF(Raw!AT394="", "", Raw!AT394)</f>
        <v/>
      </c>
      <c r="E394" t="str">
        <f>IF(Raw!V394="", "", Raw!V394)</f>
        <v/>
      </c>
      <c r="F394" t="str">
        <f>IF(Raw!BA394="", "", Raw!BA394)</f>
        <v/>
      </c>
      <c r="G394" t="str">
        <f>IF(Raw!AV394="", "", Raw!AV394)</f>
        <v/>
      </c>
      <c r="H394" t="str">
        <f>IF(Raw!T394="", "", Raw!T394)</f>
        <v/>
      </c>
      <c r="I394" t="str">
        <f>IF(Raw!U394="", "", Raw!U394)</f>
        <v/>
      </c>
      <c r="J394" t="str">
        <f>IF(Raw!AZ394="Failed", "No", "")</f>
        <v/>
      </c>
      <c r="K394" s="2" t="str">
        <f>IF(Raw!BH394="", "", IF(Raw!BH394="Missed", "Missed", DATEVALUE(RIGHT(Raw!BH394, LEN(Raw!BH394) - FIND(",", Raw!BH394) - 1))))</f>
        <v/>
      </c>
      <c r="L394" s="3" t="str">
        <f>IF(Raw!BU394="", "", IF(Raw!BU394="Missed", "Missed", TIMEVALUE(Raw!BU394)))</f>
        <v/>
      </c>
      <c r="M394" t="str">
        <f>IF(Raw!BJ394="", "", Raw!BJ394)</f>
        <v/>
      </c>
    </row>
    <row r="395" spans="1:13" x14ac:dyDescent="0.2">
      <c r="A395" s="4" t="str">
        <f>IF(B395="", "", 394)</f>
        <v/>
      </c>
      <c r="B395" s="4" t="str">
        <f>IF(Raw!R395="", "", Raw!R395)</f>
        <v/>
      </c>
      <c r="C395" s="4" t="str">
        <f>IF(Raw!S395="", "", Raw!S395)</f>
        <v/>
      </c>
      <c r="D395" t="str">
        <f>IF(Raw!AT395="", "", Raw!AT395)</f>
        <v/>
      </c>
      <c r="E395" t="str">
        <f>IF(Raw!V395="", "", Raw!V395)</f>
        <v/>
      </c>
      <c r="F395" t="str">
        <f>IF(Raw!BA395="", "", Raw!BA395)</f>
        <v/>
      </c>
      <c r="G395" t="str">
        <f>IF(Raw!AV395="", "", Raw!AV395)</f>
        <v/>
      </c>
      <c r="H395" t="str">
        <f>IF(Raw!T395="", "", Raw!T395)</f>
        <v/>
      </c>
      <c r="I395" t="str">
        <f>IF(Raw!U395="", "", Raw!U395)</f>
        <v/>
      </c>
      <c r="J395" t="str">
        <f>IF(Raw!AZ395="Failed", "No", "")</f>
        <v/>
      </c>
      <c r="K395" s="2" t="str">
        <f>IF(Raw!BH395="", "", IF(Raw!BH395="Missed", "Missed", DATEVALUE(RIGHT(Raw!BH395, LEN(Raw!BH395) - FIND(",", Raw!BH395) - 1))))</f>
        <v/>
      </c>
      <c r="L395" s="3" t="str">
        <f>IF(Raw!BU395="", "", IF(Raw!BU395="Missed", "Missed", TIMEVALUE(Raw!BU395)))</f>
        <v/>
      </c>
      <c r="M395" t="str">
        <f>IF(Raw!BJ395="", "", Raw!BJ395)</f>
        <v/>
      </c>
    </row>
    <row r="396" spans="1:13" x14ac:dyDescent="0.2">
      <c r="A396" s="4" t="str">
        <f>IF(B396="", "", 395)</f>
        <v/>
      </c>
      <c r="B396" s="4" t="str">
        <f>IF(Raw!R396="", "", Raw!R396)</f>
        <v/>
      </c>
      <c r="C396" s="4" t="str">
        <f>IF(Raw!S396="", "", Raw!S396)</f>
        <v/>
      </c>
      <c r="D396" t="str">
        <f>IF(Raw!AT396="", "", Raw!AT396)</f>
        <v/>
      </c>
      <c r="E396" t="str">
        <f>IF(Raw!V396="", "", Raw!V396)</f>
        <v/>
      </c>
      <c r="F396" t="str">
        <f>IF(Raw!BA396="", "", Raw!BA396)</f>
        <v/>
      </c>
      <c r="G396" t="str">
        <f>IF(Raw!AV396="", "", Raw!AV396)</f>
        <v/>
      </c>
      <c r="H396" t="str">
        <f>IF(Raw!T396="", "", Raw!T396)</f>
        <v/>
      </c>
      <c r="I396" t="str">
        <f>IF(Raw!U396="", "", Raw!U396)</f>
        <v/>
      </c>
      <c r="J396" t="str">
        <f>IF(Raw!AZ396="Failed", "No", "")</f>
        <v/>
      </c>
      <c r="K396" s="2" t="str">
        <f>IF(Raw!BH396="", "", IF(Raw!BH396="Missed", "Missed", DATEVALUE(RIGHT(Raw!BH396, LEN(Raw!BH396) - FIND(",", Raw!BH396) - 1))))</f>
        <v/>
      </c>
      <c r="L396" s="3" t="str">
        <f>IF(Raw!BU396="", "", IF(Raw!BU396="Missed", "Missed", TIMEVALUE(Raw!BU396)))</f>
        <v/>
      </c>
      <c r="M396" t="str">
        <f>IF(Raw!BJ396="", "", Raw!BJ396)</f>
        <v/>
      </c>
    </row>
    <row r="397" spans="1:13" x14ac:dyDescent="0.2">
      <c r="A397" s="4" t="str">
        <f>IF(B397="", "", 396)</f>
        <v/>
      </c>
      <c r="B397" s="4" t="str">
        <f>IF(Raw!R397="", "", Raw!R397)</f>
        <v/>
      </c>
      <c r="C397" s="4" t="str">
        <f>IF(Raw!S397="", "", Raw!S397)</f>
        <v/>
      </c>
      <c r="D397" t="str">
        <f>IF(Raw!AT397="", "", Raw!AT397)</f>
        <v/>
      </c>
      <c r="E397" t="str">
        <f>IF(Raw!V397="", "", Raw!V397)</f>
        <v/>
      </c>
      <c r="F397" t="str">
        <f>IF(Raw!BA397="", "", Raw!BA397)</f>
        <v/>
      </c>
      <c r="G397" t="str">
        <f>IF(Raw!AV397="", "", Raw!AV397)</f>
        <v/>
      </c>
      <c r="H397" t="str">
        <f>IF(Raw!T397="", "", Raw!T397)</f>
        <v/>
      </c>
      <c r="I397" t="str">
        <f>IF(Raw!U397="", "", Raw!U397)</f>
        <v/>
      </c>
      <c r="J397" t="str">
        <f>IF(Raw!AZ397="Failed", "No", "")</f>
        <v/>
      </c>
      <c r="K397" s="2" t="str">
        <f>IF(Raw!BH397="", "", IF(Raw!BH397="Missed", "Missed", DATEVALUE(RIGHT(Raw!BH397, LEN(Raw!BH397) - FIND(",", Raw!BH397) - 1))))</f>
        <v/>
      </c>
      <c r="L397" s="3" t="str">
        <f>IF(Raw!BU397="", "", IF(Raw!BU397="Missed", "Missed", TIMEVALUE(Raw!BU397)))</f>
        <v/>
      </c>
      <c r="M397" t="str">
        <f>IF(Raw!BJ397="", "", Raw!BJ397)</f>
        <v/>
      </c>
    </row>
    <row r="398" spans="1:13" x14ac:dyDescent="0.2">
      <c r="A398" s="4" t="str">
        <f>IF(B398="", "", 397)</f>
        <v/>
      </c>
      <c r="B398" s="4" t="str">
        <f>IF(Raw!R398="", "", Raw!R398)</f>
        <v/>
      </c>
      <c r="C398" s="4" t="str">
        <f>IF(Raw!S398="", "", Raw!S398)</f>
        <v/>
      </c>
      <c r="D398" t="str">
        <f>IF(Raw!AT398="", "", Raw!AT398)</f>
        <v/>
      </c>
      <c r="E398" t="str">
        <f>IF(Raw!V398="", "", Raw!V398)</f>
        <v/>
      </c>
      <c r="F398" t="str">
        <f>IF(Raw!BA398="", "", Raw!BA398)</f>
        <v/>
      </c>
      <c r="G398" t="str">
        <f>IF(Raw!AV398="", "", Raw!AV398)</f>
        <v/>
      </c>
      <c r="H398" t="str">
        <f>IF(Raw!T398="", "", Raw!T398)</f>
        <v/>
      </c>
      <c r="I398" t="str">
        <f>IF(Raw!U398="", "", Raw!U398)</f>
        <v/>
      </c>
      <c r="J398" t="str">
        <f>IF(Raw!AZ398="Failed", "No", "")</f>
        <v/>
      </c>
      <c r="K398" s="2" t="str">
        <f>IF(Raw!BH398="", "", IF(Raw!BH398="Missed", "Missed", DATEVALUE(RIGHT(Raw!BH398, LEN(Raw!BH398) - FIND(",", Raw!BH398) - 1))))</f>
        <v/>
      </c>
      <c r="L398" s="3" t="str">
        <f>IF(Raw!BU398="", "", IF(Raw!BU398="Missed", "Missed", TIMEVALUE(Raw!BU398)))</f>
        <v/>
      </c>
      <c r="M398" t="str">
        <f>IF(Raw!BJ398="", "", Raw!BJ398)</f>
        <v/>
      </c>
    </row>
    <row r="399" spans="1:13" x14ac:dyDescent="0.2">
      <c r="A399" s="4" t="str">
        <f>IF(B399="", "", 398)</f>
        <v/>
      </c>
      <c r="B399" s="4" t="str">
        <f>IF(Raw!R399="", "", Raw!R399)</f>
        <v/>
      </c>
      <c r="C399" s="4" t="str">
        <f>IF(Raw!S399="", "", Raw!S399)</f>
        <v/>
      </c>
      <c r="D399" t="str">
        <f>IF(Raw!AT399="", "", Raw!AT399)</f>
        <v/>
      </c>
      <c r="E399" t="str">
        <f>IF(Raw!V399="", "", Raw!V399)</f>
        <v/>
      </c>
      <c r="F399" t="str">
        <f>IF(Raw!BA399="", "", Raw!BA399)</f>
        <v/>
      </c>
      <c r="G399" t="str">
        <f>IF(Raw!AV399="", "", Raw!AV399)</f>
        <v/>
      </c>
      <c r="H399" t="str">
        <f>IF(Raw!T399="", "", Raw!T399)</f>
        <v/>
      </c>
      <c r="I399" t="str">
        <f>IF(Raw!U399="", "", Raw!U399)</f>
        <v/>
      </c>
      <c r="J399" t="str">
        <f>IF(Raw!AZ399="Failed", "No", "")</f>
        <v/>
      </c>
      <c r="K399" s="2" t="str">
        <f>IF(Raw!BH399="", "", IF(Raw!BH399="Missed", "Missed", DATEVALUE(RIGHT(Raw!BH399, LEN(Raw!BH399) - FIND(",", Raw!BH399) - 1))))</f>
        <v/>
      </c>
      <c r="L399" s="3" t="str">
        <f>IF(Raw!BU399="", "", IF(Raw!BU399="Missed", "Missed", TIMEVALUE(Raw!BU399)))</f>
        <v/>
      </c>
      <c r="M399" t="str">
        <f>IF(Raw!BJ399="", "", Raw!BJ399)</f>
        <v/>
      </c>
    </row>
    <row r="400" spans="1:13" x14ac:dyDescent="0.2">
      <c r="A400" s="4" t="str">
        <f>IF(B400="", "", 399)</f>
        <v/>
      </c>
      <c r="B400" s="4" t="str">
        <f>IF(Raw!R400="", "", Raw!R400)</f>
        <v/>
      </c>
      <c r="C400" s="4" t="str">
        <f>IF(Raw!S400="", "", Raw!S400)</f>
        <v/>
      </c>
      <c r="D400" t="str">
        <f>IF(Raw!AT400="", "", Raw!AT400)</f>
        <v/>
      </c>
      <c r="E400" t="str">
        <f>IF(Raw!V400="", "", Raw!V400)</f>
        <v/>
      </c>
      <c r="F400" t="str">
        <f>IF(Raw!BA400="", "", Raw!BA400)</f>
        <v/>
      </c>
      <c r="G400" t="str">
        <f>IF(Raw!AV400="", "", Raw!AV400)</f>
        <v/>
      </c>
      <c r="H400" t="str">
        <f>IF(Raw!T400="", "", Raw!T400)</f>
        <v/>
      </c>
      <c r="I400" t="str">
        <f>IF(Raw!U400="", "", Raw!U400)</f>
        <v/>
      </c>
      <c r="J400" t="str">
        <f>IF(Raw!AZ400="Failed", "No", "")</f>
        <v/>
      </c>
      <c r="K400" s="2" t="str">
        <f>IF(Raw!BH400="", "", IF(Raw!BH400="Missed", "Missed", DATEVALUE(RIGHT(Raw!BH400, LEN(Raw!BH400) - FIND(",", Raw!BH400) - 1))))</f>
        <v/>
      </c>
      <c r="L400" s="3" t="str">
        <f>IF(Raw!BU400="", "", IF(Raw!BU400="Missed", "Missed", TIMEVALUE(Raw!BU400)))</f>
        <v/>
      </c>
      <c r="M400" t="str">
        <f>IF(Raw!BJ400="", "", Raw!BJ400)</f>
        <v/>
      </c>
    </row>
  </sheetData>
  <autoFilter ref="A1:M400" xr:uid="{86806FD2-1238-447F-A2C7-180533233923}"/>
  <conditionalFormatting sqref="A1:M400">
    <cfRule type="expression" dxfId="0" priority="1">
      <formula>$J1="No"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I A A B Q S w M E F A A C A A g A W U / i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W U /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P 4 k x 4 N P 8 o 5 Q U A A N p Q A A A T A B w A R m 9 y b X V s Y X M v U 2 V j d G l v b j E u b S C i G A A o o B Q A A A A A A A A A A A A A A A A A A A A A A A A A A A D t m 9 l u 2 z g U h u 8 D 5 B 0 I 9 8 Z B n N S S r c U z y E W Q Z e p B O o 1 s z 4 Z m E L A S a x O V K E O U n B p F 3 3 0 o L 4 k T 8 o / T p I M C A / a i d c 5 C n k 8 m q c P 8 q G R x y X N B h s t / n Z 9 3 d 3 Z 3 5 I Q W L C G v G u c 0 T Y n b d k L S H 7 4 j A z b m s i z o M q E q Z m x + / W u V z o n b W g R d O 2 3 S D Q 7 i l F G h 0 p v u X o M c k Z S V u z t E / R n m V R E z Z T m R s 8 P T P K 4 y J s r m O U / Z 4 U k u S v W D b D Z O f r r 6 X b J C X s 0 r O e F X p / m N S H O a y K u 6 l P 1 6 l n 1 V y v 5 m K f s b p e y 7 r f 1 V K Y f d 4 O q b 6 z + 8 q / 8 w l r P G X u v 9 K U t 5 x k t W H D V a j R Y 5 y d M q E / L I a T s t c i b i P O F i f O R 7 7 f r n q M p L N i z n K T u 6 + 3 i o e P / Z a y 0 f w q v G y Y S K M S O j + Z T V j 2 d E P 6 i Q U U G F / J g X 2 X L 4 2 i m b y w f W + v K l s b Q 6 a v p S e U j J P p d f W 2 R t d 4 G 9 A + x d Y P e A 3 Q f 2 A N h D Y O 8 B u 9 N G D k T s I G Q H M T s I 2 k H U D s J 2 E L e D w B 1 E 7 i J y F 3 7 X i N x F 5 C 4 i d x G 5 i 8 h d R O 4 i c h e R d x B 5 B 5 F 3 4 D J H 5 B 1 E 3 k H k H U T e Q e Q d R N 5 B 5 F 1 E 3 k X k X U T e h T s c k X c R e R e R d x F 5 F 5 F 3 E b m H y D 1 E 7 i F y D 5 F 7 8 H B D 5 B 4 i 9 x C 5 h 8 g 9 R O 4 j c h + R + 4 j c R + Q + I v f h u Y 7 I f U T u I 3 I f k Q e I P E D k A S I P E H m A y A N E H s B X G i I P E H m A y E N E H i L y E J G H i D x E 5 C E i D x F 5 C N / m i D x E 5 D 1 E 3 k P k P U T e Q + Q 9 R N 5 D 5 D 1 E 3 k P k P d j I 4 E 4 G t j L t + + x f 7 x r C y y L P V K + Y k D e M J q r 1 v e s K V 5 6 V v X m / d 2 y R 9 y v / c Z o O Y 5 r S Q h 6 V R c W 0 X j N 5 S r N p q K P u P I c l L c p T W j K N 6 0 w k R r v K K C u p m f u X x 0 l S M K l 7 1 L x j o + O 0 W v X q T S 6 I Z H E u E r m n R Z 1 z w e W E J Z p j o D K K h J m r H D A 5 z Y V k f W M e n 3 J 1 H b m g s v y N Z q b k V c Q 5 L 7 a F n G W U p / r D + 6 w u F I K m A / a R F U z E + g A X e b y A v 1 B / l 1 X y S E A u x u a I 0 / q 2 w z 9 U d V S 9 E g T T C 6 k v W x d q k V R 0 r A 8 Q u d f 6 j l V G f b c q o 7 5 T l V H f p Z H B Z E g 1 3 A k i f W d H + p 6 O 9 N 0 c G e 4 R y m Z i M 1 w s I k M z F R n 6 q M h w L 4 g M X W B k u A 1 E h q t D Z O i 2 I 8 O 9 I D J 0 z J G h J 4 4 M z V R k a P U j Q 4 N 6 H K s T I e M x + Z v R A n t H r M g M 5 4 F a m 6 J c H 1 r 3 n c a 9 c 1 w U f E Z T Y t y 4 a 6 e 5 k p X z b S 7 K y S P j z v U q F 7 8 O U L f 7 b J q y e s N o E X 9 w S c 0 Q f b H Y z H W W G n 3 N + 6 6 o t / / y A P u T p X G e M T P R 0 9 N H 3 P C 0 n p 6 + P j H 0 o 4 T P u B g T d c o e l x M m J B m q 4 7 j O N N Y L o 4 3 l w W h c T S X i C Z h 6 4 T L P s 3 D B Q W / X 6 L C K Y 1 U B W F w P o 4 x T a V F w 1 h E v U 0 b 6 f 5 l n u / U a Z 7 n 1 w t E v 6 Z Q V N 3 n x i Z x M W P z p g I M v z B B n n N E Q B + f u Z x k f r 1 7 P A z a u 0 s X H L S t n W 5 J 5 f W 9 J w u u I 3 h A q E j K k H 1 k 5 B w v q f o x 5 Z d 2 P g f O p t i k t J 6 Q v p O p b 1 C v d P K M W Z Z x T i 9 q y W + r 6 V E u z / A 3 r O e X F Y / t H D 3 5 k R + n B s J R f i r y a E o d o + 6 M e 4 3 Y 5 1 7 8 Y p e q g r U Q J R n B f M E L 4 2 v G I Y S F v y f G f l X N + 4 J B t y 3 P L I M G L B 1 k / 9 Q f L t P 6 o r a K n P P u X j v O W S 6 k u E W e z + j V k f L + H r 9 3 2 t z 9 v 1 3 l G j v u s n P / w K 7 l d x N / z + 3 n p o J 3 v O 6 j x X U s O y C i f 8 l i / 5 t 1 r H 8 1 h G 7 f l A c v y W X 2 l z a d k k N 9 s 3 J a H n / i 0 + e D O 2 3 L 3 d n e 4 g M k v l b s 8 f y 0 X / V C p y / O f I X X d 1 W 6 l L i t 1 m R 1 W 6 t I c V u r S H F b q 0 s 4 X K 3 V p D i t 1 a Q 4 r d W k O K 3 V p D i t 1 W a l r E W W l L i t 1 b Z q s 1 G W l L i t 1 W a k L r F E r d V m p C 8 Z Y q e s J w V b q I l b q s l K X l b q s 1 L U h d f 3 w / 9 l l 5 S 5 g t 3 L X p s P K X Z r D y l 2 a w 8 p d m s P K X Z r D y l 3 a O 8 L K X Z r D y l 2 a w 8 p d V u 7 S H F b u s n L X p s 3 K X V b u s n L X 8 9 O t 3 G X l L i t 3 P R Z j 5 a 4 n B F u 5 i 1 i 5 y 8 p d V u 7 6 P 8 h d / w J Q S w E C L Q A U A A I A C A B Z T + J M 2 g T H J 6 c A A A D 4 A A A A E g A A A A A A A A A A A A A A A A A A A A A A Q 2 9 u Z m l n L 1 B h Y 2 t h Z 2 U u e G 1 s U E s B A i 0 A F A A C A A g A W U / i T A / K 6 a u k A A A A 6 Q A A A B M A A A A A A A A A A A A A A A A A 8 w A A A F t D b 2 5 0 Z W 5 0 X 1 R 5 c G V z X S 5 4 b W x Q S w E C L Q A U A A I A C A B Z T + J M e D T / K O U F A A D a U A A A E w A A A A A A A A A A A A A A A A D k A Q A A R m 9 y b X V s Y X M v U 2 V j d G l v b j E u b V B L B Q Y A A A A A A w A D A M I A A A A W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Z A E A A A A A A P h j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W x s J T I w M j A x O C U y M E l T T y U y M F J l Z 2 l z d H J h d G l v b i U y M F N 1 c n Z l e V 9 K d W x 5 J T I w M i U y Q y U y M D I w M T h f M T A l M j A 0 N y 1 j b G V h b m V k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D J U M T Y 6 N D g 6 N T E u M z Y z N T M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1 N 0 Y X J 0 R G F 0 Z S Z x d W 9 0 O y w m c X V v d D t F b m R E Y X R l J n F 1 b 3 Q 7 L C Z x d W 9 0 O 1 N 0 Y X R 1 c y Z x d W 9 0 O y w m c X V v d D t J U E F k Z H J l c 3 M m c X V v d D s s J n F 1 b 3 Q 7 U H J v Z 3 J l c 3 M m c X V v d D s s J n F 1 b 3 Q 7 R H V y Y X R p b 2 4 g K G l u I H N l Y 2 9 u Z H M p J n F 1 b 3 Q 7 L C Z x d W 9 0 O 0 Z p b m l z a G V k J n F 1 b 3 Q 7 L C Z x d W 9 0 O 1 J l Y 2 9 y Z G V k R G F 0 Z S Z x d W 9 0 O y w m c X V v d D t S Z X N w b 2 5 z Z U l k J n F 1 b 3 Q 7 L C Z x d W 9 0 O 1 J l Y 2 l w a W V u d E x h c 3 R O Y W 1 l J n F 1 b 3 Q 7 L C Z x d W 9 0 O 1 J l Y 2 l w a W V u d E Z p c n N 0 T m F t Z S Z x d W 9 0 O y w m c X V v d D t S Z W N p c G l l b n R F b W F p b C Z x d W 9 0 O y w m c X V v d D t F e H R l c m 5 h b F J l Z m V y Z W 5 j Z S Z x d W 9 0 O y w m c X V v d D t M b 2 N h d G l v b k x h d G l 0 d W R l J n F 1 b 3 Q 7 L C Z x d W 9 0 O 0 x v Y 2 F 0 a W 9 u T G 9 u Z 2 l 0 d W R l J n F 1 b 3 Q 7 L C Z x d W 9 0 O 0 R p c 3 R y a W J 1 d G l v b k N o Y W 5 u Z W w m c X V v d D s s J n F 1 b 3 Q 7 V X N l c k x h b m d 1 Y W d l J n F 1 b 3 Q 7 L C Z x d W 9 0 O 1 E y X z E m c X V v d D s s J n F 1 b 3 Q 7 U T J f M i Z x d W 9 0 O y w m c X V v d D t R M l 8 z J n F 1 b 3 Q 7 L C Z x d W 9 0 O 1 E y X z Q m c X V v d D s s J n F 1 b 3 Q 7 U T Q m c X V v d D s s J n F 1 b 3 Q 7 U T M m c X V v d D s s J n F 1 b 3 Q 7 U T E w J n F 1 b 3 Q 7 L C Z x d W 9 0 O 1 E 1 J n F 1 b 3 Q 7 L C Z x d W 9 0 O 1 E 2 J n F 1 b 3 Q 7 L C Z x d W 9 0 O 1 E 3 J n F 1 b 3 Q 7 L C Z x d W 9 0 O 1 E x M S Z x d W 9 0 O y w m c X V v d D t R M T F f M S Z x d W 9 0 O y w m c X V v d D t R M T I m c X V v d D s s J n F 1 b 3 Q 7 U T Q 0 J n F 1 b 3 Q 7 L C Z x d W 9 0 O 1 E 0 N S Z x d W 9 0 O y w m c X V v d D t R M T c m c X V v d D s s J n F 1 b 3 Q 7 U T M 5 J n F 1 b 3 Q 7 L C Z x d W 9 0 O 1 E x O S Z x d W 9 0 O y w m c X V v d D t R M T g m c X V v d D s s J n F 1 b 3 Q 7 U T I 3 J n F 1 b 3 Q 7 L C Z x d W 9 0 O 1 E y M S Z x d W 9 0 O y w m c X V v d D t R M z E m c X V v d D s s J n F 1 b 3 Q 7 U T M z J n F 1 b 3 Q 7 L C Z x d W 9 0 O 1 E 1 M i Z x d W 9 0 O y w m c X V v d D t R M j Y m c X V v d D s s J n F 1 b 3 Q 7 U T Q w J n F 1 b 3 Q 7 L C Z x d W 9 0 O 0 F j Y W R l b W l j I F l l Y X I m c X V v d D s s J n F 1 b 3 Q 7 Q W N h Z G V t a W M g V G V y b S Z x d W 9 0 O y w m c X V v d D t T d H V k Z W 5 0 I F R 5 c G U m c X V v d D s s J n F 1 b 3 Q 7 T m F t Z S Z x d W 9 0 O y w m c X V v d D t B c n J p d m F s I E R h d G U m c X V v d D s s J n F 1 b 3 Q 7 Q X J y a X Z h b C B Z Z W F y J n F 1 b 3 Q 7 L C Z x d W 9 0 O 0 F y c m l 2 Y W w g T W 9 u d G g m c X V v d D s s J n F 1 b 3 Q 7 Q X J y a X Z h b C B E Y X k m c X V v d D s s J n F 1 b 3 Q 7 U 3 V y d m V 5 I E N v b X B s Z X R p b 2 4 m c X V v d D s s J n F 1 b 3 Q 7 V m l z Y S B U e X B l J n F 1 b 3 Q 7 L C Z x d W 9 0 O 0 l u d G V y b m F 0 a W 9 u Y W w g U 3 R 1 Z G V u d C B P c m l l b n R h d G l v b i B X Z W x j b 2 1 l I E R h d G U m c X V v d D s s J n F 1 b 3 Q 7 S W 5 0 Z X J u Y X R p b 2 5 h b C B T d H V k Z W 5 0 I E 9 y a W V u d G F 0 a W 9 u I F d l b G N v b W U g V G l t Z S Z x d W 9 0 O y w m c X V v d D t J b n R l c m 5 h d G l v b m F s I F N 0 d W R l b n Q g T 3 J p Z W 5 0 Y X R p b 2 4 g V 2 V s Y 2 9 t Z S B M b 2 N h d G l v b i Z x d W 9 0 O y w m c X V v d D t M a X Z p b m c g a W 4 g Q X R o Z W 5 z I F N l c 3 N p b 2 4 g R G F 0 Z S Z x d W 9 0 O y w m c X V v d D t M a X Z p b m c g a W 4 g Q X R o Z W 5 z I F N l c 3 N p b 2 4 g V G l t Z S Z x d W 9 0 O y w m c X V v d D t M a X Z p b m c g a W 4 g Q X R o Z W 5 z I F N l c 3 N p b 2 4 g T G 9 j Y X R p b 2 4 m c X V v d D s s J n F 1 b 3 Q 7 T H V u Y 2 g g R G F 0 Z S Z x d W 9 0 O y w m c X V v d D t M d W 5 j a C B U a W 1 l J n F 1 b 3 Q 7 L C Z x d W 9 0 O 0 x 1 b m N o I E x v Y 2 F 0 a W 9 u J n F 1 b 3 Q 7 L C Z x d W 9 0 O 0 F j Y W R l b W l j I F N 1 Y 2 N l c 3 M g R G F 0 Z S Z x d W 9 0 O y w m c X V v d D t B Y 2 F k Z W 1 p Y y B T d W N j Z X N z I F R p b W U m c X V v d D s s J n F 1 b 3 Q 7 Q W N h Z G V t a W M g U 3 V j Y 2 V z c y B M b 2 N h d G l v b i Z x d W 9 0 O y w m c X V v d D t U a X R s Z S B J W C B E Y X R l J n F 1 b 3 Q 7 L C Z x d W 9 0 O 1 R p d G x l I E l Y I F R p b W U m c X V v d D s s J n F 1 b 3 Q 7 V G l 0 b G U g S V g g T G 9 j Y X R p b 2 4 m c X V v d D s s J n F 1 b 3 Q 7 U G F w Z X J 3 b 3 J r I E N o Z W N r L W l u I E R h d G U m c X V v d D s s J n F 1 b 3 Q 7 U G F w Z X J 3 b 3 J r I E N o Z W N r L W l u I F R p b W U m c X V v d D s s J n F 1 b 3 Q 7 U G F w Z X J 3 b 3 J r I E N o Z W N r L W l u I E x v Y 2 F 0 a W 9 u J n F 1 b 3 Q 7 L C Z x d W 9 0 O 0 l t b W l n c m F 0 a W 9 u I F J l Z 3 V s Y X R p b 2 5 z I F N l c 3 N p b 2 4 g R G F 0 Z S Z x d W 9 0 O y w m c X V v d D t J b W 1 p Z 3 J h d G l v b i B S Z W d 1 b G F 0 a W 9 u c y B T Z X N z a W 9 u I F R p b W U m c X V v d D s s J n F 1 b 3 Q 7 S W 1 t a W d y Y X R p b 2 4 g U m V n d W x h d G l v b n M g U 2 V z c 2 l v b i B M b 2 N h d G l v b i Z x d W 9 0 O y w m c X V v d D t M Y X c g Y W 5 k I F N h Z m V 0 e S B E Y X R l J n F 1 b 3 Q 7 L C Z x d W 9 0 O 0 x h d y B h b m Q g U 2 F m Z X R 5 I F R p b W U m c X V v d D s s J n F 1 b 3 Q 7 T G F 3 I G F u Z C B T Y W Z l d H k g T G 9 j Y X R p b 2 4 m c X V v d D s s J n F 1 b 3 Q 7 S G V h b H R o I E l u c 3 V y Y W 5 j Z S B E Y X R l J n F 1 b 3 Q 7 L C Z x d W 9 0 O 0 h l Y W x 0 a C B J b n N 1 c m F u Y 2 U g V G l t Z S Z x d W 9 0 O y w m c X V v d D t I Z W F s d G g g S W 5 z d X J h b m N l I E x v Y 2 F 0 a W 9 u J n F 1 b 3 Q 7 L C Z x d W 9 0 O 0 x 1 b m N o I G F u Z C B S Z X N v d X J j Z S B G Y W l y I E R h d G U m c X V v d D s s J n F 1 b 3 Q 7 T H V u Y 2 g g Y W 5 k I F J l c 2 9 1 c m N l I E Z h a X I g V G l t Z S Z x d W 9 0 O y w m c X V v d D t M d W 5 j a C B h b m Q g U m V z b 3 V y Y 2 U g R m F p c i B M b 2 N h d G l v b i Z x d W 9 0 O y w m c X V v d D t H c m 9 1 c C A x I E F j Y W R l b W l j I F N 1 Y 2 N l c 3 M g Y W 5 k I F R p d G x l I E l Y I F F 1 b 3 R h I E N v d W 5 0 J n F 1 b 3 Q 7 L C Z x d W 9 0 O 0 d y b 3 V w I D I g Q W N h Z G V t a W M g U 3 V j Y 2 V z c y B h b m Q g V G l 0 b G U g S V g g U X V v d G E g Q 2 9 1 b n Q m c X V v d D s s J n F 1 b 3 Q 7 O C 8 x N S B Q Y X B l c n d v c m s g Q 2 h l Y 2 s t a W 4 g U X V v d G E g Q 2 9 1 b n Q m c X V v d D s s J n F 1 b 3 Q 7 O C 8 x N i B Q Y X B l c n d v c m s g Q 2 h l Y 2 s t a W 4 g U X V v d G E g Q 2 9 1 b n Q m c X V v d D s s J n F 1 b 3 Q 7 O C 8 x N i B G L T E g S W 1 t a W d y Y X R p b 2 4 g U m V n d W x h d G l v b n M g U 2 V z c 2 l v b i B R d W 9 0 Y S B D b 3 V u d C Z x d W 9 0 O y w m c X V v d D s 4 L z E 3 I E Y t M S B J b W 1 p Z 3 J h d G l v b i B S Z W d 1 b G F 0 a W 9 u c y B T Z X N z a W 9 u I F F 1 b 3 R h I E N v d W 5 0 J n F 1 b 3 Q 7 L C Z x d W 9 0 O 0 d y b 3 V w I D E g T G F 3 I G F u Z C B T Y W Z l d H k g Y W 5 k I E h l Y W x 0 a C B J b n N 1 c m F u Y 2 U g U X V v d G E g Q 2 9 1 b n Q m c X V v d D s s J n F 1 b 3 Q 7 R 3 J v d X A g M i B M Y X c g Y W 5 k I F N h Z m V 0 e S B h b m Q g S G V h b H R o I E l u c 3 V y Y W 5 j Z S B R d W 9 0 Y S B D b 3 V u d C Z x d W 9 0 O y w m c X V v d D t N a X N z Z W Q g R X Z l b n Q g T m F t Z S Z x d W 9 0 O y w m c X V v d D s 4 L z I w I F B h c G V y d 2 9 y a y B D a G V j a y 1 p b i B R d W 9 0 Y S B D b 3 V u d C Z x d W 9 0 O y w m c X V v d D s 4 L z I x I F B h c G V y d 2 9 y a y B D a G V j a y 1 p b i B R d W 9 0 Y S B D b 3 V u d C Z x d W 9 0 O y w m c X V v d D s 4 L z I y I F B h c G V y d 2 9 y a y B D a G V j a y 1 p b i B R d W 9 0 Y S B D b 3 V u d C Z x d W 9 0 O y w m c X V v d D s 4 L z I y I E Y t M S B J b W 1 p Z 3 J h d G l v b i B S Z W d 1 b G F 0 a W 9 u c y B T Z X N z a W 9 u I F F 1 b 3 R h I E N v d W 5 0 J n F 1 b 3 Q 7 L C Z x d W 9 0 O 0 d y b 3 V w I D E g T G F 3 I G F u Z C B T Y W Z l d H k g Y W 5 k I F R p d G x l I E l Y I G F u Z C B I Z W F s d G g g S W 5 z d X J h b m N l I F F 1 b 3 R h I E N v d W 5 0 J n F 1 b 3 Q 7 L C Z x d W 9 0 O 0 d y b 3 V w I D I g T G F 3 I G F u Z C B T Y W Z l d H k g Y W 5 k I F R p d G x l I E l Y I G F u Z C B I Z W F s d G g g S W 5 z d X J h b m N l I F F 1 b 3 R h I E N v d W 5 0 J n F 1 b 3 Q 7 L C Z x d W 9 0 O 0 d y b 3 V w I D M g T G F 3 I G F u Z C B T Y W Z l d H k g Y W 5 k I F R p d G x l I E l Y I G F u Z C B I Z W F s d G g g S W 5 z d X J h b m N l I F F 1 b 3 R h I E N v d W 5 0 J n F 1 b 3 Q 7 L C Z x d W 9 0 O 0 F j Y W R l b W l j I F N 1 Y 2 N l c 3 M g R G F 0 Z S A t I F R v c G l j c y Z x d W 9 0 O y w m c X V v d D t B Y 2 F k Z W 1 p Y y B U Z X J t I C 0 g V G 9 w a W N z J n F 1 b 3 Q 7 X S I g L z 4 8 R W 5 0 c n k g V H l w Z T 0 i R m l s b F N 0 Y X R 1 c y I g V m F s d W U 9 I n N D b 2 1 w b G V 0 Z S I g L z 4 8 R W 5 0 c n k g V H l w Z T 0 i R m l s b E N v d W 5 0 I i B W Y W x 1 Z T 0 i b D U 0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b G w g M j A x O C B J U 0 8 g U m V n a X N 0 c m F 0 a W 9 u I F N 1 c n Z l e V 9 K d W x 5 I D I s I D I w M T h f M T A g N D c t Y 2 x l Y W 5 l Z C 9 D a G F u Z 2 V k I F R 5 c G U u e 1 N 0 Y X J 0 R G F 0 Z S w w f S Z x d W 9 0 O y w m c X V v d D t T Z W N 0 a W 9 u M S 9 G Y W x s I D I w M T g g S V N P I F J l Z 2 l z d H J h d G l v b i B T d X J 2 Z X l f S n V s e S A y L C A y M D E 4 X z E w I D Q 3 L W N s Z W F u Z W Q v Q 2 h h b m d l Z C B U e X B l L n t F b m R E Y X R l L D F 9 J n F 1 b 3 Q 7 L C Z x d W 9 0 O 1 N l Y 3 R p b 2 4 x L 0 Z h b G w g M j A x O C B J U 0 8 g U m V n a X N 0 c m F 0 a W 9 u I F N 1 c n Z l e V 9 K d W x 5 I D I s I D I w M T h f M T A g N D c t Y 2 x l Y W 5 l Z C 9 D a G F u Z 2 V k I F R 5 c G U u e 1 N 0 Y X R 1 c y w y f S Z x d W 9 0 O y w m c X V v d D t T Z W N 0 a W 9 u M S 9 G Y W x s I D I w M T g g S V N P I F J l Z 2 l z d H J h d G l v b i B T d X J 2 Z X l f S n V s e S A y L C A y M D E 4 X z E w I D Q 3 L W N s Z W F u Z W Q v Q 2 h h b m d l Z C B U e X B l L n t J U E F k Z H J l c 3 M s M 3 0 m c X V v d D s s J n F 1 b 3 Q 7 U 2 V j d G l v b j E v R m F s b C A y M D E 4 I E l T T y B S Z W d p c 3 R y Y X R p b 2 4 g U 3 V y d m V 5 X 0 p 1 b H k g M i w g M j A x O F 8 x M C A 0 N y 1 j b G V h b m V k L 0 N o Y W 5 n Z W Q g V H l w Z S 5 7 U H J v Z 3 J l c 3 M s N H 0 m c X V v d D s s J n F 1 b 3 Q 7 U 2 V j d G l v b j E v R m F s b C A y M D E 4 I E l T T y B S Z W d p c 3 R y Y X R p b 2 4 g U 3 V y d m V 5 X 0 p 1 b H k g M i w g M j A x O F 8 x M C A 0 N y 1 j b G V h b m V k L 0 N o Y W 5 n Z W Q g V H l w Z S 5 7 R H V y Y X R p b 2 4 g K G l u I H N l Y 2 9 u Z H M p L D V 9 J n F 1 b 3 Q 7 L C Z x d W 9 0 O 1 N l Y 3 R p b 2 4 x L 0 Z h b G w g M j A x O C B J U 0 8 g U m V n a X N 0 c m F 0 a W 9 u I F N 1 c n Z l e V 9 K d W x 5 I D I s I D I w M T h f M T A g N D c t Y 2 x l Y W 5 l Z C 9 D a G F u Z 2 V k I F R 5 c G U u e 0 Z p b m l z a G V k L D Z 9 J n F 1 b 3 Q 7 L C Z x d W 9 0 O 1 N l Y 3 R p b 2 4 x L 0 Z h b G w g M j A x O C B J U 0 8 g U m V n a X N 0 c m F 0 a W 9 u I F N 1 c n Z l e V 9 K d W x 5 I D I s I D I w M T h f M T A g N D c t Y 2 x l Y W 5 l Z C 9 D a G F u Z 2 V k I F R 5 c G U u e 1 J l Y 2 9 y Z G V k R G F 0 Z S w 3 f S Z x d W 9 0 O y w m c X V v d D t T Z W N 0 a W 9 u M S 9 G Y W x s I D I w M T g g S V N P I F J l Z 2 l z d H J h d G l v b i B T d X J 2 Z X l f S n V s e S A y L C A y M D E 4 X z E w I D Q 3 L W N s Z W F u Z W Q v Q 2 h h b m d l Z C B U e X B l L n t S Z X N w b 2 5 z Z U l k L D h 9 J n F 1 b 3 Q 7 L C Z x d W 9 0 O 1 N l Y 3 R p b 2 4 x L 0 Z h b G w g M j A x O C B J U 0 8 g U m V n a X N 0 c m F 0 a W 9 u I F N 1 c n Z l e V 9 K d W x 5 I D I s I D I w M T h f M T A g N D c t Y 2 x l Y W 5 l Z C 9 D a G F u Z 2 V k I F R 5 c G U u e 1 J l Y 2 l w a W V u d E x h c 3 R O Y W 1 l L D l 9 J n F 1 b 3 Q 7 L C Z x d W 9 0 O 1 N l Y 3 R p b 2 4 x L 0 Z h b G w g M j A x O C B J U 0 8 g U m V n a X N 0 c m F 0 a W 9 u I F N 1 c n Z l e V 9 K d W x 5 I D I s I D I w M T h f M T A g N D c t Y 2 x l Y W 5 l Z C 9 D a G F u Z 2 V k I F R 5 c G U u e 1 J l Y 2 l w a W V u d E Z p c n N 0 T m F t Z S w x M H 0 m c X V v d D s s J n F 1 b 3 Q 7 U 2 V j d G l v b j E v R m F s b C A y M D E 4 I E l T T y B S Z W d p c 3 R y Y X R p b 2 4 g U 3 V y d m V 5 X 0 p 1 b H k g M i w g M j A x O F 8 x M C A 0 N y 1 j b G V h b m V k L 0 N o Y W 5 n Z W Q g V H l w Z S 5 7 U m V j a X B p Z W 5 0 R W 1 h a W w s M T F 9 J n F 1 b 3 Q 7 L C Z x d W 9 0 O 1 N l Y 3 R p b 2 4 x L 0 Z h b G w g M j A x O C B J U 0 8 g U m V n a X N 0 c m F 0 a W 9 u I F N 1 c n Z l e V 9 K d W x 5 I D I s I D I w M T h f M T A g N D c t Y 2 x l Y W 5 l Z C 9 D a G F u Z 2 V k I F R 5 c G U u e 0 V 4 d G V y b m F s U m V m Z X J l b m N l L D E y f S Z x d W 9 0 O y w m c X V v d D t T Z W N 0 a W 9 u M S 9 G Y W x s I D I w M T g g S V N P I F J l Z 2 l z d H J h d G l v b i B T d X J 2 Z X l f S n V s e S A y L C A y M D E 4 X z E w I D Q 3 L W N s Z W F u Z W Q v Q 2 h h b m d l Z C B U e X B l L n t M b 2 N h d G l v b k x h d G l 0 d W R l L D E z f S Z x d W 9 0 O y w m c X V v d D t T Z W N 0 a W 9 u M S 9 G Y W x s I D I w M T g g S V N P I F J l Z 2 l z d H J h d G l v b i B T d X J 2 Z X l f S n V s e S A y L C A y M D E 4 X z E w I D Q 3 L W N s Z W F u Z W Q v Q 2 h h b m d l Z C B U e X B l L n t M b 2 N h d G l v b k x v b m d p d H V k Z S w x N H 0 m c X V v d D s s J n F 1 b 3 Q 7 U 2 V j d G l v b j E v R m F s b C A y M D E 4 I E l T T y B S Z W d p c 3 R y Y X R p b 2 4 g U 3 V y d m V 5 X 0 p 1 b H k g M i w g M j A x O F 8 x M C A 0 N y 1 j b G V h b m V k L 0 N o Y W 5 n Z W Q g V H l w Z S 5 7 R G l z d H J p Y n V 0 a W 9 u Q 2 h h b m 5 l b C w x N X 0 m c X V v d D s s J n F 1 b 3 Q 7 U 2 V j d G l v b j E v R m F s b C A y M D E 4 I E l T T y B S Z W d p c 3 R y Y X R p b 2 4 g U 3 V y d m V 5 X 0 p 1 b H k g M i w g M j A x O F 8 x M C A 0 N y 1 j b G V h b m V k L 0 N o Y W 5 n Z W Q g V H l w Z S 5 7 V X N l c k x h b m d 1 Y W d l L D E 2 f S Z x d W 9 0 O y w m c X V v d D t T Z W N 0 a W 9 u M S 9 G Y W x s I D I w M T g g S V N P I F J l Z 2 l z d H J h d G l v b i B T d X J 2 Z X l f S n V s e S A y L C A y M D E 4 X z E w I D Q 3 L W N s Z W F u Z W Q v Q 2 h h b m d l Z C B U e X B l L n t R M l 8 x L D E 3 f S Z x d W 9 0 O y w m c X V v d D t T Z W N 0 a W 9 u M S 9 G Y W x s I D I w M T g g S V N P I F J l Z 2 l z d H J h d G l v b i B T d X J 2 Z X l f S n V s e S A y L C A y M D E 4 X z E w I D Q 3 L W N s Z W F u Z W Q v Q 2 h h b m d l Z C B U e X B l L n t R M l 8 y L D E 4 f S Z x d W 9 0 O y w m c X V v d D t T Z W N 0 a W 9 u M S 9 G Y W x s I D I w M T g g S V N P I F J l Z 2 l z d H J h d G l v b i B T d X J 2 Z X l f S n V s e S A y L C A y M D E 4 X z E w I D Q 3 L W N s Z W F u Z W Q v Q 2 h h b m d l Z C B U e X B l L n t R M l 8 z L D E 5 f S Z x d W 9 0 O y w m c X V v d D t T Z W N 0 a W 9 u M S 9 G Y W x s I D I w M T g g S V N P I F J l Z 2 l z d H J h d G l v b i B T d X J 2 Z X l f S n V s e S A y L C A y M D E 4 X z E w I D Q 3 L W N s Z W F u Z W Q v Q 2 h h b m d l Z C B U e X B l L n t R M l 8 0 L D I w f S Z x d W 9 0 O y w m c X V v d D t T Z W N 0 a W 9 u M S 9 G Y W x s I D I w M T g g S V N P I F J l Z 2 l z d H J h d G l v b i B T d X J 2 Z X l f S n V s e S A y L C A y M D E 4 X z E w I D Q 3 L W N s Z W F u Z W Q v Q 2 h h b m d l Z C B U e X B l L n t R N C w y M X 0 m c X V v d D s s J n F 1 b 3 Q 7 U 2 V j d G l v b j E v R m F s b C A y M D E 4 I E l T T y B S Z W d p c 3 R y Y X R p b 2 4 g U 3 V y d m V 5 X 0 p 1 b H k g M i w g M j A x O F 8 x M C A 0 N y 1 j b G V h b m V k L 0 N o Y W 5 n Z W Q g V H l w Z S 5 7 U T M s M j J 9 J n F 1 b 3 Q 7 L C Z x d W 9 0 O 1 N l Y 3 R p b 2 4 x L 0 Z h b G w g M j A x O C B J U 0 8 g U m V n a X N 0 c m F 0 a W 9 u I F N 1 c n Z l e V 9 K d W x 5 I D I s I D I w M T h f M T A g N D c t Y 2 x l Y W 5 l Z C 9 D a G F u Z 2 V k I F R 5 c G U u e 1 E x M C w y M 3 0 m c X V v d D s s J n F 1 b 3 Q 7 U 2 V j d G l v b j E v R m F s b C A y M D E 4 I E l T T y B S Z W d p c 3 R y Y X R p b 2 4 g U 3 V y d m V 5 X 0 p 1 b H k g M i w g M j A x O F 8 x M C A 0 N y 1 j b G V h b m V k L 0 N o Y W 5 n Z W Q g V H l w Z S 5 7 U T U s M j R 9 J n F 1 b 3 Q 7 L C Z x d W 9 0 O 1 N l Y 3 R p b 2 4 x L 0 Z h b G w g M j A x O C B J U 0 8 g U m V n a X N 0 c m F 0 a W 9 u I F N 1 c n Z l e V 9 K d W x 5 I D I s I D I w M T h f M T A g N D c t Y 2 x l Y W 5 l Z C 9 D a G F u Z 2 V k I F R 5 c G U u e 1 E 2 L D I 1 f S Z x d W 9 0 O y w m c X V v d D t T Z W N 0 a W 9 u M S 9 G Y W x s I D I w M T g g S V N P I F J l Z 2 l z d H J h d G l v b i B T d X J 2 Z X l f S n V s e S A y L C A y M D E 4 X z E w I D Q 3 L W N s Z W F u Z W Q v Q 2 h h b m d l Z C B U e X B l L n t R N y w y N n 0 m c X V v d D s s J n F 1 b 3 Q 7 U 2 V j d G l v b j E v R m F s b C A y M D E 4 I E l T T y B S Z W d p c 3 R y Y X R p b 2 4 g U 3 V y d m V 5 X 0 p 1 b H k g M i w g M j A x O F 8 x M C A 0 N y 1 j b G V h b m V k L 0 N o Y W 5 n Z W Q g V H l w Z S 5 7 U T E x L D I 3 f S Z x d W 9 0 O y w m c X V v d D t T Z W N 0 a W 9 u M S 9 G Y W x s I D I w M T g g S V N P I F J l Z 2 l z d H J h d G l v b i B T d X J 2 Z X l f S n V s e S A y L C A y M D E 4 X z E w I D Q 3 L W N s Z W F u Z W Q v Q 2 h h b m d l Z C B U e X B l L n t R M T F f M S w y O H 0 m c X V v d D s s J n F 1 b 3 Q 7 U 2 V j d G l v b j E v R m F s b C A y M D E 4 I E l T T y B S Z W d p c 3 R y Y X R p b 2 4 g U 3 V y d m V 5 X 0 p 1 b H k g M i w g M j A x O F 8 x M C A 0 N y 1 j b G V h b m V k L 0 N o Y W 5 n Z W Q g V H l w Z S 5 7 U T E y L D I 5 f S Z x d W 9 0 O y w m c X V v d D t T Z W N 0 a W 9 u M S 9 G Y W x s I D I w M T g g S V N P I F J l Z 2 l z d H J h d G l v b i B T d X J 2 Z X l f S n V s e S A y L C A y M D E 4 X z E w I D Q 3 L W N s Z W F u Z W Q v Q 2 h h b m d l Z C B U e X B l L n t R N D Q s M z B 9 J n F 1 b 3 Q 7 L C Z x d W 9 0 O 1 N l Y 3 R p b 2 4 x L 0 Z h b G w g M j A x O C B J U 0 8 g U m V n a X N 0 c m F 0 a W 9 u I F N 1 c n Z l e V 9 K d W x 5 I D I s I D I w M T h f M T A g N D c t Y 2 x l Y W 5 l Z C 9 D a G F u Z 2 V k I F R 5 c G U u e 1 E 0 N S w z M X 0 m c X V v d D s s J n F 1 b 3 Q 7 U 2 V j d G l v b j E v R m F s b C A y M D E 4 I E l T T y B S Z W d p c 3 R y Y X R p b 2 4 g U 3 V y d m V 5 X 0 p 1 b H k g M i w g M j A x O F 8 x M C A 0 N y 1 j b G V h b m V k L 0 N o Y W 5 n Z W Q g V H l w Z S 5 7 U T E 3 L D M y f S Z x d W 9 0 O y w m c X V v d D t T Z W N 0 a W 9 u M S 9 G Y W x s I D I w M T g g S V N P I F J l Z 2 l z d H J h d G l v b i B T d X J 2 Z X l f S n V s e S A y L C A y M D E 4 X z E w I D Q 3 L W N s Z W F u Z W Q v Q 2 h h b m d l Z C B U e X B l L n t R M z k s M z N 9 J n F 1 b 3 Q 7 L C Z x d W 9 0 O 1 N l Y 3 R p b 2 4 x L 0 Z h b G w g M j A x O C B J U 0 8 g U m V n a X N 0 c m F 0 a W 9 u I F N 1 c n Z l e V 9 K d W x 5 I D I s I D I w M T h f M T A g N D c t Y 2 x l Y W 5 l Z C 9 D a G F u Z 2 V k I F R 5 c G U u e 1 E x O S w z N H 0 m c X V v d D s s J n F 1 b 3 Q 7 U 2 V j d G l v b j E v R m F s b C A y M D E 4 I E l T T y B S Z W d p c 3 R y Y X R p b 2 4 g U 3 V y d m V 5 X 0 p 1 b H k g M i w g M j A x O F 8 x M C A 0 N y 1 j b G V h b m V k L 0 N o Y W 5 n Z W Q g V H l w Z S 5 7 U T E 4 L D M 1 f S Z x d W 9 0 O y w m c X V v d D t T Z W N 0 a W 9 u M S 9 G Y W x s I D I w M T g g S V N P I F J l Z 2 l z d H J h d G l v b i B T d X J 2 Z X l f S n V s e S A y L C A y M D E 4 X z E w I D Q 3 L W N s Z W F u Z W Q v Q 2 h h b m d l Z C B U e X B l L n t R M j c s M z Z 9 J n F 1 b 3 Q 7 L C Z x d W 9 0 O 1 N l Y 3 R p b 2 4 x L 0 Z h b G w g M j A x O C B J U 0 8 g U m V n a X N 0 c m F 0 a W 9 u I F N 1 c n Z l e V 9 K d W x 5 I D I s I D I w M T h f M T A g N D c t Y 2 x l Y W 5 l Z C 9 D a G F u Z 2 V k I F R 5 c G U u e 1 E y M S w z N 3 0 m c X V v d D s s J n F 1 b 3 Q 7 U 2 V j d G l v b j E v R m F s b C A y M D E 4 I E l T T y B S Z W d p c 3 R y Y X R p b 2 4 g U 3 V y d m V 5 X 0 p 1 b H k g M i w g M j A x O F 8 x M C A 0 N y 1 j b G V h b m V k L 0 N o Y W 5 n Z W Q g V H l w Z S 5 7 U T M x L D M 4 f S Z x d W 9 0 O y w m c X V v d D t T Z W N 0 a W 9 u M S 9 G Y W x s I D I w M T g g S V N P I F J l Z 2 l z d H J h d G l v b i B T d X J 2 Z X l f S n V s e S A y L C A y M D E 4 X z E w I D Q 3 L W N s Z W F u Z W Q v Q 2 h h b m d l Z C B U e X B l L n t R M z M s M z l 9 J n F 1 b 3 Q 7 L C Z x d W 9 0 O 1 N l Y 3 R p b 2 4 x L 0 Z h b G w g M j A x O C B J U 0 8 g U m V n a X N 0 c m F 0 a W 9 u I F N 1 c n Z l e V 9 K d W x 5 I D I s I D I w M T h f M T A g N D c t Y 2 x l Y W 5 l Z C 9 D a G F u Z 2 V k I F R 5 c G U u e 1 E 1 M i w 0 M H 0 m c X V v d D s s J n F 1 b 3 Q 7 U 2 V j d G l v b j E v R m F s b C A y M D E 4 I E l T T y B S Z W d p c 3 R y Y X R p b 2 4 g U 3 V y d m V 5 X 0 p 1 b H k g M i w g M j A x O F 8 x M C A 0 N y 1 j b G V h b m V k L 0 N o Y W 5 n Z W Q g V H l w Z S 5 7 U T I 2 L D Q x f S Z x d W 9 0 O y w m c X V v d D t T Z W N 0 a W 9 u M S 9 G Y W x s I D I w M T g g S V N P I F J l Z 2 l z d H J h d G l v b i B T d X J 2 Z X l f S n V s e S A y L C A y M D E 4 X z E w I D Q 3 L W N s Z W F u Z W Q v Q 2 h h b m d l Z C B U e X B l L n t R N D A s N D J 9 J n F 1 b 3 Q 7 L C Z x d W 9 0 O 1 N l Y 3 R p b 2 4 x L 0 Z h b G w g M j A x O C B J U 0 8 g U m V n a X N 0 c m F 0 a W 9 u I F N 1 c n Z l e V 9 K d W x 5 I D I s I D I w M T h f M T A g N D c t Y 2 x l Y W 5 l Z C 9 D a G F u Z 2 V k I F R 5 c G U u e 0 F j Y W R l b W l j I F l l Y X I s N D N 9 J n F 1 b 3 Q 7 L C Z x d W 9 0 O 1 N l Y 3 R p b 2 4 x L 0 Z h b G w g M j A x O C B J U 0 8 g U m V n a X N 0 c m F 0 a W 9 u I F N 1 c n Z l e V 9 K d W x 5 I D I s I D I w M T h f M T A g N D c t Y 2 x l Y W 5 l Z C 9 D a G F u Z 2 V k I F R 5 c G U u e 0 F j Y W R l b W l j I F R l c m 0 s N D R 9 J n F 1 b 3 Q 7 L C Z x d W 9 0 O 1 N l Y 3 R p b 2 4 x L 0 Z h b G w g M j A x O C B J U 0 8 g U m V n a X N 0 c m F 0 a W 9 u I F N 1 c n Z l e V 9 K d W x 5 I D I s I D I w M T h f M T A g N D c t Y 2 x l Y W 5 l Z C 9 D a G F u Z 2 V k I F R 5 c G U u e 1 N 0 d W R l b n Q g V H l w Z S w 0 N X 0 m c X V v d D s s J n F 1 b 3 Q 7 U 2 V j d G l v b j E v R m F s b C A y M D E 4 I E l T T y B S Z W d p c 3 R y Y X R p b 2 4 g U 3 V y d m V 5 X 0 p 1 b H k g M i w g M j A x O F 8 x M C A 0 N y 1 j b G V h b m V k L 0 N o Y W 5 n Z W Q g V H l w Z S 5 7 T m F t Z S w 0 N n 0 m c X V v d D s s J n F 1 b 3 Q 7 U 2 V j d G l v b j E v R m F s b C A y M D E 4 I E l T T y B S Z W d p c 3 R y Y X R p b 2 4 g U 3 V y d m V 5 X 0 p 1 b H k g M i w g M j A x O F 8 x M C A 0 N y 1 j b G V h b m V k L 0 N o Y W 5 n Z W Q g V H l w Z S 5 7 Q X J y a X Z h b C B E Y X R l L D Q 3 f S Z x d W 9 0 O y w m c X V v d D t T Z W N 0 a W 9 u M S 9 G Y W x s I D I w M T g g S V N P I F J l Z 2 l z d H J h d G l v b i B T d X J 2 Z X l f S n V s e S A y L C A y M D E 4 X z E w I D Q 3 L W N s Z W F u Z W Q v Q 2 h h b m d l Z C B U e X B l L n t B c n J p d m F s I F l l Y X I s N D h 9 J n F 1 b 3 Q 7 L C Z x d W 9 0 O 1 N l Y 3 R p b 2 4 x L 0 Z h b G w g M j A x O C B J U 0 8 g U m V n a X N 0 c m F 0 a W 9 u I F N 1 c n Z l e V 9 K d W x 5 I D I s I D I w M T h f M T A g N D c t Y 2 x l Y W 5 l Z C 9 D a G F u Z 2 V k I F R 5 c G U u e 0 F y c m l 2 Y W w g T W 9 u d G g s N D l 9 J n F 1 b 3 Q 7 L C Z x d W 9 0 O 1 N l Y 3 R p b 2 4 x L 0 Z h b G w g M j A x O C B J U 0 8 g U m V n a X N 0 c m F 0 a W 9 u I F N 1 c n Z l e V 9 K d W x 5 I D I s I D I w M T h f M T A g N D c t Y 2 x l Y W 5 l Z C 9 D a G F u Z 2 V k I F R 5 c G U u e 0 F y c m l 2 Y W w g R G F 5 L D U w f S Z x d W 9 0 O y w m c X V v d D t T Z W N 0 a W 9 u M S 9 G Y W x s I D I w M T g g S V N P I F J l Z 2 l z d H J h d G l v b i B T d X J 2 Z X l f S n V s e S A y L C A y M D E 4 X z E w I D Q 3 L W N s Z W F u Z W Q v Q 2 h h b m d l Z C B U e X B l L n t T d X J 2 Z X k g Q 2 9 t c G x l d G l v b i w 1 M X 0 m c X V v d D s s J n F 1 b 3 Q 7 U 2 V j d G l v b j E v R m F s b C A y M D E 4 I E l T T y B S Z W d p c 3 R y Y X R p b 2 4 g U 3 V y d m V 5 X 0 p 1 b H k g M i w g M j A x O F 8 x M C A 0 N y 1 j b G V h b m V k L 0 N o Y W 5 n Z W Q g V H l w Z S 5 7 V m l z Y S B U e X B l L D U y f S Z x d W 9 0 O y w m c X V v d D t T Z W N 0 a W 9 u M S 9 G Y W x s I D I w M T g g S V N P I F J l Z 2 l z d H J h d G l v b i B T d X J 2 Z X l f S n V s e S A y L C A y M D E 4 X z E w I D Q 3 L W N s Z W F u Z W Q v Q 2 h h b m d l Z C B U e X B l L n t J b n R l c m 5 h d G l v b m F s I F N 0 d W R l b n Q g T 3 J p Z W 5 0 Y X R p b 2 4 g V 2 V s Y 2 9 t Z S B E Y X R l L D U z f S Z x d W 9 0 O y w m c X V v d D t T Z W N 0 a W 9 u M S 9 G Y W x s I D I w M T g g S V N P I F J l Z 2 l z d H J h d G l v b i B T d X J 2 Z X l f S n V s e S A y L C A y M D E 4 X z E w I D Q 3 L W N s Z W F u Z W Q v Q 2 h h b m d l Z C B U e X B l L n t J b n R l c m 5 h d G l v b m F s I F N 0 d W R l b n Q g T 3 J p Z W 5 0 Y X R p b 2 4 g V 2 V s Y 2 9 t Z S B U a W 1 l L D U 0 f S Z x d W 9 0 O y w m c X V v d D t T Z W N 0 a W 9 u M S 9 G Y W x s I D I w M T g g S V N P I F J l Z 2 l z d H J h d G l v b i B T d X J 2 Z X l f S n V s e S A y L C A y M D E 4 X z E w I D Q 3 L W N s Z W F u Z W Q v Q 2 h h b m d l Z C B U e X B l L n t J b n R l c m 5 h d G l v b m F s I F N 0 d W R l b n Q g T 3 J p Z W 5 0 Y X R p b 2 4 g V 2 V s Y 2 9 t Z S B M b 2 N h d G l v b i w 1 N X 0 m c X V v d D s s J n F 1 b 3 Q 7 U 2 V j d G l v b j E v R m F s b C A y M D E 4 I E l T T y B S Z W d p c 3 R y Y X R p b 2 4 g U 3 V y d m V 5 X 0 p 1 b H k g M i w g M j A x O F 8 x M C A 0 N y 1 j b G V h b m V k L 0 N o Y W 5 n Z W Q g V H l w Z S 5 7 T G l 2 a W 5 n I G l u I E F 0 a G V u c y B T Z X N z a W 9 u I E R h d G U s N T Z 9 J n F 1 b 3 Q 7 L C Z x d W 9 0 O 1 N l Y 3 R p b 2 4 x L 0 Z h b G w g M j A x O C B J U 0 8 g U m V n a X N 0 c m F 0 a W 9 u I F N 1 c n Z l e V 9 K d W x 5 I D I s I D I w M T h f M T A g N D c t Y 2 x l Y W 5 l Z C 9 D a G F u Z 2 V k I F R 5 c G U u e 0 x p d m l u Z y B p b i B B d G h l b n M g U 2 V z c 2 l v b i B U a W 1 l L D U 3 f S Z x d W 9 0 O y w m c X V v d D t T Z W N 0 a W 9 u M S 9 G Y W x s I D I w M T g g S V N P I F J l Z 2 l z d H J h d G l v b i B T d X J 2 Z X l f S n V s e S A y L C A y M D E 4 X z E w I D Q 3 L W N s Z W F u Z W Q v Q 2 h h b m d l Z C B U e X B l L n t M a X Z p b m c g a W 4 g Q X R o Z W 5 z I F N l c 3 N p b 2 4 g T G 9 j Y X R p b 2 4 s N T h 9 J n F 1 b 3 Q 7 L C Z x d W 9 0 O 1 N l Y 3 R p b 2 4 x L 0 Z h b G w g M j A x O C B J U 0 8 g U m V n a X N 0 c m F 0 a W 9 u I F N 1 c n Z l e V 9 K d W x 5 I D I s I D I w M T h f M T A g N D c t Y 2 x l Y W 5 l Z C 9 D a G F u Z 2 V k I F R 5 c G U u e 0 x 1 b m N o I E R h d G U s N T l 9 J n F 1 b 3 Q 7 L C Z x d W 9 0 O 1 N l Y 3 R p b 2 4 x L 0 Z h b G w g M j A x O C B J U 0 8 g U m V n a X N 0 c m F 0 a W 9 u I F N 1 c n Z l e V 9 K d W x 5 I D I s I D I w M T h f M T A g N D c t Y 2 x l Y W 5 l Z C 9 D a G F u Z 2 V k I F R 5 c G U u e 0 x 1 b m N o I F R p b W U s N j B 9 J n F 1 b 3 Q 7 L C Z x d W 9 0 O 1 N l Y 3 R p b 2 4 x L 0 Z h b G w g M j A x O C B J U 0 8 g U m V n a X N 0 c m F 0 a W 9 u I F N 1 c n Z l e V 9 K d W x 5 I D I s I D I w M T h f M T A g N D c t Y 2 x l Y W 5 l Z C 9 D a G F u Z 2 V k I F R 5 c G U u e 0 x 1 b m N o I E x v Y 2 F 0 a W 9 u L D Y x f S Z x d W 9 0 O y w m c X V v d D t T Z W N 0 a W 9 u M S 9 G Y W x s I D I w M T g g S V N P I F J l Z 2 l z d H J h d G l v b i B T d X J 2 Z X l f S n V s e S A y L C A y M D E 4 X z E w I D Q 3 L W N s Z W F u Z W Q v Q 2 h h b m d l Z C B U e X B l L n t B Y 2 F k Z W 1 p Y y B T d W N j Z X N z I E R h d G U s N j J 9 J n F 1 b 3 Q 7 L C Z x d W 9 0 O 1 N l Y 3 R p b 2 4 x L 0 Z h b G w g M j A x O C B J U 0 8 g U m V n a X N 0 c m F 0 a W 9 u I F N 1 c n Z l e V 9 K d W x 5 I D I s I D I w M T h f M T A g N D c t Y 2 x l Y W 5 l Z C 9 D a G F u Z 2 V k I F R 5 c G U u e 0 F j Y W R l b W l j I F N 1 Y 2 N l c 3 M g V G l t Z S w 2 M 3 0 m c X V v d D s s J n F 1 b 3 Q 7 U 2 V j d G l v b j E v R m F s b C A y M D E 4 I E l T T y B S Z W d p c 3 R y Y X R p b 2 4 g U 3 V y d m V 5 X 0 p 1 b H k g M i w g M j A x O F 8 x M C A 0 N y 1 j b G V h b m V k L 0 N o Y W 5 n Z W Q g V H l w Z S 5 7 Q W N h Z G V t a W M g U 3 V j Y 2 V z c y B M b 2 N h d G l v b i w 2 N H 0 m c X V v d D s s J n F 1 b 3 Q 7 U 2 V j d G l v b j E v R m F s b C A y M D E 4 I E l T T y B S Z W d p c 3 R y Y X R p b 2 4 g U 3 V y d m V 5 X 0 p 1 b H k g M i w g M j A x O F 8 x M C A 0 N y 1 j b G V h b m V k L 0 N o Y W 5 n Z W Q g V H l w Z S 5 7 V G l 0 b G U g S V g g R G F 0 Z S w 2 N X 0 m c X V v d D s s J n F 1 b 3 Q 7 U 2 V j d G l v b j E v R m F s b C A y M D E 4 I E l T T y B S Z W d p c 3 R y Y X R p b 2 4 g U 3 V y d m V 5 X 0 p 1 b H k g M i w g M j A x O F 8 x M C A 0 N y 1 j b G V h b m V k L 0 N o Y W 5 n Z W Q g V H l w Z S 5 7 V G l 0 b G U g S V g g V G l t Z S w 2 N n 0 m c X V v d D s s J n F 1 b 3 Q 7 U 2 V j d G l v b j E v R m F s b C A y M D E 4 I E l T T y B S Z W d p c 3 R y Y X R p b 2 4 g U 3 V y d m V 5 X 0 p 1 b H k g M i w g M j A x O F 8 x M C A 0 N y 1 j b G V h b m V k L 0 N o Y W 5 n Z W Q g V H l w Z S 5 7 V G l 0 b G U g S V g g T G 9 j Y X R p b 2 4 s N j d 9 J n F 1 b 3 Q 7 L C Z x d W 9 0 O 1 N l Y 3 R p b 2 4 x L 0 Z h b G w g M j A x O C B J U 0 8 g U m V n a X N 0 c m F 0 a W 9 u I F N 1 c n Z l e V 9 K d W x 5 I D I s I D I w M T h f M T A g N D c t Y 2 x l Y W 5 l Z C 9 D a G F u Z 2 V k I F R 5 c G U u e 1 B h c G V y d 2 9 y a y B D a G V j a y 1 p b i B E Y X R l L D Y 4 f S Z x d W 9 0 O y w m c X V v d D t T Z W N 0 a W 9 u M S 9 G Y W x s I D I w M T g g S V N P I F J l Z 2 l z d H J h d G l v b i B T d X J 2 Z X l f S n V s e S A y L C A y M D E 4 X z E w I D Q 3 L W N s Z W F u Z W Q v Q 2 h h b m d l Z C B U e X B l L n t Q Y X B l c n d v c m s g Q 2 h l Y 2 s t a W 4 g V G l t Z S w 2 O X 0 m c X V v d D s s J n F 1 b 3 Q 7 U 2 V j d G l v b j E v R m F s b C A y M D E 4 I E l T T y B S Z W d p c 3 R y Y X R p b 2 4 g U 3 V y d m V 5 X 0 p 1 b H k g M i w g M j A x O F 8 x M C A 0 N y 1 j b G V h b m V k L 0 N o Y W 5 n Z W Q g V H l w Z S 5 7 U G F w Z X J 3 b 3 J r I E N o Z W N r L W l u I E x v Y 2 F 0 a W 9 u L D c w f S Z x d W 9 0 O y w m c X V v d D t T Z W N 0 a W 9 u M S 9 G Y W x s I D I w M T g g S V N P I F J l Z 2 l z d H J h d G l v b i B T d X J 2 Z X l f S n V s e S A y L C A y M D E 4 X z E w I D Q 3 L W N s Z W F u Z W Q v Q 2 h h b m d l Z C B U e X B l L n t J b W 1 p Z 3 J h d G l v b i B S Z W d 1 b G F 0 a W 9 u c y B T Z X N z a W 9 u I E R h d G U s N z F 9 J n F 1 b 3 Q 7 L C Z x d W 9 0 O 1 N l Y 3 R p b 2 4 x L 0 Z h b G w g M j A x O C B J U 0 8 g U m V n a X N 0 c m F 0 a W 9 u I F N 1 c n Z l e V 9 K d W x 5 I D I s I D I w M T h f M T A g N D c t Y 2 x l Y W 5 l Z C 9 D a G F u Z 2 V k I F R 5 c G U u e 0 l t b W l n c m F 0 a W 9 u I F J l Z 3 V s Y X R p b 2 5 z I F N l c 3 N p b 2 4 g V G l t Z S w 3 M n 0 m c X V v d D s s J n F 1 b 3 Q 7 U 2 V j d G l v b j E v R m F s b C A y M D E 4 I E l T T y B S Z W d p c 3 R y Y X R p b 2 4 g U 3 V y d m V 5 X 0 p 1 b H k g M i w g M j A x O F 8 x M C A 0 N y 1 j b G V h b m V k L 0 N o Y W 5 n Z W Q g V H l w Z S 5 7 S W 1 t a W d y Y X R p b 2 4 g U m V n d W x h d G l v b n M g U 2 V z c 2 l v b i B M b 2 N h d G l v b i w 3 M 3 0 m c X V v d D s s J n F 1 b 3 Q 7 U 2 V j d G l v b j E v R m F s b C A y M D E 4 I E l T T y B S Z W d p c 3 R y Y X R p b 2 4 g U 3 V y d m V 5 X 0 p 1 b H k g M i w g M j A x O F 8 x M C A 0 N y 1 j b G V h b m V k L 0 N o Y W 5 n Z W Q g V H l w Z S 5 7 T G F 3 I G F u Z C B T Y W Z l d H k g R G F 0 Z S w 3 N H 0 m c X V v d D s s J n F 1 b 3 Q 7 U 2 V j d G l v b j E v R m F s b C A y M D E 4 I E l T T y B S Z W d p c 3 R y Y X R p b 2 4 g U 3 V y d m V 5 X 0 p 1 b H k g M i w g M j A x O F 8 x M C A 0 N y 1 j b G V h b m V k L 0 N o Y W 5 n Z W Q g V H l w Z S 5 7 T G F 3 I G F u Z C B T Y W Z l d H k g V G l t Z S w 3 N X 0 m c X V v d D s s J n F 1 b 3 Q 7 U 2 V j d G l v b j E v R m F s b C A y M D E 4 I E l T T y B S Z W d p c 3 R y Y X R p b 2 4 g U 3 V y d m V 5 X 0 p 1 b H k g M i w g M j A x O F 8 x M C A 0 N y 1 j b G V h b m V k L 0 N o Y W 5 n Z W Q g V H l w Z S 5 7 T G F 3 I G F u Z C B T Y W Z l d H k g T G 9 j Y X R p b 2 4 s N z Z 9 J n F 1 b 3 Q 7 L C Z x d W 9 0 O 1 N l Y 3 R p b 2 4 x L 0 Z h b G w g M j A x O C B J U 0 8 g U m V n a X N 0 c m F 0 a W 9 u I F N 1 c n Z l e V 9 K d W x 5 I D I s I D I w M T h f M T A g N D c t Y 2 x l Y W 5 l Z C 9 D a G F u Z 2 V k I F R 5 c G U u e 0 h l Y W x 0 a C B J b n N 1 c m F u Y 2 U g R G F 0 Z S w 3 N 3 0 m c X V v d D s s J n F 1 b 3 Q 7 U 2 V j d G l v b j E v R m F s b C A y M D E 4 I E l T T y B S Z W d p c 3 R y Y X R p b 2 4 g U 3 V y d m V 5 X 0 p 1 b H k g M i w g M j A x O F 8 x M C A 0 N y 1 j b G V h b m V k L 0 N o Y W 5 n Z W Q g V H l w Z S 5 7 S G V h b H R o I E l u c 3 V y Y W 5 j Z S B U a W 1 l L D c 4 f S Z x d W 9 0 O y w m c X V v d D t T Z W N 0 a W 9 u M S 9 G Y W x s I D I w M T g g S V N P I F J l Z 2 l z d H J h d G l v b i B T d X J 2 Z X l f S n V s e S A y L C A y M D E 4 X z E w I D Q 3 L W N s Z W F u Z W Q v Q 2 h h b m d l Z C B U e X B l L n t I Z W F s d G g g S W 5 z d X J h b m N l I E x v Y 2 F 0 a W 9 u L D c 5 f S Z x d W 9 0 O y w m c X V v d D t T Z W N 0 a W 9 u M S 9 G Y W x s I D I w M T g g S V N P I F J l Z 2 l z d H J h d G l v b i B T d X J 2 Z X l f S n V s e S A y L C A y M D E 4 X z E w I D Q 3 L W N s Z W F u Z W Q v Q 2 h h b m d l Z C B U e X B l L n t M d W 5 j a C B h b m Q g U m V z b 3 V y Y 2 U g R m F p c i B E Y X R l L D g w f S Z x d W 9 0 O y w m c X V v d D t T Z W N 0 a W 9 u M S 9 G Y W x s I D I w M T g g S V N P I F J l Z 2 l z d H J h d G l v b i B T d X J 2 Z X l f S n V s e S A y L C A y M D E 4 X z E w I D Q 3 L W N s Z W F u Z W Q v Q 2 h h b m d l Z C B U e X B l L n t M d W 5 j a C B h b m Q g U m V z b 3 V y Y 2 U g R m F p c i B U a W 1 l L D g x f S Z x d W 9 0 O y w m c X V v d D t T Z W N 0 a W 9 u M S 9 G Y W x s I D I w M T g g S V N P I F J l Z 2 l z d H J h d G l v b i B T d X J 2 Z X l f S n V s e S A y L C A y M D E 4 X z E w I D Q 3 L W N s Z W F u Z W Q v Q 2 h h b m d l Z C B U e X B l L n t M d W 5 j a C B h b m Q g U m V z b 3 V y Y 2 U g R m F p c i B M b 2 N h d G l v b i w 4 M n 0 m c X V v d D s s J n F 1 b 3 Q 7 U 2 V j d G l v b j E v R m F s b C A y M D E 4 I E l T T y B S Z W d p c 3 R y Y X R p b 2 4 g U 3 V y d m V 5 X 0 p 1 b H k g M i w g M j A x O F 8 x M C A 0 N y 1 j b G V h b m V k L 0 N o Y W 5 n Z W Q g V H l w Z S 5 7 R 3 J v d X A g M S B B Y 2 F k Z W 1 p Y y B T d W N j Z X N z I G F u Z C B U a X R s Z S B J W C B R d W 9 0 Y S B D b 3 V u d C w 4 M 3 0 m c X V v d D s s J n F 1 b 3 Q 7 U 2 V j d G l v b j E v R m F s b C A y M D E 4 I E l T T y B S Z W d p c 3 R y Y X R p b 2 4 g U 3 V y d m V 5 X 0 p 1 b H k g M i w g M j A x O F 8 x M C A 0 N y 1 j b G V h b m V k L 0 N o Y W 5 n Z W Q g V H l w Z S 5 7 R 3 J v d X A g M i B B Y 2 F k Z W 1 p Y y B T d W N j Z X N z I G F u Z C B U a X R s Z S B J W C B R d W 9 0 Y S B D b 3 V u d C w 4 N H 0 m c X V v d D s s J n F 1 b 3 Q 7 U 2 V j d G l v b j E v R m F s b C A y M D E 4 I E l T T y B S Z W d p c 3 R y Y X R p b 2 4 g U 3 V y d m V 5 X 0 p 1 b H k g M i w g M j A x O F 8 x M C A 0 N y 1 j b G V h b m V k L 0 N o Y W 5 n Z W Q g V H l w Z S 5 7 O C 8 x N S B Q Y X B l c n d v c m s g Q 2 h l Y 2 s t a W 4 g U X V v d G E g Q 2 9 1 b n Q s O D V 9 J n F 1 b 3 Q 7 L C Z x d W 9 0 O 1 N l Y 3 R p b 2 4 x L 0 Z h b G w g M j A x O C B J U 0 8 g U m V n a X N 0 c m F 0 a W 9 u I F N 1 c n Z l e V 9 K d W x 5 I D I s I D I w M T h f M T A g N D c t Y 2 x l Y W 5 l Z C 9 D a G F u Z 2 V k I F R 5 c G U u e z g v M T Y g U G F w Z X J 3 b 3 J r I E N o Z W N r L W l u I F F 1 b 3 R h I E N v d W 5 0 L D g 2 f S Z x d W 9 0 O y w m c X V v d D t T Z W N 0 a W 9 u M S 9 G Y W x s I D I w M T g g S V N P I F J l Z 2 l z d H J h d G l v b i B T d X J 2 Z X l f S n V s e S A y L C A y M D E 4 X z E w I D Q 3 L W N s Z W F u Z W Q v Q 2 h h b m d l Z C B U e X B l L n s 4 L z E 2 I E Y t M S B J b W 1 p Z 3 J h d G l v b i B S Z W d 1 b G F 0 a W 9 u c y B T Z X N z a W 9 u I F F 1 b 3 R h I E N v d W 5 0 L D g 3 f S Z x d W 9 0 O y w m c X V v d D t T Z W N 0 a W 9 u M S 9 G Y W x s I D I w M T g g S V N P I F J l Z 2 l z d H J h d G l v b i B T d X J 2 Z X l f S n V s e S A y L C A y M D E 4 X z E w I D Q 3 L W N s Z W F u Z W Q v Q 2 h h b m d l Z C B U e X B l L n s 4 L z E 3 I E Y t M S B J b W 1 p Z 3 J h d G l v b i B S Z W d 1 b G F 0 a W 9 u c y B T Z X N z a W 9 u I F F 1 b 3 R h I E N v d W 5 0 L D g 4 f S Z x d W 9 0 O y w m c X V v d D t T Z W N 0 a W 9 u M S 9 G Y W x s I D I w M T g g S V N P I F J l Z 2 l z d H J h d G l v b i B T d X J 2 Z X l f S n V s e S A y L C A y M D E 4 X z E w I D Q 3 L W N s Z W F u Z W Q v Q 2 h h b m d l Z C B U e X B l L n t H c m 9 1 c C A x I E x h d y B h b m Q g U 2 F m Z X R 5 I G F u Z C B I Z W F s d G g g S W 5 z d X J h b m N l I F F 1 b 3 R h I E N v d W 5 0 L D g 5 f S Z x d W 9 0 O y w m c X V v d D t T Z W N 0 a W 9 u M S 9 G Y W x s I D I w M T g g S V N P I F J l Z 2 l z d H J h d G l v b i B T d X J 2 Z X l f S n V s e S A y L C A y M D E 4 X z E w I D Q 3 L W N s Z W F u Z W Q v Q 2 h h b m d l Z C B U e X B l L n t H c m 9 1 c C A y I E x h d y B h b m Q g U 2 F m Z X R 5 I G F u Z C B I Z W F s d G g g S W 5 z d X J h b m N l I F F 1 b 3 R h I E N v d W 5 0 L D k w f S Z x d W 9 0 O y w m c X V v d D t T Z W N 0 a W 9 u M S 9 G Y W x s I D I w M T g g S V N P I F J l Z 2 l z d H J h d G l v b i B T d X J 2 Z X l f S n V s e S A y L C A y M D E 4 X z E w I D Q 3 L W N s Z W F u Z W Q v Q 2 h h b m d l Z C B U e X B l L n t N a X N z Z W Q g R X Z l b n Q g T m F t Z S w 5 M X 0 m c X V v d D s s J n F 1 b 3 Q 7 U 2 V j d G l v b j E v R m F s b C A y M D E 4 I E l T T y B S Z W d p c 3 R y Y X R p b 2 4 g U 3 V y d m V 5 X 0 p 1 b H k g M i w g M j A x O F 8 x M C A 0 N y 1 j b G V h b m V k L 0 N o Y W 5 n Z W Q g V H l w Z S 5 7 O C 8 y M C B Q Y X B l c n d v c m s g Q 2 h l Y 2 s t a W 4 g U X V v d G E g Q 2 9 1 b n Q s O T J 9 J n F 1 b 3 Q 7 L C Z x d W 9 0 O 1 N l Y 3 R p b 2 4 x L 0 Z h b G w g M j A x O C B J U 0 8 g U m V n a X N 0 c m F 0 a W 9 u I F N 1 c n Z l e V 9 K d W x 5 I D I s I D I w M T h f M T A g N D c t Y 2 x l Y W 5 l Z C 9 D a G F u Z 2 V k I F R 5 c G U u e z g v M j E g U G F w Z X J 3 b 3 J r I E N o Z W N r L W l u I F F 1 b 3 R h I E N v d W 5 0 L D k z f S Z x d W 9 0 O y w m c X V v d D t T Z W N 0 a W 9 u M S 9 G Y W x s I D I w M T g g S V N P I F J l Z 2 l z d H J h d G l v b i B T d X J 2 Z X l f S n V s e S A y L C A y M D E 4 X z E w I D Q 3 L W N s Z W F u Z W Q v Q 2 h h b m d l Z C B U e X B l L n s 4 L z I y I F B h c G V y d 2 9 y a y B D a G V j a y 1 p b i B R d W 9 0 Y S B D b 3 V u d C w 5 N H 0 m c X V v d D s s J n F 1 b 3 Q 7 U 2 V j d G l v b j E v R m F s b C A y M D E 4 I E l T T y B S Z W d p c 3 R y Y X R p b 2 4 g U 3 V y d m V 5 X 0 p 1 b H k g M i w g M j A x O F 8 x M C A 0 N y 1 j b G V h b m V k L 0 N o Y W 5 n Z W Q g V H l w Z S 5 7 O C 8 y M i B G L T E g S W 1 t a W d y Y X R p b 2 4 g U m V n d W x h d G l v b n M g U 2 V z c 2 l v b i B R d W 9 0 Y S B D b 3 V u d C w 5 N X 0 m c X V v d D s s J n F 1 b 3 Q 7 U 2 V j d G l v b j E v R m F s b C A y M D E 4 I E l T T y B S Z W d p c 3 R y Y X R p b 2 4 g U 3 V y d m V 5 X 0 p 1 b H k g M i w g M j A x O F 8 x M C A 0 N y 1 j b G V h b m V k L 0 N o Y W 5 n Z W Q g V H l w Z S 5 7 R 3 J v d X A g M S B M Y X c g Y W 5 k I F N h Z m V 0 e S B h b m Q g V G l 0 b G U g S V g g Y W 5 k I E h l Y W x 0 a C B J b n N 1 c m F u Y 2 U g U X V v d G E g Q 2 9 1 b n Q s O T Z 9 J n F 1 b 3 Q 7 L C Z x d W 9 0 O 1 N l Y 3 R p b 2 4 x L 0 Z h b G w g M j A x O C B J U 0 8 g U m V n a X N 0 c m F 0 a W 9 u I F N 1 c n Z l e V 9 K d W x 5 I D I s I D I w M T h f M T A g N D c t Y 2 x l Y W 5 l Z C 9 D a G F u Z 2 V k I F R 5 c G U u e 0 d y b 3 V w I D I g T G F 3 I G F u Z C B T Y W Z l d H k g Y W 5 k I F R p d G x l I E l Y I G F u Z C B I Z W F s d G g g S W 5 z d X J h b m N l I F F 1 b 3 R h I E N v d W 5 0 L D k 3 f S Z x d W 9 0 O y w m c X V v d D t T Z W N 0 a W 9 u M S 9 G Y W x s I D I w M T g g S V N P I F J l Z 2 l z d H J h d G l v b i B T d X J 2 Z X l f S n V s e S A y L C A y M D E 4 X z E w I D Q 3 L W N s Z W F u Z W Q v Q 2 h h b m d l Z C B U e X B l L n t H c m 9 1 c C A z I E x h d y B h b m Q g U 2 F m Z X R 5 I G F u Z C B U a X R s Z S B J W C B h b m Q g S G V h b H R o I E l u c 3 V y Y W 5 j Z S B R d W 9 0 Y S B D b 3 V u d C w 5 O H 0 m c X V v d D s s J n F 1 b 3 Q 7 U 2 V j d G l v b j E v R m F s b C A y M D E 4 I E l T T y B S Z W d p c 3 R y Y X R p b 2 4 g U 3 V y d m V 5 X 0 p 1 b H k g M i w g M j A x O F 8 x M C A 0 N y 1 j b G V h b m V k L 0 N o Y W 5 n Z W Q g V H l w Z S 5 7 Q W N h Z G V t a W M g U 3 V j Y 2 V z c y B E Y X R l I C 0 g V G 9 w a W N z L D k 5 f S Z x d W 9 0 O y w m c X V v d D t T Z W N 0 a W 9 u M S 9 G Y W x s I D I w M T g g S V N P I F J l Z 2 l z d H J h d G l v b i B T d X J 2 Z X l f S n V s e S A y L C A y M D E 4 X z E w I D Q 3 L W N s Z W F u Z W Q v Q 2 h h b m d l Z C B U e X B l L n t B Y 2 F k Z W 1 p Y y B U Z X J t I C 0 g V G 9 w a W N z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G Y W x s I D I w M T g g S V N P I F J l Z 2 l z d H J h d G l v b i B T d X J 2 Z X l f S n V s e S A y L C A y M D E 4 X z E w I D Q 3 L W N s Z W F u Z W Q v Q 2 h h b m d l Z C B U e X B l L n t T d G F y d E R h d G U s M H 0 m c X V v d D s s J n F 1 b 3 Q 7 U 2 V j d G l v b j E v R m F s b C A y M D E 4 I E l T T y B S Z W d p c 3 R y Y X R p b 2 4 g U 3 V y d m V 5 X 0 p 1 b H k g M i w g M j A x O F 8 x M C A 0 N y 1 j b G V h b m V k L 0 N o Y W 5 n Z W Q g V H l w Z S 5 7 R W 5 k R G F 0 Z S w x f S Z x d W 9 0 O y w m c X V v d D t T Z W N 0 a W 9 u M S 9 G Y W x s I D I w M T g g S V N P I F J l Z 2 l z d H J h d G l v b i B T d X J 2 Z X l f S n V s e S A y L C A y M D E 4 X z E w I D Q 3 L W N s Z W F u Z W Q v Q 2 h h b m d l Z C B U e X B l L n t T d G F 0 d X M s M n 0 m c X V v d D s s J n F 1 b 3 Q 7 U 2 V j d G l v b j E v R m F s b C A y M D E 4 I E l T T y B S Z W d p c 3 R y Y X R p b 2 4 g U 3 V y d m V 5 X 0 p 1 b H k g M i w g M j A x O F 8 x M C A 0 N y 1 j b G V h b m V k L 0 N o Y W 5 n Z W Q g V H l w Z S 5 7 S V B B Z G R y Z X N z L D N 9 J n F 1 b 3 Q 7 L C Z x d W 9 0 O 1 N l Y 3 R p b 2 4 x L 0 Z h b G w g M j A x O C B J U 0 8 g U m V n a X N 0 c m F 0 a W 9 u I F N 1 c n Z l e V 9 K d W x 5 I D I s I D I w M T h f M T A g N D c t Y 2 x l Y W 5 l Z C 9 D a G F u Z 2 V k I F R 5 c G U u e 1 B y b 2 d y Z X N z L D R 9 J n F 1 b 3 Q 7 L C Z x d W 9 0 O 1 N l Y 3 R p b 2 4 x L 0 Z h b G w g M j A x O C B J U 0 8 g U m V n a X N 0 c m F 0 a W 9 u I F N 1 c n Z l e V 9 K d W x 5 I D I s I D I w M T h f M T A g N D c t Y 2 x l Y W 5 l Z C 9 D a G F u Z 2 V k I F R 5 c G U u e 0 R 1 c m F 0 a W 9 u I C h p b i B z Z W N v b m R z K S w 1 f S Z x d W 9 0 O y w m c X V v d D t T Z W N 0 a W 9 u M S 9 G Y W x s I D I w M T g g S V N P I F J l Z 2 l z d H J h d G l v b i B T d X J 2 Z X l f S n V s e S A y L C A y M D E 4 X z E w I D Q 3 L W N s Z W F u Z W Q v Q 2 h h b m d l Z C B U e X B l L n t G a W 5 p c 2 h l Z C w 2 f S Z x d W 9 0 O y w m c X V v d D t T Z W N 0 a W 9 u M S 9 G Y W x s I D I w M T g g S V N P I F J l Z 2 l z d H J h d G l v b i B T d X J 2 Z X l f S n V s e S A y L C A y M D E 4 X z E w I D Q 3 L W N s Z W F u Z W Q v Q 2 h h b m d l Z C B U e X B l L n t S Z W N v c m R l Z E R h d G U s N 3 0 m c X V v d D s s J n F 1 b 3 Q 7 U 2 V j d G l v b j E v R m F s b C A y M D E 4 I E l T T y B S Z W d p c 3 R y Y X R p b 2 4 g U 3 V y d m V 5 X 0 p 1 b H k g M i w g M j A x O F 8 x M C A 0 N y 1 j b G V h b m V k L 0 N o Y W 5 n Z W Q g V H l w Z S 5 7 U m V z c G 9 u c 2 V J Z C w 4 f S Z x d W 9 0 O y w m c X V v d D t T Z W N 0 a W 9 u M S 9 G Y W x s I D I w M T g g S V N P I F J l Z 2 l z d H J h d G l v b i B T d X J 2 Z X l f S n V s e S A y L C A y M D E 4 X z E w I D Q 3 L W N s Z W F u Z W Q v Q 2 h h b m d l Z C B U e X B l L n t S Z W N p c G l l b n R M Y X N 0 T m F t Z S w 5 f S Z x d W 9 0 O y w m c X V v d D t T Z W N 0 a W 9 u M S 9 G Y W x s I D I w M T g g S V N P I F J l Z 2 l z d H J h d G l v b i B T d X J 2 Z X l f S n V s e S A y L C A y M D E 4 X z E w I D Q 3 L W N s Z W F u Z W Q v Q 2 h h b m d l Z C B U e X B l L n t S Z W N p c G l l b n R G a X J z d E 5 h b W U s M T B 9 J n F 1 b 3 Q 7 L C Z x d W 9 0 O 1 N l Y 3 R p b 2 4 x L 0 Z h b G w g M j A x O C B J U 0 8 g U m V n a X N 0 c m F 0 a W 9 u I F N 1 c n Z l e V 9 K d W x 5 I D I s I D I w M T h f M T A g N D c t Y 2 x l Y W 5 l Z C 9 D a G F u Z 2 V k I F R 5 c G U u e 1 J l Y 2 l w a W V u d E V t Y W l s L D E x f S Z x d W 9 0 O y w m c X V v d D t T Z W N 0 a W 9 u M S 9 G Y W x s I D I w M T g g S V N P I F J l Z 2 l z d H J h d G l v b i B T d X J 2 Z X l f S n V s e S A y L C A y M D E 4 X z E w I D Q 3 L W N s Z W F u Z W Q v Q 2 h h b m d l Z C B U e X B l L n t F e H R l c m 5 h b F J l Z m V y Z W 5 j Z S w x M n 0 m c X V v d D s s J n F 1 b 3 Q 7 U 2 V j d G l v b j E v R m F s b C A y M D E 4 I E l T T y B S Z W d p c 3 R y Y X R p b 2 4 g U 3 V y d m V 5 X 0 p 1 b H k g M i w g M j A x O F 8 x M C A 0 N y 1 j b G V h b m V k L 0 N o Y W 5 n Z W Q g V H l w Z S 5 7 T G 9 j Y X R p b 2 5 M Y X R p d H V k Z S w x M 3 0 m c X V v d D s s J n F 1 b 3 Q 7 U 2 V j d G l v b j E v R m F s b C A y M D E 4 I E l T T y B S Z W d p c 3 R y Y X R p b 2 4 g U 3 V y d m V 5 X 0 p 1 b H k g M i w g M j A x O F 8 x M C A 0 N y 1 j b G V h b m V k L 0 N o Y W 5 n Z W Q g V H l w Z S 5 7 T G 9 j Y X R p b 2 5 M b 2 5 n a X R 1 Z G U s M T R 9 J n F 1 b 3 Q 7 L C Z x d W 9 0 O 1 N l Y 3 R p b 2 4 x L 0 Z h b G w g M j A x O C B J U 0 8 g U m V n a X N 0 c m F 0 a W 9 u I F N 1 c n Z l e V 9 K d W x 5 I D I s I D I w M T h f M T A g N D c t Y 2 x l Y W 5 l Z C 9 D a G F u Z 2 V k I F R 5 c G U u e 0 R p c 3 R y a W J 1 d G l v b k N o Y W 5 u Z W w s M T V 9 J n F 1 b 3 Q 7 L C Z x d W 9 0 O 1 N l Y 3 R p b 2 4 x L 0 Z h b G w g M j A x O C B J U 0 8 g U m V n a X N 0 c m F 0 a W 9 u I F N 1 c n Z l e V 9 K d W x 5 I D I s I D I w M T h f M T A g N D c t Y 2 x l Y W 5 l Z C 9 D a G F u Z 2 V k I F R 5 c G U u e 1 V z Z X J M Y W 5 n d W F n Z S w x N n 0 m c X V v d D s s J n F 1 b 3 Q 7 U 2 V j d G l v b j E v R m F s b C A y M D E 4 I E l T T y B S Z W d p c 3 R y Y X R p b 2 4 g U 3 V y d m V 5 X 0 p 1 b H k g M i w g M j A x O F 8 x M C A 0 N y 1 j b G V h b m V k L 0 N o Y W 5 n Z W Q g V H l w Z S 5 7 U T J f M S w x N 3 0 m c X V v d D s s J n F 1 b 3 Q 7 U 2 V j d G l v b j E v R m F s b C A y M D E 4 I E l T T y B S Z W d p c 3 R y Y X R p b 2 4 g U 3 V y d m V 5 X 0 p 1 b H k g M i w g M j A x O F 8 x M C A 0 N y 1 j b G V h b m V k L 0 N o Y W 5 n Z W Q g V H l w Z S 5 7 U T J f M i w x O H 0 m c X V v d D s s J n F 1 b 3 Q 7 U 2 V j d G l v b j E v R m F s b C A y M D E 4 I E l T T y B S Z W d p c 3 R y Y X R p b 2 4 g U 3 V y d m V 5 X 0 p 1 b H k g M i w g M j A x O F 8 x M C A 0 N y 1 j b G V h b m V k L 0 N o Y W 5 n Z W Q g V H l w Z S 5 7 U T J f M y w x O X 0 m c X V v d D s s J n F 1 b 3 Q 7 U 2 V j d G l v b j E v R m F s b C A y M D E 4 I E l T T y B S Z W d p c 3 R y Y X R p b 2 4 g U 3 V y d m V 5 X 0 p 1 b H k g M i w g M j A x O F 8 x M C A 0 N y 1 j b G V h b m V k L 0 N o Y W 5 n Z W Q g V H l w Z S 5 7 U T J f N C w y M H 0 m c X V v d D s s J n F 1 b 3 Q 7 U 2 V j d G l v b j E v R m F s b C A y M D E 4 I E l T T y B S Z W d p c 3 R y Y X R p b 2 4 g U 3 V y d m V 5 X 0 p 1 b H k g M i w g M j A x O F 8 x M C A 0 N y 1 j b G V h b m V k L 0 N o Y W 5 n Z W Q g V H l w Z S 5 7 U T Q s M j F 9 J n F 1 b 3 Q 7 L C Z x d W 9 0 O 1 N l Y 3 R p b 2 4 x L 0 Z h b G w g M j A x O C B J U 0 8 g U m V n a X N 0 c m F 0 a W 9 u I F N 1 c n Z l e V 9 K d W x 5 I D I s I D I w M T h f M T A g N D c t Y 2 x l Y W 5 l Z C 9 D a G F u Z 2 V k I F R 5 c G U u e 1 E z L D I y f S Z x d W 9 0 O y w m c X V v d D t T Z W N 0 a W 9 u M S 9 G Y W x s I D I w M T g g S V N P I F J l Z 2 l z d H J h d G l v b i B T d X J 2 Z X l f S n V s e S A y L C A y M D E 4 X z E w I D Q 3 L W N s Z W F u Z W Q v Q 2 h h b m d l Z C B U e X B l L n t R M T A s M j N 9 J n F 1 b 3 Q 7 L C Z x d W 9 0 O 1 N l Y 3 R p b 2 4 x L 0 Z h b G w g M j A x O C B J U 0 8 g U m V n a X N 0 c m F 0 a W 9 u I F N 1 c n Z l e V 9 K d W x 5 I D I s I D I w M T h f M T A g N D c t Y 2 x l Y W 5 l Z C 9 D a G F u Z 2 V k I F R 5 c G U u e 1 E 1 L D I 0 f S Z x d W 9 0 O y w m c X V v d D t T Z W N 0 a W 9 u M S 9 G Y W x s I D I w M T g g S V N P I F J l Z 2 l z d H J h d G l v b i B T d X J 2 Z X l f S n V s e S A y L C A y M D E 4 X z E w I D Q 3 L W N s Z W F u Z W Q v Q 2 h h b m d l Z C B U e X B l L n t R N i w y N X 0 m c X V v d D s s J n F 1 b 3 Q 7 U 2 V j d G l v b j E v R m F s b C A y M D E 4 I E l T T y B S Z W d p c 3 R y Y X R p b 2 4 g U 3 V y d m V 5 X 0 p 1 b H k g M i w g M j A x O F 8 x M C A 0 N y 1 j b G V h b m V k L 0 N o Y W 5 n Z W Q g V H l w Z S 5 7 U T c s M j Z 9 J n F 1 b 3 Q 7 L C Z x d W 9 0 O 1 N l Y 3 R p b 2 4 x L 0 Z h b G w g M j A x O C B J U 0 8 g U m V n a X N 0 c m F 0 a W 9 u I F N 1 c n Z l e V 9 K d W x 5 I D I s I D I w M T h f M T A g N D c t Y 2 x l Y W 5 l Z C 9 D a G F u Z 2 V k I F R 5 c G U u e 1 E x M S w y N 3 0 m c X V v d D s s J n F 1 b 3 Q 7 U 2 V j d G l v b j E v R m F s b C A y M D E 4 I E l T T y B S Z W d p c 3 R y Y X R p b 2 4 g U 3 V y d m V 5 X 0 p 1 b H k g M i w g M j A x O F 8 x M C A 0 N y 1 j b G V h b m V k L 0 N o Y W 5 n Z W Q g V H l w Z S 5 7 U T E x X z E s M j h 9 J n F 1 b 3 Q 7 L C Z x d W 9 0 O 1 N l Y 3 R p b 2 4 x L 0 Z h b G w g M j A x O C B J U 0 8 g U m V n a X N 0 c m F 0 a W 9 u I F N 1 c n Z l e V 9 K d W x 5 I D I s I D I w M T h f M T A g N D c t Y 2 x l Y W 5 l Z C 9 D a G F u Z 2 V k I F R 5 c G U u e 1 E x M i w y O X 0 m c X V v d D s s J n F 1 b 3 Q 7 U 2 V j d G l v b j E v R m F s b C A y M D E 4 I E l T T y B S Z W d p c 3 R y Y X R p b 2 4 g U 3 V y d m V 5 X 0 p 1 b H k g M i w g M j A x O F 8 x M C A 0 N y 1 j b G V h b m V k L 0 N o Y W 5 n Z W Q g V H l w Z S 5 7 U T Q 0 L D M w f S Z x d W 9 0 O y w m c X V v d D t T Z W N 0 a W 9 u M S 9 G Y W x s I D I w M T g g S V N P I F J l Z 2 l z d H J h d G l v b i B T d X J 2 Z X l f S n V s e S A y L C A y M D E 4 X z E w I D Q 3 L W N s Z W F u Z W Q v Q 2 h h b m d l Z C B U e X B l L n t R N D U s M z F 9 J n F 1 b 3 Q 7 L C Z x d W 9 0 O 1 N l Y 3 R p b 2 4 x L 0 Z h b G w g M j A x O C B J U 0 8 g U m V n a X N 0 c m F 0 a W 9 u I F N 1 c n Z l e V 9 K d W x 5 I D I s I D I w M T h f M T A g N D c t Y 2 x l Y W 5 l Z C 9 D a G F u Z 2 V k I F R 5 c G U u e 1 E x N y w z M n 0 m c X V v d D s s J n F 1 b 3 Q 7 U 2 V j d G l v b j E v R m F s b C A y M D E 4 I E l T T y B S Z W d p c 3 R y Y X R p b 2 4 g U 3 V y d m V 5 X 0 p 1 b H k g M i w g M j A x O F 8 x M C A 0 N y 1 j b G V h b m V k L 0 N o Y W 5 n Z W Q g V H l w Z S 5 7 U T M 5 L D M z f S Z x d W 9 0 O y w m c X V v d D t T Z W N 0 a W 9 u M S 9 G Y W x s I D I w M T g g S V N P I F J l Z 2 l z d H J h d G l v b i B T d X J 2 Z X l f S n V s e S A y L C A y M D E 4 X z E w I D Q 3 L W N s Z W F u Z W Q v Q 2 h h b m d l Z C B U e X B l L n t R M T k s M z R 9 J n F 1 b 3 Q 7 L C Z x d W 9 0 O 1 N l Y 3 R p b 2 4 x L 0 Z h b G w g M j A x O C B J U 0 8 g U m V n a X N 0 c m F 0 a W 9 u I F N 1 c n Z l e V 9 K d W x 5 I D I s I D I w M T h f M T A g N D c t Y 2 x l Y W 5 l Z C 9 D a G F u Z 2 V k I F R 5 c G U u e 1 E x O C w z N X 0 m c X V v d D s s J n F 1 b 3 Q 7 U 2 V j d G l v b j E v R m F s b C A y M D E 4 I E l T T y B S Z W d p c 3 R y Y X R p b 2 4 g U 3 V y d m V 5 X 0 p 1 b H k g M i w g M j A x O F 8 x M C A 0 N y 1 j b G V h b m V k L 0 N o Y W 5 n Z W Q g V H l w Z S 5 7 U T I 3 L D M 2 f S Z x d W 9 0 O y w m c X V v d D t T Z W N 0 a W 9 u M S 9 G Y W x s I D I w M T g g S V N P I F J l Z 2 l z d H J h d G l v b i B T d X J 2 Z X l f S n V s e S A y L C A y M D E 4 X z E w I D Q 3 L W N s Z W F u Z W Q v Q 2 h h b m d l Z C B U e X B l L n t R M j E s M z d 9 J n F 1 b 3 Q 7 L C Z x d W 9 0 O 1 N l Y 3 R p b 2 4 x L 0 Z h b G w g M j A x O C B J U 0 8 g U m V n a X N 0 c m F 0 a W 9 u I F N 1 c n Z l e V 9 K d W x 5 I D I s I D I w M T h f M T A g N D c t Y 2 x l Y W 5 l Z C 9 D a G F u Z 2 V k I F R 5 c G U u e 1 E z M S w z O H 0 m c X V v d D s s J n F 1 b 3 Q 7 U 2 V j d G l v b j E v R m F s b C A y M D E 4 I E l T T y B S Z W d p c 3 R y Y X R p b 2 4 g U 3 V y d m V 5 X 0 p 1 b H k g M i w g M j A x O F 8 x M C A 0 N y 1 j b G V h b m V k L 0 N o Y W 5 n Z W Q g V H l w Z S 5 7 U T M z L D M 5 f S Z x d W 9 0 O y w m c X V v d D t T Z W N 0 a W 9 u M S 9 G Y W x s I D I w M T g g S V N P I F J l Z 2 l z d H J h d G l v b i B T d X J 2 Z X l f S n V s e S A y L C A y M D E 4 X z E w I D Q 3 L W N s Z W F u Z W Q v Q 2 h h b m d l Z C B U e X B l L n t R N T I s N D B 9 J n F 1 b 3 Q 7 L C Z x d W 9 0 O 1 N l Y 3 R p b 2 4 x L 0 Z h b G w g M j A x O C B J U 0 8 g U m V n a X N 0 c m F 0 a W 9 u I F N 1 c n Z l e V 9 K d W x 5 I D I s I D I w M T h f M T A g N D c t Y 2 x l Y W 5 l Z C 9 D a G F u Z 2 V k I F R 5 c G U u e 1 E y N i w 0 M X 0 m c X V v d D s s J n F 1 b 3 Q 7 U 2 V j d G l v b j E v R m F s b C A y M D E 4 I E l T T y B S Z W d p c 3 R y Y X R p b 2 4 g U 3 V y d m V 5 X 0 p 1 b H k g M i w g M j A x O F 8 x M C A 0 N y 1 j b G V h b m V k L 0 N o Y W 5 n Z W Q g V H l w Z S 5 7 U T Q w L D Q y f S Z x d W 9 0 O y w m c X V v d D t T Z W N 0 a W 9 u M S 9 G Y W x s I D I w M T g g S V N P I F J l Z 2 l z d H J h d G l v b i B T d X J 2 Z X l f S n V s e S A y L C A y M D E 4 X z E w I D Q 3 L W N s Z W F u Z W Q v Q 2 h h b m d l Z C B U e X B l L n t B Y 2 F k Z W 1 p Y y B Z Z W F y L D Q z f S Z x d W 9 0 O y w m c X V v d D t T Z W N 0 a W 9 u M S 9 G Y W x s I D I w M T g g S V N P I F J l Z 2 l z d H J h d G l v b i B T d X J 2 Z X l f S n V s e S A y L C A y M D E 4 X z E w I D Q 3 L W N s Z W F u Z W Q v Q 2 h h b m d l Z C B U e X B l L n t B Y 2 F k Z W 1 p Y y B U Z X J t L D Q 0 f S Z x d W 9 0 O y w m c X V v d D t T Z W N 0 a W 9 u M S 9 G Y W x s I D I w M T g g S V N P I F J l Z 2 l z d H J h d G l v b i B T d X J 2 Z X l f S n V s e S A y L C A y M D E 4 X z E w I D Q 3 L W N s Z W F u Z W Q v Q 2 h h b m d l Z C B U e X B l L n t T d H V k Z W 5 0 I F R 5 c G U s N D V 9 J n F 1 b 3 Q 7 L C Z x d W 9 0 O 1 N l Y 3 R p b 2 4 x L 0 Z h b G w g M j A x O C B J U 0 8 g U m V n a X N 0 c m F 0 a W 9 u I F N 1 c n Z l e V 9 K d W x 5 I D I s I D I w M T h f M T A g N D c t Y 2 x l Y W 5 l Z C 9 D a G F u Z 2 V k I F R 5 c G U u e 0 5 h b W U s N D Z 9 J n F 1 b 3 Q 7 L C Z x d W 9 0 O 1 N l Y 3 R p b 2 4 x L 0 Z h b G w g M j A x O C B J U 0 8 g U m V n a X N 0 c m F 0 a W 9 u I F N 1 c n Z l e V 9 K d W x 5 I D I s I D I w M T h f M T A g N D c t Y 2 x l Y W 5 l Z C 9 D a G F u Z 2 V k I F R 5 c G U u e 0 F y c m l 2 Y W w g R G F 0 Z S w 0 N 3 0 m c X V v d D s s J n F 1 b 3 Q 7 U 2 V j d G l v b j E v R m F s b C A y M D E 4 I E l T T y B S Z W d p c 3 R y Y X R p b 2 4 g U 3 V y d m V 5 X 0 p 1 b H k g M i w g M j A x O F 8 x M C A 0 N y 1 j b G V h b m V k L 0 N o Y W 5 n Z W Q g V H l w Z S 5 7 Q X J y a X Z h b C B Z Z W F y L D Q 4 f S Z x d W 9 0 O y w m c X V v d D t T Z W N 0 a W 9 u M S 9 G Y W x s I D I w M T g g S V N P I F J l Z 2 l z d H J h d G l v b i B T d X J 2 Z X l f S n V s e S A y L C A y M D E 4 X z E w I D Q 3 L W N s Z W F u Z W Q v Q 2 h h b m d l Z C B U e X B l L n t B c n J p d m F s I E 1 v b n R o L D Q 5 f S Z x d W 9 0 O y w m c X V v d D t T Z W N 0 a W 9 u M S 9 G Y W x s I D I w M T g g S V N P I F J l Z 2 l z d H J h d G l v b i B T d X J 2 Z X l f S n V s e S A y L C A y M D E 4 X z E w I D Q 3 L W N s Z W F u Z W Q v Q 2 h h b m d l Z C B U e X B l L n t B c n J p d m F s I E R h e S w 1 M H 0 m c X V v d D s s J n F 1 b 3 Q 7 U 2 V j d G l v b j E v R m F s b C A y M D E 4 I E l T T y B S Z W d p c 3 R y Y X R p b 2 4 g U 3 V y d m V 5 X 0 p 1 b H k g M i w g M j A x O F 8 x M C A 0 N y 1 j b G V h b m V k L 0 N o Y W 5 n Z W Q g V H l w Z S 5 7 U 3 V y d m V 5 I E N v b X B s Z X R p b 2 4 s N T F 9 J n F 1 b 3 Q 7 L C Z x d W 9 0 O 1 N l Y 3 R p b 2 4 x L 0 Z h b G w g M j A x O C B J U 0 8 g U m V n a X N 0 c m F 0 a W 9 u I F N 1 c n Z l e V 9 K d W x 5 I D I s I D I w M T h f M T A g N D c t Y 2 x l Y W 5 l Z C 9 D a G F u Z 2 V k I F R 5 c G U u e 1 Z p c 2 E g V H l w Z S w 1 M n 0 m c X V v d D s s J n F 1 b 3 Q 7 U 2 V j d G l v b j E v R m F s b C A y M D E 4 I E l T T y B S Z W d p c 3 R y Y X R p b 2 4 g U 3 V y d m V 5 X 0 p 1 b H k g M i w g M j A x O F 8 x M C A 0 N y 1 j b G V h b m V k L 0 N o Y W 5 n Z W Q g V H l w Z S 5 7 S W 5 0 Z X J u Y X R p b 2 5 h b C B T d H V k Z W 5 0 I E 9 y a W V u d G F 0 a W 9 u I F d l b G N v b W U g R G F 0 Z S w 1 M 3 0 m c X V v d D s s J n F 1 b 3 Q 7 U 2 V j d G l v b j E v R m F s b C A y M D E 4 I E l T T y B S Z W d p c 3 R y Y X R p b 2 4 g U 3 V y d m V 5 X 0 p 1 b H k g M i w g M j A x O F 8 x M C A 0 N y 1 j b G V h b m V k L 0 N o Y W 5 n Z W Q g V H l w Z S 5 7 S W 5 0 Z X J u Y X R p b 2 5 h b C B T d H V k Z W 5 0 I E 9 y a W V u d G F 0 a W 9 u I F d l b G N v b W U g V G l t Z S w 1 N H 0 m c X V v d D s s J n F 1 b 3 Q 7 U 2 V j d G l v b j E v R m F s b C A y M D E 4 I E l T T y B S Z W d p c 3 R y Y X R p b 2 4 g U 3 V y d m V 5 X 0 p 1 b H k g M i w g M j A x O F 8 x M C A 0 N y 1 j b G V h b m V k L 0 N o Y W 5 n Z W Q g V H l w Z S 5 7 S W 5 0 Z X J u Y X R p b 2 5 h b C B T d H V k Z W 5 0 I E 9 y a W V u d G F 0 a W 9 u I F d l b G N v b W U g T G 9 j Y X R p b 2 4 s N T V 9 J n F 1 b 3 Q 7 L C Z x d W 9 0 O 1 N l Y 3 R p b 2 4 x L 0 Z h b G w g M j A x O C B J U 0 8 g U m V n a X N 0 c m F 0 a W 9 u I F N 1 c n Z l e V 9 K d W x 5 I D I s I D I w M T h f M T A g N D c t Y 2 x l Y W 5 l Z C 9 D a G F u Z 2 V k I F R 5 c G U u e 0 x p d m l u Z y B p b i B B d G h l b n M g U 2 V z c 2 l v b i B E Y X R l L D U 2 f S Z x d W 9 0 O y w m c X V v d D t T Z W N 0 a W 9 u M S 9 G Y W x s I D I w M T g g S V N P I F J l Z 2 l z d H J h d G l v b i B T d X J 2 Z X l f S n V s e S A y L C A y M D E 4 X z E w I D Q 3 L W N s Z W F u Z W Q v Q 2 h h b m d l Z C B U e X B l L n t M a X Z p b m c g a W 4 g Q X R o Z W 5 z I F N l c 3 N p b 2 4 g V G l t Z S w 1 N 3 0 m c X V v d D s s J n F 1 b 3 Q 7 U 2 V j d G l v b j E v R m F s b C A y M D E 4 I E l T T y B S Z W d p c 3 R y Y X R p b 2 4 g U 3 V y d m V 5 X 0 p 1 b H k g M i w g M j A x O F 8 x M C A 0 N y 1 j b G V h b m V k L 0 N o Y W 5 n Z W Q g V H l w Z S 5 7 T G l 2 a W 5 n I G l u I E F 0 a G V u c y B T Z X N z a W 9 u I E x v Y 2 F 0 a W 9 u L D U 4 f S Z x d W 9 0 O y w m c X V v d D t T Z W N 0 a W 9 u M S 9 G Y W x s I D I w M T g g S V N P I F J l Z 2 l z d H J h d G l v b i B T d X J 2 Z X l f S n V s e S A y L C A y M D E 4 X z E w I D Q 3 L W N s Z W F u Z W Q v Q 2 h h b m d l Z C B U e X B l L n t M d W 5 j a C B E Y X R l L D U 5 f S Z x d W 9 0 O y w m c X V v d D t T Z W N 0 a W 9 u M S 9 G Y W x s I D I w M T g g S V N P I F J l Z 2 l z d H J h d G l v b i B T d X J 2 Z X l f S n V s e S A y L C A y M D E 4 X z E w I D Q 3 L W N s Z W F u Z W Q v Q 2 h h b m d l Z C B U e X B l L n t M d W 5 j a C B U a W 1 l L D Y w f S Z x d W 9 0 O y w m c X V v d D t T Z W N 0 a W 9 u M S 9 G Y W x s I D I w M T g g S V N P I F J l Z 2 l z d H J h d G l v b i B T d X J 2 Z X l f S n V s e S A y L C A y M D E 4 X z E w I D Q 3 L W N s Z W F u Z W Q v Q 2 h h b m d l Z C B U e X B l L n t M d W 5 j a C B M b 2 N h d G l v b i w 2 M X 0 m c X V v d D s s J n F 1 b 3 Q 7 U 2 V j d G l v b j E v R m F s b C A y M D E 4 I E l T T y B S Z W d p c 3 R y Y X R p b 2 4 g U 3 V y d m V 5 X 0 p 1 b H k g M i w g M j A x O F 8 x M C A 0 N y 1 j b G V h b m V k L 0 N o Y W 5 n Z W Q g V H l w Z S 5 7 Q W N h Z G V t a W M g U 3 V j Y 2 V z c y B E Y X R l L D Y y f S Z x d W 9 0 O y w m c X V v d D t T Z W N 0 a W 9 u M S 9 G Y W x s I D I w M T g g S V N P I F J l Z 2 l z d H J h d G l v b i B T d X J 2 Z X l f S n V s e S A y L C A y M D E 4 X z E w I D Q 3 L W N s Z W F u Z W Q v Q 2 h h b m d l Z C B U e X B l L n t B Y 2 F k Z W 1 p Y y B T d W N j Z X N z I F R p b W U s N j N 9 J n F 1 b 3 Q 7 L C Z x d W 9 0 O 1 N l Y 3 R p b 2 4 x L 0 Z h b G w g M j A x O C B J U 0 8 g U m V n a X N 0 c m F 0 a W 9 u I F N 1 c n Z l e V 9 K d W x 5 I D I s I D I w M T h f M T A g N D c t Y 2 x l Y W 5 l Z C 9 D a G F u Z 2 V k I F R 5 c G U u e 0 F j Y W R l b W l j I F N 1 Y 2 N l c 3 M g T G 9 j Y X R p b 2 4 s N j R 9 J n F 1 b 3 Q 7 L C Z x d W 9 0 O 1 N l Y 3 R p b 2 4 x L 0 Z h b G w g M j A x O C B J U 0 8 g U m V n a X N 0 c m F 0 a W 9 u I F N 1 c n Z l e V 9 K d W x 5 I D I s I D I w M T h f M T A g N D c t Y 2 x l Y W 5 l Z C 9 D a G F u Z 2 V k I F R 5 c G U u e 1 R p d G x l I E l Y I E R h d G U s N j V 9 J n F 1 b 3 Q 7 L C Z x d W 9 0 O 1 N l Y 3 R p b 2 4 x L 0 Z h b G w g M j A x O C B J U 0 8 g U m V n a X N 0 c m F 0 a W 9 u I F N 1 c n Z l e V 9 K d W x 5 I D I s I D I w M T h f M T A g N D c t Y 2 x l Y W 5 l Z C 9 D a G F u Z 2 V k I F R 5 c G U u e 1 R p d G x l I E l Y I F R p b W U s N j Z 9 J n F 1 b 3 Q 7 L C Z x d W 9 0 O 1 N l Y 3 R p b 2 4 x L 0 Z h b G w g M j A x O C B J U 0 8 g U m V n a X N 0 c m F 0 a W 9 u I F N 1 c n Z l e V 9 K d W x 5 I D I s I D I w M T h f M T A g N D c t Y 2 x l Y W 5 l Z C 9 D a G F u Z 2 V k I F R 5 c G U u e 1 R p d G x l I E l Y I E x v Y 2 F 0 a W 9 u L D Y 3 f S Z x d W 9 0 O y w m c X V v d D t T Z W N 0 a W 9 u M S 9 G Y W x s I D I w M T g g S V N P I F J l Z 2 l z d H J h d G l v b i B T d X J 2 Z X l f S n V s e S A y L C A y M D E 4 X z E w I D Q 3 L W N s Z W F u Z W Q v Q 2 h h b m d l Z C B U e X B l L n t Q Y X B l c n d v c m s g Q 2 h l Y 2 s t a W 4 g R G F 0 Z S w 2 O H 0 m c X V v d D s s J n F 1 b 3 Q 7 U 2 V j d G l v b j E v R m F s b C A y M D E 4 I E l T T y B S Z W d p c 3 R y Y X R p b 2 4 g U 3 V y d m V 5 X 0 p 1 b H k g M i w g M j A x O F 8 x M C A 0 N y 1 j b G V h b m V k L 0 N o Y W 5 n Z W Q g V H l w Z S 5 7 U G F w Z X J 3 b 3 J r I E N o Z W N r L W l u I F R p b W U s N j l 9 J n F 1 b 3 Q 7 L C Z x d W 9 0 O 1 N l Y 3 R p b 2 4 x L 0 Z h b G w g M j A x O C B J U 0 8 g U m V n a X N 0 c m F 0 a W 9 u I F N 1 c n Z l e V 9 K d W x 5 I D I s I D I w M T h f M T A g N D c t Y 2 x l Y W 5 l Z C 9 D a G F u Z 2 V k I F R 5 c G U u e 1 B h c G V y d 2 9 y a y B D a G V j a y 1 p b i B M b 2 N h d G l v b i w 3 M H 0 m c X V v d D s s J n F 1 b 3 Q 7 U 2 V j d G l v b j E v R m F s b C A y M D E 4 I E l T T y B S Z W d p c 3 R y Y X R p b 2 4 g U 3 V y d m V 5 X 0 p 1 b H k g M i w g M j A x O F 8 x M C A 0 N y 1 j b G V h b m V k L 0 N o Y W 5 n Z W Q g V H l w Z S 5 7 S W 1 t a W d y Y X R p b 2 4 g U m V n d W x h d G l v b n M g U 2 V z c 2 l v b i B E Y X R l L D c x f S Z x d W 9 0 O y w m c X V v d D t T Z W N 0 a W 9 u M S 9 G Y W x s I D I w M T g g S V N P I F J l Z 2 l z d H J h d G l v b i B T d X J 2 Z X l f S n V s e S A y L C A y M D E 4 X z E w I D Q 3 L W N s Z W F u Z W Q v Q 2 h h b m d l Z C B U e X B l L n t J b W 1 p Z 3 J h d G l v b i B S Z W d 1 b G F 0 a W 9 u c y B T Z X N z a W 9 u I F R p b W U s N z J 9 J n F 1 b 3 Q 7 L C Z x d W 9 0 O 1 N l Y 3 R p b 2 4 x L 0 Z h b G w g M j A x O C B J U 0 8 g U m V n a X N 0 c m F 0 a W 9 u I F N 1 c n Z l e V 9 K d W x 5 I D I s I D I w M T h f M T A g N D c t Y 2 x l Y W 5 l Z C 9 D a G F u Z 2 V k I F R 5 c G U u e 0 l t b W l n c m F 0 a W 9 u I F J l Z 3 V s Y X R p b 2 5 z I F N l c 3 N p b 2 4 g T G 9 j Y X R p b 2 4 s N z N 9 J n F 1 b 3 Q 7 L C Z x d W 9 0 O 1 N l Y 3 R p b 2 4 x L 0 Z h b G w g M j A x O C B J U 0 8 g U m V n a X N 0 c m F 0 a W 9 u I F N 1 c n Z l e V 9 K d W x 5 I D I s I D I w M T h f M T A g N D c t Y 2 x l Y W 5 l Z C 9 D a G F u Z 2 V k I F R 5 c G U u e 0 x h d y B h b m Q g U 2 F m Z X R 5 I E R h d G U s N z R 9 J n F 1 b 3 Q 7 L C Z x d W 9 0 O 1 N l Y 3 R p b 2 4 x L 0 Z h b G w g M j A x O C B J U 0 8 g U m V n a X N 0 c m F 0 a W 9 u I F N 1 c n Z l e V 9 K d W x 5 I D I s I D I w M T h f M T A g N D c t Y 2 x l Y W 5 l Z C 9 D a G F u Z 2 V k I F R 5 c G U u e 0 x h d y B h b m Q g U 2 F m Z X R 5 I F R p b W U s N z V 9 J n F 1 b 3 Q 7 L C Z x d W 9 0 O 1 N l Y 3 R p b 2 4 x L 0 Z h b G w g M j A x O C B J U 0 8 g U m V n a X N 0 c m F 0 a W 9 u I F N 1 c n Z l e V 9 K d W x 5 I D I s I D I w M T h f M T A g N D c t Y 2 x l Y W 5 l Z C 9 D a G F u Z 2 V k I F R 5 c G U u e 0 x h d y B h b m Q g U 2 F m Z X R 5 I E x v Y 2 F 0 a W 9 u L D c 2 f S Z x d W 9 0 O y w m c X V v d D t T Z W N 0 a W 9 u M S 9 G Y W x s I D I w M T g g S V N P I F J l Z 2 l z d H J h d G l v b i B T d X J 2 Z X l f S n V s e S A y L C A y M D E 4 X z E w I D Q 3 L W N s Z W F u Z W Q v Q 2 h h b m d l Z C B U e X B l L n t I Z W F s d G g g S W 5 z d X J h b m N l I E R h d G U s N z d 9 J n F 1 b 3 Q 7 L C Z x d W 9 0 O 1 N l Y 3 R p b 2 4 x L 0 Z h b G w g M j A x O C B J U 0 8 g U m V n a X N 0 c m F 0 a W 9 u I F N 1 c n Z l e V 9 K d W x 5 I D I s I D I w M T h f M T A g N D c t Y 2 x l Y W 5 l Z C 9 D a G F u Z 2 V k I F R 5 c G U u e 0 h l Y W x 0 a C B J b n N 1 c m F u Y 2 U g V G l t Z S w 3 O H 0 m c X V v d D s s J n F 1 b 3 Q 7 U 2 V j d G l v b j E v R m F s b C A y M D E 4 I E l T T y B S Z W d p c 3 R y Y X R p b 2 4 g U 3 V y d m V 5 X 0 p 1 b H k g M i w g M j A x O F 8 x M C A 0 N y 1 j b G V h b m V k L 0 N o Y W 5 n Z W Q g V H l w Z S 5 7 S G V h b H R o I E l u c 3 V y Y W 5 j Z S B M b 2 N h d G l v b i w 3 O X 0 m c X V v d D s s J n F 1 b 3 Q 7 U 2 V j d G l v b j E v R m F s b C A y M D E 4 I E l T T y B S Z W d p c 3 R y Y X R p b 2 4 g U 3 V y d m V 5 X 0 p 1 b H k g M i w g M j A x O F 8 x M C A 0 N y 1 j b G V h b m V k L 0 N o Y W 5 n Z W Q g V H l w Z S 5 7 T H V u Y 2 g g Y W 5 k I F J l c 2 9 1 c m N l I E Z h a X I g R G F 0 Z S w 4 M H 0 m c X V v d D s s J n F 1 b 3 Q 7 U 2 V j d G l v b j E v R m F s b C A y M D E 4 I E l T T y B S Z W d p c 3 R y Y X R p b 2 4 g U 3 V y d m V 5 X 0 p 1 b H k g M i w g M j A x O F 8 x M C A 0 N y 1 j b G V h b m V k L 0 N o Y W 5 n Z W Q g V H l w Z S 5 7 T H V u Y 2 g g Y W 5 k I F J l c 2 9 1 c m N l I E Z h a X I g V G l t Z S w 4 M X 0 m c X V v d D s s J n F 1 b 3 Q 7 U 2 V j d G l v b j E v R m F s b C A y M D E 4 I E l T T y B S Z W d p c 3 R y Y X R p b 2 4 g U 3 V y d m V 5 X 0 p 1 b H k g M i w g M j A x O F 8 x M C A 0 N y 1 j b G V h b m V k L 0 N o Y W 5 n Z W Q g V H l w Z S 5 7 T H V u Y 2 g g Y W 5 k I F J l c 2 9 1 c m N l I E Z h a X I g T G 9 j Y X R p b 2 4 s O D J 9 J n F 1 b 3 Q 7 L C Z x d W 9 0 O 1 N l Y 3 R p b 2 4 x L 0 Z h b G w g M j A x O C B J U 0 8 g U m V n a X N 0 c m F 0 a W 9 u I F N 1 c n Z l e V 9 K d W x 5 I D I s I D I w M T h f M T A g N D c t Y 2 x l Y W 5 l Z C 9 D a G F u Z 2 V k I F R 5 c G U u e 0 d y b 3 V w I D E g Q W N h Z G V t a W M g U 3 V j Y 2 V z c y B h b m Q g V G l 0 b G U g S V g g U X V v d G E g Q 2 9 1 b n Q s O D N 9 J n F 1 b 3 Q 7 L C Z x d W 9 0 O 1 N l Y 3 R p b 2 4 x L 0 Z h b G w g M j A x O C B J U 0 8 g U m V n a X N 0 c m F 0 a W 9 u I F N 1 c n Z l e V 9 K d W x 5 I D I s I D I w M T h f M T A g N D c t Y 2 x l Y W 5 l Z C 9 D a G F u Z 2 V k I F R 5 c G U u e 0 d y b 3 V w I D I g Q W N h Z G V t a W M g U 3 V j Y 2 V z c y B h b m Q g V G l 0 b G U g S V g g U X V v d G E g Q 2 9 1 b n Q s O D R 9 J n F 1 b 3 Q 7 L C Z x d W 9 0 O 1 N l Y 3 R p b 2 4 x L 0 Z h b G w g M j A x O C B J U 0 8 g U m V n a X N 0 c m F 0 a W 9 u I F N 1 c n Z l e V 9 K d W x 5 I D I s I D I w M T h f M T A g N D c t Y 2 x l Y W 5 l Z C 9 D a G F u Z 2 V k I F R 5 c G U u e z g v M T U g U G F w Z X J 3 b 3 J r I E N o Z W N r L W l u I F F 1 b 3 R h I E N v d W 5 0 L D g 1 f S Z x d W 9 0 O y w m c X V v d D t T Z W N 0 a W 9 u M S 9 G Y W x s I D I w M T g g S V N P I F J l Z 2 l z d H J h d G l v b i B T d X J 2 Z X l f S n V s e S A y L C A y M D E 4 X z E w I D Q 3 L W N s Z W F u Z W Q v Q 2 h h b m d l Z C B U e X B l L n s 4 L z E 2 I F B h c G V y d 2 9 y a y B D a G V j a y 1 p b i B R d W 9 0 Y S B D b 3 V u d C w 4 N n 0 m c X V v d D s s J n F 1 b 3 Q 7 U 2 V j d G l v b j E v R m F s b C A y M D E 4 I E l T T y B S Z W d p c 3 R y Y X R p b 2 4 g U 3 V y d m V 5 X 0 p 1 b H k g M i w g M j A x O F 8 x M C A 0 N y 1 j b G V h b m V k L 0 N o Y W 5 n Z W Q g V H l w Z S 5 7 O C 8 x N i B G L T E g S W 1 t a W d y Y X R p b 2 4 g U m V n d W x h d G l v b n M g U 2 V z c 2 l v b i B R d W 9 0 Y S B D b 3 V u d C w 4 N 3 0 m c X V v d D s s J n F 1 b 3 Q 7 U 2 V j d G l v b j E v R m F s b C A y M D E 4 I E l T T y B S Z W d p c 3 R y Y X R p b 2 4 g U 3 V y d m V 5 X 0 p 1 b H k g M i w g M j A x O F 8 x M C A 0 N y 1 j b G V h b m V k L 0 N o Y W 5 n Z W Q g V H l w Z S 5 7 O C 8 x N y B G L T E g S W 1 t a W d y Y X R p b 2 4 g U m V n d W x h d G l v b n M g U 2 V z c 2 l v b i B R d W 9 0 Y S B D b 3 V u d C w 4 O H 0 m c X V v d D s s J n F 1 b 3 Q 7 U 2 V j d G l v b j E v R m F s b C A y M D E 4 I E l T T y B S Z W d p c 3 R y Y X R p b 2 4 g U 3 V y d m V 5 X 0 p 1 b H k g M i w g M j A x O F 8 x M C A 0 N y 1 j b G V h b m V k L 0 N o Y W 5 n Z W Q g V H l w Z S 5 7 R 3 J v d X A g M S B M Y X c g Y W 5 k I F N h Z m V 0 e S B h b m Q g S G V h b H R o I E l u c 3 V y Y W 5 j Z S B R d W 9 0 Y S B D b 3 V u d C w 4 O X 0 m c X V v d D s s J n F 1 b 3 Q 7 U 2 V j d G l v b j E v R m F s b C A y M D E 4 I E l T T y B S Z W d p c 3 R y Y X R p b 2 4 g U 3 V y d m V 5 X 0 p 1 b H k g M i w g M j A x O F 8 x M C A 0 N y 1 j b G V h b m V k L 0 N o Y W 5 n Z W Q g V H l w Z S 5 7 R 3 J v d X A g M i B M Y X c g Y W 5 k I F N h Z m V 0 e S B h b m Q g S G V h b H R o I E l u c 3 V y Y W 5 j Z S B R d W 9 0 Y S B D b 3 V u d C w 5 M H 0 m c X V v d D s s J n F 1 b 3 Q 7 U 2 V j d G l v b j E v R m F s b C A y M D E 4 I E l T T y B S Z W d p c 3 R y Y X R p b 2 4 g U 3 V y d m V 5 X 0 p 1 b H k g M i w g M j A x O F 8 x M C A 0 N y 1 j b G V h b m V k L 0 N o Y W 5 n Z W Q g V H l w Z S 5 7 T W l z c 2 V k I E V 2 Z W 5 0 I E 5 h b W U s O T F 9 J n F 1 b 3 Q 7 L C Z x d W 9 0 O 1 N l Y 3 R p b 2 4 x L 0 Z h b G w g M j A x O C B J U 0 8 g U m V n a X N 0 c m F 0 a W 9 u I F N 1 c n Z l e V 9 K d W x 5 I D I s I D I w M T h f M T A g N D c t Y 2 x l Y W 5 l Z C 9 D a G F u Z 2 V k I F R 5 c G U u e z g v M j A g U G F w Z X J 3 b 3 J r I E N o Z W N r L W l u I F F 1 b 3 R h I E N v d W 5 0 L D k y f S Z x d W 9 0 O y w m c X V v d D t T Z W N 0 a W 9 u M S 9 G Y W x s I D I w M T g g S V N P I F J l Z 2 l z d H J h d G l v b i B T d X J 2 Z X l f S n V s e S A y L C A y M D E 4 X z E w I D Q 3 L W N s Z W F u Z W Q v Q 2 h h b m d l Z C B U e X B l L n s 4 L z I x I F B h c G V y d 2 9 y a y B D a G V j a y 1 p b i B R d W 9 0 Y S B D b 3 V u d C w 5 M 3 0 m c X V v d D s s J n F 1 b 3 Q 7 U 2 V j d G l v b j E v R m F s b C A y M D E 4 I E l T T y B S Z W d p c 3 R y Y X R p b 2 4 g U 3 V y d m V 5 X 0 p 1 b H k g M i w g M j A x O F 8 x M C A 0 N y 1 j b G V h b m V k L 0 N o Y W 5 n Z W Q g V H l w Z S 5 7 O C 8 y M i B Q Y X B l c n d v c m s g Q 2 h l Y 2 s t a W 4 g U X V v d G E g Q 2 9 1 b n Q s O T R 9 J n F 1 b 3 Q 7 L C Z x d W 9 0 O 1 N l Y 3 R p b 2 4 x L 0 Z h b G w g M j A x O C B J U 0 8 g U m V n a X N 0 c m F 0 a W 9 u I F N 1 c n Z l e V 9 K d W x 5 I D I s I D I w M T h f M T A g N D c t Y 2 x l Y W 5 l Z C 9 D a G F u Z 2 V k I F R 5 c G U u e z g v M j I g R i 0 x I E l t b W l n c m F 0 a W 9 u I F J l Z 3 V s Y X R p b 2 5 z I F N l c 3 N p b 2 4 g U X V v d G E g Q 2 9 1 b n Q s O T V 9 J n F 1 b 3 Q 7 L C Z x d W 9 0 O 1 N l Y 3 R p b 2 4 x L 0 Z h b G w g M j A x O C B J U 0 8 g U m V n a X N 0 c m F 0 a W 9 u I F N 1 c n Z l e V 9 K d W x 5 I D I s I D I w M T h f M T A g N D c t Y 2 x l Y W 5 l Z C 9 D a G F u Z 2 V k I F R 5 c G U u e 0 d y b 3 V w I D E g T G F 3 I G F u Z C B T Y W Z l d H k g Y W 5 k I F R p d G x l I E l Y I G F u Z C B I Z W F s d G g g S W 5 z d X J h b m N l I F F 1 b 3 R h I E N v d W 5 0 L D k 2 f S Z x d W 9 0 O y w m c X V v d D t T Z W N 0 a W 9 u M S 9 G Y W x s I D I w M T g g S V N P I F J l Z 2 l z d H J h d G l v b i B T d X J 2 Z X l f S n V s e S A y L C A y M D E 4 X z E w I D Q 3 L W N s Z W F u Z W Q v Q 2 h h b m d l Z C B U e X B l L n t H c m 9 1 c C A y I E x h d y B h b m Q g U 2 F m Z X R 5 I G F u Z C B U a X R s Z S B J W C B h b m Q g S G V h b H R o I E l u c 3 V y Y W 5 j Z S B R d W 9 0 Y S B D b 3 V u d C w 5 N 3 0 m c X V v d D s s J n F 1 b 3 Q 7 U 2 V j d G l v b j E v R m F s b C A y M D E 4 I E l T T y B S Z W d p c 3 R y Y X R p b 2 4 g U 3 V y d m V 5 X 0 p 1 b H k g M i w g M j A x O F 8 x M C A 0 N y 1 j b G V h b m V k L 0 N o Y W 5 n Z W Q g V H l w Z S 5 7 R 3 J v d X A g M y B M Y X c g Y W 5 k I F N h Z m V 0 e S B h b m Q g V G l 0 b G U g S V g g Y W 5 k I E h l Y W x 0 a C B J b n N 1 c m F u Y 2 U g U X V v d G E g Q 2 9 1 b n Q s O T h 9 J n F 1 b 3 Q 7 L C Z x d W 9 0 O 1 N l Y 3 R p b 2 4 x L 0 Z h b G w g M j A x O C B J U 0 8 g U m V n a X N 0 c m F 0 a W 9 u I F N 1 c n Z l e V 9 K d W x 5 I D I s I D I w M T h f M T A g N D c t Y 2 x l Y W 5 l Z C 9 D a G F u Z 2 V k I F R 5 c G U u e 0 F j Y W R l b W l j I F N 1 Y 2 N l c 3 M g R G F 0 Z S A t I F R v c G l j c y w 5 O X 0 m c X V v d D s s J n F 1 b 3 Q 7 U 2 V j d G l v b j E v R m F s b C A y M D E 4 I E l T T y B S Z W d p c 3 R y Y X R p b 2 4 g U 3 V y d m V 5 X 0 p 1 b H k g M i w g M j A x O F 8 x M C A 0 N y 1 j b G V h b m V k L 0 N o Y W 5 n Z W Q g V H l w Z S 5 7 Q W N h Z G V t a W M g V G V y b S A t I F R v c G l j c y w x M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s b C U y M D I w M T g l M j B J U 0 8 l M j B S Z W d p c 3 R y Y X R p b 2 4 l M j B T d X J 2 Z X l f S n V s e S U y M D I l M k M l M j A y M D E 4 X z E w J T I w N D c t Y 2 x l Y W 5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A x O C U y M E l T T y U y M F J l Z 2 l z d H J h d G l v b i U y M F N 1 c n Z l e V 9 K d W x 5 J T I w M i U y Q y U y M D I w M T h f M T A l M j A 0 N y 1 j b G V h b m V k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A x O C U y M E l T T y U y M F J l Z 2 l z d H J h d G l v b i U y M F N 1 c n Z l e V 9 K d W x 5 J T I w M i U y Q y U y M D I w M T h f M T A l M j A 0 N y 1 j b G V h b m V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D E 4 J T I w S V N P J T I w U m V n a X N 0 c m F 0 a W 9 u J T I w U 3 V y d m V 5 X 0 p 1 b H k l M j A y J T J D J T I w M j A x O F 8 x M C U y M D Q 3 L W N s Z W F u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A x O C U y M E l T T y U y M F J l Z 2 l z d H J h d G l v b i U y M F N 1 c n Z l e V 9 K d W x 5 J T I w M i U y Q y U y M D I w M T h f M T A l M j A 0 N y 1 j b G V h b m V k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w M T g l M j B J U 0 8 l M j B S Z W d p c 3 R y Y X R p b 2 4 l M j B T d X J 2 Z X l f S n V s e S U y M D I l M k M l M j A y M D E 4 X z E w J T I w N T Y t Y 2 x l Y W 5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M l Q x N j o 1 O D o y N S 4 w M T A x N z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U 3 R h c n R E Y X R l J n F 1 b 3 Q 7 L C Z x d W 9 0 O 0 V u Z E R h d G U m c X V v d D s s J n F 1 b 3 Q 7 U 3 R h d H V z J n F 1 b 3 Q 7 L C Z x d W 9 0 O 0 l Q Q W R k c m V z c y Z x d W 9 0 O y w m c X V v d D t Q c m 9 n c m V z c y Z x d W 9 0 O y w m c X V v d D t E d X J h d G l v b i A o a W 4 g c 2 V j b 2 5 k c y k m c X V v d D s s J n F 1 b 3 Q 7 R m l u a X N o Z W Q m c X V v d D s s J n F 1 b 3 Q 7 U m V j b 3 J k Z W R E Y X R l J n F 1 b 3 Q 7 L C Z x d W 9 0 O 1 J l c 3 B v b n N l S W Q m c X V v d D s s J n F 1 b 3 Q 7 U m V j a X B p Z W 5 0 T G F z d E 5 h b W U m c X V v d D s s J n F 1 b 3 Q 7 U m V j a X B p Z W 5 0 R m l y c 3 R O Y W 1 l J n F 1 b 3 Q 7 L C Z x d W 9 0 O 1 J l Y 2 l w a W V u d E V t Y W l s J n F 1 b 3 Q 7 L C Z x d W 9 0 O 0 V 4 d G V y b m F s U m V m Z X J l b m N l J n F 1 b 3 Q 7 L C Z x d W 9 0 O 0 x v Y 2 F 0 a W 9 u T G F 0 a X R 1 Z G U m c X V v d D s s J n F 1 b 3 Q 7 T G 9 j Y X R p b 2 5 M b 2 5 n a X R 1 Z G U m c X V v d D s s J n F 1 b 3 Q 7 R G l z d H J p Y n V 0 a W 9 u Q 2 h h b m 5 l b C Z x d W 9 0 O y w m c X V v d D t V c 2 V y T G F u Z 3 V h Z 2 U m c X V v d D s s J n F 1 b 3 Q 7 U T J f M S Z x d W 9 0 O y w m c X V v d D t R M l 8 y J n F 1 b 3 Q 7 L C Z x d W 9 0 O 1 E y X z M m c X V v d D s s J n F 1 b 3 Q 7 U T J f N C Z x d W 9 0 O y w m c X V v d D t R N C Z x d W 9 0 O y w m c X V v d D t R M y Z x d W 9 0 O y w m c X V v d D t R M T A m c X V v d D s s J n F 1 b 3 Q 7 U T U m c X V v d D s s J n F 1 b 3 Q 7 U T Y m c X V v d D s s J n F 1 b 3 Q 7 U T c m c X V v d D s s J n F 1 b 3 Q 7 U T E x J n F 1 b 3 Q 7 L C Z x d W 9 0 O 1 E x M V 8 x J n F 1 b 3 Q 7 L C Z x d W 9 0 O 1 E x M i Z x d W 9 0 O y w m c X V v d D t R N D Q m c X V v d D s s J n F 1 b 3 Q 7 U T Q 1 J n F 1 b 3 Q 7 L C Z x d W 9 0 O 1 E x N y Z x d W 9 0 O y w m c X V v d D t R M z k m c X V v d D s s J n F 1 b 3 Q 7 U T E 5 J n F 1 b 3 Q 7 L C Z x d W 9 0 O 1 E x O C Z x d W 9 0 O y w m c X V v d D t R M j c m c X V v d D s s J n F 1 b 3 Q 7 U T I x J n F 1 b 3 Q 7 L C Z x d W 9 0 O 1 E z M S Z x d W 9 0 O y w m c X V v d D t R M z M m c X V v d D s s J n F 1 b 3 Q 7 U T U y J n F 1 b 3 Q 7 L C Z x d W 9 0 O 1 E y N i Z x d W 9 0 O y w m c X V v d D t R N D A m c X V v d D s s J n F 1 b 3 Q 7 Q W N h Z G V t a W M g W W V h c i Z x d W 9 0 O y w m c X V v d D t B Y 2 F k Z W 1 p Y y B U Z X J t J n F 1 b 3 Q 7 L C Z x d W 9 0 O 1 N 0 d W R l b n Q g V H l w Z S Z x d W 9 0 O y w m c X V v d D t O Y W 1 l J n F 1 b 3 Q 7 L C Z x d W 9 0 O 0 F y c m l 2 Y W w g R G F 0 Z S Z x d W 9 0 O y w m c X V v d D t B c n J p d m F s I F l l Y X I m c X V v d D s s J n F 1 b 3 Q 7 Q X J y a X Z h b C B N b 2 5 0 a C Z x d W 9 0 O y w m c X V v d D t B c n J p d m F s I E R h e S Z x d W 9 0 O y w m c X V v d D t T d X J 2 Z X k g Q 2 9 t c G x l d G l v b i Z x d W 9 0 O y w m c X V v d D t W a X N h I F R 5 c G U m c X V v d D s s J n F 1 b 3 Q 7 S W 5 0 Z X J u Y X R p b 2 5 h b C B T d H V k Z W 5 0 I E 9 y a W V u d G F 0 a W 9 u I F d l b G N v b W U g R G F 0 Z S Z x d W 9 0 O y w m c X V v d D t J b n R l c m 5 h d G l v b m F s I F N 0 d W R l b n Q g T 3 J p Z W 5 0 Y X R p b 2 4 g V 2 V s Y 2 9 t Z S B U a W 1 l J n F 1 b 3 Q 7 L C Z x d W 9 0 O 0 l u d G V y b m F 0 a W 9 u Y W w g U 3 R 1 Z G V u d C B P c m l l b n R h d G l v b i B X Z W x j b 2 1 l I E x v Y 2 F 0 a W 9 u J n F 1 b 3 Q 7 L C Z x d W 9 0 O 0 x p d m l u Z y B p b i B B d G h l b n M g U 2 V z c 2 l v b i B E Y X R l J n F 1 b 3 Q 7 L C Z x d W 9 0 O 0 x p d m l u Z y B p b i B B d G h l b n M g U 2 V z c 2 l v b i B U a W 1 l J n F 1 b 3 Q 7 L C Z x d W 9 0 O 0 x p d m l u Z y B p b i B B d G h l b n M g U 2 V z c 2 l v b i B M b 2 N h d G l v b i Z x d W 9 0 O y w m c X V v d D t M d W 5 j a C B E Y X R l J n F 1 b 3 Q 7 L C Z x d W 9 0 O 0 x 1 b m N o I F R p b W U m c X V v d D s s J n F 1 b 3 Q 7 T H V u Y 2 g g T G 9 j Y X R p b 2 4 m c X V v d D s s J n F 1 b 3 Q 7 Q W N h Z G V t a W M g U 3 V j Y 2 V z c y B E Y X R l J n F 1 b 3 Q 7 L C Z x d W 9 0 O 0 F j Y W R l b W l j I F N 1 Y 2 N l c 3 M g V G l t Z S Z x d W 9 0 O y w m c X V v d D t B Y 2 F k Z W 1 p Y y B T d W N j Z X N z I E x v Y 2 F 0 a W 9 u J n F 1 b 3 Q 7 L C Z x d W 9 0 O 1 R p d G x l I E l Y I E R h d G U m c X V v d D s s J n F 1 b 3 Q 7 V G l 0 b G U g S V g g V G l t Z S Z x d W 9 0 O y w m c X V v d D t U a X R s Z S B J W C B M b 2 N h d G l v b i Z x d W 9 0 O y w m c X V v d D t Q Y X B l c n d v c m s g Q 2 h l Y 2 s t a W 4 g R G F 0 Z S Z x d W 9 0 O y w m c X V v d D t Q Y X B l c n d v c m s g Q 2 h l Y 2 s t a W 4 g V G l t Z S Z x d W 9 0 O y w m c X V v d D t Q Y X B l c n d v c m s g Q 2 h l Y 2 s t a W 4 g T G 9 j Y X R p b 2 4 m c X V v d D s s J n F 1 b 3 Q 7 S W 1 t a W d y Y X R p b 2 4 g U m V n d W x h d G l v b n M g U 2 V z c 2 l v b i B E Y X R l J n F 1 b 3 Q 7 L C Z x d W 9 0 O 0 l t b W l n c m F 0 a W 9 u I F J l Z 3 V s Y X R p b 2 5 z I F N l c 3 N p b 2 4 g V G l t Z S Z x d W 9 0 O y w m c X V v d D t J b W 1 p Z 3 J h d G l v b i B S Z W d 1 b G F 0 a W 9 u c y B T Z X N z a W 9 u I E x v Y 2 F 0 a W 9 u J n F 1 b 3 Q 7 L C Z x d W 9 0 O 0 x h d y B h b m Q g U 2 F m Z X R 5 I E R h d G U m c X V v d D s s J n F 1 b 3 Q 7 T G F 3 I G F u Z C B T Y W Z l d H k g V G l t Z S Z x d W 9 0 O y w m c X V v d D t M Y X c g Y W 5 k I F N h Z m V 0 e S B M b 2 N h d G l v b i Z x d W 9 0 O y w m c X V v d D t I Z W F s d G g g S W 5 z d X J h b m N l I E R h d G U m c X V v d D s s J n F 1 b 3 Q 7 S G V h b H R o I E l u c 3 V y Y W 5 j Z S B U a W 1 l J n F 1 b 3 Q 7 L C Z x d W 9 0 O 0 h l Y W x 0 a C B J b n N 1 c m F u Y 2 U g T G 9 j Y X R p b 2 4 m c X V v d D s s J n F 1 b 3 Q 7 T H V u Y 2 g g Y W 5 k I F J l c 2 9 1 c m N l I E Z h a X I g R G F 0 Z S Z x d W 9 0 O y w m c X V v d D t M d W 5 j a C B h b m Q g U m V z b 3 V y Y 2 U g R m F p c i B U a W 1 l J n F 1 b 3 Q 7 L C Z x d W 9 0 O 0 x 1 b m N o I G F u Z C B S Z X N v d X J j Z S B G Y W l y I E x v Y 2 F 0 a W 9 u J n F 1 b 3 Q 7 L C Z x d W 9 0 O 0 d y b 3 V w I D E g Q W N h Z G V t a W M g U 3 V j Y 2 V z c y B h b m Q g V G l 0 b G U g S V g g U X V v d G E g Q 2 9 1 b n Q m c X V v d D s s J n F 1 b 3 Q 7 R 3 J v d X A g M i B B Y 2 F k Z W 1 p Y y B T d W N j Z X N z I G F u Z C B U a X R s Z S B J W C B R d W 9 0 Y S B D b 3 V u d C Z x d W 9 0 O y w m c X V v d D s 4 L z E 1 I F B h c G V y d 2 9 y a y B D a G V j a y 1 p b i B R d W 9 0 Y S B D b 3 V u d C Z x d W 9 0 O y w m c X V v d D s 4 L z E 2 I F B h c G V y d 2 9 y a y B D a G V j a y 1 p b i B R d W 9 0 Y S B D b 3 V u d C Z x d W 9 0 O y w m c X V v d D s 4 L z E 2 I E Y t M S B J b W 1 p Z 3 J h d G l v b i B S Z W d 1 b G F 0 a W 9 u c y B T Z X N z a W 9 u I F F 1 b 3 R h I E N v d W 5 0 J n F 1 b 3 Q 7 L C Z x d W 9 0 O z g v M T c g R i 0 x I E l t b W l n c m F 0 a W 9 u I F J l Z 3 V s Y X R p b 2 5 z I F N l c 3 N p b 2 4 g U X V v d G E g Q 2 9 1 b n Q m c X V v d D s s J n F 1 b 3 Q 7 R 3 J v d X A g M S B M Y X c g Y W 5 k I F N h Z m V 0 e S B h b m Q g S G V h b H R o I E l u c 3 V y Y W 5 j Z S B R d W 9 0 Y S B D b 3 V u d C Z x d W 9 0 O y w m c X V v d D t H c m 9 1 c C A y I E x h d y B h b m Q g U 2 F m Z X R 5 I G F u Z C B I Z W F s d G g g S W 5 z d X J h b m N l I F F 1 b 3 R h I E N v d W 5 0 J n F 1 b 3 Q 7 L C Z x d W 9 0 O 0 1 p c 3 N l Z C B F d m V u d C B O Y W 1 l J n F 1 b 3 Q 7 L C Z x d W 9 0 O z g v M j A g U G F w Z X J 3 b 3 J r I E N o Z W N r L W l u I F F 1 b 3 R h I E N v d W 5 0 J n F 1 b 3 Q 7 L C Z x d W 9 0 O z g v M j E g U G F w Z X J 3 b 3 J r I E N o Z W N r L W l u I F F 1 b 3 R h I E N v d W 5 0 J n F 1 b 3 Q 7 L C Z x d W 9 0 O z g v M j I g U G F w Z X J 3 b 3 J r I E N o Z W N r L W l u I F F 1 b 3 R h I E N v d W 5 0 J n F 1 b 3 Q 7 L C Z x d W 9 0 O z g v M j I g R i 0 x I E l t b W l n c m F 0 a W 9 u I F J l Z 3 V s Y X R p b 2 5 z I F N l c 3 N p b 2 4 g U X V v d G E g Q 2 9 1 b n Q m c X V v d D s s J n F 1 b 3 Q 7 R 3 J v d X A g M S B M Y X c g Y W 5 k I F N h Z m V 0 e S B h b m Q g V G l 0 b G U g S V g g Y W 5 k I E h l Y W x 0 a C B J b n N 1 c m F u Y 2 U g U X V v d G E g Q 2 9 1 b n Q m c X V v d D s s J n F 1 b 3 Q 7 R 3 J v d X A g M i B M Y X c g Y W 5 k I F N h Z m V 0 e S B h b m Q g V G l 0 b G U g S V g g Y W 5 k I E h l Y W x 0 a C B J b n N 1 c m F u Y 2 U g U X V v d G E g Q 2 9 1 b n Q m c X V v d D s s J n F 1 b 3 Q 7 R 3 J v d X A g M y B M Y X c g Y W 5 k I F N h Z m V 0 e S B h b m Q g V G l 0 b G U g S V g g Y W 5 k I E h l Y W x 0 a C B J b n N 1 c m F u Y 2 U g U X V v d G E g Q 2 9 1 b n Q m c X V v d D s s J n F 1 b 3 Q 7 Q W N h Z G V t a W M g U 3 V j Y 2 V z c y B E Y X R l I C 0 g V G 9 w a W N z J n F 1 b 3 Q 7 L C Z x d W 9 0 O 0 F j Y W R l b W l j I F R l c m 0 g L S B U b 3 B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b G w g M j A x O C B J U 0 8 g U m V n a X N 0 c m F 0 a W 9 u I F N 1 c n Z l e V 9 K d W x 5 I D I s I D I w M T h f M T A g N T Y t Y 2 x l Y W 5 l Z C 9 D a G F u Z 2 V k I F R 5 c G U u e 1 N 0 Y X J 0 R G F 0 Z S w w f S Z x d W 9 0 O y w m c X V v d D t T Z W N 0 a W 9 u M S 9 G Y W x s I D I w M T g g S V N P I F J l Z 2 l z d H J h d G l v b i B T d X J 2 Z X l f S n V s e S A y L C A y M D E 4 X z E w I D U 2 L W N s Z W F u Z W Q v Q 2 h h b m d l Z C B U e X B l L n t F b m R E Y X R l L D F 9 J n F 1 b 3 Q 7 L C Z x d W 9 0 O 1 N l Y 3 R p b 2 4 x L 0 Z h b G w g M j A x O C B J U 0 8 g U m V n a X N 0 c m F 0 a W 9 u I F N 1 c n Z l e V 9 K d W x 5 I D I s I D I w M T h f M T A g N T Y t Y 2 x l Y W 5 l Z C 9 D a G F u Z 2 V k I F R 5 c G U u e 1 N 0 Y X R 1 c y w y f S Z x d W 9 0 O y w m c X V v d D t T Z W N 0 a W 9 u M S 9 G Y W x s I D I w M T g g S V N P I F J l Z 2 l z d H J h d G l v b i B T d X J 2 Z X l f S n V s e S A y L C A y M D E 4 X z E w I D U 2 L W N s Z W F u Z W Q v Q 2 h h b m d l Z C B U e X B l L n t J U E F k Z H J l c 3 M s M 3 0 m c X V v d D s s J n F 1 b 3 Q 7 U 2 V j d G l v b j E v R m F s b C A y M D E 4 I E l T T y B S Z W d p c 3 R y Y X R p b 2 4 g U 3 V y d m V 5 X 0 p 1 b H k g M i w g M j A x O F 8 x M C A 1 N i 1 j b G V h b m V k L 0 N o Y W 5 n Z W Q g V H l w Z S 5 7 U H J v Z 3 J l c 3 M s N H 0 m c X V v d D s s J n F 1 b 3 Q 7 U 2 V j d G l v b j E v R m F s b C A y M D E 4 I E l T T y B S Z W d p c 3 R y Y X R p b 2 4 g U 3 V y d m V 5 X 0 p 1 b H k g M i w g M j A x O F 8 x M C A 1 N i 1 j b G V h b m V k L 0 N o Y W 5 n Z W Q g V H l w Z S 5 7 R H V y Y X R p b 2 4 g K G l u I H N l Y 2 9 u Z H M p L D V 9 J n F 1 b 3 Q 7 L C Z x d W 9 0 O 1 N l Y 3 R p b 2 4 x L 0 Z h b G w g M j A x O C B J U 0 8 g U m V n a X N 0 c m F 0 a W 9 u I F N 1 c n Z l e V 9 K d W x 5 I D I s I D I w M T h f M T A g N T Y t Y 2 x l Y W 5 l Z C 9 D a G F u Z 2 V k I F R 5 c G U u e 0 Z p b m l z a G V k L D Z 9 J n F 1 b 3 Q 7 L C Z x d W 9 0 O 1 N l Y 3 R p b 2 4 x L 0 Z h b G w g M j A x O C B J U 0 8 g U m V n a X N 0 c m F 0 a W 9 u I F N 1 c n Z l e V 9 K d W x 5 I D I s I D I w M T h f M T A g N T Y t Y 2 x l Y W 5 l Z C 9 D a G F u Z 2 V k I F R 5 c G U u e 1 J l Y 2 9 y Z G V k R G F 0 Z S w 3 f S Z x d W 9 0 O y w m c X V v d D t T Z W N 0 a W 9 u M S 9 G Y W x s I D I w M T g g S V N P I F J l Z 2 l z d H J h d G l v b i B T d X J 2 Z X l f S n V s e S A y L C A y M D E 4 X z E w I D U 2 L W N s Z W F u Z W Q v Q 2 h h b m d l Z C B U e X B l L n t S Z X N w b 2 5 z Z U l k L D h 9 J n F 1 b 3 Q 7 L C Z x d W 9 0 O 1 N l Y 3 R p b 2 4 x L 0 Z h b G w g M j A x O C B J U 0 8 g U m V n a X N 0 c m F 0 a W 9 u I F N 1 c n Z l e V 9 K d W x 5 I D I s I D I w M T h f M T A g N T Y t Y 2 x l Y W 5 l Z C 9 D a G F u Z 2 V k I F R 5 c G U u e 1 J l Y 2 l w a W V u d E x h c 3 R O Y W 1 l L D l 9 J n F 1 b 3 Q 7 L C Z x d W 9 0 O 1 N l Y 3 R p b 2 4 x L 0 Z h b G w g M j A x O C B J U 0 8 g U m V n a X N 0 c m F 0 a W 9 u I F N 1 c n Z l e V 9 K d W x 5 I D I s I D I w M T h f M T A g N T Y t Y 2 x l Y W 5 l Z C 9 D a G F u Z 2 V k I F R 5 c G U u e 1 J l Y 2 l w a W V u d E Z p c n N 0 T m F t Z S w x M H 0 m c X V v d D s s J n F 1 b 3 Q 7 U 2 V j d G l v b j E v R m F s b C A y M D E 4 I E l T T y B S Z W d p c 3 R y Y X R p b 2 4 g U 3 V y d m V 5 X 0 p 1 b H k g M i w g M j A x O F 8 x M C A 1 N i 1 j b G V h b m V k L 0 N o Y W 5 n Z W Q g V H l w Z S 5 7 U m V j a X B p Z W 5 0 R W 1 h a W w s M T F 9 J n F 1 b 3 Q 7 L C Z x d W 9 0 O 1 N l Y 3 R p b 2 4 x L 0 Z h b G w g M j A x O C B J U 0 8 g U m V n a X N 0 c m F 0 a W 9 u I F N 1 c n Z l e V 9 K d W x 5 I D I s I D I w M T h f M T A g N T Y t Y 2 x l Y W 5 l Z C 9 D a G F u Z 2 V k I F R 5 c G U u e 0 V 4 d G V y b m F s U m V m Z X J l b m N l L D E y f S Z x d W 9 0 O y w m c X V v d D t T Z W N 0 a W 9 u M S 9 G Y W x s I D I w M T g g S V N P I F J l Z 2 l z d H J h d G l v b i B T d X J 2 Z X l f S n V s e S A y L C A y M D E 4 X z E w I D U 2 L W N s Z W F u Z W Q v Q 2 h h b m d l Z C B U e X B l L n t M b 2 N h d G l v b k x h d G l 0 d W R l L D E z f S Z x d W 9 0 O y w m c X V v d D t T Z W N 0 a W 9 u M S 9 G Y W x s I D I w M T g g S V N P I F J l Z 2 l z d H J h d G l v b i B T d X J 2 Z X l f S n V s e S A y L C A y M D E 4 X z E w I D U 2 L W N s Z W F u Z W Q v Q 2 h h b m d l Z C B U e X B l L n t M b 2 N h d G l v b k x v b m d p d H V k Z S w x N H 0 m c X V v d D s s J n F 1 b 3 Q 7 U 2 V j d G l v b j E v R m F s b C A y M D E 4 I E l T T y B S Z W d p c 3 R y Y X R p b 2 4 g U 3 V y d m V 5 X 0 p 1 b H k g M i w g M j A x O F 8 x M C A 1 N i 1 j b G V h b m V k L 0 N o Y W 5 n Z W Q g V H l w Z S 5 7 R G l z d H J p Y n V 0 a W 9 u Q 2 h h b m 5 l b C w x N X 0 m c X V v d D s s J n F 1 b 3 Q 7 U 2 V j d G l v b j E v R m F s b C A y M D E 4 I E l T T y B S Z W d p c 3 R y Y X R p b 2 4 g U 3 V y d m V 5 X 0 p 1 b H k g M i w g M j A x O F 8 x M C A 1 N i 1 j b G V h b m V k L 0 N o Y W 5 n Z W Q g V H l w Z S 5 7 V X N l c k x h b m d 1 Y W d l L D E 2 f S Z x d W 9 0 O y w m c X V v d D t T Z W N 0 a W 9 u M S 9 G Y W x s I D I w M T g g S V N P I F J l Z 2 l z d H J h d G l v b i B T d X J 2 Z X l f S n V s e S A y L C A y M D E 4 X z E w I D U 2 L W N s Z W F u Z W Q v Q 2 h h b m d l Z C B U e X B l L n t R M l 8 x L D E 3 f S Z x d W 9 0 O y w m c X V v d D t T Z W N 0 a W 9 u M S 9 G Y W x s I D I w M T g g S V N P I F J l Z 2 l z d H J h d G l v b i B T d X J 2 Z X l f S n V s e S A y L C A y M D E 4 X z E w I D U 2 L W N s Z W F u Z W Q v Q 2 h h b m d l Z C B U e X B l L n t R M l 8 y L D E 4 f S Z x d W 9 0 O y w m c X V v d D t T Z W N 0 a W 9 u M S 9 G Y W x s I D I w M T g g S V N P I F J l Z 2 l z d H J h d G l v b i B T d X J 2 Z X l f S n V s e S A y L C A y M D E 4 X z E w I D U 2 L W N s Z W F u Z W Q v Q 2 h h b m d l Z C B U e X B l L n t R M l 8 z L D E 5 f S Z x d W 9 0 O y w m c X V v d D t T Z W N 0 a W 9 u M S 9 G Y W x s I D I w M T g g S V N P I F J l Z 2 l z d H J h d G l v b i B T d X J 2 Z X l f S n V s e S A y L C A y M D E 4 X z E w I D U 2 L W N s Z W F u Z W Q v Q 2 h h b m d l Z C B U e X B l L n t R M l 8 0 L D I w f S Z x d W 9 0 O y w m c X V v d D t T Z W N 0 a W 9 u M S 9 G Y W x s I D I w M T g g S V N P I F J l Z 2 l z d H J h d G l v b i B T d X J 2 Z X l f S n V s e S A y L C A y M D E 4 X z E w I D U 2 L W N s Z W F u Z W Q v Q 2 h h b m d l Z C B U e X B l L n t R N C w y M X 0 m c X V v d D s s J n F 1 b 3 Q 7 U 2 V j d G l v b j E v R m F s b C A y M D E 4 I E l T T y B S Z W d p c 3 R y Y X R p b 2 4 g U 3 V y d m V 5 X 0 p 1 b H k g M i w g M j A x O F 8 x M C A 1 N i 1 j b G V h b m V k L 0 N o Y W 5 n Z W Q g V H l w Z S 5 7 U T M s M j J 9 J n F 1 b 3 Q 7 L C Z x d W 9 0 O 1 N l Y 3 R p b 2 4 x L 0 Z h b G w g M j A x O C B J U 0 8 g U m V n a X N 0 c m F 0 a W 9 u I F N 1 c n Z l e V 9 K d W x 5 I D I s I D I w M T h f M T A g N T Y t Y 2 x l Y W 5 l Z C 9 D a G F u Z 2 V k I F R 5 c G U u e 1 E x M C w y M 3 0 m c X V v d D s s J n F 1 b 3 Q 7 U 2 V j d G l v b j E v R m F s b C A y M D E 4 I E l T T y B S Z W d p c 3 R y Y X R p b 2 4 g U 3 V y d m V 5 X 0 p 1 b H k g M i w g M j A x O F 8 x M C A 1 N i 1 j b G V h b m V k L 0 N o Y W 5 n Z W Q g V H l w Z S 5 7 U T U s M j R 9 J n F 1 b 3 Q 7 L C Z x d W 9 0 O 1 N l Y 3 R p b 2 4 x L 0 Z h b G w g M j A x O C B J U 0 8 g U m V n a X N 0 c m F 0 a W 9 u I F N 1 c n Z l e V 9 K d W x 5 I D I s I D I w M T h f M T A g N T Y t Y 2 x l Y W 5 l Z C 9 D a G F u Z 2 V k I F R 5 c G U u e 1 E 2 L D I 1 f S Z x d W 9 0 O y w m c X V v d D t T Z W N 0 a W 9 u M S 9 G Y W x s I D I w M T g g S V N P I F J l Z 2 l z d H J h d G l v b i B T d X J 2 Z X l f S n V s e S A y L C A y M D E 4 X z E w I D U 2 L W N s Z W F u Z W Q v Q 2 h h b m d l Z C B U e X B l L n t R N y w y N n 0 m c X V v d D s s J n F 1 b 3 Q 7 U 2 V j d G l v b j E v R m F s b C A y M D E 4 I E l T T y B S Z W d p c 3 R y Y X R p b 2 4 g U 3 V y d m V 5 X 0 p 1 b H k g M i w g M j A x O F 8 x M C A 1 N i 1 j b G V h b m V k L 0 N o Y W 5 n Z W Q g V H l w Z S 5 7 U T E x L D I 3 f S Z x d W 9 0 O y w m c X V v d D t T Z W N 0 a W 9 u M S 9 G Y W x s I D I w M T g g S V N P I F J l Z 2 l z d H J h d G l v b i B T d X J 2 Z X l f S n V s e S A y L C A y M D E 4 X z E w I D U 2 L W N s Z W F u Z W Q v Q 2 h h b m d l Z C B U e X B l L n t R M T F f M S w y O H 0 m c X V v d D s s J n F 1 b 3 Q 7 U 2 V j d G l v b j E v R m F s b C A y M D E 4 I E l T T y B S Z W d p c 3 R y Y X R p b 2 4 g U 3 V y d m V 5 X 0 p 1 b H k g M i w g M j A x O F 8 x M C A 1 N i 1 j b G V h b m V k L 0 N o Y W 5 n Z W Q g V H l w Z S 5 7 U T E y L D I 5 f S Z x d W 9 0 O y w m c X V v d D t T Z W N 0 a W 9 u M S 9 G Y W x s I D I w M T g g S V N P I F J l Z 2 l z d H J h d G l v b i B T d X J 2 Z X l f S n V s e S A y L C A y M D E 4 X z E w I D U 2 L W N s Z W F u Z W Q v Q 2 h h b m d l Z C B U e X B l L n t R N D Q s M z B 9 J n F 1 b 3 Q 7 L C Z x d W 9 0 O 1 N l Y 3 R p b 2 4 x L 0 Z h b G w g M j A x O C B J U 0 8 g U m V n a X N 0 c m F 0 a W 9 u I F N 1 c n Z l e V 9 K d W x 5 I D I s I D I w M T h f M T A g N T Y t Y 2 x l Y W 5 l Z C 9 D a G F u Z 2 V k I F R 5 c G U u e 1 E 0 N S w z M X 0 m c X V v d D s s J n F 1 b 3 Q 7 U 2 V j d G l v b j E v R m F s b C A y M D E 4 I E l T T y B S Z W d p c 3 R y Y X R p b 2 4 g U 3 V y d m V 5 X 0 p 1 b H k g M i w g M j A x O F 8 x M C A 1 N i 1 j b G V h b m V k L 0 N o Y W 5 n Z W Q g V H l w Z S 5 7 U T E 3 L D M y f S Z x d W 9 0 O y w m c X V v d D t T Z W N 0 a W 9 u M S 9 G Y W x s I D I w M T g g S V N P I F J l Z 2 l z d H J h d G l v b i B T d X J 2 Z X l f S n V s e S A y L C A y M D E 4 X z E w I D U 2 L W N s Z W F u Z W Q v Q 2 h h b m d l Z C B U e X B l L n t R M z k s M z N 9 J n F 1 b 3 Q 7 L C Z x d W 9 0 O 1 N l Y 3 R p b 2 4 x L 0 Z h b G w g M j A x O C B J U 0 8 g U m V n a X N 0 c m F 0 a W 9 u I F N 1 c n Z l e V 9 K d W x 5 I D I s I D I w M T h f M T A g N T Y t Y 2 x l Y W 5 l Z C 9 D a G F u Z 2 V k I F R 5 c G U u e 1 E x O S w z N H 0 m c X V v d D s s J n F 1 b 3 Q 7 U 2 V j d G l v b j E v R m F s b C A y M D E 4 I E l T T y B S Z W d p c 3 R y Y X R p b 2 4 g U 3 V y d m V 5 X 0 p 1 b H k g M i w g M j A x O F 8 x M C A 1 N i 1 j b G V h b m V k L 0 N o Y W 5 n Z W Q g V H l w Z S 5 7 U T E 4 L D M 1 f S Z x d W 9 0 O y w m c X V v d D t T Z W N 0 a W 9 u M S 9 G Y W x s I D I w M T g g S V N P I F J l Z 2 l z d H J h d G l v b i B T d X J 2 Z X l f S n V s e S A y L C A y M D E 4 X z E w I D U 2 L W N s Z W F u Z W Q v Q 2 h h b m d l Z C B U e X B l L n t R M j c s M z Z 9 J n F 1 b 3 Q 7 L C Z x d W 9 0 O 1 N l Y 3 R p b 2 4 x L 0 Z h b G w g M j A x O C B J U 0 8 g U m V n a X N 0 c m F 0 a W 9 u I F N 1 c n Z l e V 9 K d W x 5 I D I s I D I w M T h f M T A g N T Y t Y 2 x l Y W 5 l Z C 9 D a G F u Z 2 V k I F R 5 c G U u e 1 E y M S w z N 3 0 m c X V v d D s s J n F 1 b 3 Q 7 U 2 V j d G l v b j E v R m F s b C A y M D E 4 I E l T T y B S Z W d p c 3 R y Y X R p b 2 4 g U 3 V y d m V 5 X 0 p 1 b H k g M i w g M j A x O F 8 x M C A 1 N i 1 j b G V h b m V k L 0 N o Y W 5 n Z W Q g V H l w Z S 5 7 U T M x L D M 4 f S Z x d W 9 0 O y w m c X V v d D t T Z W N 0 a W 9 u M S 9 G Y W x s I D I w M T g g S V N P I F J l Z 2 l z d H J h d G l v b i B T d X J 2 Z X l f S n V s e S A y L C A y M D E 4 X z E w I D U 2 L W N s Z W F u Z W Q v Q 2 h h b m d l Z C B U e X B l L n t R M z M s M z l 9 J n F 1 b 3 Q 7 L C Z x d W 9 0 O 1 N l Y 3 R p b 2 4 x L 0 Z h b G w g M j A x O C B J U 0 8 g U m V n a X N 0 c m F 0 a W 9 u I F N 1 c n Z l e V 9 K d W x 5 I D I s I D I w M T h f M T A g N T Y t Y 2 x l Y W 5 l Z C 9 D a G F u Z 2 V k I F R 5 c G U u e 1 E 1 M i w 0 M H 0 m c X V v d D s s J n F 1 b 3 Q 7 U 2 V j d G l v b j E v R m F s b C A y M D E 4 I E l T T y B S Z W d p c 3 R y Y X R p b 2 4 g U 3 V y d m V 5 X 0 p 1 b H k g M i w g M j A x O F 8 x M C A 1 N i 1 j b G V h b m V k L 0 N o Y W 5 n Z W Q g V H l w Z S 5 7 U T I 2 L D Q x f S Z x d W 9 0 O y w m c X V v d D t T Z W N 0 a W 9 u M S 9 G Y W x s I D I w M T g g S V N P I F J l Z 2 l z d H J h d G l v b i B T d X J 2 Z X l f S n V s e S A y L C A y M D E 4 X z E w I D U 2 L W N s Z W F u Z W Q v Q 2 h h b m d l Z C B U e X B l L n t R N D A s N D J 9 J n F 1 b 3 Q 7 L C Z x d W 9 0 O 1 N l Y 3 R p b 2 4 x L 0 Z h b G w g M j A x O C B J U 0 8 g U m V n a X N 0 c m F 0 a W 9 u I F N 1 c n Z l e V 9 K d W x 5 I D I s I D I w M T h f M T A g N T Y t Y 2 x l Y W 5 l Z C 9 D a G F u Z 2 V k I F R 5 c G U u e 0 F j Y W R l b W l j I F l l Y X I s N D N 9 J n F 1 b 3 Q 7 L C Z x d W 9 0 O 1 N l Y 3 R p b 2 4 x L 0 Z h b G w g M j A x O C B J U 0 8 g U m V n a X N 0 c m F 0 a W 9 u I F N 1 c n Z l e V 9 K d W x 5 I D I s I D I w M T h f M T A g N T Y t Y 2 x l Y W 5 l Z C 9 D a G F u Z 2 V k I F R 5 c G U u e 0 F j Y W R l b W l j I F R l c m 0 s N D R 9 J n F 1 b 3 Q 7 L C Z x d W 9 0 O 1 N l Y 3 R p b 2 4 x L 0 Z h b G w g M j A x O C B J U 0 8 g U m V n a X N 0 c m F 0 a W 9 u I F N 1 c n Z l e V 9 K d W x 5 I D I s I D I w M T h f M T A g N T Y t Y 2 x l Y W 5 l Z C 9 D a G F u Z 2 V k I F R 5 c G U u e 1 N 0 d W R l b n Q g V H l w Z S w 0 N X 0 m c X V v d D s s J n F 1 b 3 Q 7 U 2 V j d G l v b j E v R m F s b C A y M D E 4 I E l T T y B S Z W d p c 3 R y Y X R p b 2 4 g U 3 V y d m V 5 X 0 p 1 b H k g M i w g M j A x O F 8 x M C A 1 N i 1 j b G V h b m V k L 0 N o Y W 5 n Z W Q g V H l w Z S 5 7 T m F t Z S w 0 N n 0 m c X V v d D s s J n F 1 b 3 Q 7 U 2 V j d G l v b j E v R m F s b C A y M D E 4 I E l T T y B S Z W d p c 3 R y Y X R p b 2 4 g U 3 V y d m V 5 X 0 p 1 b H k g M i w g M j A x O F 8 x M C A 1 N i 1 j b G V h b m V k L 0 N o Y W 5 n Z W Q g V H l w Z S 5 7 Q X J y a X Z h b C B E Y X R l L D Q 3 f S Z x d W 9 0 O y w m c X V v d D t T Z W N 0 a W 9 u M S 9 G Y W x s I D I w M T g g S V N P I F J l Z 2 l z d H J h d G l v b i B T d X J 2 Z X l f S n V s e S A y L C A y M D E 4 X z E w I D U 2 L W N s Z W F u Z W Q v Q 2 h h b m d l Z C B U e X B l L n t B c n J p d m F s I F l l Y X I s N D h 9 J n F 1 b 3 Q 7 L C Z x d W 9 0 O 1 N l Y 3 R p b 2 4 x L 0 Z h b G w g M j A x O C B J U 0 8 g U m V n a X N 0 c m F 0 a W 9 u I F N 1 c n Z l e V 9 K d W x 5 I D I s I D I w M T h f M T A g N T Y t Y 2 x l Y W 5 l Z C 9 D a G F u Z 2 V k I F R 5 c G U u e 0 F y c m l 2 Y W w g T W 9 u d G g s N D l 9 J n F 1 b 3 Q 7 L C Z x d W 9 0 O 1 N l Y 3 R p b 2 4 x L 0 Z h b G w g M j A x O C B J U 0 8 g U m V n a X N 0 c m F 0 a W 9 u I F N 1 c n Z l e V 9 K d W x 5 I D I s I D I w M T h f M T A g N T Y t Y 2 x l Y W 5 l Z C 9 D a G F u Z 2 V k I F R 5 c G U u e 0 F y c m l 2 Y W w g R G F 5 L D U w f S Z x d W 9 0 O y w m c X V v d D t T Z W N 0 a W 9 u M S 9 G Y W x s I D I w M T g g S V N P I F J l Z 2 l z d H J h d G l v b i B T d X J 2 Z X l f S n V s e S A y L C A y M D E 4 X z E w I D U 2 L W N s Z W F u Z W Q v Q 2 h h b m d l Z C B U e X B l L n t T d X J 2 Z X k g Q 2 9 t c G x l d G l v b i w 1 M X 0 m c X V v d D s s J n F 1 b 3 Q 7 U 2 V j d G l v b j E v R m F s b C A y M D E 4 I E l T T y B S Z W d p c 3 R y Y X R p b 2 4 g U 3 V y d m V 5 X 0 p 1 b H k g M i w g M j A x O F 8 x M C A 1 N i 1 j b G V h b m V k L 0 N o Y W 5 n Z W Q g V H l w Z S 5 7 V m l z Y S B U e X B l L D U y f S Z x d W 9 0 O y w m c X V v d D t T Z W N 0 a W 9 u M S 9 G Y W x s I D I w M T g g S V N P I F J l Z 2 l z d H J h d G l v b i B T d X J 2 Z X l f S n V s e S A y L C A y M D E 4 X z E w I D U 2 L W N s Z W F u Z W Q v Q 2 h h b m d l Z C B U e X B l L n t J b n R l c m 5 h d G l v b m F s I F N 0 d W R l b n Q g T 3 J p Z W 5 0 Y X R p b 2 4 g V 2 V s Y 2 9 t Z S B E Y X R l L D U z f S Z x d W 9 0 O y w m c X V v d D t T Z W N 0 a W 9 u M S 9 G Y W x s I D I w M T g g S V N P I F J l Z 2 l z d H J h d G l v b i B T d X J 2 Z X l f S n V s e S A y L C A y M D E 4 X z E w I D U 2 L W N s Z W F u Z W Q v Q 2 h h b m d l Z C B U e X B l L n t J b n R l c m 5 h d G l v b m F s I F N 0 d W R l b n Q g T 3 J p Z W 5 0 Y X R p b 2 4 g V 2 V s Y 2 9 t Z S B U a W 1 l L D U 0 f S Z x d W 9 0 O y w m c X V v d D t T Z W N 0 a W 9 u M S 9 G Y W x s I D I w M T g g S V N P I F J l Z 2 l z d H J h d G l v b i B T d X J 2 Z X l f S n V s e S A y L C A y M D E 4 X z E w I D U 2 L W N s Z W F u Z W Q v Q 2 h h b m d l Z C B U e X B l L n t J b n R l c m 5 h d G l v b m F s I F N 0 d W R l b n Q g T 3 J p Z W 5 0 Y X R p b 2 4 g V 2 V s Y 2 9 t Z S B M b 2 N h d G l v b i w 1 N X 0 m c X V v d D s s J n F 1 b 3 Q 7 U 2 V j d G l v b j E v R m F s b C A y M D E 4 I E l T T y B S Z W d p c 3 R y Y X R p b 2 4 g U 3 V y d m V 5 X 0 p 1 b H k g M i w g M j A x O F 8 x M C A 1 N i 1 j b G V h b m V k L 0 N o Y W 5 n Z W Q g V H l w Z S 5 7 T G l 2 a W 5 n I G l u I E F 0 a G V u c y B T Z X N z a W 9 u I E R h d G U s N T Z 9 J n F 1 b 3 Q 7 L C Z x d W 9 0 O 1 N l Y 3 R p b 2 4 x L 0 Z h b G w g M j A x O C B J U 0 8 g U m V n a X N 0 c m F 0 a W 9 u I F N 1 c n Z l e V 9 K d W x 5 I D I s I D I w M T h f M T A g N T Y t Y 2 x l Y W 5 l Z C 9 D a G F u Z 2 V k I F R 5 c G U u e 0 x p d m l u Z y B p b i B B d G h l b n M g U 2 V z c 2 l v b i B U a W 1 l L D U 3 f S Z x d W 9 0 O y w m c X V v d D t T Z W N 0 a W 9 u M S 9 G Y W x s I D I w M T g g S V N P I F J l Z 2 l z d H J h d G l v b i B T d X J 2 Z X l f S n V s e S A y L C A y M D E 4 X z E w I D U 2 L W N s Z W F u Z W Q v Q 2 h h b m d l Z C B U e X B l L n t M a X Z p b m c g a W 4 g Q X R o Z W 5 z I F N l c 3 N p b 2 4 g T G 9 j Y X R p b 2 4 s N T h 9 J n F 1 b 3 Q 7 L C Z x d W 9 0 O 1 N l Y 3 R p b 2 4 x L 0 Z h b G w g M j A x O C B J U 0 8 g U m V n a X N 0 c m F 0 a W 9 u I F N 1 c n Z l e V 9 K d W x 5 I D I s I D I w M T h f M T A g N T Y t Y 2 x l Y W 5 l Z C 9 D a G F u Z 2 V k I F R 5 c G U u e 0 x 1 b m N o I E R h d G U s N T l 9 J n F 1 b 3 Q 7 L C Z x d W 9 0 O 1 N l Y 3 R p b 2 4 x L 0 Z h b G w g M j A x O C B J U 0 8 g U m V n a X N 0 c m F 0 a W 9 u I F N 1 c n Z l e V 9 K d W x 5 I D I s I D I w M T h f M T A g N T Y t Y 2 x l Y W 5 l Z C 9 D a G F u Z 2 V k I F R 5 c G U u e 0 x 1 b m N o I F R p b W U s N j B 9 J n F 1 b 3 Q 7 L C Z x d W 9 0 O 1 N l Y 3 R p b 2 4 x L 0 Z h b G w g M j A x O C B J U 0 8 g U m V n a X N 0 c m F 0 a W 9 u I F N 1 c n Z l e V 9 K d W x 5 I D I s I D I w M T h f M T A g N T Y t Y 2 x l Y W 5 l Z C 9 D a G F u Z 2 V k I F R 5 c G U u e 0 x 1 b m N o I E x v Y 2 F 0 a W 9 u L D Y x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T d W N j Z X N z I E R h d G U s N j J 9 J n F 1 b 3 Q 7 L C Z x d W 9 0 O 1 N l Y 3 R p b 2 4 x L 0 Z h b G w g M j A x O C B J U 0 8 g U m V n a X N 0 c m F 0 a W 9 u I F N 1 c n Z l e V 9 K d W x 5 I D I s I D I w M T h f M T A g N T Y t Y 2 x l Y W 5 l Z C 9 D a G F u Z 2 V k I F R 5 c G U u e 0 F j Y W R l b W l j I F N 1 Y 2 N l c 3 M g V G l t Z S w 2 M 3 0 m c X V v d D s s J n F 1 b 3 Q 7 U 2 V j d G l v b j E v R m F s b C A y M D E 4 I E l T T y B S Z W d p c 3 R y Y X R p b 2 4 g U 3 V y d m V 5 X 0 p 1 b H k g M i w g M j A x O F 8 x M C A 1 N i 1 j b G V h b m V k L 0 N o Y W 5 n Z W Q g V H l w Z S 5 7 Q W N h Z G V t a W M g U 3 V j Y 2 V z c y B M b 2 N h d G l v b i w 2 N H 0 m c X V v d D s s J n F 1 b 3 Q 7 U 2 V j d G l v b j E v R m F s b C A y M D E 4 I E l T T y B S Z W d p c 3 R y Y X R p b 2 4 g U 3 V y d m V 5 X 0 p 1 b H k g M i w g M j A x O F 8 x M C A 1 N i 1 j b G V h b m V k L 0 N o Y W 5 n Z W Q g V H l w Z S 5 7 V G l 0 b G U g S V g g R G F 0 Z S w 2 N X 0 m c X V v d D s s J n F 1 b 3 Q 7 U 2 V j d G l v b j E v R m F s b C A y M D E 4 I E l T T y B S Z W d p c 3 R y Y X R p b 2 4 g U 3 V y d m V 5 X 0 p 1 b H k g M i w g M j A x O F 8 x M C A 1 N i 1 j b G V h b m V k L 0 N o Y W 5 n Z W Q g V H l w Z S 5 7 V G l 0 b G U g S V g g V G l t Z S w 2 N n 0 m c X V v d D s s J n F 1 b 3 Q 7 U 2 V j d G l v b j E v R m F s b C A y M D E 4 I E l T T y B S Z W d p c 3 R y Y X R p b 2 4 g U 3 V y d m V 5 X 0 p 1 b H k g M i w g M j A x O F 8 x M C A 1 N i 1 j b G V h b m V k L 0 N o Y W 5 n Z W Q g V H l w Z S 5 7 V G l 0 b G U g S V g g T G 9 j Y X R p b 2 4 s N j d 9 J n F 1 b 3 Q 7 L C Z x d W 9 0 O 1 N l Y 3 R p b 2 4 x L 0 Z h b G w g M j A x O C B J U 0 8 g U m V n a X N 0 c m F 0 a W 9 u I F N 1 c n Z l e V 9 K d W x 5 I D I s I D I w M T h f M T A g N T Y t Y 2 x l Y W 5 l Z C 9 D a G F u Z 2 V k I F R 5 c G U u e 1 B h c G V y d 2 9 y a y B D a G V j a y 1 p b i B E Y X R l L D Y 4 f S Z x d W 9 0 O y w m c X V v d D t T Z W N 0 a W 9 u M S 9 G Y W x s I D I w M T g g S V N P I F J l Z 2 l z d H J h d G l v b i B T d X J 2 Z X l f S n V s e S A y L C A y M D E 4 X z E w I D U 2 L W N s Z W F u Z W Q v Q 2 h h b m d l Z C B U e X B l L n t Q Y X B l c n d v c m s g Q 2 h l Y 2 s t a W 4 g V G l t Z S w 2 O X 0 m c X V v d D s s J n F 1 b 3 Q 7 U 2 V j d G l v b j E v R m F s b C A y M D E 4 I E l T T y B S Z W d p c 3 R y Y X R p b 2 4 g U 3 V y d m V 5 X 0 p 1 b H k g M i w g M j A x O F 8 x M C A 1 N i 1 j b G V h b m V k L 0 N o Y W 5 n Z W Q g V H l w Z S 5 7 U G F w Z X J 3 b 3 J r I E N o Z W N r L W l u I E x v Y 2 F 0 a W 9 u L D c w f S Z x d W 9 0 O y w m c X V v d D t T Z W N 0 a W 9 u M S 9 G Y W x s I D I w M T g g S V N P I F J l Z 2 l z d H J h d G l v b i B T d X J 2 Z X l f S n V s e S A y L C A y M D E 4 X z E w I D U 2 L W N s Z W F u Z W Q v Q 2 h h b m d l Z C B U e X B l L n t J b W 1 p Z 3 J h d G l v b i B S Z W d 1 b G F 0 a W 9 u c y B T Z X N z a W 9 u I E R h d G U s N z F 9 J n F 1 b 3 Q 7 L C Z x d W 9 0 O 1 N l Y 3 R p b 2 4 x L 0 Z h b G w g M j A x O C B J U 0 8 g U m V n a X N 0 c m F 0 a W 9 u I F N 1 c n Z l e V 9 K d W x 5 I D I s I D I w M T h f M T A g N T Y t Y 2 x l Y W 5 l Z C 9 D a G F u Z 2 V k I F R 5 c G U u e 0 l t b W l n c m F 0 a W 9 u I F J l Z 3 V s Y X R p b 2 5 z I F N l c 3 N p b 2 4 g V G l t Z S w 3 M n 0 m c X V v d D s s J n F 1 b 3 Q 7 U 2 V j d G l v b j E v R m F s b C A y M D E 4 I E l T T y B S Z W d p c 3 R y Y X R p b 2 4 g U 3 V y d m V 5 X 0 p 1 b H k g M i w g M j A x O F 8 x M C A 1 N i 1 j b G V h b m V k L 0 N o Y W 5 n Z W Q g V H l w Z S 5 7 S W 1 t a W d y Y X R p b 2 4 g U m V n d W x h d G l v b n M g U 2 V z c 2 l v b i B M b 2 N h d G l v b i w 3 M 3 0 m c X V v d D s s J n F 1 b 3 Q 7 U 2 V j d G l v b j E v R m F s b C A y M D E 4 I E l T T y B S Z W d p c 3 R y Y X R p b 2 4 g U 3 V y d m V 5 X 0 p 1 b H k g M i w g M j A x O F 8 x M C A 1 N i 1 j b G V h b m V k L 0 N o Y W 5 n Z W Q g V H l w Z S 5 7 T G F 3 I G F u Z C B T Y W Z l d H k g R G F 0 Z S w 3 N H 0 m c X V v d D s s J n F 1 b 3 Q 7 U 2 V j d G l v b j E v R m F s b C A y M D E 4 I E l T T y B S Z W d p c 3 R y Y X R p b 2 4 g U 3 V y d m V 5 X 0 p 1 b H k g M i w g M j A x O F 8 x M C A 1 N i 1 j b G V h b m V k L 0 N o Y W 5 n Z W Q g V H l w Z S 5 7 T G F 3 I G F u Z C B T Y W Z l d H k g V G l t Z S w 3 N X 0 m c X V v d D s s J n F 1 b 3 Q 7 U 2 V j d G l v b j E v R m F s b C A y M D E 4 I E l T T y B S Z W d p c 3 R y Y X R p b 2 4 g U 3 V y d m V 5 X 0 p 1 b H k g M i w g M j A x O F 8 x M C A 1 N i 1 j b G V h b m V k L 0 N o Y W 5 n Z W Q g V H l w Z S 5 7 T G F 3 I G F u Z C B T Y W Z l d H k g T G 9 j Y X R p b 2 4 s N z Z 9 J n F 1 b 3 Q 7 L C Z x d W 9 0 O 1 N l Y 3 R p b 2 4 x L 0 Z h b G w g M j A x O C B J U 0 8 g U m V n a X N 0 c m F 0 a W 9 u I F N 1 c n Z l e V 9 K d W x 5 I D I s I D I w M T h f M T A g N T Y t Y 2 x l Y W 5 l Z C 9 D a G F u Z 2 V k I F R 5 c G U u e 0 h l Y W x 0 a C B J b n N 1 c m F u Y 2 U g R G F 0 Z S w 3 N 3 0 m c X V v d D s s J n F 1 b 3 Q 7 U 2 V j d G l v b j E v R m F s b C A y M D E 4 I E l T T y B S Z W d p c 3 R y Y X R p b 2 4 g U 3 V y d m V 5 X 0 p 1 b H k g M i w g M j A x O F 8 x M C A 1 N i 1 j b G V h b m V k L 0 N o Y W 5 n Z W Q g V H l w Z S 5 7 S G V h b H R o I E l u c 3 V y Y W 5 j Z S B U a W 1 l L D c 4 f S Z x d W 9 0 O y w m c X V v d D t T Z W N 0 a W 9 u M S 9 G Y W x s I D I w M T g g S V N P I F J l Z 2 l z d H J h d G l v b i B T d X J 2 Z X l f S n V s e S A y L C A y M D E 4 X z E w I D U 2 L W N s Z W F u Z W Q v Q 2 h h b m d l Z C B U e X B l L n t I Z W F s d G g g S W 5 z d X J h b m N l I E x v Y 2 F 0 a W 9 u L D c 5 f S Z x d W 9 0 O y w m c X V v d D t T Z W N 0 a W 9 u M S 9 G Y W x s I D I w M T g g S V N P I F J l Z 2 l z d H J h d G l v b i B T d X J 2 Z X l f S n V s e S A y L C A y M D E 4 X z E w I D U 2 L W N s Z W F u Z W Q v Q 2 h h b m d l Z C B U e X B l L n t M d W 5 j a C B h b m Q g U m V z b 3 V y Y 2 U g R m F p c i B E Y X R l L D g w f S Z x d W 9 0 O y w m c X V v d D t T Z W N 0 a W 9 u M S 9 G Y W x s I D I w M T g g S V N P I F J l Z 2 l z d H J h d G l v b i B T d X J 2 Z X l f S n V s e S A y L C A y M D E 4 X z E w I D U 2 L W N s Z W F u Z W Q v Q 2 h h b m d l Z C B U e X B l L n t M d W 5 j a C B h b m Q g U m V z b 3 V y Y 2 U g R m F p c i B U a W 1 l L D g x f S Z x d W 9 0 O y w m c X V v d D t T Z W N 0 a W 9 u M S 9 G Y W x s I D I w M T g g S V N P I F J l Z 2 l z d H J h d G l v b i B T d X J 2 Z X l f S n V s e S A y L C A y M D E 4 X z E w I D U 2 L W N s Z W F u Z W Q v Q 2 h h b m d l Z C B U e X B l L n t M d W 5 j a C B h b m Q g U m V z b 3 V y Y 2 U g R m F p c i B M b 2 N h d G l v b i w 4 M n 0 m c X V v d D s s J n F 1 b 3 Q 7 U 2 V j d G l v b j E v R m F s b C A y M D E 4 I E l T T y B S Z W d p c 3 R y Y X R p b 2 4 g U 3 V y d m V 5 X 0 p 1 b H k g M i w g M j A x O F 8 x M C A 1 N i 1 j b G V h b m V k L 0 N o Y W 5 n Z W Q g V H l w Z S 5 7 R 3 J v d X A g M S B B Y 2 F k Z W 1 p Y y B T d W N j Z X N z I G F u Z C B U a X R s Z S B J W C B R d W 9 0 Y S B D b 3 V u d C w 4 M 3 0 m c X V v d D s s J n F 1 b 3 Q 7 U 2 V j d G l v b j E v R m F s b C A y M D E 4 I E l T T y B S Z W d p c 3 R y Y X R p b 2 4 g U 3 V y d m V 5 X 0 p 1 b H k g M i w g M j A x O F 8 x M C A 1 N i 1 j b G V h b m V k L 0 N o Y W 5 n Z W Q g V H l w Z S 5 7 R 3 J v d X A g M i B B Y 2 F k Z W 1 p Y y B T d W N j Z X N z I G F u Z C B U a X R s Z S B J W C B R d W 9 0 Y S B D b 3 V u d C w 4 N H 0 m c X V v d D s s J n F 1 b 3 Q 7 U 2 V j d G l v b j E v R m F s b C A y M D E 4 I E l T T y B S Z W d p c 3 R y Y X R p b 2 4 g U 3 V y d m V 5 X 0 p 1 b H k g M i w g M j A x O F 8 x M C A 1 N i 1 j b G V h b m V k L 0 N o Y W 5 n Z W Q g V H l w Z S 5 7 O C 8 x N S B Q Y X B l c n d v c m s g Q 2 h l Y 2 s t a W 4 g U X V v d G E g Q 2 9 1 b n Q s O D V 9 J n F 1 b 3 Q 7 L C Z x d W 9 0 O 1 N l Y 3 R p b 2 4 x L 0 Z h b G w g M j A x O C B J U 0 8 g U m V n a X N 0 c m F 0 a W 9 u I F N 1 c n Z l e V 9 K d W x 5 I D I s I D I w M T h f M T A g N T Y t Y 2 x l Y W 5 l Z C 9 D a G F u Z 2 V k I F R 5 c G U u e z g v M T Y g U G F w Z X J 3 b 3 J r I E N o Z W N r L W l u I F F 1 b 3 R h I E N v d W 5 0 L D g 2 f S Z x d W 9 0 O y w m c X V v d D t T Z W N 0 a W 9 u M S 9 G Y W x s I D I w M T g g S V N P I F J l Z 2 l z d H J h d G l v b i B T d X J 2 Z X l f S n V s e S A y L C A y M D E 4 X z E w I D U 2 L W N s Z W F u Z W Q v Q 2 h h b m d l Z C B U e X B l L n s 4 L z E 2 I E Y t M S B J b W 1 p Z 3 J h d G l v b i B S Z W d 1 b G F 0 a W 9 u c y B T Z X N z a W 9 u I F F 1 b 3 R h I E N v d W 5 0 L D g 3 f S Z x d W 9 0 O y w m c X V v d D t T Z W N 0 a W 9 u M S 9 G Y W x s I D I w M T g g S V N P I F J l Z 2 l z d H J h d G l v b i B T d X J 2 Z X l f S n V s e S A y L C A y M D E 4 X z E w I D U 2 L W N s Z W F u Z W Q v Q 2 h h b m d l Z C B U e X B l L n s 4 L z E 3 I E Y t M S B J b W 1 p Z 3 J h d G l v b i B S Z W d 1 b G F 0 a W 9 u c y B T Z X N z a W 9 u I F F 1 b 3 R h I E N v d W 5 0 L D g 4 f S Z x d W 9 0 O y w m c X V v d D t T Z W N 0 a W 9 u M S 9 G Y W x s I D I w M T g g S V N P I F J l Z 2 l z d H J h d G l v b i B T d X J 2 Z X l f S n V s e S A y L C A y M D E 4 X z E w I D U 2 L W N s Z W F u Z W Q v Q 2 h h b m d l Z C B U e X B l L n t H c m 9 1 c C A x I E x h d y B h b m Q g U 2 F m Z X R 5 I G F u Z C B I Z W F s d G g g S W 5 z d X J h b m N l I F F 1 b 3 R h I E N v d W 5 0 L D g 5 f S Z x d W 9 0 O y w m c X V v d D t T Z W N 0 a W 9 u M S 9 G Y W x s I D I w M T g g S V N P I F J l Z 2 l z d H J h d G l v b i B T d X J 2 Z X l f S n V s e S A y L C A y M D E 4 X z E w I D U 2 L W N s Z W F u Z W Q v Q 2 h h b m d l Z C B U e X B l L n t H c m 9 1 c C A y I E x h d y B h b m Q g U 2 F m Z X R 5 I G F u Z C B I Z W F s d G g g S W 5 z d X J h b m N l I F F 1 b 3 R h I E N v d W 5 0 L D k w f S Z x d W 9 0 O y w m c X V v d D t T Z W N 0 a W 9 u M S 9 G Y W x s I D I w M T g g S V N P I F J l Z 2 l z d H J h d G l v b i B T d X J 2 Z X l f S n V s e S A y L C A y M D E 4 X z E w I D U 2 L W N s Z W F u Z W Q v Q 2 h h b m d l Z C B U e X B l L n t N a X N z Z W Q g R X Z l b n Q g T m F t Z S w 5 M X 0 m c X V v d D s s J n F 1 b 3 Q 7 U 2 V j d G l v b j E v R m F s b C A y M D E 4 I E l T T y B S Z W d p c 3 R y Y X R p b 2 4 g U 3 V y d m V 5 X 0 p 1 b H k g M i w g M j A x O F 8 x M C A 1 N i 1 j b G V h b m V k L 0 N o Y W 5 n Z W Q g V H l w Z S 5 7 O C 8 y M C B Q Y X B l c n d v c m s g Q 2 h l Y 2 s t a W 4 g U X V v d G E g Q 2 9 1 b n Q s O T J 9 J n F 1 b 3 Q 7 L C Z x d W 9 0 O 1 N l Y 3 R p b 2 4 x L 0 Z h b G w g M j A x O C B J U 0 8 g U m V n a X N 0 c m F 0 a W 9 u I F N 1 c n Z l e V 9 K d W x 5 I D I s I D I w M T h f M T A g N T Y t Y 2 x l Y W 5 l Z C 9 D a G F u Z 2 V k I F R 5 c G U u e z g v M j E g U G F w Z X J 3 b 3 J r I E N o Z W N r L W l u I F F 1 b 3 R h I E N v d W 5 0 L D k z f S Z x d W 9 0 O y w m c X V v d D t T Z W N 0 a W 9 u M S 9 G Y W x s I D I w M T g g S V N P I F J l Z 2 l z d H J h d G l v b i B T d X J 2 Z X l f S n V s e S A y L C A y M D E 4 X z E w I D U 2 L W N s Z W F u Z W Q v Q 2 h h b m d l Z C B U e X B l L n s 4 L z I y I F B h c G V y d 2 9 y a y B D a G V j a y 1 p b i B R d W 9 0 Y S B D b 3 V u d C w 5 N H 0 m c X V v d D s s J n F 1 b 3 Q 7 U 2 V j d G l v b j E v R m F s b C A y M D E 4 I E l T T y B S Z W d p c 3 R y Y X R p b 2 4 g U 3 V y d m V 5 X 0 p 1 b H k g M i w g M j A x O F 8 x M C A 1 N i 1 j b G V h b m V k L 0 N o Y W 5 n Z W Q g V H l w Z S 5 7 O C 8 y M i B G L T E g S W 1 t a W d y Y X R p b 2 4 g U m V n d W x h d G l v b n M g U 2 V z c 2 l v b i B R d W 9 0 Y S B D b 3 V u d C w 5 N X 0 m c X V v d D s s J n F 1 b 3 Q 7 U 2 V j d G l v b j E v R m F s b C A y M D E 4 I E l T T y B S Z W d p c 3 R y Y X R p b 2 4 g U 3 V y d m V 5 X 0 p 1 b H k g M i w g M j A x O F 8 x M C A 1 N i 1 j b G V h b m V k L 0 N o Y W 5 n Z W Q g V H l w Z S 5 7 R 3 J v d X A g M S B M Y X c g Y W 5 k I F N h Z m V 0 e S B h b m Q g V G l 0 b G U g S V g g Y W 5 k I E h l Y W x 0 a C B J b n N 1 c m F u Y 2 U g U X V v d G E g Q 2 9 1 b n Q s O T Z 9 J n F 1 b 3 Q 7 L C Z x d W 9 0 O 1 N l Y 3 R p b 2 4 x L 0 Z h b G w g M j A x O C B J U 0 8 g U m V n a X N 0 c m F 0 a W 9 u I F N 1 c n Z l e V 9 K d W x 5 I D I s I D I w M T h f M T A g N T Y t Y 2 x l Y W 5 l Z C 9 D a G F u Z 2 V k I F R 5 c G U u e 0 d y b 3 V w I D I g T G F 3 I G F u Z C B T Y W Z l d H k g Y W 5 k I F R p d G x l I E l Y I G F u Z C B I Z W F s d G g g S W 5 z d X J h b m N l I F F 1 b 3 R h I E N v d W 5 0 L D k 3 f S Z x d W 9 0 O y w m c X V v d D t T Z W N 0 a W 9 u M S 9 G Y W x s I D I w M T g g S V N P I F J l Z 2 l z d H J h d G l v b i B T d X J 2 Z X l f S n V s e S A y L C A y M D E 4 X z E w I D U 2 L W N s Z W F u Z W Q v Q 2 h h b m d l Z C B U e X B l L n t H c m 9 1 c C A z I E x h d y B h b m Q g U 2 F m Z X R 5 I G F u Z C B U a X R s Z S B J W C B h b m Q g S G V h b H R o I E l u c 3 V y Y W 5 j Z S B R d W 9 0 Y S B D b 3 V u d C w 5 O H 0 m c X V v d D s s J n F 1 b 3 Q 7 U 2 V j d G l v b j E v R m F s b C A y M D E 4 I E l T T y B S Z W d p c 3 R y Y X R p b 2 4 g U 3 V y d m V 5 X 0 p 1 b H k g M i w g M j A x O F 8 x M C A 1 N i 1 j b G V h b m V k L 0 N o Y W 5 n Z W Q g V H l w Z S 5 7 Q W N h Z G V t a W M g U 3 V j Y 2 V z c y B E Y X R l I C 0 g V G 9 w a W N z L D k 5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U Z X J t I C 0 g V G 9 w a W N z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G Y W x s I D I w M T g g S V N P I F J l Z 2 l z d H J h d G l v b i B T d X J 2 Z X l f S n V s e S A y L C A y M D E 4 X z E w I D U 2 L W N s Z W F u Z W Q v Q 2 h h b m d l Z C B U e X B l L n t T d G F y d E R h d G U s M H 0 m c X V v d D s s J n F 1 b 3 Q 7 U 2 V j d G l v b j E v R m F s b C A y M D E 4 I E l T T y B S Z W d p c 3 R y Y X R p b 2 4 g U 3 V y d m V 5 X 0 p 1 b H k g M i w g M j A x O F 8 x M C A 1 N i 1 j b G V h b m V k L 0 N o Y W 5 n Z W Q g V H l w Z S 5 7 R W 5 k R G F 0 Z S w x f S Z x d W 9 0 O y w m c X V v d D t T Z W N 0 a W 9 u M S 9 G Y W x s I D I w M T g g S V N P I F J l Z 2 l z d H J h d G l v b i B T d X J 2 Z X l f S n V s e S A y L C A y M D E 4 X z E w I D U 2 L W N s Z W F u Z W Q v Q 2 h h b m d l Z C B U e X B l L n t T d G F 0 d X M s M n 0 m c X V v d D s s J n F 1 b 3 Q 7 U 2 V j d G l v b j E v R m F s b C A y M D E 4 I E l T T y B S Z W d p c 3 R y Y X R p b 2 4 g U 3 V y d m V 5 X 0 p 1 b H k g M i w g M j A x O F 8 x M C A 1 N i 1 j b G V h b m V k L 0 N o Y W 5 n Z W Q g V H l w Z S 5 7 S V B B Z G R y Z X N z L D N 9 J n F 1 b 3 Q 7 L C Z x d W 9 0 O 1 N l Y 3 R p b 2 4 x L 0 Z h b G w g M j A x O C B J U 0 8 g U m V n a X N 0 c m F 0 a W 9 u I F N 1 c n Z l e V 9 K d W x 5 I D I s I D I w M T h f M T A g N T Y t Y 2 x l Y W 5 l Z C 9 D a G F u Z 2 V k I F R 5 c G U u e 1 B y b 2 d y Z X N z L D R 9 J n F 1 b 3 Q 7 L C Z x d W 9 0 O 1 N l Y 3 R p b 2 4 x L 0 Z h b G w g M j A x O C B J U 0 8 g U m V n a X N 0 c m F 0 a W 9 u I F N 1 c n Z l e V 9 K d W x 5 I D I s I D I w M T h f M T A g N T Y t Y 2 x l Y W 5 l Z C 9 D a G F u Z 2 V k I F R 5 c G U u e 0 R 1 c m F 0 a W 9 u I C h p b i B z Z W N v b m R z K S w 1 f S Z x d W 9 0 O y w m c X V v d D t T Z W N 0 a W 9 u M S 9 G Y W x s I D I w M T g g S V N P I F J l Z 2 l z d H J h d G l v b i B T d X J 2 Z X l f S n V s e S A y L C A y M D E 4 X z E w I D U 2 L W N s Z W F u Z W Q v Q 2 h h b m d l Z C B U e X B l L n t G a W 5 p c 2 h l Z C w 2 f S Z x d W 9 0 O y w m c X V v d D t T Z W N 0 a W 9 u M S 9 G Y W x s I D I w M T g g S V N P I F J l Z 2 l z d H J h d G l v b i B T d X J 2 Z X l f S n V s e S A y L C A y M D E 4 X z E w I D U 2 L W N s Z W F u Z W Q v Q 2 h h b m d l Z C B U e X B l L n t S Z W N v c m R l Z E R h d G U s N 3 0 m c X V v d D s s J n F 1 b 3 Q 7 U 2 V j d G l v b j E v R m F s b C A y M D E 4 I E l T T y B S Z W d p c 3 R y Y X R p b 2 4 g U 3 V y d m V 5 X 0 p 1 b H k g M i w g M j A x O F 8 x M C A 1 N i 1 j b G V h b m V k L 0 N o Y W 5 n Z W Q g V H l w Z S 5 7 U m V z c G 9 u c 2 V J Z C w 4 f S Z x d W 9 0 O y w m c X V v d D t T Z W N 0 a W 9 u M S 9 G Y W x s I D I w M T g g S V N P I F J l Z 2 l z d H J h d G l v b i B T d X J 2 Z X l f S n V s e S A y L C A y M D E 4 X z E w I D U 2 L W N s Z W F u Z W Q v Q 2 h h b m d l Z C B U e X B l L n t S Z W N p c G l l b n R M Y X N 0 T m F t Z S w 5 f S Z x d W 9 0 O y w m c X V v d D t T Z W N 0 a W 9 u M S 9 G Y W x s I D I w M T g g S V N P I F J l Z 2 l z d H J h d G l v b i B T d X J 2 Z X l f S n V s e S A y L C A y M D E 4 X z E w I D U 2 L W N s Z W F u Z W Q v Q 2 h h b m d l Z C B U e X B l L n t S Z W N p c G l l b n R G a X J z d E 5 h b W U s M T B 9 J n F 1 b 3 Q 7 L C Z x d W 9 0 O 1 N l Y 3 R p b 2 4 x L 0 Z h b G w g M j A x O C B J U 0 8 g U m V n a X N 0 c m F 0 a W 9 u I F N 1 c n Z l e V 9 K d W x 5 I D I s I D I w M T h f M T A g N T Y t Y 2 x l Y W 5 l Z C 9 D a G F u Z 2 V k I F R 5 c G U u e 1 J l Y 2 l w a W V u d E V t Y W l s L D E x f S Z x d W 9 0 O y w m c X V v d D t T Z W N 0 a W 9 u M S 9 G Y W x s I D I w M T g g S V N P I F J l Z 2 l z d H J h d G l v b i B T d X J 2 Z X l f S n V s e S A y L C A y M D E 4 X z E w I D U 2 L W N s Z W F u Z W Q v Q 2 h h b m d l Z C B U e X B l L n t F e H R l c m 5 h b F J l Z m V y Z W 5 j Z S w x M n 0 m c X V v d D s s J n F 1 b 3 Q 7 U 2 V j d G l v b j E v R m F s b C A y M D E 4 I E l T T y B S Z W d p c 3 R y Y X R p b 2 4 g U 3 V y d m V 5 X 0 p 1 b H k g M i w g M j A x O F 8 x M C A 1 N i 1 j b G V h b m V k L 0 N o Y W 5 n Z W Q g V H l w Z S 5 7 T G 9 j Y X R p b 2 5 M Y X R p d H V k Z S w x M 3 0 m c X V v d D s s J n F 1 b 3 Q 7 U 2 V j d G l v b j E v R m F s b C A y M D E 4 I E l T T y B S Z W d p c 3 R y Y X R p b 2 4 g U 3 V y d m V 5 X 0 p 1 b H k g M i w g M j A x O F 8 x M C A 1 N i 1 j b G V h b m V k L 0 N o Y W 5 n Z W Q g V H l w Z S 5 7 T G 9 j Y X R p b 2 5 M b 2 5 n a X R 1 Z G U s M T R 9 J n F 1 b 3 Q 7 L C Z x d W 9 0 O 1 N l Y 3 R p b 2 4 x L 0 Z h b G w g M j A x O C B J U 0 8 g U m V n a X N 0 c m F 0 a W 9 u I F N 1 c n Z l e V 9 K d W x 5 I D I s I D I w M T h f M T A g N T Y t Y 2 x l Y W 5 l Z C 9 D a G F u Z 2 V k I F R 5 c G U u e 0 R p c 3 R y a W J 1 d G l v b k N o Y W 5 u Z W w s M T V 9 J n F 1 b 3 Q 7 L C Z x d W 9 0 O 1 N l Y 3 R p b 2 4 x L 0 Z h b G w g M j A x O C B J U 0 8 g U m V n a X N 0 c m F 0 a W 9 u I F N 1 c n Z l e V 9 K d W x 5 I D I s I D I w M T h f M T A g N T Y t Y 2 x l Y W 5 l Z C 9 D a G F u Z 2 V k I F R 5 c G U u e 1 V z Z X J M Y W 5 n d W F n Z S w x N n 0 m c X V v d D s s J n F 1 b 3 Q 7 U 2 V j d G l v b j E v R m F s b C A y M D E 4 I E l T T y B S Z W d p c 3 R y Y X R p b 2 4 g U 3 V y d m V 5 X 0 p 1 b H k g M i w g M j A x O F 8 x M C A 1 N i 1 j b G V h b m V k L 0 N o Y W 5 n Z W Q g V H l w Z S 5 7 U T J f M S w x N 3 0 m c X V v d D s s J n F 1 b 3 Q 7 U 2 V j d G l v b j E v R m F s b C A y M D E 4 I E l T T y B S Z W d p c 3 R y Y X R p b 2 4 g U 3 V y d m V 5 X 0 p 1 b H k g M i w g M j A x O F 8 x M C A 1 N i 1 j b G V h b m V k L 0 N o Y W 5 n Z W Q g V H l w Z S 5 7 U T J f M i w x O H 0 m c X V v d D s s J n F 1 b 3 Q 7 U 2 V j d G l v b j E v R m F s b C A y M D E 4 I E l T T y B S Z W d p c 3 R y Y X R p b 2 4 g U 3 V y d m V 5 X 0 p 1 b H k g M i w g M j A x O F 8 x M C A 1 N i 1 j b G V h b m V k L 0 N o Y W 5 n Z W Q g V H l w Z S 5 7 U T J f M y w x O X 0 m c X V v d D s s J n F 1 b 3 Q 7 U 2 V j d G l v b j E v R m F s b C A y M D E 4 I E l T T y B S Z W d p c 3 R y Y X R p b 2 4 g U 3 V y d m V 5 X 0 p 1 b H k g M i w g M j A x O F 8 x M C A 1 N i 1 j b G V h b m V k L 0 N o Y W 5 n Z W Q g V H l w Z S 5 7 U T J f N C w y M H 0 m c X V v d D s s J n F 1 b 3 Q 7 U 2 V j d G l v b j E v R m F s b C A y M D E 4 I E l T T y B S Z W d p c 3 R y Y X R p b 2 4 g U 3 V y d m V 5 X 0 p 1 b H k g M i w g M j A x O F 8 x M C A 1 N i 1 j b G V h b m V k L 0 N o Y W 5 n Z W Q g V H l w Z S 5 7 U T Q s M j F 9 J n F 1 b 3 Q 7 L C Z x d W 9 0 O 1 N l Y 3 R p b 2 4 x L 0 Z h b G w g M j A x O C B J U 0 8 g U m V n a X N 0 c m F 0 a W 9 u I F N 1 c n Z l e V 9 K d W x 5 I D I s I D I w M T h f M T A g N T Y t Y 2 x l Y W 5 l Z C 9 D a G F u Z 2 V k I F R 5 c G U u e 1 E z L D I y f S Z x d W 9 0 O y w m c X V v d D t T Z W N 0 a W 9 u M S 9 G Y W x s I D I w M T g g S V N P I F J l Z 2 l z d H J h d G l v b i B T d X J 2 Z X l f S n V s e S A y L C A y M D E 4 X z E w I D U 2 L W N s Z W F u Z W Q v Q 2 h h b m d l Z C B U e X B l L n t R M T A s M j N 9 J n F 1 b 3 Q 7 L C Z x d W 9 0 O 1 N l Y 3 R p b 2 4 x L 0 Z h b G w g M j A x O C B J U 0 8 g U m V n a X N 0 c m F 0 a W 9 u I F N 1 c n Z l e V 9 K d W x 5 I D I s I D I w M T h f M T A g N T Y t Y 2 x l Y W 5 l Z C 9 D a G F u Z 2 V k I F R 5 c G U u e 1 E 1 L D I 0 f S Z x d W 9 0 O y w m c X V v d D t T Z W N 0 a W 9 u M S 9 G Y W x s I D I w M T g g S V N P I F J l Z 2 l z d H J h d G l v b i B T d X J 2 Z X l f S n V s e S A y L C A y M D E 4 X z E w I D U 2 L W N s Z W F u Z W Q v Q 2 h h b m d l Z C B U e X B l L n t R N i w y N X 0 m c X V v d D s s J n F 1 b 3 Q 7 U 2 V j d G l v b j E v R m F s b C A y M D E 4 I E l T T y B S Z W d p c 3 R y Y X R p b 2 4 g U 3 V y d m V 5 X 0 p 1 b H k g M i w g M j A x O F 8 x M C A 1 N i 1 j b G V h b m V k L 0 N o Y W 5 n Z W Q g V H l w Z S 5 7 U T c s M j Z 9 J n F 1 b 3 Q 7 L C Z x d W 9 0 O 1 N l Y 3 R p b 2 4 x L 0 Z h b G w g M j A x O C B J U 0 8 g U m V n a X N 0 c m F 0 a W 9 u I F N 1 c n Z l e V 9 K d W x 5 I D I s I D I w M T h f M T A g N T Y t Y 2 x l Y W 5 l Z C 9 D a G F u Z 2 V k I F R 5 c G U u e 1 E x M S w y N 3 0 m c X V v d D s s J n F 1 b 3 Q 7 U 2 V j d G l v b j E v R m F s b C A y M D E 4 I E l T T y B S Z W d p c 3 R y Y X R p b 2 4 g U 3 V y d m V 5 X 0 p 1 b H k g M i w g M j A x O F 8 x M C A 1 N i 1 j b G V h b m V k L 0 N o Y W 5 n Z W Q g V H l w Z S 5 7 U T E x X z E s M j h 9 J n F 1 b 3 Q 7 L C Z x d W 9 0 O 1 N l Y 3 R p b 2 4 x L 0 Z h b G w g M j A x O C B J U 0 8 g U m V n a X N 0 c m F 0 a W 9 u I F N 1 c n Z l e V 9 K d W x 5 I D I s I D I w M T h f M T A g N T Y t Y 2 x l Y W 5 l Z C 9 D a G F u Z 2 V k I F R 5 c G U u e 1 E x M i w y O X 0 m c X V v d D s s J n F 1 b 3 Q 7 U 2 V j d G l v b j E v R m F s b C A y M D E 4 I E l T T y B S Z W d p c 3 R y Y X R p b 2 4 g U 3 V y d m V 5 X 0 p 1 b H k g M i w g M j A x O F 8 x M C A 1 N i 1 j b G V h b m V k L 0 N o Y W 5 n Z W Q g V H l w Z S 5 7 U T Q 0 L D M w f S Z x d W 9 0 O y w m c X V v d D t T Z W N 0 a W 9 u M S 9 G Y W x s I D I w M T g g S V N P I F J l Z 2 l z d H J h d G l v b i B T d X J 2 Z X l f S n V s e S A y L C A y M D E 4 X z E w I D U 2 L W N s Z W F u Z W Q v Q 2 h h b m d l Z C B U e X B l L n t R N D U s M z F 9 J n F 1 b 3 Q 7 L C Z x d W 9 0 O 1 N l Y 3 R p b 2 4 x L 0 Z h b G w g M j A x O C B J U 0 8 g U m V n a X N 0 c m F 0 a W 9 u I F N 1 c n Z l e V 9 K d W x 5 I D I s I D I w M T h f M T A g N T Y t Y 2 x l Y W 5 l Z C 9 D a G F u Z 2 V k I F R 5 c G U u e 1 E x N y w z M n 0 m c X V v d D s s J n F 1 b 3 Q 7 U 2 V j d G l v b j E v R m F s b C A y M D E 4 I E l T T y B S Z W d p c 3 R y Y X R p b 2 4 g U 3 V y d m V 5 X 0 p 1 b H k g M i w g M j A x O F 8 x M C A 1 N i 1 j b G V h b m V k L 0 N o Y W 5 n Z W Q g V H l w Z S 5 7 U T M 5 L D M z f S Z x d W 9 0 O y w m c X V v d D t T Z W N 0 a W 9 u M S 9 G Y W x s I D I w M T g g S V N P I F J l Z 2 l z d H J h d G l v b i B T d X J 2 Z X l f S n V s e S A y L C A y M D E 4 X z E w I D U 2 L W N s Z W F u Z W Q v Q 2 h h b m d l Z C B U e X B l L n t R M T k s M z R 9 J n F 1 b 3 Q 7 L C Z x d W 9 0 O 1 N l Y 3 R p b 2 4 x L 0 Z h b G w g M j A x O C B J U 0 8 g U m V n a X N 0 c m F 0 a W 9 u I F N 1 c n Z l e V 9 K d W x 5 I D I s I D I w M T h f M T A g N T Y t Y 2 x l Y W 5 l Z C 9 D a G F u Z 2 V k I F R 5 c G U u e 1 E x O C w z N X 0 m c X V v d D s s J n F 1 b 3 Q 7 U 2 V j d G l v b j E v R m F s b C A y M D E 4 I E l T T y B S Z W d p c 3 R y Y X R p b 2 4 g U 3 V y d m V 5 X 0 p 1 b H k g M i w g M j A x O F 8 x M C A 1 N i 1 j b G V h b m V k L 0 N o Y W 5 n Z W Q g V H l w Z S 5 7 U T I 3 L D M 2 f S Z x d W 9 0 O y w m c X V v d D t T Z W N 0 a W 9 u M S 9 G Y W x s I D I w M T g g S V N P I F J l Z 2 l z d H J h d G l v b i B T d X J 2 Z X l f S n V s e S A y L C A y M D E 4 X z E w I D U 2 L W N s Z W F u Z W Q v Q 2 h h b m d l Z C B U e X B l L n t R M j E s M z d 9 J n F 1 b 3 Q 7 L C Z x d W 9 0 O 1 N l Y 3 R p b 2 4 x L 0 Z h b G w g M j A x O C B J U 0 8 g U m V n a X N 0 c m F 0 a W 9 u I F N 1 c n Z l e V 9 K d W x 5 I D I s I D I w M T h f M T A g N T Y t Y 2 x l Y W 5 l Z C 9 D a G F u Z 2 V k I F R 5 c G U u e 1 E z M S w z O H 0 m c X V v d D s s J n F 1 b 3 Q 7 U 2 V j d G l v b j E v R m F s b C A y M D E 4 I E l T T y B S Z W d p c 3 R y Y X R p b 2 4 g U 3 V y d m V 5 X 0 p 1 b H k g M i w g M j A x O F 8 x M C A 1 N i 1 j b G V h b m V k L 0 N o Y W 5 n Z W Q g V H l w Z S 5 7 U T M z L D M 5 f S Z x d W 9 0 O y w m c X V v d D t T Z W N 0 a W 9 u M S 9 G Y W x s I D I w M T g g S V N P I F J l Z 2 l z d H J h d G l v b i B T d X J 2 Z X l f S n V s e S A y L C A y M D E 4 X z E w I D U 2 L W N s Z W F u Z W Q v Q 2 h h b m d l Z C B U e X B l L n t R N T I s N D B 9 J n F 1 b 3 Q 7 L C Z x d W 9 0 O 1 N l Y 3 R p b 2 4 x L 0 Z h b G w g M j A x O C B J U 0 8 g U m V n a X N 0 c m F 0 a W 9 u I F N 1 c n Z l e V 9 K d W x 5 I D I s I D I w M T h f M T A g N T Y t Y 2 x l Y W 5 l Z C 9 D a G F u Z 2 V k I F R 5 c G U u e 1 E y N i w 0 M X 0 m c X V v d D s s J n F 1 b 3 Q 7 U 2 V j d G l v b j E v R m F s b C A y M D E 4 I E l T T y B S Z W d p c 3 R y Y X R p b 2 4 g U 3 V y d m V 5 X 0 p 1 b H k g M i w g M j A x O F 8 x M C A 1 N i 1 j b G V h b m V k L 0 N o Y W 5 n Z W Q g V H l w Z S 5 7 U T Q w L D Q y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Z Z W F y L D Q z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U Z X J t L D Q 0 f S Z x d W 9 0 O y w m c X V v d D t T Z W N 0 a W 9 u M S 9 G Y W x s I D I w M T g g S V N P I F J l Z 2 l z d H J h d G l v b i B T d X J 2 Z X l f S n V s e S A y L C A y M D E 4 X z E w I D U 2 L W N s Z W F u Z W Q v Q 2 h h b m d l Z C B U e X B l L n t T d H V k Z W 5 0 I F R 5 c G U s N D V 9 J n F 1 b 3 Q 7 L C Z x d W 9 0 O 1 N l Y 3 R p b 2 4 x L 0 Z h b G w g M j A x O C B J U 0 8 g U m V n a X N 0 c m F 0 a W 9 u I F N 1 c n Z l e V 9 K d W x 5 I D I s I D I w M T h f M T A g N T Y t Y 2 x l Y W 5 l Z C 9 D a G F u Z 2 V k I F R 5 c G U u e 0 5 h b W U s N D Z 9 J n F 1 b 3 Q 7 L C Z x d W 9 0 O 1 N l Y 3 R p b 2 4 x L 0 Z h b G w g M j A x O C B J U 0 8 g U m V n a X N 0 c m F 0 a W 9 u I F N 1 c n Z l e V 9 K d W x 5 I D I s I D I w M T h f M T A g N T Y t Y 2 x l Y W 5 l Z C 9 D a G F u Z 2 V k I F R 5 c G U u e 0 F y c m l 2 Y W w g R G F 0 Z S w 0 N 3 0 m c X V v d D s s J n F 1 b 3 Q 7 U 2 V j d G l v b j E v R m F s b C A y M D E 4 I E l T T y B S Z W d p c 3 R y Y X R p b 2 4 g U 3 V y d m V 5 X 0 p 1 b H k g M i w g M j A x O F 8 x M C A 1 N i 1 j b G V h b m V k L 0 N o Y W 5 n Z W Q g V H l w Z S 5 7 Q X J y a X Z h b C B Z Z W F y L D Q 4 f S Z x d W 9 0 O y w m c X V v d D t T Z W N 0 a W 9 u M S 9 G Y W x s I D I w M T g g S V N P I F J l Z 2 l z d H J h d G l v b i B T d X J 2 Z X l f S n V s e S A y L C A y M D E 4 X z E w I D U 2 L W N s Z W F u Z W Q v Q 2 h h b m d l Z C B U e X B l L n t B c n J p d m F s I E 1 v b n R o L D Q 5 f S Z x d W 9 0 O y w m c X V v d D t T Z W N 0 a W 9 u M S 9 G Y W x s I D I w M T g g S V N P I F J l Z 2 l z d H J h d G l v b i B T d X J 2 Z X l f S n V s e S A y L C A y M D E 4 X z E w I D U 2 L W N s Z W F u Z W Q v Q 2 h h b m d l Z C B U e X B l L n t B c n J p d m F s I E R h e S w 1 M H 0 m c X V v d D s s J n F 1 b 3 Q 7 U 2 V j d G l v b j E v R m F s b C A y M D E 4 I E l T T y B S Z W d p c 3 R y Y X R p b 2 4 g U 3 V y d m V 5 X 0 p 1 b H k g M i w g M j A x O F 8 x M C A 1 N i 1 j b G V h b m V k L 0 N o Y W 5 n Z W Q g V H l w Z S 5 7 U 3 V y d m V 5 I E N v b X B s Z X R p b 2 4 s N T F 9 J n F 1 b 3 Q 7 L C Z x d W 9 0 O 1 N l Y 3 R p b 2 4 x L 0 Z h b G w g M j A x O C B J U 0 8 g U m V n a X N 0 c m F 0 a W 9 u I F N 1 c n Z l e V 9 K d W x 5 I D I s I D I w M T h f M T A g N T Y t Y 2 x l Y W 5 l Z C 9 D a G F u Z 2 V k I F R 5 c G U u e 1 Z p c 2 E g V H l w Z S w 1 M n 0 m c X V v d D s s J n F 1 b 3 Q 7 U 2 V j d G l v b j E v R m F s b C A y M D E 4 I E l T T y B S Z W d p c 3 R y Y X R p b 2 4 g U 3 V y d m V 5 X 0 p 1 b H k g M i w g M j A x O F 8 x M C A 1 N i 1 j b G V h b m V k L 0 N o Y W 5 n Z W Q g V H l w Z S 5 7 S W 5 0 Z X J u Y X R p b 2 5 h b C B T d H V k Z W 5 0 I E 9 y a W V u d G F 0 a W 9 u I F d l b G N v b W U g R G F 0 Z S w 1 M 3 0 m c X V v d D s s J n F 1 b 3 Q 7 U 2 V j d G l v b j E v R m F s b C A y M D E 4 I E l T T y B S Z W d p c 3 R y Y X R p b 2 4 g U 3 V y d m V 5 X 0 p 1 b H k g M i w g M j A x O F 8 x M C A 1 N i 1 j b G V h b m V k L 0 N o Y W 5 n Z W Q g V H l w Z S 5 7 S W 5 0 Z X J u Y X R p b 2 5 h b C B T d H V k Z W 5 0 I E 9 y a W V u d G F 0 a W 9 u I F d l b G N v b W U g V G l t Z S w 1 N H 0 m c X V v d D s s J n F 1 b 3 Q 7 U 2 V j d G l v b j E v R m F s b C A y M D E 4 I E l T T y B S Z W d p c 3 R y Y X R p b 2 4 g U 3 V y d m V 5 X 0 p 1 b H k g M i w g M j A x O F 8 x M C A 1 N i 1 j b G V h b m V k L 0 N o Y W 5 n Z W Q g V H l w Z S 5 7 S W 5 0 Z X J u Y X R p b 2 5 h b C B T d H V k Z W 5 0 I E 9 y a W V u d G F 0 a W 9 u I F d l b G N v b W U g T G 9 j Y X R p b 2 4 s N T V 9 J n F 1 b 3 Q 7 L C Z x d W 9 0 O 1 N l Y 3 R p b 2 4 x L 0 Z h b G w g M j A x O C B J U 0 8 g U m V n a X N 0 c m F 0 a W 9 u I F N 1 c n Z l e V 9 K d W x 5 I D I s I D I w M T h f M T A g N T Y t Y 2 x l Y W 5 l Z C 9 D a G F u Z 2 V k I F R 5 c G U u e 0 x p d m l u Z y B p b i B B d G h l b n M g U 2 V z c 2 l v b i B E Y X R l L D U 2 f S Z x d W 9 0 O y w m c X V v d D t T Z W N 0 a W 9 u M S 9 G Y W x s I D I w M T g g S V N P I F J l Z 2 l z d H J h d G l v b i B T d X J 2 Z X l f S n V s e S A y L C A y M D E 4 X z E w I D U 2 L W N s Z W F u Z W Q v Q 2 h h b m d l Z C B U e X B l L n t M a X Z p b m c g a W 4 g Q X R o Z W 5 z I F N l c 3 N p b 2 4 g V G l t Z S w 1 N 3 0 m c X V v d D s s J n F 1 b 3 Q 7 U 2 V j d G l v b j E v R m F s b C A y M D E 4 I E l T T y B S Z W d p c 3 R y Y X R p b 2 4 g U 3 V y d m V 5 X 0 p 1 b H k g M i w g M j A x O F 8 x M C A 1 N i 1 j b G V h b m V k L 0 N o Y W 5 n Z W Q g V H l w Z S 5 7 T G l 2 a W 5 n I G l u I E F 0 a G V u c y B T Z X N z a W 9 u I E x v Y 2 F 0 a W 9 u L D U 4 f S Z x d W 9 0 O y w m c X V v d D t T Z W N 0 a W 9 u M S 9 G Y W x s I D I w M T g g S V N P I F J l Z 2 l z d H J h d G l v b i B T d X J 2 Z X l f S n V s e S A y L C A y M D E 4 X z E w I D U 2 L W N s Z W F u Z W Q v Q 2 h h b m d l Z C B U e X B l L n t M d W 5 j a C B E Y X R l L D U 5 f S Z x d W 9 0 O y w m c X V v d D t T Z W N 0 a W 9 u M S 9 G Y W x s I D I w M T g g S V N P I F J l Z 2 l z d H J h d G l v b i B T d X J 2 Z X l f S n V s e S A y L C A y M D E 4 X z E w I D U 2 L W N s Z W F u Z W Q v Q 2 h h b m d l Z C B U e X B l L n t M d W 5 j a C B U a W 1 l L D Y w f S Z x d W 9 0 O y w m c X V v d D t T Z W N 0 a W 9 u M S 9 G Y W x s I D I w M T g g S V N P I F J l Z 2 l z d H J h d G l v b i B T d X J 2 Z X l f S n V s e S A y L C A y M D E 4 X z E w I D U 2 L W N s Z W F u Z W Q v Q 2 h h b m d l Z C B U e X B l L n t M d W 5 j a C B M b 2 N h d G l v b i w 2 M X 0 m c X V v d D s s J n F 1 b 3 Q 7 U 2 V j d G l v b j E v R m F s b C A y M D E 4 I E l T T y B S Z W d p c 3 R y Y X R p b 2 4 g U 3 V y d m V 5 X 0 p 1 b H k g M i w g M j A x O F 8 x M C A 1 N i 1 j b G V h b m V k L 0 N o Y W 5 n Z W Q g V H l w Z S 5 7 Q W N h Z G V t a W M g U 3 V j Y 2 V z c y B E Y X R l L D Y y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T d W N j Z X N z I F R p b W U s N j N 9 J n F 1 b 3 Q 7 L C Z x d W 9 0 O 1 N l Y 3 R p b 2 4 x L 0 Z h b G w g M j A x O C B J U 0 8 g U m V n a X N 0 c m F 0 a W 9 u I F N 1 c n Z l e V 9 K d W x 5 I D I s I D I w M T h f M T A g N T Y t Y 2 x l Y W 5 l Z C 9 D a G F u Z 2 V k I F R 5 c G U u e 0 F j Y W R l b W l j I F N 1 Y 2 N l c 3 M g T G 9 j Y X R p b 2 4 s N j R 9 J n F 1 b 3 Q 7 L C Z x d W 9 0 O 1 N l Y 3 R p b 2 4 x L 0 Z h b G w g M j A x O C B J U 0 8 g U m V n a X N 0 c m F 0 a W 9 u I F N 1 c n Z l e V 9 K d W x 5 I D I s I D I w M T h f M T A g N T Y t Y 2 x l Y W 5 l Z C 9 D a G F u Z 2 V k I F R 5 c G U u e 1 R p d G x l I E l Y I E R h d G U s N j V 9 J n F 1 b 3 Q 7 L C Z x d W 9 0 O 1 N l Y 3 R p b 2 4 x L 0 Z h b G w g M j A x O C B J U 0 8 g U m V n a X N 0 c m F 0 a W 9 u I F N 1 c n Z l e V 9 K d W x 5 I D I s I D I w M T h f M T A g N T Y t Y 2 x l Y W 5 l Z C 9 D a G F u Z 2 V k I F R 5 c G U u e 1 R p d G x l I E l Y I F R p b W U s N j Z 9 J n F 1 b 3 Q 7 L C Z x d W 9 0 O 1 N l Y 3 R p b 2 4 x L 0 Z h b G w g M j A x O C B J U 0 8 g U m V n a X N 0 c m F 0 a W 9 u I F N 1 c n Z l e V 9 K d W x 5 I D I s I D I w M T h f M T A g N T Y t Y 2 x l Y W 5 l Z C 9 D a G F u Z 2 V k I F R 5 c G U u e 1 R p d G x l I E l Y I E x v Y 2 F 0 a W 9 u L D Y 3 f S Z x d W 9 0 O y w m c X V v d D t T Z W N 0 a W 9 u M S 9 G Y W x s I D I w M T g g S V N P I F J l Z 2 l z d H J h d G l v b i B T d X J 2 Z X l f S n V s e S A y L C A y M D E 4 X z E w I D U 2 L W N s Z W F u Z W Q v Q 2 h h b m d l Z C B U e X B l L n t Q Y X B l c n d v c m s g Q 2 h l Y 2 s t a W 4 g R G F 0 Z S w 2 O H 0 m c X V v d D s s J n F 1 b 3 Q 7 U 2 V j d G l v b j E v R m F s b C A y M D E 4 I E l T T y B S Z W d p c 3 R y Y X R p b 2 4 g U 3 V y d m V 5 X 0 p 1 b H k g M i w g M j A x O F 8 x M C A 1 N i 1 j b G V h b m V k L 0 N o Y W 5 n Z W Q g V H l w Z S 5 7 U G F w Z X J 3 b 3 J r I E N o Z W N r L W l u I F R p b W U s N j l 9 J n F 1 b 3 Q 7 L C Z x d W 9 0 O 1 N l Y 3 R p b 2 4 x L 0 Z h b G w g M j A x O C B J U 0 8 g U m V n a X N 0 c m F 0 a W 9 u I F N 1 c n Z l e V 9 K d W x 5 I D I s I D I w M T h f M T A g N T Y t Y 2 x l Y W 5 l Z C 9 D a G F u Z 2 V k I F R 5 c G U u e 1 B h c G V y d 2 9 y a y B D a G V j a y 1 p b i B M b 2 N h d G l v b i w 3 M H 0 m c X V v d D s s J n F 1 b 3 Q 7 U 2 V j d G l v b j E v R m F s b C A y M D E 4 I E l T T y B S Z W d p c 3 R y Y X R p b 2 4 g U 3 V y d m V 5 X 0 p 1 b H k g M i w g M j A x O F 8 x M C A 1 N i 1 j b G V h b m V k L 0 N o Y W 5 n Z W Q g V H l w Z S 5 7 S W 1 t a W d y Y X R p b 2 4 g U m V n d W x h d G l v b n M g U 2 V z c 2 l v b i B E Y X R l L D c x f S Z x d W 9 0 O y w m c X V v d D t T Z W N 0 a W 9 u M S 9 G Y W x s I D I w M T g g S V N P I F J l Z 2 l z d H J h d G l v b i B T d X J 2 Z X l f S n V s e S A y L C A y M D E 4 X z E w I D U 2 L W N s Z W F u Z W Q v Q 2 h h b m d l Z C B U e X B l L n t J b W 1 p Z 3 J h d G l v b i B S Z W d 1 b G F 0 a W 9 u c y B T Z X N z a W 9 u I F R p b W U s N z J 9 J n F 1 b 3 Q 7 L C Z x d W 9 0 O 1 N l Y 3 R p b 2 4 x L 0 Z h b G w g M j A x O C B J U 0 8 g U m V n a X N 0 c m F 0 a W 9 u I F N 1 c n Z l e V 9 K d W x 5 I D I s I D I w M T h f M T A g N T Y t Y 2 x l Y W 5 l Z C 9 D a G F u Z 2 V k I F R 5 c G U u e 0 l t b W l n c m F 0 a W 9 u I F J l Z 3 V s Y X R p b 2 5 z I F N l c 3 N p b 2 4 g T G 9 j Y X R p b 2 4 s N z N 9 J n F 1 b 3 Q 7 L C Z x d W 9 0 O 1 N l Y 3 R p b 2 4 x L 0 Z h b G w g M j A x O C B J U 0 8 g U m V n a X N 0 c m F 0 a W 9 u I F N 1 c n Z l e V 9 K d W x 5 I D I s I D I w M T h f M T A g N T Y t Y 2 x l Y W 5 l Z C 9 D a G F u Z 2 V k I F R 5 c G U u e 0 x h d y B h b m Q g U 2 F m Z X R 5 I E R h d G U s N z R 9 J n F 1 b 3 Q 7 L C Z x d W 9 0 O 1 N l Y 3 R p b 2 4 x L 0 Z h b G w g M j A x O C B J U 0 8 g U m V n a X N 0 c m F 0 a W 9 u I F N 1 c n Z l e V 9 K d W x 5 I D I s I D I w M T h f M T A g N T Y t Y 2 x l Y W 5 l Z C 9 D a G F u Z 2 V k I F R 5 c G U u e 0 x h d y B h b m Q g U 2 F m Z X R 5 I F R p b W U s N z V 9 J n F 1 b 3 Q 7 L C Z x d W 9 0 O 1 N l Y 3 R p b 2 4 x L 0 Z h b G w g M j A x O C B J U 0 8 g U m V n a X N 0 c m F 0 a W 9 u I F N 1 c n Z l e V 9 K d W x 5 I D I s I D I w M T h f M T A g N T Y t Y 2 x l Y W 5 l Z C 9 D a G F u Z 2 V k I F R 5 c G U u e 0 x h d y B h b m Q g U 2 F m Z X R 5 I E x v Y 2 F 0 a W 9 u L D c 2 f S Z x d W 9 0 O y w m c X V v d D t T Z W N 0 a W 9 u M S 9 G Y W x s I D I w M T g g S V N P I F J l Z 2 l z d H J h d G l v b i B T d X J 2 Z X l f S n V s e S A y L C A y M D E 4 X z E w I D U 2 L W N s Z W F u Z W Q v Q 2 h h b m d l Z C B U e X B l L n t I Z W F s d G g g S W 5 z d X J h b m N l I E R h d G U s N z d 9 J n F 1 b 3 Q 7 L C Z x d W 9 0 O 1 N l Y 3 R p b 2 4 x L 0 Z h b G w g M j A x O C B J U 0 8 g U m V n a X N 0 c m F 0 a W 9 u I F N 1 c n Z l e V 9 K d W x 5 I D I s I D I w M T h f M T A g N T Y t Y 2 x l Y W 5 l Z C 9 D a G F u Z 2 V k I F R 5 c G U u e 0 h l Y W x 0 a C B J b n N 1 c m F u Y 2 U g V G l t Z S w 3 O H 0 m c X V v d D s s J n F 1 b 3 Q 7 U 2 V j d G l v b j E v R m F s b C A y M D E 4 I E l T T y B S Z W d p c 3 R y Y X R p b 2 4 g U 3 V y d m V 5 X 0 p 1 b H k g M i w g M j A x O F 8 x M C A 1 N i 1 j b G V h b m V k L 0 N o Y W 5 n Z W Q g V H l w Z S 5 7 S G V h b H R o I E l u c 3 V y Y W 5 j Z S B M b 2 N h d G l v b i w 3 O X 0 m c X V v d D s s J n F 1 b 3 Q 7 U 2 V j d G l v b j E v R m F s b C A y M D E 4 I E l T T y B S Z W d p c 3 R y Y X R p b 2 4 g U 3 V y d m V 5 X 0 p 1 b H k g M i w g M j A x O F 8 x M C A 1 N i 1 j b G V h b m V k L 0 N o Y W 5 n Z W Q g V H l w Z S 5 7 T H V u Y 2 g g Y W 5 k I F J l c 2 9 1 c m N l I E Z h a X I g R G F 0 Z S w 4 M H 0 m c X V v d D s s J n F 1 b 3 Q 7 U 2 V j d G l v b j E v R m F s b C A y M D E 4 I E l T T y B S Z W d p c 3 R y Y X R p b 2 4 g U 3 V y d m V 5 X 0 p 1 b H k g M i w g M j A x O F 8 x M C A 1 N i 1 j b G V h b m V k L 0 N o Y W 5 n Z W Q g V H l w Z S 5 7 T H V u Y 2 g g Y W 5 k I F J l c 2 9 1 c m N l I E Z h a X I g V G l t Z S w 4 M X 0 m c X V v d D s s J n F 1 b 3 Q 7 U 2 V j d G l v b j E v R m F s b C A y M D E 4 I E l T T y B S Z W d p c 3 R y Y X R p b 2 4 g U 3 V y d m V 5 X 0 p 1 b H k g M i w g M j A x O F 8 x M C A 1 N i 1 j b G V h b m V k L 0 N o Y W 5 n Z W Q g V H l w Z S 5 7 T H V u Y 2 g g Y W 5 k I F J l c 2 9 1 c m N l I E Z h a X I g T G 9 j Y X R p b 2 4 s O D J 9 J n F 1 b 3 Q 7 L C Z x d W 9 0 O 1 N l Y 3 R p b 2 4 x L 0 Z h b G w g M j A x O C B J U 0 8 g U m V n a X N 0 c m F 0 a W 9 u I F N 1 c n Z l e V 9 K d W x 5 I D I s I D I w M T h f M T A g N T Y t Y 2 x l Y W 5 l Z C 9 D a G F u Z 2 V k I F R 5 c G U u e 0 d y b 3 V w I D E g Q W N h Z G V t a W M g U 3 V j Y 2 V z c y B h b m Q g V G l 0 b G U g S V g g U X V v d G E g Q 2 9 1 b n Q s O D N 9 J n F 1 b 3 Q 7 L C Z x d W 9 0 O 1 N l Y 3 R p b 2 4 x L 0 Z h b G w g M j A x O C B J U 0 8 g U m V n a X N 0 c m F 0 a W 9 u I F N 1 c n Z l e V 9 K d W x 5 I D I s I D I w M T h f M T A g N T Y t Y 2 x l Y W 5 l Z C 9 D a G F u Z 2 V k I F R 5 c G U u e 0 d y b 3 V w I D I g Q W N h Z G V t a W M g U 3 V j Y 2 V z c y B h b m Q g V G l 0 b G U g S V g g U X V v d G E g Q 2 9 1 b n Q s O D R 9 J n F 1 b 3 Q 7 L C Z x d W 9 0 O 1 N l Y 3 R p b 2 4 x L 0 Z h b G w g M j A x O C B J U 0 8 g U m V n a X N 0 c m F 0 a W 9 u I F N 1 c n Z l e V 9 K d W x 5 I D I s I D I w M T h f M T A g N T Y t Y 2 x l Y W 5 l Z C 9 D a G F u Z 2 V k I F R 5 c G U u e z g v M T U g U G F w Z X J 3 b 3 J r I E N o Z W N r L W l u I F F 1 b 3 R h I E N v d W 5 0 L D g 1 f S Z x d W 9 0 O y w m c X V v d D t T Z W N 0 a W 9 u M S 9 G Y W x s I D I w M T g g S V N P I F J l Z 2 l z d H J h d G l v b i B T d X J 2 Z X l f S n V s e S A y L C A y M D E 4 X z E w I D U 2 L W N s Z W F u Z W Q v Q 2 h h b m d l Z C B U e X B l L n s 4 L z E 2 I F B h c G V y d 2 9 y a y B D a G V j a y 1 p b i B R d W 9 0 Y S B D b 3 V u d C w 4 N n 0 m c X V v d D s s J n F 1 b 3 Q 7 U 2 V j d G l v b j E v R m F s b C A y M D E 4 I E l T T y B S Z W d p c 3 R y Y X R p b 2 4 g U 3 V y d m V 5 X 0 p 1 b H k g M i w g M j A x O F 8 x M C A 1 N i 1 j b G V h b m V k L 0 N o Y W 5 n Z W Q g V H l w Z S 5 7 O C 8 x N i B G L T E g S W 1 t a W d y Y X R p b 2 4 g U m V n d W x h d G l v b n M g U 2 V z c 2 l v b i B R d W 9 0 Y S B D b 3 V u d C w 4 N 3 0 m c X V v d D s s J n F 1 b 3 Q 7 U 2 V j d G l v b j E v R m F s b C A y M D E 4 I E l T T y B S Z W d p c 3 R y Y X R p b 2 4 g U 3 V y d m V 5 X 0 p 1 b H k g M i w g M j A x O F 8 x M C A 1 N i 1 j b G V h b m V k L 0 N o Y W 5 n Z W Q g V H l w Z S 5 7 O C 8 x N y B G L T E g S W 1 t a W d y Y X R p b 2 4 g U m V n d W x h d G l v b n M g U 2 V z c 2 l v b i B R d W 9 0 Y S B D b 3 V u d C w 4 O H 0 m c X V v d D s s J n F 1 b 3 Q 7 U 2 V j d G l v b j E v R m F s b C A y M D E 4 I E l T T y B S Z W d p c 3 R y Y X R p b 2 4 g U 3 V y d m V 5 X 0 p 1 b H k g M i w g M j A x O F 8 x M C A 1 N i 1 j b G V h b m V k L 0 N o Y W 5 n Z W Q g V H l w Z S 5 7 R 3 J v d X A g M S B M Y X c g Y W 5 k I F N h Z m V 0 e S B h b m Q g S G V h b H R o I E l u c 3 V y Y W 5 j Z S B R d W 9 0 Y S B D b 3 V u d C w 4 O X 0 m c X V v d D s s J n F 1 b 3 Q 7 U 2 V j d G l v b j E v R m F s b C A y M D E 4 I E l T T y B S Z W d p c 3 R y Y X R p b 2 4 g U 3 V y d m V 5 X 0 p 1 b H k g M i w g M j A x O F 8 x M C A 1 N i 1 j b G V h b m V k L 0 N o Y W 5 n Z W Q g V H l w Z S 5 7 R 3 J v d X A g M i B M Y X c g Y W 5 k I F N h Z m V 0 e S B h b m Q g S G V h b H R o I E l u c 3 V y Y W 5 j Z S B R d W 9 0 Y S B D b 3 V u d C w 5 M H 0 m c X V v d D s s J n F 1 b 3 Q 7 U 2 V j d G l v b j E v R m F s b C A y M D E 4 I E l T T y B S Z W d p c 3 R y Y X R p b 2 4 g U 3 V y d m V 5 X 0 p 1 b H k g M i w g M j A x O F 8 x M C A 1 N i 1 j b G V h b m V k L 0 N o Y W 5 n Z W Q g V H l w Z S 5 7 T W l z c 2 V k I E V 2 Z W 5 0 I E 5 h b W U s O T F 9 J n F 1 b 3 Q 7 L C Z x d W 9 0 O 1 N l Y 3 R p b 2 4 x L 0 Z h b G w g M j A x O C B J U 0 8 g U m V n a X N 0 c m F 0 a W 9 u I F N 1 c n Z l e V 9 K d W x 5 I D I s I D I w M T h f M T A g N T Y t Y 2 x l Y W 5 l Z C 9 D a G F u Z 2 V k I F R 5 c G U u e z g v M j A g U G F w Z X J 3 b 3 J r I E N o Z W N r L W l u I F F 1 b 3 R h I E N v d W 5 0 L D k y f S Z x d W 9 0 O y w m c X V v d D t T Z W N 0 a W 9 u M S 9 G Y W x s I D I w M T g g S V N P I F J l Z 2 l z d H J h d G l v b i B T d X J 2 Z X l f S n V s e S A y L C A y M D E 4 X z E w I D U 2 L W N s Z W F u Z W Q v Q 2 h h b m d l Z C B U e X B l L n s 4 L z I x I F B h c G V y d 2 9 y a y B D a G V j a y 1 p b i B R d W 9 0 Y S B D b 3 V u d C w 5 M 3 0 m c X V v d D s s J n F 1 b 3 Q 7 U 2 V j d G l v b j E v R m F s b C A y M D E 4 I E l T T y B S Z W d p c 3 R y Y X R p b 2 4 g U 3 V y d m V 5 X 0 p 1 b H k g M i w g M j A x O F 8 x M C A 1 N i 1 j b G V h b m V k L 0 N o Y W 5 n Z W Q g V H l w Z S 5 7 O C 8 y M i B Q Y X B l c n d v c m s g Q 2 h l Y 2 s t a W 4 g U X V v d G E g Q 2 9 1 b n Q s O T R 9 J n F 1 b 3 Q 7 L C Z x d W 9 0 O 1 N l Y 3 R p b 2 4 x L 0 Z h b G w g M j A x O C B J U 0 8 g U m V n a X N 0 c m F 0 a W 9 u I F N 1 c n Z l e V 9 K d W x 5 I D I s I D I w M T h f M T A g N T Y t Y 2 x l Y W 5 l Z C 9 D a G F u Z 2 V k I F R 5 c G U u e z g v M j I g R i 0 x I E l t b W l n c m F 0 a W 9 u I F J l Z 3 V s Y X R p b 2 5 z I F N l c 3 N p b 2 4 g U X V v d G E g Q 2 9 1 b n Q s O T V 9 J n F 1 b 3 Q 7 L C Z x d W 9 0 O 1 N l Y 3 R p b 2 4 x L 0 Z h b G w g M j A x O C B J U 0 8 g U m V n a X N 0 c m F 0 a W 9 u I F N 1 c n Z l e V 9 K d W x 5 I D I s I D I w M T h f M T A g N T Y t Y 2 x l Y W 5 l Z C 9 D a G F u Z 2 V k I F R 5 c G U u e 0 d y b 3 V w I D E g T G F 3 I G F u Z C B T Y W Z l d H k g Y W 5 k I F R p d G x l I E l Y I G F u Z C B I Z W F s d G g g S W 5 z d X J h b m N l I F F 1 b 3 R h I E N v d W 5 0 L D k 2 f S Z x d W 9 0 O y w m c X V v d D t T Z W N 0 a W 9 u M S 9 G Y W x s I D I w M T g g S V N P I F J l Z 2 l z d H J h d G l v b i B T d X J 2 Z X l f S n V s e S A y L C A y M D E 4 X z E w I D U 2 L W N s Z W F u Z W Q v Q 2 h h b m d l Z C B U e X B l L n t H c m 9 1 c C A y I E x h d y B h b m Q g U 2 F m Z X R 5 I G F u Z C B U a X R s Z S B J W C B h b m Q g S G V h b H R o I E l u c 3 V y Y W 5 j Z S B R d W 9 0 Y S B D b 3 V u d C w 5 N 3 0 m c X V v d D s s J n F 1 b 3 Q 7 U 2 V j d G l v b j E v R m F s b C A y M D E 4 I E l T T y B S Z W d p c 3 R y Y X R p b 2 4 g U 3 V y d m V 5 X 0 p 1 b H k g M i w g M j A x O F 8 x M C A 1 N i 1 j b G V h b m V k L 0 N o Y W 5 n Z W Q g V H l w Z S 5 7 R 3 J v d X A g M y B M Y X c g Y W 5 k I F N h Z m V 0 e S B h b m Q g V G l 0 b G U g S V g g Y W 5 k I E h l Y W x 0 a C B J b n N 1 c m F u Y 2 U g U X V v d G E g Q 2 9 1 b n Q s O T h 9 J n F 1 b 3 Q 7 L C Z x d W 9 0 O 1 N l Y 3 R p b 2 4 x L 0 Z h b G w g M j A x O C B J U 0 8 g U m V n a X N 0 c m F 0 a W 9 u I F N 1 c n Z l e V 9 K d W x 5 I D I s I D I w M T h f M T A g N T Y t Y 2 x l Y W 5 l Z C 9 D a G F u Z 2 V k I F R 5 c G U u e 0 F j Y W R l b W l j I F N 1 Y 2 N l c 3 M g R G F 0 Z S A t I F R v c G l j c y w 5 O X 0 m c X V v d D s s J n F 1 b 3 Q 7 U 2 V j d G l v b j E v R m F s b C A y M D E 4 I E l T T y B S Z W d p c 3 R y Y X R p b 2 4 g U 3 V y d m V 5 X 0 p 1 b H k g M i w g M j A x O F 8 x M C A 1 N i 1 j b G V h b m V k L 0 N o Y W 5 n Z W Q g V H l w Z S 5 7 Q W N h Z G V t a W M g V G V y b S A t I F R v c G l j c y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x s J T I w M j A x O C U y M E l T T y U y M F J l Z 2 l z d H J h d G l v b i U y M F N 1 c n Z l e V 9 K d W x 5 J T I w M i U y Q y U y M D I w M T h f M T A l M j A 1 N i 1 j b G V h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D E 4 J T I w S V N P J T I w U m V n a X N 0 c m F 0 a W 9 u J T I w U 3 V y d m V 5 X 0 p 1 b H k l M j A y J T J D J T I w M j A x O F 8 x M C U y M D U 2 L W N s Z W F u Z W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D E 4 J T I w S V N P J T I w U m V n a X N 0 c m F 0 a W 9 u J T I w U 3 V y d m V 5 X 0 p 1 b H k l M j A y J T J D J T I w M j A x O F 8 x M C U y M D U 2 L W N s Z W F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w M T g l M j B J U 0 8 l M j B S Z W d p c 3 R y Y X R p b 2 4 l M j B T d X J 2 Z X l f S n V s e S U y M D I l M k M l M j A y M D E 4 X z E w J T I w N T Y t Y 2 x l Y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D E 4 J T I w S V N P J T I w U m V n a X N 0 c m F 0 a W 9 u J T I w U 3 V y d m V 5 X 0 p 1 b H k l M j A y J T J D J T I w M j A x O F 8 x M C U y M D U 2 L W N s Z W F u Z W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A x O C U y M E l T T y U y M F J l Z 2 l z d H J h d G l v b i U y M F N 1 c n Z l e V 9 K d W x 5 J T I w M i U y Q y U y M D I w M T h f M T A l M j A 1 N i 1 j b G V h b m V k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h b G x f M j A x O F 9 J U 0 9 f U m V n a X N 0 c m F 0 a W 9 u X 1 N 1 c n Z l e V 9 K d W x 5 X z J f X z I w M T h f M T B f N T Z f Y 2 x l Y W 5 l Z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A y V D E 2 O j U 4 O j I 1 L j A x M D E 3 O T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T d G F y d E R h d G U m c X V v d D s s J n F 1 b 3 Q 7 R W 5 k R G F 0 Z S Z x d W 9 0 O y w m c X V v d D t T d G F 0 d X M m c X V v d D s s J n F 1 b 3 Q 7 S V B B Z G R y Z X N z J n F 1 b 3 Q 7 L C Z x d W 9 0 O 1 B y b 2 d y Z X N z J n F 1 b 3 Q 7 L C Z x d W 9 0 O 0 R 1 c m F 0 a W 9 u I C h p b i B z Z W N v b m R z K S Z x d W 9 0 O y w m c X V v d D t G a W 5 p c 2 h l Z C Z x d W 9 0 O y w m c X V v d D t S Z W N v c m R l Z E R h d G U m c X V v d D s s J n F 1 b 3 Q 7 U m V z c G 9 u c 2 V J Z C Z x d W 9 0 O y w m c X V v d D t S Z W N p c G l l b n R M Y X N 0 T m F t Z S Z x d W 9 0 O y w m c X V v d D t S Z W N p c G l l b n R G a X J z d E 5 h b W U m c X V v d D s s J n F 1 b 3 Q 7 U m V j a X B p Z W 5 0 R W 1 h a W w m c X V v d D s s J n F 1 b 3 Q 7 R X h 0 Z X J u Y W x S Z W Z l c m V u Y 2 U m c X V v d D s s J n F 1 b 3 Q 7 T G 9 j Y X R p b 2 5 M Y X R p d H V k Z S Z x d W 9 0 O y w m c X V v d D t M b 2 N h d G l v b k x v b m d p d H V k Z S Z x d W 9 0 O y w m c X V v d D t E a X N 0 c m l i d X R p b 2 5 D a G F u b m V s J n F 1 b 3 Q 7 L C Z x d W 9 0 O 1 V z Z X J M Y W 5 n d W F n Z S Z x d W 9 0 O y w m c X V v d D t R M l 8 x J n F 1 b 3 Q 7 L C Z x d W 9 0 O 1 E y X z I m c X V v d D s s J n F 1 b 3 Q 7 U T J f M y Z x d W 9 0 O y w m c X V v d D t R M l 8 0 J n F 1 b 3 Q 7 L C Z x d W 9 0 O 1 E 0 J n F 1 b 3 Q 7 L C Z x d W 9 0 O 1 E z J n F 1 b 3 Q 7 L C Z x d W 9 0 O 1 E x M C Z x d W 9 0 O y w m c X V v d D t R N S Z x d W 9 0 O y w m c X V v d D t R N i Z x d W 9 0 O y w m c X V v d D t R N y Z x d W 9 0 O y w m c X V v d D t R M T E m c X V v d D s s J n F 1 b 3 Q 7 U T E x X z E m c X V v d D s s J n F 1 b 3 Q 7 U T E y J n F 1 b 3 Q 7 L C Z x d W 9 0 O 1 E 0 N C Z x d W 9 0 O y w m c X V v d D t R N D U m c X V v d D s s J n F 1 b 3 Q 7 U T E 3 J n F 1 b 3 Q 7 L C Z x d W 9 0 O 1 E z O S Z x d W 9 0 O y w m c X V v d D t R M T k m c X V v d D s s J n F 1 b 3 Q 7 U T E 4 J n F 1 b 3 Q 7 L C Z x d W 9 0 O 1 E y N y Z x d W 9 0 O y w m c X V v d D t R M j E m c X V v d D s s J n F 1 b 3 Q 7 U T M x J n F 1 b 3 Q 7 L C Z x d W 9 0 O 1 E z M y Z x d W 9 0 O y w m c X V v d D t R N T I m c X V v d D s s J n F 1 b 3 Q 7 U T I 2 J n F 1 b 3 Q 7 L C Z x d W 9 0 O 1 E 0 M C Z x d W 9 0 O y w m c X V v d D t B Y 2 F k Z W 1 p Y y B Z Z W F y J n F 1 b 3 Q 7 L C Z x d W 9 0 O 0 F j Y W R l b W l j I F R l c m 0 m c X V v d D s s J n F 1 b 3 Q 7 U 3 R 1 Z G V u d C B U e X B l J n F 1 b 3 Q 7 L C Z x d W 9 0 O 0 5 h b W U m c X V v d D s s J n F 1 b 3 Q 7 Q X J y a X Z h b C B E Y X R l J n F 1 b 3 Q 7 L C Z x d W 9 0 O 0 F y c m l 2 Y W w g W W V h c i Z x d W 9 0 O y w m c X V v d D t B c n J p d m F s I E 1 v b n R o J n F 1 b 3 Q 7 L C Z x d W 9 0 O 0 F y c m l 2 Y W w g R G F 5 J n F 1 b 3 Q 7 L C Z x d W 9 0 O 1 N 1 c n Z l e S B D b 2 1 w b G V 0 a W 9 u J n F 1 b 3 Q 7 L C Z x d W 9 0 O 1 Z p c 2 E g V H l w Z S Z x d W 9 0 O y w m c X V v d D t J b n R l c m 5 h d G l v b m F s I F N 0 d W R l b n Q g T 3 J p Z W 5 0 Y X R p b 2 4 g V 2 V s Y 2 9 t Z S B E Y X R l J n F 1 b 3 Q 7 L C Z x d W 9 0 O 0 l u d G V y b m F 0 a W 9 u Y W w g U 3 R 1 Z G V u d C B P c m l l b n R h d G l v b i B X Z W x j b 2 1 l I F R p b W U m c X V v d D s s J n F 1 b 3 Q 7 S W 5 0 Z X J u Y X R p b 2 5 h b C B T d H V k Z W 5 0 I E 9 y a W V u d G F 0 a W 9 u I F d l b G N v b W U g T G 9 j Y X R p b 2 4 m c X V v d D s s J n F 1 b 3 Q 7 T G l 2 a W 5 n I G l u I E F 0 a G V u c y B T Z X N z a W 9 u I E R h d G U m c X V v d D s s J n F 1 b 3 Q 7 T G l 2 a W 5 n I G l u I E F 0 a G V u c y B T Z X N z a W 9 u I F R p b W U m c X V v d D s s J n F 1 b 3 Q 7 T G l 2 a W 5 n I G l u I E F 0 a G V u c y B T Z X N z a W 9 u I E x v Y 2 F 0 a W 9 u J n F 1 b 3 Q 7 L C Z x d W 9 0 O 0 x 1 b m N o I E R h d G U m c X V v d D s s J n F 1 b 3 Q 7 T H V u Y 2 g g V G l t Z S Z x d W 9 0 O y w m c X V v d D t M d W 5 j a C B M b 2 N h d G l v b i Z x d W 9 0 O y w m c X V v d D t B Y 2 F k Z W 1 p Y y B T d W N j Z X N z I E R h d G U m c X V v d D s s J n F 1 b 3 Q 7 Q W N h Z G V t a W M g U 3 V j Y 2 V z c y B U a W 1 l J n F 1 b 3 Q 7 L C Z x d W 9 0 O 0 F j Y W R l b W l j I F N 1 Y 2 N l c 3 M g T G 9 j Y X R p b 2 4 m c X V v d D s s J n F 1 b 3 Q 7 V G l 0 b G U g S V g g R G F 0 Z S Z x d W 9 0 O y w m c X V v d D t U a X R s Z S B J W C B U a W 1 l J n F 1 b 3 Q 7 L C Z x d W 9 0 O 1 R p d G x l I E l Y I E x v Y 2 F 0 a W 9 u J n F 1 b 3 Q 7 L C Z x d W 9 0 O 1 B h c G V y d 2 9 y a y B D a G V j a y 1 p b i B E Y X R l J n F 1 b 3 Q 7 L C Z x d W 9 0 O 1 B h c G V y d 2 9 y a y B D a G V j a y 1 p b i B U a W 1 l J n F 1 b 3 Q 7 L C Z x d W 9 0 O 1 B h c G V y d 2 9 y a y B D a G V j a y 1 p b i B M b 2 N h d G l v b i Z x d W 9 0 O y w m c X V v d D t J b W 1 p Z 3 J h d G l v b i B S Z W d 1 b G F 0 a W 9 u c y B T Z X N z a W 9 u I E R h d G U m c X V v d D s s J n F 1 b 3 Q 7 S W 1 t a W d y Y X R p b 2 4 g U m V n d W x h d G l v b n M g U 2 V z c 2 l v b i B U a W 1 l J n F 1 b 3 Q 7 L C Z x d W 9 0 O 0 l t b W l n c m F 0 a W 9 u I F J l Z 3 V s Y X R p b 2 5 z I F N l c 3 N p b 2 4 g T G 9 j Y X R p b 2 4 m c X V v d D s s J n F 1 b 3 Q 7 T G F 3 I G F u Z C B T Y W Z l d H k g R G F 0 Z S Z x d W 9 0 O y w m c X V v d D t M Y X c g Y W 5 k I F N h Z m V 0 e S B U a W 1 l J n F 1 b 3 Q 7 L C Z x d W 9 0 O 0 x h d y B h b m Q g U 2 F m Z X R 5 I E x v Y 2 F 0 a W 9 u J n F 1 b 3 Q 7 L C Z x d W 9 0 O 0 h l Y W x 0 a C B J b n N 1 c m F u Y 2 U g R G F 0 Z S Z x d W 9 0 O y w m c X V v d D t I Z W F s d G g g S W 5 z d X J h b m N l I F R p b W U m c X V v d D s s J n F 1 b 3 Q 7 S G V h b H R o I E l u c 3 V y Y W 5 j Z S B M b 2 N h d G l v b i Z x d W 9 0 O y w m c X V v d D t M d W 5 j a C B h b m Q g U m V z b 3 V y Y 2 U g R m F p c i B E Y X R l J n F 1 b 3 Q 7 L C Z x d W 9 0 O 0 x 1 b m N o I G F u Z C B S Z X N v d X J j Z S B G Y W l y I F R p b W U m c X V v d D s s J n F 1 b 3 Q 7 T H V u Y 2 g g Y W 5 k I F J l c 2 9 1 c m N l I E Z h a X I g T G 9 j Y X R p b 2 4 m c X V v d D s s J n F 1 b 3 Q 7 R 3 J v d X A g M S B B Y 2 F k Z W 1 p Y y B T d W N j Z X N z I G F u Z C B U a X R s Z S B J W C B R d W 9 0 Y S B D b 3 V u d C Z x d W 9 0 O y w m c X V v d D t H c m 9 1 c C A y I E F j Y W R l b W l j I F N 1 Y 2 N l c 3 M g Y W 5 k I F R p d G x l I E l Y I F F 1 b 3 R h I E N v d W 5 0 J n F 1 b 3 Q 7 L C Z x d W 9 0 O z g v M T U g U G F w Z X J 3 b 3 J r I E N o Z W N r L W l u I F F 1 b 3 R h I E N v d W 5 0 J n F 1 b 3 Q 7 L C Z x d W 9 0 O z g v M T Y g U G F w Z X J 3 b 3 J r I E N o Z W N r L W l u I F F 1 b 3 R h I E N v d W 5 0 J n F 1 b 3 Q 7 L C Z x d W 9 0 O z g v M T Y g R i 0 x I E l t b W l n c m F 0 a W 9 u I F J l Z 3 V s Y X R p b 2 5 z I F N l c 3 N p b 2 4 g U X V v d G E g Q 2 9 1 b n Q m c X V v d D s s J n F 1 b 3 Q 7 O C 8 x N y B G L T E g S W 1 t a W d y Y X R p b 2 4 g U m V n d W x h d G l v b n M g U 2 V z c 2 l v b i B R d W 9 0 Y S B D b 3 V u d C Z x d W 9 0 O y w m c X V v d D t H c m 9 1 c C A x I E x h d y B h b m Q g U 2 F m Z X R 5 I G F u Z C B I Z W F s d G g g S W 5 z d X J h b m N l I F F 1 b 3 R h I E N v d W 5 0 J n F 1 b 3 Q 7 L C Z x d W 9 0 O 0 d y b 3 V w I D I g T G F 3 I G F u Z C B T Y W Z l d H k g Y W 5 k I E h l Y W x 0 a C B J b n N 1 c m F u Y 2 U g U X V v d G E g Q 2 9 1 b n Q m c X V v d D s s J n F 1 b 3 Q 7 T W l z c 2 V k I E V 2 Z W 5 0 I E 5 h b W U m c X V v d D s s J n F 1 b 3 Q 7 O C 8 y M C B Q Y X B l c n d v c m s g Q 2 h l Y 2 s t a W 4 g U X V v d G E g Q 2 9 1 b n Q m c X V v d D s s J n F 1 b 3 Q 7 O C 8 y M S B Q Y X B l c n d v c m s g Q 2 h l Y 2 s t a W 4 g U X V v d G E g Q 2 9 1 b n Q m c X V v d D s s J n F 1 b 3 Q 7 O C 8 y M i B Q Y X B l c n d v c m s g Q 2 h l Y 2 s t a W 4 g U X V v d G E g Q 2 9 1 b n Q m c X V v d D s s J n F 1 b 3 Q 7 O C 8 y M i B G L T E g S W 1 t a W d y Y X R p b 2 4 g U m V n d W x h d G l v b n M g U 2 V z c 2 l v b i B R d W 9 0 Y S B D b 3 V u d C Z x d W 9 0 O y w m c X V v d D t H c m 9 1 c C A x I E x h d y B h b m Q g U 2 F m Z X R 5 I G F u Z C B U a X R s Z S B J W C B h b m Q g S G V h b H R o I E l u c 3 V y Y W 5 j Z S B R d W 9 0 Y S B D b 3 V u d C Z x d W 9 0 O y w m c X V v d D t H c m 9 1 c C A y I E x h d y B h b m Q g U 2 F m Z X R 5 I G F u Z C B U a X R s Z S B J W C B h b m Q g S G V h b H R o I E l u c 3 V y Y W 5 j Z S B R d W 9 0 Y S B D b 3 V u d C Z x d W 9 0 O y w m c X V v d D t H c m 9 1 c C A z I E x h d y B h b m Q g U 2 F m Z X R 5 I G F u Z C B U a X R s Z S B J W C B h b m Q g S G V h b H R o I E l u c 3 V y Y W 5 j Z S B R d W 9 0 Y S B D b 3 V u d C Z x d W 9 0 O y w m c X V v d D t B Y 2 F k Z W 1 p Y y B T d W N j Z X N z I E R h d G U g L S B U b 3 B p Y 3 M m c X V v d D s s J n F 1 b 3 Q 7 Q W N h Z G V t a W M g V G V y b S A t I F R v c G l j c y Z x d W 9 0 O 1 0 i I C 8 + P E V u d H J 5 I F R 5 c G U 9 I k Z p b G x T d G F 0 d X M i I F Z h b H V l P S J z Q 2 9 t c G x l d G U i I C 8 + P E V u d H J 5 I F R 5 c G U 9 I k Z p b G x D b 3 V u d C I g V m F s d W U 9 I m w 1 N C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x s I D I w M T g g S V N P I F J l Z 2 l z d H J h d G l v b i B T d X J 2 Z X l f S n V s e S A y L C A y M D E 4 X z E w I D U 2 L W N s Z W F u Z W Q v Q 2 h h b m d l Z C B U e X B l L n t T d G F y d E R h d G U s M H 0 m c X V v d D s s J n F 1 b 3 Q 7 U 2 V j d G l v b j E v R m F s b C A y M D E 4 I E l T T y B S Z W d p c 3 R y Y X R p b 2 4 g U 3 V y d m V 5 X 0 p 1 b H k g M i w g M j A x O F 8 x M C A 1 N i 1 j b G V h b m V k L 0 N o Y W 5 n Z W Q g V H l w Z S 5 7 R W 5 k R G F 0 Z S w x f S Z x d W 9 0 O y w m c X V v d D t T Z W N 0 a W 9 u M S 9 G Y W x s I D I w M T g g S V N P I F J l Z 2 l z d H J h d G l v b i B T d X J 2 Z X l f S n V s e S A y L C A y M D E 4 X z E w I D U 2 L W N s Z W F u Z W Q v Q 2 h h b m d l Z C B U e X B l L n t T d G F 0 d X M s M n 0 m c X V v d D s s J n F 1 b 3 Q 7 U 2 V j d G l v b j E v R m F s b C A y M D E 4 I E l T T y B S Z W d p c 3 R y Y X R p b 2 4 g U 3 V y d m V 5 X 0 p 1 b H k g M i w g M j A x O F 8 x M C A 1 N i 1 j b G V h b m V k L 0 N o Y W 5 n Z W Q g V H l w Z S 5 7 S V B B Z G R y Z X N z L D N 9 J n F 1 b 3 Q 7 L C Z x d W 9 0 O 1 N l Y 3 R p b 2 4 x L 0 Z h b G w g M j A x O C B J U 0 8 g U m V n a X N 0 c m F 0 a W 9 u I F N 1 c n Z l e V 9 K d W x 5 I D I s I D I w M T h f M T A g N T Y t Y 2 x l Y W 5 l Z C 9 D a G F u Z 2 V k I F R 5 c G U u e 1 B y b 2 d y Z X N z L D R 9 J n F 1 b 3 Q 7 L C Z x d W 9 0 O 1 N l Y 3 R p b 2 4 x L 0 Z h b G w g M j A x O C B J U 0 8 g U m V n a X N 0 c m F 0 a W 9 u I F N 1 c n Z l e V 9 K d W x 5 I D I s I D I w M T h f M T A g N T Y t Y 2 x l Y W 5 l Z C 9 D a G F u Z 2 V k I F R 5 c G U u e 0 R 1 c m F 0 a W 9 u I C h p b i B z Z W N v b m R z K S w 1 f S Z x d W 9 0 O y w m c X V v d D t T Z W N 0 a W 9 u M S 9 G Y W x s I D I w M T g g S V N P I F J l Z 2 l z d H J h d G l v b i B T d X J 2 Z X l f S n V s e S A y L C A y M D E 4 X z E w I D U 2 L W N s Z W F u Z W Q v Q 2 h h b m d l Z C B U e X B l L n t G a W 5 p c 2 h l Z C w 2 f S Z x d W 9 0 O y w m c X V v d D t T Z W N 0 a W 9 u M S 9 G Y W x s I D I w M T g g S V N P I F J l Z 2 l z d H J h d G l v b i B T d X J 2 Z X l f S n V s e S A y L C A y M D E 4 X z E w I D U 2 L W N s Z W F u Z W Q v Q 2 h h b m d l Z C B U e X B l L n t S Z W N v c m R l Z E R h d G U s N 3 0 m c X V v d D s s J n F 1 b 3 Q 7 U 2 V j d G l v b j E v R m F s b C A y M D E 4 I E l T T y B S Z W d p c 3 R y Y X R p b 2 4 g U 3 V y d m V 5 X 0 p 1 b H k g M i w g M j A x O F 8 x M C A 1 N i 1 j b G V h b m V k L 0 N o Y W 5 n Z W Q g V H l w Z S 5 7 U m V z c G 9 u c 2 V J Z C w 4 f S Z x d W 9 0 O y w m c X V v d D t T Z W N 0 a W 9 u M S 9 G Y W x s I D I w M T g g S V N P I F J l Z 2 l z d H J h d G l v b i B T d X J 2 Z X l f S n V s e S A y L C A y M D E 4 X z E w I D U 2 L W N s Z W F u Z W Q v Q 2 h h b m d l Z C B U e X B l L n t S Z W N p c G l l b n R M Y X N 0 T m F t Z S w 5 f S Z x d W 9 0 O y w m c X V v d D t T Z W N 0 a W 9 u M S 9 G Y W x s I D I w M T g g S V N P I F J l Z 2 l z d H J h d G l v b i B T d X J 2 Z X l f S n V s e S A y L C A y M D E 4 X z E w I D U 2 L W N s Z W F u Z W Q v Q 2 h h b m d l Z C B U e X B l L n t S Z W N p c G l l b n R G a X J z d E 5 h b W U s M T B 9 J n F 1 b 3 Q 7 L C Z x d W 9 0 O 1 N l Y 3 R p b 2 4 x L 0 Z h b G w g M j A x O C B J U 0 8 g U m V n a X N 0 c m F 0 a W 9 u I F N 1 c n Z l e V 9 K d W x 5 I D I s I D I w M T h f M T A g N T Y t Y 2 x l Y W 5 l Z C 9 D a G F u Z 2 V k I F R 5 c G U u e 1 J l Y 2 l w a W V u d E V t Y W l s L D E x f S Z x d W 9 0 O y w m c X V v d D t T Z W N 0 a W 9 u M S 9 G Y W x s I D I w M T g g S V N P I F J l Z 2 l z d H J h d G l v b i B T d X J 2 Z X l f S n V s e S A y L C A y M D E 4 X z E w I D U 2 L W N s Z W F u Z W Q v Q 2 h h b m d l Z C B U e X B l L n t F e H R l c m 5 h b F J l Z m V y Z W 5 j Z S w x M n 0 m c X V v d D s s J n F 1 b 3 Q 7 U 2 V j d G l v b j E v R m F s b C A y M D E 4 I E l T T y B S Z W d p c 3 R y Y X R p b 2 4 g U 3 V y d m V 5 X 0 p 1 b H k g M i w g M j A x O F 8 x M C A 1 N i 1 j b G V h b m V k L 0 N o Y W 5 n Z W Q g V H l w Z S 5 7 T G 9 j Y X R p b 2 5 M Y X R p d H V k Z S w x M 3 0 m c X V v d D s s J n F 1 b 3 Q 7 U 2 V j d G l v b j E v R m F s b C A y M D E 4 I E l T T y B S Z W d p c 3 R y Y X R p b 2 4 g U 3 V y d m V 5 X 0 p 1 b H k g M i w g M j A x O F 8 x M C A 1 N i 1 j b G V h b m V k L 0 N o Y W 5 n Z W Q g V H l w Z S 5 7 T G 9 j Y X R p b 2 5 M b 2 5 n a X R 1 Z G U s M T R 9 J n F 1 b 3 Q 7 L C Z x d W 9 0 O 1 N l Y 3 R p b 2 4 x L 0 Z h b G w g M j A x O C B J U 0 8 g U m V n a X N 0 c m F 0 a W 9 u I F N 1 c n Z l e V 9 K d W x 5 I D I s I D I w M T h f M T A g N T Y t Y 2 x l Y W 5 l Z C 9 D a G F u Z 2 V k I F R 5 c G U u e 0 R p c 3 R y a W J 1 d G l v b k N o Y W 5 u Z W w s M T V 9 J n F 1 b 3 Q 7 L C Z x d W 9 0 O 1 N l Y 3 R p b 2 4 x L 0 Z h b G w g M j A x O C B J U 0 8 g U m V n a X N 0 c m F 0 a W 9 u I F N 1 c n Z l e V 9 K d W x 5 I D I s I D I w M T h f M T A g N T Y t Y 2 x l Y W 5 l Z C 9 D a G F u Z 2 V k I F R 5 c G U u e 1 V z Z X J M Y W 5 n d W F n Z S w x N n 0 m c X V v d D s s J n F 1 b 3 Q 7 U 2 V j d G l v b j E v R m F s b C A y M D E 4 I E l T T y B S Z W d p c 3 R y Y X R p b 2 4 g U 3 V y d m V 5 X 0 p 1 b H k g M i w g M j A x O F 8 x M C A 1 N i 1 j b G V h b m V k L 0 N o Y W 5 n Z W Q g V H l w Z S 5 7 U T J f M S w x N 3 0 m c X V v d D s s J n F 1 b 3 Q 7 U 2 V j d G l v b j E v R m F s b C A y M D E 4 I E l T T y B S Z W d p c 3 R y Y X R p b 2 4 g U 3 V y d m V 5 X 0 p 1 b H k g M i w g M j A x O F 8 x M C A 1 N i 1 j b G V h b m V k L 0 N o Y W 5 n Z W Q g V H l w Z S 5 7 U T J f M i w x O H 0 m c X V v d D s s J n F 1 b 3 Q 7 U 2 V j d G l v b j E v R m F s b C A y M D E 4 I E l T T y B S Z W d p c 3 R y Y X R p b 2 4 g U 3 V y d m V 5 X 0 p 1 b H k g M i w g M j A x O F 8 x M C A 1 N i 1 j b G V h b m V k L 0 N o Y W 5 n Z W Q g V H l w Z S 5 7 U T J f M y w x O X 0 m c X V v d D s s J n F 1 b 3 Q 7 U 2 V j d G l v b j E v R m F s b C A y M D E 4 I E l T T y B S Z W d p c 3 R y Y X R p b 2 4 g U 3 V y d m V 5 X 0 p 1 b H k g M i w g M j A x O F 8 x M C A 1 N i 1 j b G V h b m V k L 0 N o Y W 5 n Z W Q g V H l w Z S 5 7 U T J f N C w y M H 0 m c X V v d D s s J n F 1 b 3 Q 7 U 2 V j d G l v b j E v R m F s b C A y M D E 4 I E l T T y B S Z W d p c 3 R y Y X R p b 2 4 g U 3 V y d m V 5 X 0 p 1 b H k g M i w g M j A x O F 8 x M C A 1 N i 1 j b G V h b m V k L 0 N o Y W 5 n Z W Q g V H l w Z S 5 7 U T Q s M j F 9 J n F 1 b 3 Q 7 L C Z x d W 9 0 O 1 N l Y 3 R p b 2 4 x L 0 Z h b G w g M j A x O C B J U 0 8 g U m V n a X N 0 c m F 0 a W 9 u I F N 1 c n Z l e V 9 K d W x 5 I D I s I D I w M T h f M T A g N T Y t Y 2 x l Y W 5 l Z C 9 D a G F u Z 2 V k I F R 5 c G U u e 1 E z L D I y f S Z x d W 9 0 O y w m c X V v d D t T Z W N 0 a W 9 u M S 9 G Y W x s I D I w M T g g S V N P I F J l Z 2 l z d H J h d G l v b i B T d X J 2 Z X l f S n V s e S A y L C A y M D E 4 X z E w I D U 2 L W N s Z W F u Z W Q v Q 2 h h b m d l Z C B U e X B l L n t R M T A s M j N 9 J n F 1 b 3 Q 7 L C Z x d W 9 0 O 1 N l Y 3 R p b 2 4 x L 0 Z h b G w g M j A x O C B J U 0 8 g U m V n a X N 0 c m F 0 a W 9 u I F N 1 c n Z l e V 9 K d W x 5 I D I s I D I w M T h f M T A g N T Y t Y 2 x l Y W 5 l Z C 9 D a G F u Z 2 V k I F R 5 c G U u e 1 E 1 L D I 0 f S Z x d W 9 0 O y w m c X V v d D t T Z W N 0 a W 9 u M S 9 G Y W x s I D I w M T g g S V N P I F J l Z 2 l z d H J h d G l v b i B T d X J 2 Z X l f S n V s e S A y L C A y M D E 4 X z E w I D U 2 L W N s Z W F u Z W Q v Q 2 h h b m d l Z C B U e X B l L n t R N i w y N X 0 m c X V v d D s s J n F 1 b 3 Q 7 U 2 V j d G l v b j E v R m F s b C A y M D E 4 I E l T T y B S Z W d p c 3 R y Y X R p b 2 4 g U 3 V y d m V 5 X 0 p 1 b H k g M i w g M j A x O F 8 x M C A 1 N i 1 j b G V h b m V k L 0 N o Y W 5 n Z W Q g V H l w Z S 5 7 U T c s M j Z 9 J n F 1 b 3 Q 7 L C Z x d W 9 0 O 1 N l Y 3 R p b 2 4 x L 0 Z h b G w g M j A x O C B J U 0 8 g U m V n a X N 0 c m F 0 a W 9 u I F N 1 c n Z l e V 9 K d W x 5 I D I s I D I w M T h f M T A g N T Y t Y 2 x l Y W 5 l Z C 9 D a G F u Z 2 V k I F R 5 c G U u e 1 E x M S w y N 3 0 m c X V v d D s s J n F 1 b 3 Q 7 U 2 V j d G l v b j E v R m F s b C A y M D E 4 I E l T T y B S Z W d p c 3 R y Y X R p b 2 4 g U 3 V y d m V 5 X 0 p 1 b H k g M i w g M j A x O F 8 x M C A 1 N i 1 j b G V h b m V k L 0 N o Y W 5 n Z W Q g V H l w Z S 5 7 U T E x X z E s M j h 9 J n F 1 b 3 Q 7 L C Z x d W 9 0 O 1 N l Y 3 R p b 2 4 x L 0 Z h b G w g M j A x O C B J U 0 8 g U m V n a X N 0 c m F 0 a W 9 u I F N 1 c n Z l e V 9 K d W x 5 I D I s I D I w M T h f M T A g N T Y t Y 2 x l Y W 5 l Z C 9 D a G F u Z 2 V k I F R 5 c G U u e 1 E x M i w y O X 0 m c X V v d D s s J n F 1 b 3 Q 7 U 2 V j d G l v b j E v R m F s b C A y M D E 4 I E l T T y B S Z W d p c 3 R y Y X R p b 2 4 g U 3 V y d m V 5 X 0 p 1 b H k g M i w g M j A x O F 8 x M C A 1 N i 1 j b G V h b m V k L 0 N o Y W 5 n Z W Q g V H l w Z S 5 7 U T Q 0 L D M w f S Z x d W 9 0 O y w m c X V v d D t T Z W N 0 a W 9 u M S 9 G Y W x s I D I w M T g g S V N P I F J l Z 2 l z d H J h d G l v b i B T d X J 2 Z X l f S n V s e S A y L C A y M D E 4 X z E w I D U 2 L W N s Z W F u Z W Q v Q 2 h h b m d l Z C B U e X B l L n t R N D U s M z F 9 J n F 1 b 3 Q 7 L C Z x d W 9 0 O 1 N l Y 3 R p b 2 4 x L 0 Z h b G w g M j A x O C B J U 0 8 g U m V n a X N 0 c m F 0 a W 9 u I F N 1 c n Z l e V 9 K d W x 5 I D I s I D I w M T h f M T A g N T Y t Y 2 x l Y W 5 l Z C 9 D a G F u Z 2 V k I F R 5 c G U u e 1 E x N y w z M n 0 m c X V v d D s s J n F 1 b 3 Q 7 U 2 V j d G l v b j E v R m F s b C A y M D E 4 I E l T T y B S Z W d p c 3 R y Y X R p b 2 4 g U 3 V y d m V 5 X 0 p 1 b H k g M i w g M j A x O F 8 x M C A 1 N i 1 j b G V h b m V k L 0 N o Y W 5 n Z W Q g V H l w Z S 5 7 U T M 5 L D M z f S Z x d W 9 0 O y w m c X V v d D t T Z W N 0 a W 9 u M S 9 G Y W x s I D I w M T g g S V N P I F J l Z 2 l z d H J h d G l v b i B T d X J 2 Z X l f S n V s e S A y L C A y M D E 4 X z E w I D U 2 L W N s Z W F u Z W Q v Q 2 h h b m d l Z C B U e X B l L n t R M T k s M z R 9 J n F 1 b 3 Q 7 L C Z x d W 9 0 O 1 N l Y 3 R p b 2 4 x L 0 Z h b G w g M j A x O C B J U 0 8 g U m V n a X N 0 c m F 0 a W 9 u I F N 1 c n Z l e V 9 K d W x 5 I D I s I D I w M T h f M T A g N T Y t Y 2 x l Y W 5 l Z C 9 D a G F u Z 2 V k I F R 5 c G U u e 1 E x O C w z N X 0 m c X V v d D s s J n F 1 b 3 Q 7 U 2 V j d G l v b j E v R m F s b C A y M D E 4 I E l T T y B S Z W d p c 3 R y Y X R p b 2 4 g U 3 V y d m V 5 X 0 p 1 b H k g M i w g M j A x O F 8 x M C A 1 N i 1 j b G V h b m V k L 0 N o Y W 5 n Z W Q g V H l w Z S 5 7 U T I 3 L D M 2 f S Z x d W 9 0 O y w m c X V v d D t T Z W N 0 a W 9 u M S 9 G Y W x s I D I w M T g g S V N P I F J l Z 2 l z d H J h d G l v b i B T d X J 2 Z X l f S n V s e S A y L C A y M D E 4 X z E w I D U 2 L W N s Z W F u Z W Q v Q 2 h h b m d l Z C B U e X B l L n t R M j E s M z d 9 J n F 1 b 3 Q 7 L C Z x d W 9 0 O 1 N l Y 3 R p b 2 4 x L 0 Z h b G w g M j A x O C B J U 0 8 g U m V n a X N 0 c m F 0 a W 9 u I F N 1 c n Z l e V 9 K d W x 5 I D I s I D I w M T h f M T A g N T Y t Y 2 x l Y W 5 l Z C 9 D a G F u Z 2 V k I F R 5 c G U u e 1 E z M S w z O H 0 m c X V v d D s s J n F 1 b 3 Q 7 U 2 V j d G l v b j E v R m F s b C A y M D E 4 I E l T T y B S Z W d p c 3 R y Y X R p b 2 4 g U 3 V y d m V 5 X 0 p 1 b H k g M i w g M j A x O F 8 x M C A 1 N i 1 j b G V h b m V k L 0 N o Y W 5 n Z W Q g V H l w Z S 5 7 U T M z L D M 5 f S Z x d W 9 0 O y w m c X V v d D t T Z W N 0 a W 9 u M S 9 G Y W x s I D I w M T g g S V N P I F J l Z 2 l z d H J h d G l v b i B T d X J 2 Z X l f S n V s e S A y L C A y M D E 4 X z E w I D U 2 L W N s Z W F u Z W Q v Q 2 h h b m d l Z C B U e X B l L n t R N T I s N D B 9 J n F 1 b 3 Q 7 L C Z x d W 9 0 O 1 N l Y 3 R p b 2 4 x L 0 Z h b G w g M j A x O C B J U 0 8 g U m V n a X N 0 c m F 0 a W 9 u I F N 1 c n Z l e V 9 K d W x 5 I D I s I D I w M T h f M T A g N T Y t Y 2 x l Y W 5 l Z C 9 D a G F u Z 2 V k I F R 5 c G U u e 1 E y N i w 0 M X 0 m c X V v d D s s J n F 1 b 3 Q 7 U 2 V j d G l v b j E v R m F s b C A y M D E 4 I E l T T y B S Z W d p c 3 R y Y X R p b 2 4 g U 3 V y d m V 5 X 0 p 1 b H k g M i w g M j A x O F 8 x M C A 1 N i 1 j b G V h b m V k L 0 N o Y W 5 n Z W Q g V H l w Z S 5 7 U T Q w L D Q y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Z Z W F y L D Q z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U Z X J t L D Q 0 f S Z x d W 9 0 O y w m c X V v d D t T Z W N 0 a W 9 u M S 9 G Y W x s I D I w M T g g S V N P I F J l Z 2 l z d H J h d G l v b i B T d X J 2 Z X l f S n V s e S A y L C A y M D E 4 X z E w I D U 2 L W N s Z W F u Z W Q v Q 2 h h b m d l Z C B U e X B l L n t T d H V k Z W 5 0 I F R 5 c G U s N D V 9 J n F 1 b 3 Q 7 L C Z x d W 9 0 O 1 N l Y 3 R p b 2 4 x L 0 Z h b G w g M j A x O C B J U 0 8 g U m V n a X N 0 c m F 0 a W 9 u I F N 1 c n Z l e V 9 K d W x 5 I D I s I D I w M T h f M T A g N T Y t Y 2 x l Y W 5 l Z C 9 D a G F u Z 2 V k I F R 5 c G U u e 0 5 h b W U s N D Z 9 J n F 1 b 3 Q 7 L C Z x d W 9 0 O 1 N l Y 3 R p b 2 4 x L 0 Z h b G w g M j A x O C B J U 0 8 g U m V n a X N 0 c m F 0 a W 9 u I F N 1 c n Z l e V 9 K d W x 5 I D I s I D I w M T h f M T A g N T Y t Y 2 x l Y W 5 l Z C 9 D a G F u Z 2 V k I F R 5 c G U u e 0 F y c m l 2 Y W w g R G F 0 Z S w 0 N 3 0 m c X V v d D s s J n F 1 b 3 Q 7 U 2 V j d G l v b j E v R m F s b C A y M D E 4 I E l T T y B S Z W d p c 3 R y Y X R p b 2 4 g U 3 V y d m V 5 X 0 p 1 b H k g M i w g M j A x O F 8 x M C A 1 N i 1 j b G V h b m V k L 0 N o Y W 5 n Z W Q g V H l w Z S 5 7 Q X J y a X Z h b C B Z Z W F y L D Q 4 f S Z x d W 9 0 O y w m c X V v d D t T Z W N 0 a W 9 u M S 9 G Y W x s I D I w M T g g S V N P I F J l Z 2 l z d H J h d G l v b i B T d X J 2 Z X l f S n V s e S A y L C A y M D E 4 X z E w I D U 2 L W N s Z W F u Z W Q v Q 2 h h b m d l Z C B U e X B l L n t B c n J p d m F s I E 1 v b n R o L D Q 5 f S Z x d W 9 0 O y w m c X V v d D t T Z W N 0 a W 9 u M S 9 G Y W x s I D I w M T g g S V N P I F J l Z 2 l z d H J h d G l v b i B T d X J 2 Z X l f S n V s e S A y L C A y M D E 4 X z E w I D U 2 L W N s Z W F u Z W Q v Q 2 h h b m d l Z C B U e X B l L n t B c n J p d m F s I E R h e S w 1 M H 0 m c X V v d D s s J n F 1 b 3 Q 7 U 2 V j d G l v b j E v R m F s b C A y M D E 4 I E l T T y B S Z W d p c 3 R y Y X R p b 2 4 g U 3 V y d m V 5 X 0 p 1 b H k g M i w g M j A x O F 8 x M C A 1 N i 1 j b G V h b m V k L 0 N o Y W 5 n Z W Q g V H l w Z S 5 7 U 3 V y d m V 5 I E N v b X B s Z X R p b 2 4 s N T F 9 J n F 1 b 3 Q 7 L C Z x d W 9 0 O 1 N l Y 3 R p b 2 4 x L 0 Z h b G w g M j A x O C B J U 0 8 g U m V n a X N 0 c m F 0 a W 9 u I F N 1 c n Z l e V 9 K d W x 5 I D I s I D I w M T h f M T A g N T Y t Y 2 x l Y W 5 l Z C 9 D a G F u Z 2 V k I F R 5 c G U u e 1 Z p c 2 E g V H l w Z S w 1 M n 0 m c X V v d D s s J n F 1 b 3 Q 7 U 2 V j d G l v b j E v R m F s b C A y M D E 4 I E l T T y B S Z W d p c 3 R y Y X R p b 2 4 g U 3 V y d m V 5 X 0 p 1 b H k g M i w g M j A x O F 8 x M C A 1 N i 1 j b G V h b m V k L 0 N o Y W 5 n Z W Q g V H l w Z S 5 7 S W 5 0 Z X J u Y X R p b 2 5 h b C B T d H V k Z W 5 0 I E 9 y a W V u d G F 0 a W 9 u I F d l b G N v b W U g R G F 0 Z S w 1 M 3 0 m c X V v d D s s J n F 1 b 3 Q 7 U 2 V j d G l v b j E v R m F s b C A y M D E 4 I E l T T y B S Z W d p c 3 R y Y X R p b 2 4 g U 3 V y d m V 5 X 0 p 1 b H k g M i w g M j A x O F 8 x M C A 1 N i 1 j b G V h b m V k L 0 N o Y W 5 n Z W Q g V H l w Z S 5 7 S W 5 0 Z X J u Y X R p b 2 5 h b C B T d H V k Z W 5 0 I E 9 y a W V u d G F 0 a W 9 u I F d l b G N v b W U g V G l t Z S w 1 N H 0 m c X V v d D s s J n F 1 b 3 Q 7 U 2 V j d G l v b j E v R m F s b C A y M D E 4 I E l T T y B S Z W d p c 3 R y Y X R p b 2 4 g U 3 V y d m V 5 X 0 p 1 b H k g M i w g M j A x O F 8 x M C A 1 N i 1 j b G V h b m V k L 0 N o Y W 5 n Z W Q g V H l w Z S 5 7 S W 5 0 Z X J u Y X R p b 2 5 h b C B T d H V k Z W 5 0 I E 9 y a W V u d G F 0 a W 9 u I F d l b G N v b W U g T G 9 j Y X R p b 2 4 s N T V 9 J n F 1 b 3 Q 7 L C Z x d W 9 0 O 1 N l Y 3 R p b 2 4 x L 0 Z h b G w g M j A x O C B J U 0 8 g U m V n a X N 0 c m F 0 a W 9 u I F N 1 c n Z l e V 9 K d W x 5 I D I s I D I w M T h f M T A g N T Y t Y 2 x l Y W 5 l Z C 9 D a G F u Z 2 V k I F R 5 c G U u e 0 x p d m l u Z y B p b i B B d G h l b n M g U 2 V z c 2 l v b i B E Y X R l L D U 2 f S Z x d W 9 0 O y w m c X V v d D t T Z W N 0 a W 9 u M S 9 G Y W x s I D I w M T g g S V N P I F J l Z 2 l z d H J h d G l v b i B T d X J 2 Z X l f S n V s e S A y L C A y M D E 4 X z E w I D U 2 L W N s Z W F u Z W Q v Q 2 h h b m d l Z C B U e X B l L n t M a X Z p b m c g a W 4 g Q X R o Z W 5 z I F N l c 3 N p b 2 4 g V G l t Z S w 1 N 3 0 m c X V v d D s s J n F 1 b 3 Q 7 U 2 V j d G l v b j E v R m F s b C A y M D E 4 I E l T T y B S Z W d p c 3 R y Y X R p b 2 4 g U 3 V y d m V 5 X 0 p 1 b H k g M i w g M j A x O F 8 x M C A 1 N i 1 j b G V h b m V k L 0 N o Y W 5 n Z W Q g V H l w Z S 5 7 T G l 2 a W 5 n I G l u I E F 0 a G V u c y B T Z X N z a W 9 u I E x v Y 2 F 0 a W 9 u L D U 4 f S Z x d W 9 0 O y w m c X V v d D t T Z W N 0 a W 9 u M S 9 G Y W x s I D I w M T g g S V N P I F J l Z 2 l z d H J h d G l v b i B T d X J 2 Z X l f S n V s e S A y L C A y M D E 4 X z E w I D U 2 L W N s Z W F u Z W Q v Q 2 h h b m d l Z C B U e X B l L n t M d W 5 j a C B E Y X R l L D U 5 f S Z x d W 9 0 O y w m c X V v d D t T Z W N 0 a W 9 u M S 9 G Y W x s I D I w M T g g S V N P I F J l Z 2 l z d H J h d G l v b i B T d X J 2 Z X l f S n V s e S A y L C A y M D E 4 X z E w I D U 2 L W N s Z W F u Z W Q v Q 2 h h b m d l Z C B U e X B l L n t M d W 5 j a C B U a W 1 l L D Y w f S Z x d W 9 0 O y w m c X V v d D t T Z W N 0 a W 9 u M S 9 G Y W x s I D I w M T g g S V N P I F J l Z 2 l z d H J h d G l v b i B T d X J 2 Z X l f S n V s e S A y L C A y M D E 4 X z E w I D U 2 L W N s Z W F u Z W Q v Q 2 h h b m d l Z C B U e X B l L n t M d W 5 j a C B M b 2 N h d G l v b i w 2 M X 0 m c X V v d D s s J n F 1 b 3 Q 7 U 2 V j d G l v b j E v R m F s b C A y M D E 4 I E l T T y B S Z W d p c 3 R y Y X R p b 2 4 g U 3 V y d m V 5 X 0 p 1 b H k g M i w g M j A x O F 8 x M C A 1 N i 1 j b G V h b m V k L 0 N o Y W 5 n Z W Q g V H l w Z S 5 7 Q W N h Z G V t a W M g U 3 V j Y 2 V z c y B E Y X R l L D Y y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T d W N j Z X N z I F R p b W U s N j N 9 J n F 1 b 3 Q 7 L C Z x d W 9 0 O 1 N l Y 3 R p b 2 4 x L 0 Z h b G w g M j A x O C B J U 0 8 g U m V n a X N 0 c m F 0 a W 9 u I F N 1 c n Z l e V 9 K d W x 5 I D I s I D I w M T h f M T A g N T Y t Y 2 x l Y W 5 l Z C 9 D a G F u Z 2 V k I F R 5 c G U u e 0 F j Y W R l b W l j I F N 1 Y 2 N l c 3 M g T G 9 j Y X R p b 2 4 s N j R 9 J n F 1 b 3 Q 7 L C Z x d W 9 0 O 1 N l Y 3 R p b 2 4 x L 0 Z h b G w g M j A x O C B J U 0 8 g U m V n a X N 0 c m F 0 a W 9 u I F N 1 c n Z l e V 9 K d W x 5 I D I s I D I w M T h f M T A g N T Y t Y 2 x l Y W 5 l Z C 9 D a G F u Z 2 V k I F R 5 c G U u e 1 R p d G x l I E l Y I E R h d G U s N j V 9 J n F 1 b 3 Q 7 L C Z x d W 9 0 O 1 N l Y 3 R p b 2 4 x L 0 Z h b G w g M j A x O C B J U 0 8 g U m V n a X N 0 c m F 0 a W 9 u I F N 1 c n Z l e V 9 K d W x 5 I D I s I D I w M T h f M T A g N T Y t Y 2 x l Y W 5 l Z C 9 D a G F u Z 2 V k I F R 5 c G U u e 1 R p d G x l I E l Y I F R p b W U s N j Z 9 J n F 1 b 3 Q 7 L C Z x d W 9 0 O 1 N l Y 3 R p b 2 4 x L 0 Z h b G w g M j A x O C B J U 0 8 g U m V n a X N 0 c m F 0 a W 9 u I F N 1 c n Z l e V 9 K d W x 5 I D I s I D I w M T h f M T A g N T Y t Y 2 x l Y W 5 l Z C 9 D a G F u Z 2 V k I F R 5 c G U u e 1 R p d G x l I E l Y I E x v Y 2 F 0 a W 9 u L D Y 3 f S Z x d W 9 0 O y w m c X V v d D t T Z W N 0 a W 9 u M S 9 G Y W x s I D I w M T g g S V N P I F J l Z 2 l z d H J h d G l v b i B T d X J 2 Z X l f S n V s e S A y L C A y M D E 4 X z E w I D U 2 L W N s Z W F u Z W Q v Q 2 h h b m d l Z C B U e X B l L n t Q Y X B l c n d v c m s g Q 2 h l Y 2 s t a W 4 g R G F 0 Z S w 2 O H 0 m c X V v d D s s J n F 1 b 3 Q 7 U 2 V j d G l v b j E v R m F s b C A y M D E 4 I E l T T y B S Z W d p c 3 R y Y X R p b 2 4 g U 3 V y d m V 5 X 0 p 1 b H k g M i w g M j A x O F 8 x M C A 1 N i 1 j b G V h b m V k L 0 N o Y W 5 n Z W Q g V H l w Z S 5 7 U G F w Z X J 3 b 3 J r I E N o Z W N r L W l u I F R p b W U s N j l 9 J n F 1 b 3 Q 7 L C Z x d W 9 0 O 1 N l Y 3 R p b 2 4 x L 0 Z h b G w g M j A x O C B J U 0 8 g U m V n a X N 0 c m F 0 a W 9 u I F N 1 c n Z l e V 9 K d W x 5 I D I s I D I w M T h f M T A g N T Y t Y 2 x l Y W 5 l Z C 9 D a G F u Z 2 V k I F R 5 c G U u e 1 B h c G V y d 2 9 y a y B D a G V j a y 1 p b i B M b 2 N h d G l v b i w 3 M H 0 m c X V v d D s s J n F 1 b 3 Q 7 U 2 V j d G l v b j E v R m F s b C A y M D E 4 I E l T T y B S Z W d p c 3 R y Y X R p b 2 4 g U 3 V y d m V 5 X 0 p 1 b H k g M i w g M j A x O F 8 x M C A 1 N i 1 j b G V h b m V k L 0 N o Y W 5 n Z W Q g V H l w Z S 5 7 S W 1 t a W d y Y X R p b 2 4 g U m V n d W x h d G l v b n M g U 2 V z c 2 l v b i B E Y X R l L D c x f S Z x d W 9 0 O y w m c X V v d D t T Z W N 0 a W 9 u M S 9 G Y W x s I D I w M T g g S V N P I F J l Z 2 l z d H J h d G l v b i B T d X J 2 Z X l f S n V s e S A y L C A y M D E 4 X z E w I D U 2 L W N s Z W F u Z W Q v Q 2 h h b m d l Z C B U e X B l L n t J b W 1 p Z 3 J h d G l v b i B S Z W d 1 b G F 0 a W 9 u c y B T Z X N z a W 9 u I F R p b W U s N z J 9 J n F 1 b 3 Q 7 L C Z x d W 9 0 O 1 N l Y 3 R p b 2 4 x L 0 Z h b G w g M j A x O C B J U 0 8 g U m V n a X N 0 c m F 0 a W 9 u I F N 1 c n Z l e V 9 K d W x 5 I D I s I D I w M T h f M T A g N T Y t Y 2 x l Y W 5 l Z C 9 D a G F u Z 2 V k I F R 5 c G U u e 0 l t b W l n c m F 0 a W 9 u I F J l Z 3 V s Y X R p b 2 5 z I F N l c 3 N p b 2 4 g T G 9 j Y X R p b 2 4 s N z N 9 J n F 1 b 3 Q 7 L C Z x d W 9 0 O 1 N l Y 3 R p b 2 4 x L 0 Z h b G w g M j A x O C B J U 0 8 g U m V n a X N 0 c m F 0 a W 9 u I F N 1 c n Z l e V 9 K d W x 5 I D I s I D I w M T h f M T A g N T Y t Y 2 x l Y W 5 l Z C 9 D a G F u Z 2 V k I F R 5 c G U u e 0 x h d y B h b m Q g U 2 F m Z X R 5 I E R h d G U s N z R 9 J n F 1 b 3 Q 7 L C Z x d W 9 0 O 1 N l Y 3 R p b 2 4 x L 0 Z h b G w g M j A x O C B J U 0 8 g U m V n a X N 0 c m F 0 a W 9 u I F N 1 c n Z l e V 9 K d W x 5 I D I s I D I w M T h f M T A g N T Y t Y 2 x l Y W 5 l Z C 9 D a G F u Z 2 V k I F R 5 c G U u e 0 x h d y B h b m Q g U 2 F m Z X R 5 I F R p b W U s N z V 9 J n F 1 b 3 Q 7 L C Z x d W 9 0 O 1 N l Y 3 R p b 2 4 x L 0 Z h b G w g M j A x O C B J U 0 8 g U m V n a X N 0 c m F 0 a W 9 u I F N 1 c n Z l e V 9 K d W x 5 I D I s I D I w M T h f M T A g N T Y t Y 2 x l Y W 5 l Z C 9 D a G F u Z 2 V k I F R 5 c G U u e 0 x h d y B h b m Q g U 2 F m Z X R 5 I E x v Y 2 F 0 a W 9 u L D c 2 f S Z x d W 9 0 O y w m c X V v d D t T Z W N 0 a W 9 u M S 9 G Y W x s I D I w M T g g S V N P I F J l Z 2 l z d H J h d G l v b i B T d X J 2 Z X l f S n V s e S A y L C A y M D E 4 X z E w I D U 2 L W N s Z W F u Z W Q v Q 2 h h b m d l Z C B U e X B l L n t I Z W F s d G g g S W 5 z d X J h b m N l I E R h d G U s N z d 9 J n F 1 b 3 Q 7 L C Z x d W 9 0 O 1 N l Y 3 R p b 2 4 x L 0 Z h b G w g M j A x O C B J U 0 8 g U m V n a X N 0 c m F 0 a W 9 u I F N 1 c n Z l e V 9 K d W x 5 I D I s I D I w M T h f M T A g N T Y t Y 2 x l Y W 5 l Z C 9 D a G F u Z 2 V k I F R 5 c G U u e 0 h l Y W x 0 a C B J b n N 1 c m F u Y 2 U g V G l t Z S w 3 O H 0 m c X V v d D s s J n F 1 b 3 Q 7 U 2 V j d G l v b j E v R m F s b C A y M D E 4 I E l T T y B S Z W d p c 3 R y Y X R p b 2 4 g U 3 V y d m V 5 X 0 p 1 b H k g M i w g M j A x O F 8 x M C A 1 N i 1 j b G V h b m V k L 0 N o Y W 5 n Z W Q g V H l w Z S 5 7 S G V h b H R o I E l u c 3 V y Y W 5 j Z S B M b 2 N h d G l v b i w 3 O X 0 m c X V v d D s s J n F 1 b 3 Q 7 U 2 V j d G l v b j E v R m F s b C A y M D E 4 I E l T T y B S Z W d p c 3 R y Y X R p b 2 4 g U 3 V y d m V 5 X 0 p 1 b H k g M i w g M j A x O F 8 x M C A 1 N i 1 j b G V h b m V k L 0 N o Y W 5 n Z W Q g V H l w Z S 5 7 T H V u Y 2 g g Y W 5 k I F J l c 2 9 1 c m N l I E Z h a X I g R G F 0 Z S w 4 M H 0 m c X V v d D s s J n F 1 b 3 Q 7 U 2 V j d G l v b j E v R m F s b C A y M D E 4 I E l T T y B S Z W d p c 3 R y Y X R p b 2 4 g U 3 V y d m V 5 X 0 p 1 b H k g M i w g M j A x O F 8 x M C A 1 N i 1 j b G V h b m V k L 0 N o Y W 5 n Z W Q g V H l w Z S 5 7 T H V u Y 2 g g Y W 5 k I F J l c 2 9 1 c m N l I E Z h a X I g V G l t Z S w 4 M X 0 m c X V v d D s s J n F 1 b 3 Q 7 U 2 V j d G l v b j E v R m F s b C A y M D E 4 I E l T T y B S Z W d p c 3 R y Y X R p b 2 4 g U 3 V y d m V 5 X 0 p 1 b H k g M i w g M j A x O F 8 x M C A 1 N i 1 j b G V h b m V k L 0 N o Y W 5 n Z W Q g V H l w Z S 5 7 T H V u Y 2 g g Y W 5 k I F J l c 2 9 1 c m N l I E Z h a X I g T G 9 j Y X R p b 2 4 s O D J 9 J n F 1 b 3 Q 7 L C Z x d W 9 0 O 1 N l Y 3 R p b 2 4 x L 0 Z h b G w g M j A x O C B J U 0 8 g U m V n a X N 0 c m F 0 a W 9 u I F N 1 c n Z l e V 9 K d W x 5 I D I s I D I w M T h f M T A g N T Y t Y 2 x l Y W 5 l Z C 9 D a G F u Z 2 V k I F R 5 c G U u e 0 d y b 3 V w I D E g Q W N h Z G V t a W M g U 3 V j Y 2 V z c y B h b m Q g V G l 0 b G U g S V g g U X V v d G E g Q 2 9 1 b n Q s O D N 9 J n F 1 b 3 Q 7 L C Z x d W 9 0 O 1 N l Y 3 R p b 2 4 x L 0 Z h b G w g M j A x O C B J U 0 8 g U m V n a X N 0 c m F 0 a W 9 u I F N 1 c n Z l e V 9 K d W x 5 I D I s I D I w M T h f M T A g N T Y t Y 2 x l Y W 5 l Z C 9 D a G F u Z 2 V k I F R 5 c G U u e 0 d y b 3 V w I D I g Q W N h Z G V t a W M g U 3 V j Y 2 V z c y B h b m Q g V G l 0 b G U g S V g g U X V v d G E g Q 2 9 1 b n Q s O D R 9 J n F 1 b 3 Q 7 L C Z x d W 9 0 O 1 N l Y 3 R p b 2 4 x L 0 Z h b G w g M j A x O C B J U 0 8 g U m V n a X N 0 c m F 0 a W 9 u I F N 1 c n Z l e V 9 K d W x 5 I D I s I D I w M T h f M T A g N T Y t Y 2 x l Y W 5 l Z C 9 D a G F u Z 2 V k I F R 5 c G U u e z g v M T U g U G F w Z X J 3 b 3 J r I E N o Z W N r L W l u I F F 1 b 3 R h I E N v d W 5 0 L D g 1 f S Z x d W 9 0 O y w m c X V v d D t T Z W N 0 a W 9 u M S 9 G Y W x s I D I w M T g g S V N P I F J l Z 2 l z d H J h d G l v b i B T d X J 2 Z X l f S n V s e S A y L C A y M D E 4 X z E w I D U 2 L W N s Z W F u Z W Q v Q 2 h h b m d l Z C B U e X B l L n s 4 L z E 2 I F B h c G V y d 2 9 y a y B D a G V j a y 1 p b i B R d W 9 0 Y S B D b 3 V u d C w 4 N n 0 m c X V v d D s s J n F 1 b 3 Q 7 U 2 V j d G l v b j E v R m F s b C A y M D E 4 I E l T T y B S Z W d p c 3 R y Y X R p b 2 4 g U 3 V y d m V 5 X 0 p 1 b H k g M i w g M j A x O F 8 x M C A 1 N i 1 j b G V h b m V k L 0 N o Y W 5 n Z W Q g V H l w Z S 5 7 O C 8 x N i B G L T E g S W 1 t a W d y Y X R p b 2 4 g U m V n d W x h d G l v b n M g U 2 V z c 2 l v b i B R d W 9 0 Y S B D b 3 V u d C w 4 N 3 0 m c X V v d D s s J n F 1 b 3 Q 7 U 2 V j d G l v b j E v R m F s b C A y M D E 4 I E l T T y B S Z W d p c 3 R y Y X R p b 2 4 g U 3 V y d m V 5 X 0 p 1 b H k g M i w g M j A x O F 8 x M C A 1 N i 1 j b G V h b m V k L 0 N o Y W 5 n Z W Q g V H l w Z S 5 7 O C 8 x N y B G L T E g S W 1 t a W d y Y X R p b 2 4 g U m V n d W x h d G l v b n M g U 2 V z c 2 l v b i B R d W 9 0 Y S B D b 3 V u d C w 4 O H 0 m c X V v d D s s J n F 1 b 3 Q 7 U 2 V j d G l v b j E v R m F s b C A y M D E 4 I E l T T y B S Z W d p c 3 R y Y X R p b 2 4 g U 3 V y d m V 5 X 0 p 1 b H k g M i w g M j A x O F 8 x M C A 1 N i 1 j b G V h b m V k L 0 N o Y W 5 n Z W Q g V H l w Z S 5 7 R 3 J v d X A g M S B M Y X c g Y W 5 k I F N h Z m V 0 e S B h b m Q g S G V h b H R o I E l u c 3 V y Y W 5 j Z S B R d W 9 0 Y S B D b 3 V u d C w 4 O X 0 m c X V v d D s s J n F 1 b 3 Q 7 U 2 V j d G l v b j E v R m F s b C A y M D E 4 I E l T T y B S Z W d p c 3 R y Y X R p b 2 4 g U 3 V y d m V 5 X 0 p 1 b H k g M i w g M j A x O F 8 x M C A 1 N i 1 j b G V h b m V k L 0 N o Y W 5 n Z W Q g V H l w Z S 5 7 R 3 J v d X A g M i B M Y X c g Y W 5 k I F N h Z m V 0 e S B h b m Q g S G V h b H R o I E l u c 3 V y Y W 5 j Z S B R d W 9 0 Y S B D b 3 V u d C w 5 M H 0 m c X V v d D s s J n F 1 b 3 Q 7 U 2 V j d G l v b j E v R m F s b C A y M D E 4 I E l T T y B S Z W d p c 3 R y Y X R p b 2 4 g U 3 V y d m V 5 X 0 p 1 b H k g M i w g M j A x O F 8 x M C A 1 N i 1 j b G V h b m V k L 0 N o Y W 5 n Z W Q g V H l w Z S 5 7 T W l z c 2 V k I E V 2 Z W 5 0 I E 5 h b W U s O T F 9 J n F 1 b 3 Q 7 L C Z x d W 9 0 O 1 N l Y 3 R p b 2 4 x L 0 Z h b G w g M j A x O C B J U 0 8 g U m V n a X N 0 c m F 0 a W 9 u I F N 1 c n Z l e V 9 K d W x 5 I D I s I D I w M T h f M T A g N T Y t Y 2 x l Y W 5 l Z C 9 D a G F u Z 2 V k I F R 5 c G U u e z g v M j A g U G F w Z X J 3 b 3 J r I E N o Z W N r L W l u I F F 1 b 3 R h I E N v d W 5 0 L D k y f S Z x d W 9 0 O y w m c X V v d D t T Z W N 0 a W 9 u M S 9 G Y W x s I D I w M T g g S V N P I F J l Z 2 l z d H J h d G l v b i B T d X J 2 Z X l f S n V s e S A y L C A y M D E 4 X z E w I D U 2 L W N s Z W F u Z W Q v Q 2 h h b m d l Z C B U e X B l L n s 4 L z I x I F B h c G V y d 2 9 y a y B D a G V j a y 1 p b i B R d W 9 0 Y S B D b 3 V u d C w 5 M 3 0 m c X V v d D s s J n F 1 b 3 Q 7 U 2 V j d G l v b j E v R m F s b C A y M D E 4 I E l T T y B S Z W d p c 3 R y Y X R p b 2 4 g U 3 V y d m V 5 X 0 p 1 b H k g M i w g M j A x O F 8 x M C A 1 N i 1 j b G V h b m V k L 0 N o Y W 5 n Z W Q g V H l w Z S 5 7 O C 8 y M i B Q Y X B l c n d v c m s g Q 2 h l Y 2 s t a W 4 g U X V v d G E g Q 2 9 1 b n Q s O T R 9 J n F 1 b 3 Q 7 L C Z x d W 9 0 O 1 N l Y 3 R p b 2 4 x L 0 Z h b G w g M j A x O C B J U 0 8 g U m V n a X N 0 c m F 0 a W 9 u I F N 1 c n Z l e V 9 K d W x 5 I D I s I D I w M T h f M T A g N T Y t Y 2 x l Y W 5 l Z C 9 D a G F u Z 2 V k I F R 5 c G U u e z g v M j I g R i 0 x I E l t b W l n c m F 0 a W 9 u I F J l Z 3 V s Y X R p b 2 5 z I F N l c 3 N p b 2 4 g U X V v d G E g Q 2 9 1 b n Q s O T V 9 J n F 1 b 3 Q 7 L C Z x d W 9 0 O 1 N l Y 3 R p b 2 4 x L 0 Z h b G w g M j A x O C B J U 0 8 g U m V n a X N 0 c m F 0 a W 9 u I F N 1 c n Z l e V 9 K d W x 5 I D I s I D I w M T h f M T A g N T Y t Y 2 x l Y W 5 l Z C 9 D a G F u Z 2 V k I F R 5 c G U u e 0 d y b 3 V w I D E g T G F 3 I G F u Z C B T Y W Z l d H k g Y W 5 k I F R p d G x l I E l Y I G F u Z C B I Z W F s d G g g S W 5 z d X J h b m N l I F F 1 b 3 R h I E N v d W 5 0 L D k 2 f S Z x d W 9 0 O y w m c X V v d D t T Z W N 0 a W 9 u M S 9 G Y W x s I D I w M T g g S V N P I F J l Z 2 l z d H J h d G l v b i B T d X J 2 Z X l f S n V s e S A y L C A y M D E 4 X z E w I D U 2 L W N s Z W F u Z W Q v Q 2 h h b m d l Z C B U e X B l L n t H c m 9 1 c C A y I E x h d y B h b m Q g U 2 F m Z X R 5 I G F u Z C B U a X R s Z S B J W C B h b m Q g S G V h b H R o I E l u c 3 V y Y W 5 j Z S B R d W 9 0 Y S B D b 3 V u d C w 5 N 3 0 m c X V v d D s s J n F 1 b 3 Q 7 U 2 V j d G l v b j E v R m F s b C A y M D E 4 I E l T T y B S Z W d p c 3 R y Y X R p b 2 4 g U 3 V y d m V 5 X 0 p 1 b H k g M i w g M j A x O F 8 x M C A 1 N i 1 j b G V h b m V k L 0 N o Y W 5 n Z W Q g V H l w Z S 5 7 R 3 J v d X A g M y B M Y X c g Y W 5 k I F N h Z m V 0 e S B h b m Q g V G l 0 b G U g S V g g Y W 5 k I E h l Y W x 0 a C B J b n N 1 c m F u Y 2 U g U X V v d G E g Q 2 9 1 b n Q s O T h 9 J n F 1 b 3 Q 7 L C Z x d W 9 0 O 1 N l Y 3 R p b 2 4 x L 0 Z h b G w g M j A x O C B J U 0 8 g U m V n a X N 0 c m F 0 a W 9 u I F N 1 c n Z l e V 9 K d W x 5 I D I s I D I w M T h f M T A g N T Y t Y 2 x l Y W 5 l Z C 9 D a G F u Z 2 V k I F R 5 c G U u e 0 F j Y W R l b W l j I F N 1 Y 2 N l c 3 M g R G F 0 Z S A t I F R v c G l j c y w 5 O X 0 m c X V v d D s s J n F 1 b 3 Q 7 U 2 V j d G l v b j E v R m F s b C A y M D E 4 I E l T T y B S Z W d p c 3 R y Y X R p b 2 4 g U 3 V y d m V 5 X 0 p 1 b H k g M i w g M j A x O F 8 x M C A 1 N i 1 j b G V h b m V k L 0 N o Y W 5 n Z W Q g V H l w Z S 5 7 Q W N h Z G V t a W M g V G V y b S A t I F R v c G l j c y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R m F s b C A y M D E 4 I E l T T y B S Z W d p c 3 R y Y X R p b 2 4 g U 3 V y d m V 5 X 0 p 1 b H k g M i w g M j A x O F 8 x M C A 1 N i 1 j b G V h b m V k L 0 N o Y W 5 n Z W Q g V H l w Z S 5 7 U 3 R h c n R E Y X R l L D B 9 J n F 1 b 3 Q 7 L C Z x d W 9 0 O 1 N l Y 3 R p b 2 4 x L 0 Z h b G w g M j A x O C B J U 0 8 g U m V n a X N 0 c m F 0 a W 9 u I F N 1 c n Z l e V 9 K d W x 5 I D I s I D I w M T h f M T A g N T Y t Y 2 x l Y W 5 l Z C 9 D a G F u Z 2 V k I F R 5 c G U u e 0 V u Z E R h d G U s M X 0 m c X V v d D s s J n F 1 b 3 Q 7 U 2 V j d G l v b j E v R m F s b C A y M D E 4 I E l T T y B S Z W d p c 3 R y Y X R p b 2 4 g U 3 V y d m V 5 X 0 p 1 b H k g M i w g M j A x O F 8 x M C A 1 N i 1 j b G V h b m V k L 0 N o Y W 5 n Z W Q g V H l w Z S 5 7 U 3 R h d H V z L D J 9 J n F 1 b 3 Q 7 L C Z x d W 9 0 O 1 N l Y 3 R p b 2 4 x L 0 Z h b G w g M j A x O C B J U 0 8 g U m V n a X N 0 c m F 0 a W 9 u I F N 1 c n Z l e V 9 K d W x 5 I D I s I D I w M T h f M T A g N T Y t Y 2 x l Y W 5 l Z C 9 D a G F u Z 2 V k I F R 5 c G U u e 0 l Q Q W R k c m V z c y w z f S Z x d W 9 0 O y w m c X V v d D t T Z W N 0 a W 9 u M S 9 G Y W x s I D I w M T g g S V N P I F J l Z 2 l z d H J h d G l v b i B T d X J 2 Z X l f S n V s e S A y L C A y M D E 4 X z E w I D U 2 L W N s Z W F u Z W Q v Q 2 h h b m d l Z C B U e X B l L n t Q c m 9 n c m V z c y w 0 f S Z x d W 9 0 O y w m c X V v d D t T Z W N 0 a W 9 u M S 9 G Y W x s I D I w M T g g S V N P I F J l Z 2 l z d H J h d G l v b i B T d X J 2 Z X l f S n V s e S A y L C A y M D E 4 X z E w I D U 2 L W N s Z W F u Z W Q v Q 2 h h b m d l Z C B U e X B l L n t E d X J h d G l v b i A o a W 4 g c 2 V j b 2 5 k c y k s N X 0 m c X V v d D s s J n F 1 b 3 Q 7 U 2 V j d G l v b j E v R m F s b C A y M D E 4 I E l T T y B S Z W d p c 3 R y Y X R p b 2 4 g U 3 V y d m V 5 X 0 p 1 b H k g M i w g M j A x O F 8 x M C A 1 N i 1 j b G V h b m V k L 0 N o Y W 5 n Z W Q g V H l w Z S 5 7 R m l u a X N o Z W Q s N n 0 m c X V v d D s s J n F 1 b 3 Q 7 U 2 V j d G l v b j E v R m F s b C A y M D E 4 I E l T T y B S Z W d p c 3 R y Y X R p b 2 4 g U 3 V y d m V 5 X 0 p 1 b H k g M i w g M j A x O F 8 x M C A 1 N i 1 j b G V h b m V k L 0 N o Y W 5 n Z W Q g V H l w Z S 5 7 U m V j b 3 J k Z W R E Y X R l L D d 9 J n F 1 b 3 Q 7 L C Z x d W 9 0 O 1 N l Y 3 R p b 2 4 x L 0 Z h b G w g M j A x O C B J U 0 8 g U m V n a X N 0 c m F 0 a W 9 u I F N 1 c n Z l e V 9 K d W x 5 I D I s I D I w M T h f M T A g N T Y t Y 2 x l Y W 5 l Z C 9 D a G F u Z 2 V k I F R 5 c G U u e 1 J l c 3 B v b n N l S W Q s O H 0 m c X V v d D s s J n F 1 b 3 Q 7 U 2 V j d G l v b j E v R m F s b C A y M D E 4 I E l T T y B S Z W d p c 3 R y Y X R p b 2 4 g U 3 V y d m V 5 X 0 p 1 b H k g M i w g M j A x O F 8 x M C A 1 N i 1 j b G V h b m V k L 0 N o Y W 5 n Z W Q g V H l w Z S 5 7 U m V j a X B p Z W 5 0 T G F z d E 5 h b W U s O X 0 m c X V v d D s s J n F 1 b 3 Q 7 U 2 V j d G l v b j E v R m F s b C A y M D E 4 I E l T T y B S Z W d p c 3 R y Y X R p b 2 4 g U 3 V y d m V 5 X 0 p 1 b H k g M i w g M j A x O F 8 x M C A 1 N i 1 j b G V h b m V k L 0 N o Y W 5 n Z W Q g V H l w Z S 5 7 U m V j a X B p Z W 5 0 R m l y c 3 R O Y W 1 l L D E w f S Z x d W 9 0 O y w m c X V v d D t T Z W N 0 a W 9 u M S 9 G Y W x s I D I w M T g g S V N P I F J l Z 2 l z d H J h d G l v b i B T d X J 2 Z X l f S n V s e S A y L C A y M D E 4 X z E w I D U 2 L W N s Z W F u Z W Q v Q 2 h h b m d l Z C B U e X B l L n t S Z W N p c G l l b n R F b W F p b C w x M X 0 m c X V v d D s s J n F 1 b 3 Q 7 U 2 V j d G l v b j E v R m F s b C A y M D E 4 I E l T T y B S Z W d p c 3 R y Y X R p b 2 4 g U 3 V y d m V 5 X 0 p 1 b H k g M i w g M j A x O F 8 x M C A 1 N i 1 j b G V h b m V k L 0 N o Y W 5 n Z W Q g V H l w Z S 5 7 R X h 0 Z X J u Y W x S Z W Z l c m V u Y 2 U s M T J 9 J n F 1 b 3 Q 7 L C Z x d W 9 0 O 1 N l Y 3 R p b 2 4 x L 0 Z h b G w g M j A x O C B J U 0 8 g U m V n a X N 0 c m F 0 a W 9 u I F N 1 c n Z l e V 9 K d W x 5 I D I s I D I w M T h f M T A g N T Y t Y 2 x l Y W 5 l Z C 9 D a G F u Z 2 V k I F R 5 c G U u e 0 x v Y 2 F 0 a W 9 u T G F 0 a X R 1 Z G U s M T N 9 J n F 1 b 3 Q 7 L C Z x d W 9 0 O 1 N l Y 3 R p b 2 4 x L 0 Z h b G w g M j A x O C B J U 0 8 g U m V n a X N 0 c m F 0 a W 9 u I F N 1 c n Z l e V 9 K d W x 5 I D I s I D I w M T h f M T A g N T Y t Y 2 x l Y W 5 l Z C 9 D a G F u Z 2 V k I F R 5 c G U u e 0 x v Y 2 F 0 a W 9 u T G 9 u Z 2 l 0 d W R l L D E 0 f S Z x d W 9 0 O y w m c X V v d D t T Z W N 0 a W 9 u M S 9 G Y W x s I D I w M T g g S V N P I F J l Z 2 l z d H J h d G l v b i B T d X J 2 Z X l f S n V s e S A y L C A y M D E 4 X z E w I D U 2 L W N s Z W F u Z W Q v Q 2 h h b m d l Z C B U e X B l L n t E a X N 0 c m l i d X R p b 2 5 D a G F u b m V s L D E 1 f S Z x d W 9 0 O y w m c X V v d D t T Z W N 0 a W 9 u M S 9 G Y W x s I D I w M T g g S V N P I F J l Z 2 l z d H J h d G l v b i B T d X J 2 Z X l f S n V s e S A y L C A y M D E 4 X z E w I D U 2 L W N s Z W F u Z W Q v Q 2 h h b m d l Z C B U e X B l L n t V c 2 V y T G F u Z 3 V h Z 2 U s M T Z 9 J n F 1 b 3 Q 7 L C Z x d W 9 0 O 1 N l Y 3 R p b 2 4 x L 0 Z h b G w g M j A x O C B J U 0 8 g U m V n a X N 0 c m F 0 a W 9 u I F N 1 c n Z l e V 9 K d W x 5 I D I s I D I w M T h f M T A g N T Y t Y 2 x l Y W 5 l Z C 9 D a G F u Z 2 V k I F R 5 c G U u e 1 E y X z E s M T d 9 J n F 1 b 3 Q 7 L C Z x d W 9 0 O 1 N l Y 3 R p b 2 4 x L 0 Z h b G w g M j A x O C B J U 0 8 g U m V n a X N 0 c m F 0 a W 9 u I F N 1 c n Z l e V 9 K d W x 5 I D I s I D I w M T h f M T A g N T Y t Y 2 x l Y W 5 l Z C 9 D a G F u Z 2 V k I F R 5 c G U u e 1 E y X z I s M T h 9 J n F 1 b 3 Q 7 L C Z x d W 9 0 O 1 N l Y 3 R p b 2 4 x L 0 Z h b G w g M j A x O C B J U 0 8 g U m V n a X N 0 c m F 0 a W 9 u I F N 1 c n Z l e V 9 K d W x 5 I D I s I D I w M T h f M T A g N T Y t Y 2 x l Y W 5 l Z C 9 D a G F u Z 2 V k I F R 5 c G U u e 1 E y X z M s M T l 9 J n F 1 b 3 Q 7 L C Z x d W 9 0 O 1 N l Y 3 R p b 2 4 x L 0 Z h b G w g M j A x O C B J U 0 8 g U m V n a X N 0 c m F 0 a W 9 u I F N 1 c n Z l e V 9 K d W x 5 I D I s I D I w M T h f M T A g N T Y t Y 2 x l Y W 5 l Z C 9 D a G F u Z 2 V k I F R 5 c G U u e 1 E y X z Q s M j B 9 J n F 1 b 3 Q 7 L C Z x d W 9 0 O 1 N l Y 3 R p b 2 4 x L 0 Z h b G w g M j A x O C B J U 0 8 g U m V n a X N 0 c m F 0 a W 9 u I F N 1 c n Z l e V 9 K d W x 5 I D I s I D I w M T h f M T A g N T Y t Y 2 x l Y W 5 l Z C 9 D a G F u Z 2 V k I F R 5 c G U u e 1 E 0 L D I x f S Z x d W 9 0 O y w m c X V v d D t T Z W N 0 a W 9 u M S 9 G Y W x s I D I w M T g g S V N P I F J l Z 2 l z d H J h d G l v b i B T d X J 2 Z X l f S n V s e S A y L C A y M D E 4 X z E w I D U 2 L W N s Z W F u Z W Q v Q 2 h h b m d l Z C B U e X B l L n t R M y w y M n 0 m c X V v d D s s J n F 1 b 3 Q 7 U 2 V j d G l v b j E v R m F s b C A y M D E 4 I E l T T y B S Z W d p c 3 R y Y X R p b 2 4 g U 3 V y d m V 5 X 0 p 1 b H k g M i w g M j A x O F 8 x M C A 1 N i 1 j b G V h b m V k L 0 N o Y W 5 n Z W Q g V H l w Z S 5 7 U T E w L D I z f S Z x d W 9 0 O y w m c X V v d D t T Z W N 0 a W 9 u M S 9 G Y W x s I D I w M T g g S V N P I F J l Z 2 l z d H J h d G l v b i B T d X J 2 Z X l f S n V s e S A y L C A y M D E 4 X z E w I D U 2 L W N s Z W F u Z W Q v Q 2 h h b m d l Z C B U e X B l L n t R N S w y N H 0 m c X V v d D s s J n F 1 b 3 Q 7 U 2 V j d G l v b j E v R m F s b C A y M D E 4 I E l T T y B S Z W d p c 3 R y Y X R p b 2 4 g U 3 V y d m V 5 X 0 p 1 b H k g M i w g M j A x O F 8 x M C A 1 N i 1 j b G V h b m V k L 0 N o Y W 5 n Z W Q g V H l w Z S 5 7 U T Y s M j V 9 J n F 1 b 3 Q 7 L C Z x d W 9 0 O 1 N l Y 3 R p b 2 4 x L 0 Z h b G w g M j A x O C B J U 0 8 g U m V n a X N 0 c m F 0 a W 9 u I F N 1 c n Z l e V 9 K d W x 5 I D I s I D I w M T h f M T A g N T Y t Y 2 x l Y W 5 l Z C 9 D a G F u Z 2 V k I F R 5 c G U u e 1 E 3 L D I 2 f S Z x d W 9 0 O y w m c X V v d D t T Z W N 0 a W 9 u M S 9 G Y W x s I D I w M T g g S V N P I F J l Z 2 l z d H J h d G l v b i B T d X J 2 Z X l f S n V s e S A y L C A y M D E 4 X z E w I D U 2 L W N s Z W F u Z W Q v Q 2 h h b m d l Z C B U e X B l L n t R M T E s M j d 9 J n F 1 b 3 Q 7 L C Z x d W 9 0 O 1 N l Y 3 R p b 2 4 x L 0 Z h b G w g M j A x O C B J U 0 8 g U m V n a X N 0 c m F 0 a W 9 u I F N 1 c n Z l e V 9 K d W x 5 I D I s I D I w M T h f M T A g N T Y t Y 2 x l Y W 5 l Z C 9 D a G F u Z 2 V k I F R 5 c G U u e 1 E x M V 8 x L D I 4 f S Z x d W 9 0 O y w m c X V v d D t T Z W N 0 a W 9 u M S 9 G Y W x s I D I w M T g g S V N P I F J l Z 2 l z d H J h d G l v b i B T d X J 2 Z X l f S n V s e S A y L C A y M D E 4 X z E w I D U 2 L W N s Z W F u Z W Q v Q 2 h h b m d l Z C B U e X B l L n t R M T I s M j l 9 J n F 1 b 3 Q 7 L C Z x d W 9 0 O 1 N l Y 3 R p b 2 4 x L 0 Z h b G w g M j A x O C B J U 0 8 g U m V n a X N 0 c m F 0 a W 9 u I F N 1 c n Z l e V 9 K d W x 5 I D I s I D I w M T h f M T A g N T Y t Y 2 x l Y W 5 l Z C 9 D a G F u Z 2 V k I F R 5 c G U u e 1 E 0 N C w z M H 0 m c X V v d D s s J n F 1 b 3 Q 7 U 2 V j d G l v b j E v R m F s b C A y M D E 4 I E l T T y B S Z W d p c 3 R y Y X R p b 2 4 g U 3 V y d m V 5 X 0 p 1 b H k g M i w g M j A x O F 8 x M C A 1 N i 1 j b G V h b m V k L 0 N o Y W 5 n Z W Q g V H l w Z S 5 7 U T Q 1 L D M x f S Z x d W 9 0 O y w m c X V v d D t T Z W N 0 a W 9 u M S 9 G Y W x s I D I w M T g g S V N P I F J l Z 2 l z d H J h d G l v b i B T d X J 2 Z X l f S n V s e S A y L C A y M D E 4 X z E w I D U 2 L W N s Z W F u Z W Q v Q 2 h h b m d l Z C B U e X B l L n t R M T c s M z J 9 J n F 1 b 3 Q 7 L C Z x d W 9 0 O 1 N l Y 3 R p b 2 4 x L 0 Z h b G w g M j A x O C B J U 0 8 g U m V n a X N 0 c m F 0 a W 9 u I F N 1 c n Z l e V 9 K d W x 5 I D I s I D I w M T h f M T A g N T Y t Y 2 x l Y W 5 l Z C 9 D a G F u Z 2 V k I F R 5 c G U u e 1 E z O S w z M 3 0 m c X V v d D s s J n F 1 b 3 Q 7 U 2 V j d G l v b j E v R m F s b C A y M D E 4 I E l T T y B S Z W d p c 3 R y Y X R p b 2 4 g U 3 V y d m V 5 X 0 p 1 b H k g M i w g M j A x O F 8 x M C A 1 N i 1 j b G V h b m V k L 0 N o Y W 5 n Z W Q g V H l w Z S 5 7 U T E 5 L D M 0 f S Z x d W 9 0 O y w m c X V v d D t T Z W N 0 a W 9 u M S 9 G Y W x s I D I w M T g g S V N P I F J l Z 2 l z d H J h d G l v b i B T d X J 2 Z X l f S n V s e S A y L C A y M D E 4 X z E w I D U 2 L W N s Z W F u Z W Q v Q 2 h h b m d l Z C B U e X B l L n t R M T g s M z V 9 J n F 1 b 3 Q 7 L C Z x d W 9 0 O 1 N l Y 3 R p b 2 4 x L 0 Z h b G w g M j A x O C B J U 0 8 g U m V n a X N 0 c m F 0 a W 9 u I F N 1 c n Z l e V 9 K d W x 5 I D I s I D I w M T h f M T A g N T Y t Y 2 x l Y W 5 l Z C 9 D a G F u Z 2 V k I F R 5 c G U u e 1 E y N y w z N n 0 m c X V v d D s s J n F 1 b 3 Q 7 U 2 V j d G l v b j E v R m F s b C A y M D E 4 I E l T T y B S Z W d p c 3 R y Y X R p b 2 4 g U 3 V y d m V 5 X 0 p 1 b H k g M i w g M j A x O F 8 x M C A 1 N i 1 j b G V h b m V k L 0 N o Y W 5 n Z W Q g V H l w Z S 5 7 U T I x L D M 3 f S Z x d W 9 0 O y w m c X V v d D t T Z W N 0 a W 9 u M S 9 G Y W x s I D I w M T g g S V N P I F J l Z 2 l z d H J h d G l v b i B T d X J 2 Z X l f S n V s e S A y L C A y M D E 4 X z E w I D U 2 L W N s Z W F u Z W Q v Q 2 h h b m d l Z C B U e X B l L n t R M z E s M z h 9 J n F 1 b 3 Q 7 L C Z x d W 9 0 O 1 N l Y 3 R p b 2 4 x L 0 Z h b G w g M j A x O C B J U 0 8 g U m V n a X N 0 c m F 0 a W 9 u I F N 1 c n Z l e V 9 K d W x 5 I D I s I D I w M T h f M T A g N T Y t Y 2 x l Y W 5 l Z C 9 D a G F u Z 2 V k I F R 5 c G U u e 1 E z M y w z O X 0 m c X V v d D s s J n F 1 b 3 Q 7 U 2 V j d G l v b j E v R m F s b C A y M D E 4 I E l T T y B S Z W d p c 3 R y Y X R p b 2 4 g U 3 V y d m V 5 X 0 p 1 b H k g M i w g M j A x O F 8 x M C A 1 N i 1 j b G V h b m V k L 0 N o Y W 5 n Z W Q g V H l w Z S 5 7 U T U y L D Q w f S Z x d W 9 0 O y w m c X V v d D t T Z W N 0 a W 9 u M S 9 G Y W x s I D I w M T g g S V N P I F J l Z 2 l z d H J h d G l v b i B T d X J 2 Z X l f S n V s e S A y L C A y M D E 4 X z E w I D U 2 L W N s Z W F u Z W Q v Q 2 h h b m d l Z C B U e X B l L n t R M j Y s N D F 9 J n F 1 b 3 Q 7 L C Z x d W 9 0 O 1 N l Y 3 R p b 2 4 x L 0 Z h b G w g M j A x O C B J U 0 8 g U m V n a X N 0 c m F 0 a W 9 u I F N 1 c n Z l e V 9 K d W x 5 I D I s I D I w M T h f M T A g N T Y t Y 2 x l Y W 5 l Z C 9 D a G F u Z 2 V k I F R 5 c G U u e 1 E 0 M C w 0 M n 0 m c X V v d D s s J n F 1 b 3 Q 7 U 2 V j d G l v b j E v R m F s b C A y M D E 4 I E l T T y B S Z W d p c 3 R y Y X R p b 2 4 g U 3 V y d m V 5 X 0 p 1 b H k g M i w g M j A x O F 8 x M C A 1 N i 1 j b G V h b m V k L 0 N o Y W 5 n Z W Q g V H l w Z S 5 7 Q W N h Z G V t a W M g W W V h c i w 0 M 3 0 m c X V v d D s s J n F 1 b 3 Q 7 U 2 V j d G l v b j E v R m F s b C A y M D E 4 I E l T T y B S Z W d p c 3 R y Y X R p b 2 4 g U 3 V y d m V 5 X 0 p 1 b H k g M i w g M j A x O F 8 x M C A 1 N i 1 j b G V h b m V k L 0 N o Y W 5 n Z W Q g V H l w Z S 5 7 Q W N h Z G V t a W M g V G V y b S w 0 N H 0 m c X V v d D s s J n F 1 b 3 Q 7 U 2 V j d G l v b j E v R m F s b C A y M D E 4 I E l T T y B S Z W d p c 3 R y Y X R p b 2 4 g U 3 V y d m V 5 X 0 p 1 b H k g M i w g M j A x O F 8 x M C A 1 N i 1 j b G V h b m V k L 0 N o Y W 5 n Z W Q g V H l w Z S 5 7 U 3 R 1 Z G V u d C B U e X B l L D Q 1 f S Z x d W 9 0 O y w m c X V v d D t T Z W N 0 a W 9 u M S 9 G Y W x s I D I w M T g g S V N P I F J l Z 2 l z d H J h d G l v b i B T d X J 2 Z X l f S n V s e S A y L C A y M D E 4 X z E w I D U 2 L W N s Z W F u Z W Q v Q 2 h h b m d l Z C B U e X B l L n t O Y W 1 l L D Q 2 f S Z x d W 9 0 O y w m c X V v d D t T Z W N 0 a W 9 u M S 9 G Y W x s I D I w M T g g S V N P I F J l Z 2 l z d H J h d G l v b i B T d X J 2 Z X l f S n V s e S A y L C A y M D E 4 X z E w I D U 2 L W N s Z W F u Z W Q v Q 2 h h b m d l Z C B U e X B l L n t B c n J p d m F s I E R h d G U s N D d 9 J n F 1 b 3 Q 7 L C Z x d W 9 0 O 1 N l Y 3 R p b 2 4 x L 0 Z h b G w g M j A x O C B J U 0 8 g U m V n a X N 0 c m F 0 a W 9 u I F N 1 c n Z l e V 9 K d W x 5 I D I s I D I w M T h f M T A g N T Y t Y 2 x l Y W 5 l Z C 9 D a G F u Z 2 V k I F R 5 c G U u e 0 F y c m l 2 Y W w g W W V h c i w 0 O H 0 m c X V v d D s s J n F 1 b 3 Q 7 U 2 V j d G l v b j E v R m F s b C A y M D E 4 I E l T T y B S Z W d p c 3 R y Y X R p b 2 4 g U 3 V y d m V 5 X 0 p 1 b H k g M i w g M j A x O F 8 x M C A 1 N i 1 j b G V h b m V k L 0 N o Y W 5 n Z W Q g V H l w Z S 5 7 Q X J y a X Z h b C B N b 2 5 0 a C w 0 O X 0 m c X V v d D s s J n F 1 b 3 Q 7 U 2 V j d G l v b j E v R m F s b C A y M D E 4 I E l T T y B S Z W d p c 3 R y Y X R p b 2 4 g U 3 V y d m V 5 X 0 p 1 b H k g M i w g M j A x O F 8 x M C A 1 N i 1 j b G V h b m V k L 0 N o Y W 5 n Z W Q g V H l w Z S 5 7 Q X J y a X Z h b C B E Y X k s N T B 9 J n F 1 b 3 Q 7 L C Z x d W 9 0 O 1 N l Y 3 R p b 2 4 x L 0 Z h b G w g M j A x O C B J U 0 8 g U m V n a X N 0 c m F 0 a W 9 u I F N 1 c n Z l e V 9 K d W x 5 I D I s I D I w M T h f M T A g N T Y t Y 2 x l Y W 5 l Z C 9 D a G F u Z 2 V k I F R 5 c G U u e 1 N 1 c n Z l e S B D b 2 1 w b G V 0 a W 9 u L D U x f S Z x d W 9 0 O y w m c X V v d D t T Z W N 0 a W 9 u M S 9 G Y W x s I D I w M T g g S V N P I F J l Z 2 l z d H J h d G l v b i B T d X J 2 Z X l f S n V s e S A y L C A y M D E 4 X z E w I D U 2 L W N s Z W F u Z W Q v Q 2 h h b m d l Z C B U e X B l L n t W a X N h I F R 5 c G U s N T J 9 J n F 1 b 3 Q 7 L C Z x d W 9 0 O 1 N l Y 3 R p b 2 4 x L 0 Z h b G w g M j A x O C B J U 0 8 g U m V n a X N 0 c m F 0 a W 9 u I F N 1 c n Z l e V 9 K d W x 5 I D I s I D I w M T h f M T A g N T Y t Y 2 x l Y W 5 l Z C 9 D a G F u Z 2 V k I F R 5 c G U u e 0 l u d G V y b m F 0 a W 9 u Y W w g U 3 R 1 Z G V u d C B P c m l l b n R h d G l v b i B X Z W x j b 2 1 l I E R h d G U s N T N 9 J n F 1 b 3 Q 7 L C Z x d W 9 0 O 1 N l Y 3 R p b 2 4 x L 0 Z h b G w g M j A x O C B J U 0 8 g U m V n a X N 0 c m F 0 a W 9 u I F N 1 c n Z l e V 9 K d W x 5 I D I s I D I w M T h f M T A g N T Y t Y 2 x l Y W 5 l Z C 9 D a G F u Z 2 V k I F R 5 c G U u e 0 l u d G V y b m F 0 a W 9 u Y W w g U 3 R 1 Z G V u d C B P c m l l b n R h d G l v b i B X Z W x j b 2 1 l I F R p b W U s N T R 9 J n F 1 b 3 Q 7 L C Z x d W 9 0 O 1 N l Y 3 R p b 2 4 x L 0 Z h b G w g M j A x O C B J U 0 8 g U m V n a X N 0 c m F 0 a W 9 u I F N 1 c n Z l e V 9 K d W x 5 I D I s I D I w M T h f M T A g N T Y t Y 2 x l Y W 5 l Z C 9 D a G F u Z 2 V k I F R 5 c G U u e 0 l u d G V y b m F 0 a W 9 u Y W w g U 3 R 1 Z G V u d C B P c m l l b n R h d G l v b i B X Z W x j b 2 1 l I E x v Y 2 F 0 a W 9 u L D U 1 f S Z x d W 9 0 O y w m c X V v d D t T Z W N 0 a W 9 u M S 9 G Y W x s I D I w M T g g S V N P I F J l Z 2 l z d H J h d G l v b i B T d X J 2 Z X l f S n V s e S A y L C A y M D E 4 X z E w I D U 2 L W N s Z W F u Z W Q v Q 2 h h b m d l Z C B U e X B l L n t M a X Z p b m c g a W 4 g Q X R o Z W 5 z I F N l c 3 N p b 2 4 g R G F 0 Z S w 1 N n 0 m c X V v d D s s J n F 1 b 3 Q 7 U 2 V j d G l v b j E v R m F s b C A y M D E 4 I E l T T y B S Z W d p c 3 R y Y X R p b 2 4 g U 3 V y d m V 5 X 0 p 1 b H k g M i w g M j A x O F 8 x M C A 1 N i 1 j b G V h b m V k L 0 N o Y W 5 n Z W Q g V H l w Z S 5 7 T G l 2 a W 5 n I G l u I E F 0 a G V u c y B T Z X N z a W 9 u I F R p b W U s N T d 9 J n F 1 b 3 Q 7 L C Z x d W 9 0 O 1 N l Y 3 R p b 2 4 x L 0 Z h b G w g M j A x O C B J U 0 8 g U m V n a X N 0 c m F 0 a W 9 u I F N 1 c n Z l e V 9 K d W x 5 I D I s I D I w M T h f M T A g N T Y t Y 2 x l Y W 5 l Z C 9 D a G F u Z 2 V k I F R 5 c G U u e 0 x p d m l u Z y B p b i B B d G h l b n M g U 2 V z c 2 l v b i B M b 2 N h d G l v b i w 1 O H 0 m c X V v d D s s J n F 1 b 3 Q 7 U 2 V j d G l v b j E v R m F s b C A y M D E 4 I E l T T y B S Z W d p c 3 R y Y X R p b 2 4 g U 3 V y d m V 5 X 0 p 1 b H k g M i w g M j A x O F 8 x M C A 1 N i 1 j b G V h b m V k L 0 N o Y W 5 n Z W Q g V H l w Z S 5 7 T H V u Y 2 g g R G F 0 Z S w 1 O X 0 m c X V v d D s s J n F 1 b 3 Q 7 U 2 V j d G l v b j E v R m F s b C A y M D E 4 I E l T T y B S Z W d p c 3 R y Y X R p b 2 4 g U 3 V y d m V 5 X 0 p 1 b H k g M i w g M j A x O F 8 x M C A 1 N i 1 j b G V h b m V k L 0 N o Y W 5 n Z W Q g V H l w Z S 5 7 T H V u Y 2 g g V G l t Z S w 2 M H 0 m c X V v d D s s J n F 1 b 3 Q 7 U 2 V j d G l v b j E v R m F s b C A y M D E 4 I E l T T y B S Z W d p c 3 R y Y X R p b 2 4 g U 3 V y d m V 5 X 0 p 1 b H k g M i w g M j A x O F 8 x M C A 1 N i 1 j b G V h b m V k L 0 N o Y W 5 n Z W Q g V H l w Z S 5 7 T H V u Y 2 g g T G 9 j Y X R p b 2 4 s N j F 9 J n F 1 b 3 Q 7 L C Z x d W 9 0 O 1 N l Y 3 R p b 2 4 x L 0 Z h b G w g M j A x O C B J U 0 8 g U m V n a X N 0 c m F 0 a W 9 u I F N 1 c n Z l e V 9 K d W x 5 I D I s I D I w M T h f M T A g N T Y t Y 2 x l Y W 5 l Z C 9 D a G F u Z 2 V k I F R 5 c G U u e 0 F j Y W R l b W l j I F N 1 Y 2 N l c 3 M g R G F 0 Z S w 2 M n 0 m c X V v d D s s J n F 1 b 3 Q 7 U 2 V j d G l v b j E v R m F s b C A y M D E 4 I E l T T y B S Z W d p c 3 R y Y X R p b 2 4 g U 3 V y d m V 5 X 0 p 1 b H k g M i w g M j A x O F 8 x M C A 1 N i 1 j b G V h b m V k L 0 N o Y W 5 n Z W Q g V H l w Z S 5 7 Q W N h Z G V t a W M g U 3 V j Y 2 V z c y B U a W 1 l L D Y z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T d W N j Z X N z I E x v Y 2 F 0 a W 9 u L D Y 0 f S Z x d W 9 0 O y w m c X V v d D t T Z W N 0 a W 9 u M S 9 G Y W x s I D I w M T g g S V N P I F J l Z 2 l z d H J h d G l v b i B T d X J 2 Z X l f S n V s e S A y L C A y M D E 4 X z E w I D U 2 L W N s Z W F u Z W Q v Q 2 h h b m d l Z C B U e X B l L n t U a X R s Z S B J W C B E Y X R l L D Y 1 f S Z x d W 9 0 O y w m c X V v d D t T Z W N 0 a W 9 u M S 9 G Y W x s I D I w M T g g S V N P I F J l Z 2 l z d H J h d G l v b i B T d X J 2 Z X l f S n V s e S A y L C A y M D E 4 X z E w I D U 2 L W N s Z W F u Z W Q v Q 2 h h b m d l Z C B U e X B l L n t U a X R s Z S B J W C B U a W 1 l L D Y 2 f S Z x d W 9 0 O y w m c X V v d D t T Z W N 0 a W 9 u M S 9 G Y W x s I D I w M T g g S V N P I F J l Z 2 l z d H J h d G l v b i B T d X J 2 Z X l f S n V s e S A y L C A y M D E 4 X z E w I D U 2 L W N s Z W F u Z W Q v Q 2 h h b m d l Z C B U e X B l L n t U a X R s Z S B J W C B M b 2 N h d G l v b i w 2 N 3 0 m c X V v d D s s J n F 1 b 3 Q 7 U 2 V j d G l v b j E v R m F s b C A y M D E 4 I E l T T y B S Z W d p c 3 R y Y X R p b 2 4 g U 3 V y d m V 5 X 0 p 1 b H k g M i w g M j A x O F 8 x M C A 1 N i 1 j b G V h b m V k L 0 N o Y W 5 n Z W Q g V H l w Z S 5 7 U G F w Z X J 3 b 3 J r I E N o Z W N r L W l u I E R h d G U s N j h 9 J n F 1 b 3 Q 7 L C Z x d W 9 0 O 1 N l Y 3 R p b 2 4 x L 0 Z h b G w g M j A x O C B J U 0 8 g U m V n a X N 0 c m F 0 a W 9 u I F N 1 c n Z l e V 9 K d W x 5 I D I s I D I w M T h f M T A g N T Y t Y 2 x l Y W 5 l Z C 9 D a G F u Z 2 V k I F R 5 c G U u e 1 B h c G V y d 2 9 y a y B D a G V j a y 1 p b i B U a W 1 l L D Y 5 f S Z x d W 9 0 O y w m c X V v d D t T Z W N 0 a W 9 u M S 9 G Y W x s I D I w M T g g S V N P I F J l Z 2 l z d H J h d G l v b i B T d X J 2 Z X l f S n V s e S A y L C A y M D E 4 X z E w I D U 2 L W N s Z W F u Z W Q v Q 2 h h b m d l Z C B U e X B l L n t Q Y X B l c n d v c m s g Q 2 h l Y 2 s t a W 4 g T G 9 j Y X R p b 2 4 s N z B 9 J n F 1 b 3 Q 7 L C Z x d W 9 0 O 1 N l Y 3 R p b 2 4 x L 0 Z h b G w g M j A x O C B J U 0 8 g U m V n a X N 0 c m F 0 a W 9 u I F N 1 c n Z l e V 9 K d W x 5 I D I s I D I w M T h f M T A g N T Y t Y 2 x l Y W 5 l Z C 9 D a G F u Z 2 V k I F R 5 c G U u e 0 l t b W l n c m F 0 a W 9 u I F J l Z 3 V s Y X R p b 2 5 z I F N l c 3 N p b 2 4 g R G F 0 Z S w 3 M X 0 m c X V v d D s s J n F 1 b 3 Q 7 U 2 V j d G l v b j E v R m F s b C A y M D E 4 I E l T T y B S Z W d p c 3 R y Y X R p b 2 4 g U 3 V y d m V 5 X 0 p 1 b H k g M i w g M j A x O F 8 x M C A 1 N i 1 j b G V h b m V k L 0 N o Y W 5 n Z W Q g V H l w Z S 5 7 S W 1 t a W d y Y X R p b 2 4 g U m V n d W x h d G l v b n M g U 2 V z c 2 l v b i B U a W 1 l L D c y f S Z x d W 9 0 O y w m c X V v d D t T Z W N 0 a W 9 u M S 9 G Y W x s I D I w M T g g S V N P I F J l Z 2 l z d H J h d G l v b i B T d X J 2 Z X l f S n V s e S A y L C A y M D E 4 X z E w I D U 2 L W N s Z W F u Z W Q v Q 2 h h b m d l Z C B U e X B l L n t J b W 1 p Z 3 J h d G l v b i B S Z W d 1 b G F 0 a W 9 u c y B T Z X N z a W 9 u I E x v Y 2 F 0 a W 9 u L D c z f S Z x d W 9 0 O y w m c X V v d D t T Z W N 0 a W 9 u M S 9 G Y W x s I D I w M T g g S V N P I F J l Z 2 l z d H J h d G l v b i B T d X J 2 Z X l f S n V s e S A y L C A y M D E 4 X z E w I D U 2 L W N s Z W F u Z W Q v Q 2 h h b m d l Z C B U e X B l L n t M Y X c g Y W 5 k I F N h Z m V 0 e S B E Y X R l L D c 0 f S Z x d W 9 0 O y w m c X V v d D t T Z W N 0 a W 9 u M S 9 G Y W x s I D I w M T g g S V N P I F J l Z 2 l z d H J h d G l v b i B T d X J 2 Z X l f S n V s e S A y L C A y M D E 4 X z E w I D U 2 L W N s Z W F u Z W Q v Q 2 h h b m d l Z C B U e X B l L n t M Y X c g Y W 5 k I F N h Z m V 0 e S B U a W 1 l L D c 1 f S Z x d W 9 0 O y w m c X V v d D t T Z W N 0 a W 9 u M S 9 G Y W x s I D I w M T g g S V N P I F J l Z 2 l z d H J h d G l v b i B T d X J 2 Z X l f S n V s e S A y L C A y M D E 4 X z E w I D U 2 L W N s Z W F u Z W Q v Q 2 h h b m d l Z C B U e X B l L n t M Y X c g Y W 5 k I F N h Z m V 0 e S B M b 2 N h d G l v b i w 3 N n 0 m c X V v d D s s J n F 1 b 3 Q 7 U 2 V j d G l v b j E v R m F s b C A y M D E 4 I E l T T y B S Z W d p c 3 R y Y X R p b 2 4 g U 3 V y d m V 5 X 0 p 1 b H k g M i w g M j A x O F 8 x M C A 1 N i 1 j b G V h b m V k L 0 N o Y W 5 n Z W Q g V H l w Z S 5 7 S G V h b H R o I E l u c 3 V y Y W 5 j Z S B E Y X R l L D c 3 f S Z x d W 9 0 O y w m c X V v d D t T Z W N 0 a W 9 u M S 9 G Y W x s I D I w M T g g S V N P I F J l Z 2 l z d H J h d G l v b i B T d X J 2 Z X l f S n V s e S A y L C A y M D E 4 X z E w I D U 2 L W N s Z W F u Z W Q v Q 2 h h b m d l Z C B U e X B l L n t I Z W F s d G g g S W 5 z d X J h b m N l I F R p b W U s N z h 9 J n F 1 b 3 Q 7 L C Z x d W 9 0 O 1 N l Y 3 R p b 2 4 x L 0 Z h b G w g M j A x O C B J U 0 8 g U m V n a X N 0 c m F 0 a W 9 u I F N 1 c n Z l e V 9 K d W x 5 I D I s I D I w M T h f M T A g N T Y t Y 2 x l Y W 5 l Z C 9 D a G F u Z 2 V k I F R 5 c G U u e 0 h l Y W x 0 a C B J b n N 1 c m F u Y 2 U g T G 9 j Y X R p b 2 4 s N z l 9 J n F 1 b 3 Q 7 L C Z x d W 9 0 O 1 N l Y 3 R p b 2 4 x L 0 Z h b G w g M j A x O C B J U 0 8 g U m V n a X N 0 c m F 0 a W 9 u I F N 1 c n Z l e V 9 K d W x 5 I D I s I D I w M T h f M T A g N T Y t Y 2 x l Y W 5 l Z C 9 D a G F u Z 2 V k I F R 5 c G U u e 0 x 1 b m N o I G F u Z C B S Z X N v d X J j Z S B G Y W l y I E R h d G U s O D B 9 J n F 1 b 3 Q 7 L C Z x d W 9 0 O 1 N l Y 3 R p b 2 4 x L 0 Z h b G w g M j A x O C B J U 0 8 g U m V n a X N 0 c m F 0 a W 9 u I F N 1 c n Z l e V 9 K d W x 5 I D I s I D I w M T h f M T A g N T Y t Y 2 x l Y W 5 l Z C 9 D a G F u Z 2 V k I F R 5 c G U u e 0 x 1 b m N o I G F u Z C B S Z X N v d X J j Z S B G Y W l y I F R p b W U s O D F 9 J n F 1 b 3 Q 7 L C Z x d W 9 0 O 1 N l Y 3 R p b 2 4 x L 0 Z h b G w g M j A x O C B J U 0 8 g U m V n a X N 0 c m F 0 a W 9 u I F N 1 c n Z l e V 9 K d W x 5 I D I s I D I w M T h f M T A g N T Y t Y 2 x l Y W 5 l Z C 9 D a G F u Z 2 V k I F R 5 c G U u e 0 x 1 b m N o I G F u Z C B S Z X N v d X J j Z S B G Y W l y I E x v Y 2 F 0 a W 9 u L D g y f S Z x d W 9 0 O y w m c X V v d D t T Z W N 0 a W 9 u M S 9 G Y W x s I D I w M T g g S V N P I F J l Z 2 l z d H J h d G l v b i B T d X J 2 Z X l f S n V s e S A y L C A y M D E 4 X z E w I D U 2 L W N s Z W F u Z W Q v Q 2 h h b m d l Z C B U e X B l L n t H c m 9 1 c C A x I E F j Y W R l b W l j I F N 1 Y 2 N l c 3 M g Y W 5 k I F R p d G x l I E l Y I F F 1 b 3 R h I E N v d W 5 0 L D g z f S Z x d W 9 0 O y w m c X V v d D t T Z W N 0 a W 9 u M S 9 G Y W x s I D I w M T g g S V N P I F J l Z 2 l z d H J h d G l v b i B T d X J 2 Z X l f S n V s e S A y L C A y M D E 4 X z E w I D U 2 L W N s Z W F u Z W Q v Q 2 h h b m d l Z C B U e X B l L n t H c m 9 1 c C A y I E F j Y W R l b W l j I F N 1 Y 2 N l c 3 M g Y W 5 k I F R p d G x l I E l Y I F F 1 b 3 R h I E N v d W 5 0 L D g 0 f S Z x d W 9 0 O y w m c X V v d D t T Z W N 0 a W 9 u M S 9 G Y W x s I D I w M T g g S V N P I F J l Z 2 l z d H J h d G l v b i B T d X J 2 Z X l f S n V s e S A y L C A y M D E 4 X z E w I D U 2 L W N s Z W F u Z W Q v Q 2 h h b m d l Z C B U e X B l L n s 4 L z E 1 I F B h c G V y d 2 9 y a y B D a G V j a y 1 p b i B R d W 9 0 Y S B D b 3 V u d C w 4 N X 0 m c X V v d D s s J n F 1 b 3 Q 7 U 2 V j d G l v b j E v R m F s b C A y M D E 4 I E l T T y B S Z W d p c 3 R y Y X R p b 2 4 g U 3 V y d m V 5 X 0 p 1 b H k g M i w g M j A x O F 8 x M C A 1 N i 1 j b G V h b m V k L 0 N o Y W 5 n Z W Q g V H l w Z S 5 7 O C 8 x N i B Q Y X B l c n d v c m s g Q 2 h l Y 2 s t a W 4 g U X V v d G E g Q 2 9 1 b n Q s O D Z 9 J n F 1 b 3 Q 7 L C Z x d W 9 0 O 1 N l Y 3 R p b 2 4 x L 0 Z h b G w g M j A x O C B J U 0 8 g U m V n a X N 0 c m F 0 a W 9 u I F N 1 c n Z l e V 9 K d W x 5 I D I s I D I w M T h f M T A g N T Y t Y 2 x l Y W 5 l Z C 9 D a G F u Z 2 V k I F R 5 c G U u e z g v M T Y g R i 0 x I E l t b W l n c m F 0 a W 9 u I F J l Z 3 V s Y X R p b 2 5 z I F N l c 3 N p b 2 4 g U X V v d G E g Q 2 9 1 b n Q s O D d 9 J n F 1 b 3 Q 7 L C Z x d W 9 0 O 1 N l Y 3 R p b 2 4 x L 0 Z h b G w g M j A x O C B J U 0 8 g U m V n a X N 0 c m F 0 a W 9 u I F N 1 c n Z l e V 9 K d W x 5 I D I s I D I w M T h f M T A g N T Y t Y 2 x l Y W 5 l Z C 9 D a G F u Z 2 V k I F R 5 c G U u e z g v M T c g R i 0 x I E l t b W l n c m F 0 a W 9 u I F J l Z 3 V s Y X R p b 2 5 z I F N l c 3 N p b 2 4 g U X V v d G E g Q 2 9 1 b n Q s O D h 9 J n F 1 b 3 Q 7 L C Z x d W 9 0 O 1 N l Y 3 R p b 2 4 x L 0 Z h b G w g M j A x O C B J U 0 8 g U m V n a X N 0 c m F 0 a W 9 u I F N 1 c n Z l e V 9 K d W x 5 I D I s I D I w M T h f M T A g N T Y t Y 2 x l Y W 5 l Z C 9 D a G F u Z 2 V k I F R 5 c G U u e 0 d y b 3 V w I D E g T G F 3 I G F u Z C B T Y W Z l d H k g Y W 5 k I E h l Y W x 0 a C B J b n N 1 c m F u Y 2 U g U X V v d G E g Q 2 9 1 b n Q s O D l 9 J n F 1 b 3 Q 7 L C Z x d W 9 0 O 1 N l Y 3 R p b 2 4 x L 0 Z h b G w g M j A x O C B J U 0 8 g U m V n a X N 0 c m F 0 a W 9 u I F N 1 c n Z l e V 9 K d W x 5 I D I s I D I w M T h f M T A g N T Y t Y 2 x l Y W 5 l Z C 9 D a G F u Z 2 V k I F R 5 c G U u e 0 d y b 3 V w I D I g T G F 3 I G F u Z C B T Y W Z l d H k g Y W 5 k I E h l Y W x 0 a C B J b n N 1 c m F u Y 2 U g U X V v d G E g Q 2 9 1 b n Q s O T B 9 J n F 1 b 3 Q 7 L C Z x d W 9 0 O 1 N l Y 3 R p b 2 4 x L 0 Z h b G w g M j A x O C B J U 0 8 g U m V n a X N 0 c m F 0 a W 9 u I F N 1 c n Z l e V 9 K d W x 5 I D I s I D I w M T h f M T A g N T Y t Y 2 x l Y W 5 l Z C 9 D a G F u Z 2 V k I F R 5 c G U u e 0 1 p c 3 N l Z C B F d m V u d C B O Y W 1 l L D k x f S Z x d W 9 0 O y w m c X V v d D t T Z W N 0 a W 9 u M S 9 G Y W x s I D I w M T g g S V N P I F J l Z 2 l z d H J h d G l v b i B T d X J 2 Z X l f S n V s e S A y L C A y M D E 4 X z E w I D U 2 L W N s Z W F u Z W Q v Q 2 h h b m d l Z C B U e X B l L n s 4 L z I w I F B h c G V y d 2 9 y a y B D a G V j a y 1 p b i B R d W 9 0 Y S B D b 3 V u d C w 5 M n 0 m c X V v d D s s J n F 1 b 3 Q 7 U 2 V j d G l v b j E v R m F s b C A y M D E 4 I E l T T y B S Z W d p c 3 R y Y X R p b 2 4 g U 3 V y d m V 5 X 0 p 1 b H k g M i w g M j A x O F 8 x M C A 1 N i 1 j b G V h b m V k L 0 N o Y W 5 n Z W Q g V H l w Z S 5 7 O C 8 y M S B Q Y X B l c n d v c m s g Q 2 h l Y 2 s t a W 4 g U X V v d G E g Q 2 9 1 b n Q s O T N 9 J n F 1 b 3 Q 7 L C Z x d W 9 0 O 1 N l Y 3 R p b 2 4 x L 0 Z h b G w g M j A x O C B J U 0 8 g U m V n a X N 0 c m F 0 a W 9 u I F N 1 c n Z l e V 9 K d W x 5 I D I s I D I w M T h f M T A g N T Y t Y 2 x l Y W 5 l Z C 9 D a G F u Z 2 V k I F R 5 c G U u e z g v M j I g U G F w Z X J 3 b 3 J r I E N o Z W N r L W l u I F F 1 b 3 R h I E N v d W 5 0 L D k 0 f S Z x d W 9 0 O y w m c X V v d D t T Z W N 0 a W 9 u M S 9 G Y W x s I D I w M T g g S V N P I F J l Z 2 l z d H J h d G l v b i B T d X J 2 Z X l f S n V s e S A y L C A y M D E 4 X z E w I D U 2 L W N s Z W F u Z W Q v Q 2 h h b m d l Z C B U e X B l L n s 4 L z I y I E Y t M S B J b W 1 p Z 3 J h d G l v b i B S Z W d 1 b G F 0 a W 9 u c y B T Z X N z a W 9 u I F F 1 b 3 R h I E N v d W 5 0 L D k 1 f S Z x d W 9 0 O y w m c X V v d D t T Z W N 0 a W 9 u M S 9 G Y W x s I D I w M T g g S V N P I F J l Z 2 l z d H J h d G l v b i B T d X J 2 Z X l f S n V s e S A y L C A y M D E 4 X z E w I D U 2 L W N s Z W F u Z W Q v Q 2 h h b m d l Z C B U e X B l L n t H c m 9 1 c C A x I E x h d y B h b m Q g U 2 F m Z X R 5 I G F u Z C B U a X R s Z S B J W C B h b m Q g S G V h b H R o I E l u c 3 V y Y W 5 j Z S B R d W 9 0 Y S B D b 3 V u d C w 5 N n 0 m c X V v d D s s J n F 1 b 3 Q 7 U 2 V j d G l v b j E v R m F s b C A y M D E 4 I E l T T y B S Z W d p c 3 R y Y X R p b 2 4 g U 3 V y d m V 5 X 0 p 1 b H k g M i w g M j A x O F 8 x M C A 1 N i 1 j b G V h b m V k L 0 N o Y W 5 n Z W Q g V H l w Z S 5 7 R 3 J v d X A g M i B M Y X c g Y W 5 k I F N h Z m V 0 e S B h b m Q g V G l 0 b G U g S V g g Y W 5 k I E h l Y W x 0 a C B J b n N 1 c m F u Y 2 U g U X V v d G E g Q 2 9 1 b n Q s O T d 9 J n F 1 b 3 Q 7 L C Z x d W 9 0 O 1 N l Y 3 R p b 2 4 x L 0 Z h b G w g M j A x O C B J U 0 8 g U m V n a X N 0 c m F 0 a W 9 u I F N 1 c n Z l e V 9 K d W x 5 I D I s I D I w M T h f M T A g N T Y t Y 2 x l Y W 5 l Z C 9 D a G F u Z 2 V k I F R 5 c G U u e 0 d y b 3 V w I D M g T G F 3 I G F u Z C B T Y W Z l d H k g Y W 5 k I F R p d G x l I E l Y I G F u Z C B I Z W F s d G g g S W 5 z d X J h b m N l I F F 1 b 3 R h I E N v d W 5 0 L D k 4 f S Z x d W 9 0 O y w m c X V v d D t T Z W N 0 a W 9 u M S 9 G Y W x s I D I w M T g g S V N P I F J l Z 2 l z d H J h d G l v b i B T d X J 2 Z X l f S n V s e S A y L C A y M D E 4 X z E w I D U 2 L W N s Z W F u Z W Q v Q 2 h h b m d l Z C B U e X B l L n t B Y 2 F k Z W 1 p Y y B T d W N j Z X N z I E R h d G U g L S B U b 3 B p Y 3 M s O T l 9 J n F 1 b 3 Q 7 L C Z x d W 9 0 O 1 N l Y 3 R p b 2 4 x L 0 Z h b G w g M j A x O C B J U 0 8 g U m V n a X N 0 c m F 0 a W 9 u I F N 1 c n Z l e V 9 K d W x 5 I D I s I D I w M T h f M T A g N T Y t Y 2 x l Y W 5 l Z C 9 D a G F u Z 2 V k I F R 5 c G U u e 0 F j Y W R l b W l j I F R l c m 0 g L S B U b 3 B p Y 3 M s M T A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h b G w l M j A y M D E 4 J T I w S V N P J T I w U m V n a X N 0 c m F 0 a W 9 u J T I w U 3 V y d m V 5 X 0 p 1 b H k l M j A y J T J D J T I w M j A x O F 8 x M C U y M D U 2 L W N s Z W F u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w M T g l M j B J U 0 8 l M j B S Z W d p c 3 R y Y X R p b 2 4 l M j B T d X J 2 Z X l f S n V s e S U y M D I l M k M l M j A y M D E 4 X z E w J T I w N T Y t Y 2 x l Y W 5 l Z C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w M T g l M j B J U 0 8 l M j B S Z W d p c 3 R y Y X R p b 2 4 l M j B T d X J 2 Z X l f S n V s e S U y M D I l M k M l M j A y M D E 4 X z E w J T I w N T Y t Y 2 x l Y W 5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A x O C U y M E l T T y U y M F J l Z 2 l z d H J h d G l v b i U y M F N 1 c n Z l e V 9 K d W x 5 J T I w M i U y Q y U y M D I w M T h f M T A l M j A 1 N i 1 j b G V h b m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w M T g l M j B J U 0 8 l M j B S Z W d p c 3 R y Y X R p b 2 4 l M j B T d X J 2 Z X l f S n V s e S U y M D I l M k M l M j A y M D E 4 X z E w J T I w N T Y t Y 2 x l Y W 5 l Z C U y M C g y K S 9 S Z W 1 v d m V k J T I w V G 9 w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P W l D 2 d Q I Q J U u g a 2 z u j z j A A A A A A I A A A A A A B B m A A A A A Q A A I A A A A O f n H e 9 0 N c o g + f h e d b L 4 w H j N A d B t J z x + 5 G B w w 2 V G d i N m A A A A A A 6 A A A A A A g A A I A A A A D E d u Z m g H n W x V w i u 9 W + 4 m t t 1 f g o F 8 G F T a K d r R x o F W A b 9 U A A A A P g R b A H M 0 b V L V q B o p t 0 P S t / y 5 F g w i y x J o t J 6 G 8 R Z 8 V m / G F J z w f Y V p / Y C + Y V / h t 8 m 6 h l F H 1 B 7 q B B 8 O h m 3 5 / n T T m f v F A K S M T Q X 6 x / N b m a F 9 F 1 z Q A A A A H d / M j 8 4 w v q q l K f w h Q d n J j x 5 Y N B f q n x N M h p A q e O y H M / / h + 7 Z 9 w I z l x 1 j P Y u 4 K J h r N 6 u Z + / H F q G / 1 B U T M p s c / U m M = < / D a t a M a s h u p > 
</file>

<file path=customXml/itemProps1.xml><?xml version="1.0" encoding="utf-8"?>
<ds:datastoreItem xmlns:ds="http://schemas.openxmlformats.org/officeDocument/2006/customXml" ds:itemID="{7B975918-0276-4A03-A005-AE895F54B7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Total</vt:lpstr>
      <vt:lpstr>PCI</vt:lpstr>
      <vt:lpstr>IRS</vt:lpstr>
      <vt:lpstr>MS</vt:lpstr>
      <vt:lpstr>Lunch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Yushin Jeng</dc:creator>
  <cp:lastModifiedBy>Yushin Jeng</cp:lastModifiedBy>
  <dcterms:created xsi:type="dcterms:W3CDTF">2018-07-01T23:19:01Z</dcterms:created>
  <dcterms:modified xsi:type="dcterms:W3CDTF">2018-07-02T19:59:10Z</dcterms:modified>
</cp:coreProperties>
</file>