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yunhan/Desktop/UNI/Invest/"/>
    </mc:Choice>
  </mc:AlternateContent>
  <xr:revisionPtr revIDLastSave="0" documentId="13_ncr:1_{D1CDBB86-09B0-E843-890C-712186F51DD0}" xr6:coauthVersionLast="47" xr6:coauthVersionMax="47" xr10:uidLastSave="{00000000-0000-0000-0000-000000000000}"/>
  <bookViews>
    <workbookView xWindow="360" yWindow="980" windowWidth="19540" windowHeight="16900" xr2:uid="{D9F38FC4-1C7E-3648-8912-CEF5C3F6DD3F}"/>
  </bookViews>
  <sheets>
    <sheet name="CICT financial model" sheetId="1" r:id="rId1"/>
    <sheet name="Appendix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15" i="1"/>
  <c r="D5" i="1"/>
  <c r="C7" i="1"/>
  <c r="E5" i="1"/>
  <c r="F45" i="1" l="1"/>
  <c r="G45" i="1" s="1"/>
  <c r="H49" i="1"/>
  <c r="I49" i="1" s="1"/>
  <c r="J49" i="1" s="1"/>
  <c r="G48" i="1"/>
  <c r="H48" i="1" s="1"/>
  <c r="I48" i="1" s="1"/>
  <c r="J48" i="1" s="1"/>
  <c r="K48" i="1" s="1"/>
  <c r="L48" i="1" s="1"/>
  <c r="F49" i="1"/>
  <c r="G44" i="1"/>
  <c r="H44" i="1" s="1"/>
  <c r="I44" i="1" s="1"/>
  <c r="J44" i="1" s="1"/>
  <c r="K44" i="1" s="1"/>
  <c r="L44" i="1" s="1"/>
  <c r="F27" i="1"/>
  <c r="F30" i="1" s="1"/>
  <c r="E27" i="1"/>
  <c r="E30" i="1" s="1"/>
  <c r="D27" i="1"/>
  <c r="D29" i="1" s="1"/>
  <c r="G21" i="1"/>
  <c r="H21" i="1" s="1"/>
  <c r="I21" i="1" s="1"/>
  <c r="J21" i="1" s="1"/>
  <c r="K21" i="1" s="1"/>
  <c r="L21" i="1" s="1"/>
  <c r="F13" i="1"/>
  <c r="F15" i="1" s="1"/>
  <c r="E13" i="1"/>
  <c r="E15" i="1" s="1"/>
  <c r="D13" i="1"/>
  <c r="D15" i="1" s="1"/>
  <c r="G11" i="1"/>
  <c r="H11" i="1" s="1"/>
  <c r="F7" i="1"/>
  <c r="G7" i="1" s="1"/>
  <c r="E7" i="1"/>
  <c r="D7" i="1"/>
  <c r="F5" i="1"/>
  <c r="G4" i="1"/>
  <c r="H4" i="1" s="1"/>
  <c r="I4" i="1" s="1"/>
  <c r="J4" i="1" s="1"/>
  <c r="K4" i="1" s="1"/>
  <c r="L4" i="1" s="1"/>
  <c r="G6" i="1" l="1"/>
  <c r="E29" i="1"/>
  <c r="H45" i="1"/>
  <c r="G17" i="1"/>
  <c r="K49" i="1"/>
  <c r="G46" i="1"/>
  <c r="I11" i="1"/>
  <c r="J11" i="1" s="1"/>
  <c r="K11" i="1" s="1"/>
  <c r="D30" i="1"/>
  <c r="H7" i="1"/>
  <c r="F29" i="1"/>
  <c r="G29" i="1" s="1"/>
  <c r="G13" i="1"/>
  <c r="H13" i="1" s="1"/>
  <c r="I13" i="1" s="1"/>
  <c r="J13" i="1" s="1"/>
  <c r="K13" i="1" s="1"/>
  <c r="L13" i="1" s="1"/>
  <c r="H17" i="1" l="1"/>
  <c r="I45" i="1"/>
  <c r="L49" i="1"/>
  <c r="H46" i="1"/>
  <c r="G12" i="1"/>
  <c r="G15" i="1" s="1"/>
  <c r="G19" i="1" s="1"/>
  <c r="G27" i="1" s="1"/>
  <c r="G28" i="1" s="1"/>
  <c r="L11" i="1"/>
  <c r="I7" i="1"/>
  <c r="H6" i="1"/>
  <c r="J45" i="1" l="1"/>
  <c r="I17" i="1"/>
  <c r="H12" i="1"/>
  <c r="H15" i="1" s="1"/>
  <c r="H19" i="1" s="1"/>
  <c r="H27" i="1" s="1"/>
  <c r="H28" i="1" s="1"/>
  <c r="H30" i="1" s="1"/>
  <c r="I46" i="1"/>
  <c r="J7" i="1"/>
  <c r="I6" i="1"/>
  <c r="G30" i="1"/>
  <c r="K45" i="1" l="1"/>
  <c r="J17" i="1"/>
  <c r="J46" i="1"/>
  <c r="I12" i="1"/>
  <c r="I15" i="1" s="1"/>
  <c r="I19" i="1" s="1"/>
  <c r="I27" i="1" s="1"/>
  <c r="H31" i="1"/>
  <c r="H32" i="1"/>
  <c r="H34" i="1" s="1"/>
  <c r="G32" i="1"/>
  <c r="G31" i="1"/>
  <c r="J6" i="1"/>
  <c r="K7" i="1"/>
  <c r="I28" i="1" l="1"/>
  <c r="I30" i="1" s="1"/>
  <c r="I32" i="1" s="1"/>
  <c r="L45" i="1"/>
  <c r="L17" i="1" s="1"/>
  <c r="K17" i="1"/>
  <c r="K46" i="1"/>
  <c r="J12" i="1"/>
  <c r="J15" i="1" s="1"/>
  <c r="J19" i="1" s="1"/>
  <c r="J27" i="1" s="1"/>
  <c r="J28" i="1" s="1"/>
  <c r="J30" i="1" s="1"/>
  <c r="G34" i="1"/>
  <c r="G38" i="1"/>
  <c r="G40" i="1" s="1"/>
  <c r="K6" i="1"/>
  <c r="L7" i="1"/>
  <c r="L6" i="1" s="1"/>
  <c r="I34" i="1" l="1"/>
  <c r="I31" i="1"/>
  <c r="L46" i="1"/>
  <c r="L12" i="1" s="1"/>
  <c r="L15" i="1" s="1"/>
  <c r="L19" i="1" s="1"/>
  <c r="L27" i="1" s="1"/>
  <c r="K12" i="1"/>
  <c r="K15" i="1" s="1"/>
  <c r="K19" i="1" s="1"/>
  <c r="K27" i="1" s="1"/>
  <c r="K28" i="1" s="1"/>
  <c r="K30" i="1" s="1"/>
  <c r="J32" i="1"/>
  <c r="J34" i="1" s="1"/>
  <c r="J31" i="1"/>
  <c r="L29" i="1"/>
  <c r="L28" i="1" l="1"/>
  <c r="L30" i="1" s="1"/>
  <c r="L32" i="1" s="1"/>
  <c r="H38" i="1"/>
  <c r="H40" i="1" s="1"/>
  <c r="K32" i="1"/>
  <c r="K31" i="1"/>
  <c r="L31" i="1" l="1"/>
  <c r="K34" i="1"/>
  <c r="I38" i="1"/>
  <c r="L33" i="1"/>
  <c r="L34" i="1" l="1"/>
  <c r="I39" i="1"/>
  <c r="I40" i="1" s="1"/>
  <c r="D41" i="1" s="1"/>
</calcChain>
</file>

<file path=xl/sharedStrings.xml><?xml version="1.0" encoding="utf-8"?>
<sst xmlns="http://schemas.openxmlformats.org/spreadsheetml/2006/main" count="87" uniqueCount="73">
  <si>
    <t>Actual</t>
  </si>
  <si>
    <t>Forecast</t>
  </si>
  <si>
    <t>Revenue (m)</t>
  </si>
  <si>
    <t>NPI (m)</t>
  </si>
  <si>
    <t>NPI yield</t>
  </si>
  <si>
    <t>Grant (m)</t>
  </si>
  <si>
    <t>Investment income (m)</t>
  </si>
  <si>
    <t>Management fee (m)</t>
  </si>
  <si>
    <t>Operating expense (m)</t>
  </si>
  <si>
    <t>Finance cost (m)</t>
  </si>
  <si>
    <t>Operating income (m)</t>
  </si>
  <si>
    <t>Share of result from Joint Venture (m)</t>
  </si>
  <si>
    <t>Divestment gain</t>
  </si>
  <si>
    <t>Price Before Tax (m)</t>
  </si>
  <si>
    <t>Tax</t>
  </si>
  <si>
    <t>Price After Tax (m)</t>
  </si>
  <si>
    <t>Distributable income per unit ($)</t>
  </si>
  <si>
    <t>Terminal value ($)</t>
  </si>
  <si>
    <t>Total ($)</t>
  </si>
  <si>
    <t>No of year</t>
  </si>
  <si>
    <t>Y1</t>
  </si>
  <si>
    <t>Y2</t>
  </si>
  <si>
    <t>Y3</t>
  </si>
  <si>
    <t>Divident</t>
  </si>
  <si>
    <t>Terminal value</t>
  </si>
  <si>
    <t>Discount rate</t>
  </si>
  <si>
    <t>Net Present Value</t>
  </si>
  <si>
    <t>Debt (m)</t>
  </si>
  <si>
    <t>Investment Properties (m)</t>
  </si>
  <si>
    <t>Growth rate</t>
  </si>
  <si>
    <t>Interest rate</t>
  </si>
  <si>
    <t>management fee rate</t>
  </si>
  <si>
    <t>Perpetual growth rate</t>
  </si>
  <si>
    <t>1H 2023</t>
  </si>
  <si>
    <t>1H 2022</t>
  </si>
  <si>
    <t>2H 2022</t>
  </si>
  <si>
    <t>2H 2023</t>
  </si>
  <si>
    <t>1H 2024</t>
  </si>
  <si>
    <t>2H 2024</t>
  </si>
  <si>
    <t>1H 2025</t>
  </si>
  <si>
    <t>1H 2026</t>
  </si>
  <si>
    <t>2H 2025</t>
  </si>
  <si>
    <t>2H 2021</t>
  </si>
  <si>
    <t>Assume debt amount no change</t>
  </si>
  <si>
    <t>Assuume IP no change, no new acqusition and divestment</t>
  </si>
  <si>
    <t xml:space="preserve">Assume debt amount no change, taking long term and short term loans to be debt </t>
  </si>
  <si>
    <t>Assume its average debt cost increases gradually from 3.2% t to 4.0% as old loan hedges expire and newer loans taking interest rates based on its current bond at 3.93%</t>
  </si>
  <si>
    <t>Assume a YoY 3% growth rate for investment properties</t>
  </si>
  <si>
    <t>Assumptions</t>
  </si>
  <si>
    <t>DDM</t>
  </si>
  <si>
    <t>Assuming NPI yield stays constant due to its historical steady performance</t>
  </si>
  <si>
    <t>To maintain simplicity, FV gains and losses are not included in forecast</t>
  </si>
  <si>
    <t>-</t>
  </si>
  <si>
    <t>Assume management fee remain similar to 2H 2023</t>
  </si>
  <si>
    <t xml:space="preserve">Once off government grant </t>
  </si>
  <si>
    <t>Assuming all income or cash is distribued, no interest earnings forecasted</t>
  </si>
  <si>
    <t>Terminal value is found using [Final Year DPU * (1 + Perpetuity Growth Rate)] ÷ (Discount Rate – Perpetuity Growth Rate)</t>
  </si>
  <si>
    <t>Interest income (m)</t>
  </si>
  <si>
    <t>Other expenses (m)</t>
  </si>
  <si>
    <t>Change in FV of Investment Properties</t>
  </si>
  <si>
    <t>Change in FV of derivatives</t>
  </si>
  <si>
    <t>No of units (m)</t>
  </si>
  <si>
    <t>Other information</t>
  </si>
  <si>
    <t>Since SREITS are not taxed on their Singapore Ips, the taxation is from CICT's overseas Ips</t>
  </si>
  <si>
    <t>Assuming overseas Ips remain the same, taxation amount would besteadily around 1.1% to 1.5% of PBT</t>
  </si>
  <si>
    <t>Assuming revenue growth decreases and reaches a perpetual revenue rate of around 3% per annum, close to CPI</t>
  </si>
  <si>
    <t>Management fee rises due to gains from AUM</t>
  </si>
  <si>
    <t>Main earnings from CapitaSpring project where CICT holds 45%, taken to be similar to 1H 2022 excluding fair value gains</t>
  </si>
  <si>
    <t>Assume capitaspring is able to grow conervatively at 1% per half annum due to its full occupancy rate in 2023</t>
  </si>
  <si>
    <t>Assuming 100% payout of distributable income</t>
  </si>
  <si>
    <t>Screenshots of financials of CICT from 2021-2023</t>
  </si>
  <si>
    <t>Derivation using CAPM model inside Stock Pitch</t>
  </si>
  <si>
    <t>Relative PE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</si>
</sst>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_-* #,##0.0000_-;\-* #,##0.0000_-;_-* &quot;-&quot;??_-;_-@_-"/>
    <numFmt numFmtId="168" formatCode="_-* #,##0.000_-;\-* #,##0.000_-;_-* &quot;-&quot;??_-;_-@_-"/>
    <numFmt numFmtId="169" formatCode="&quot;$&quot;#,##0.00;[Red]\-&quot;$&quot;#,##0.00"/>
    <numFmt numFmtId="170" formatCode="_-* #,##0_-;\-* #,##0_-;_-* &quot;-&quot;??_-;_-@_-"/>
    <numFmt numFmtId="171" formatCode="#,##0.0"/>
    <numFmt numFmtId="172" formatCode="0.0"/>
    <numFmt numFmtId="173" formatCode="_-* #,##0.00000_-;\-* #,##0.00000_-;_-* &quot;-&quot;??_-;_-@_-"/>
    <numFmt numFmtId="177" formatCode="_-* #,##0.00_-;\-* #,##0.00_-;_-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164" fontId="0" fillId="0" borderId="0" xfId="1" applyNumberFormat="1" applyFont="1" applyAlignment="1">
      <alignment readingOrder="1"/>
    </xf>
    <xf numFmtId="10" fontId="0" fillId="2" borderId="0" xfId="0" applyNumberFormat="1" applyFill="1"/>
    <xf numFmtId="3" fontId="3" fillId="0" borderId="0" xfId="0" applyNumberFormat="1" applyFont="1"/>
    <xf numFmtId="10" fontId="3" fillId="0" borderId="0" xfId="2" applyNumberFormat="1" applyFont="1"/>
    <xf numFmtId="10" fontId="0" fillId="0" borderId="0" xfId="0" applyNumberFormat="1"/>
    <xf numFmtId="9" fontId="0" fillId="2" borderId="0" xfId="0" applyNumberFormat="1" applyFill="1"/>
    <xf numFmtId="0" fontId="4" fillId="0" borderId="0" xfId="0" applyFont="1"/>
    <xf numFmtId="0" fontId="5" fillId="0" borderId="0" xfId="0" applyFont="1"/>
    <xf numFmtId="166" fontId="0" fillId="0" borderId="0" xfId="1" applyNumberFormat="1" applyFont="1" applyAlignment="1">
      <alignment readingOrder="1"/>
    </xf>
    <xf numFmtId="165" fontId="0" fillId="2" borderId="0" xfId="0" applyNumberFormat="1" applyFill="1"/>
    <xf numFmtId="9" fontId="0" fillId="0" borderId="0" xfId="2" applyFont="1" applyAlignment="1">
      <alignment readingOrder="1"/>
    </xf>
    <xf numFmtId="167" fontId="0" fillId="0" borderId="0" xfId="0" applyNumberFormat="1"/>
    <xf numFmtId="168" fontId="0" fillId="0" borderId="0" xfId="0" applyNumberFormat="1"/>
    <xf numFmtId="0" fontId="4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8" fontId="6" fillId="0" borderId="3" xfId="0" applyNumberFormat="1" applyFont="1" applyBorder="1" applyAlignment="1">
      <alignment horizontal="right"/>
    </xf>
    <xf numFmtId="0" fontId="4" fillId="0" borderId="4" xfId="0" applyFont="1" applyBorder="1"/>
    <xf numFmtId="168" fontId="6" fillId="0" borderId="0" xfId="1" applyNumberFormat="1" applyFont="1" applyBorder="1"/>
    <xf numFmtId="168" fontId="6" fillId="0" borderId="5" xfId="1" applyNumberFormat="1" applyFont="1" applyBorder="1"/>
    <xf numFmtId="0" fontId="6" fillId="0" borderId="0" xfId="0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5" xfId="0" applyNumberFormat="1" applyFont="1" applyBorder="1" applyAlignment="1">
      <alignment horizontal="right"/>
    </xf>
    <xf numFmtId="165" fontId="6" fillId="0" borderId="0" xfId="0" applyNumberFormat="1" applyFont="1"/>
    <xf numFmtId="0" fontId="4" fillId="0" borderId="6" xfId="0" applyFont="1" applyBorder="1"/>
    <xf numFmtId="0" fontId="4" fillId="0" borderId="7" xfId="0" applyFont="1" applyBorder="1"/>
    <xf numFmtId="169" fontId="6" fillId="0" borderId="7" xfId="0" applyNumberFormat="1" applyFont="1" applyBorder="1"/>
    <xf numFmtId="0" fontId="5" fillId="0" borderId="7" xfId="0" applyFont="1" applyBorder="1"/>
    <xf numFmtId="0" fontId="6" fillId="0" borderId="7" xfId="0" applyFont="1" applyBorder="1"/>
    <xf numFmtId="168" fontId="6" fillId="0" borderId="7" xfId="0" applyNumberFormat="1" applyFont="1" applyBorder="1"/>
    <xf numFmtId="168" fontId="6" fillId="0" borderId="8" xfId="0" applyNumberFormat="1" applyFont="1" applyBorder="1"/>
    <xf numFmtId="3" fontId="0" fillId="0" borderId="0" xfId="0" applyNumberFormat="1"/>
    <xf numFmtId="170" fontId="3" fillId="0" borderId="0" xfId="1" applyNumberFormat="1" applyFont="1"/>
    <xf numFmtId="170" fontId="0" fillId="0" borderId="0" xfId="1" applyNumberFormat="1" applyFont="1"/>
    <xf numFmtId="10" fontId="3" fillId="0" borderId="0" xfId="0" applyNumberFormat="1" applyFont="1"/>
    <xf numFmtId="9" fontId="7" fillId="2" borderId="0" xfId="0" applyNumberFormat="1" applyFont="1" applyFill="1"/>
    <xf numFmtId="0" fontId="2" fillId="0" borderId="0" xfId="0" applyFont="1"/>
    <xf numFmtId="0" fontId="8" fillId="0" borderId="0" xfId="0" applyFont="1"/>
    <xf numFmtId="164" fontId="8" fillId="0" borderId="0" xfId="1" applyNumberFormat="1" applyFont="1" applyAlignment="1">
      <alignment readingOrder="1"/>
    </xf>
    <xf numFmtId="165" fontId="8" fillId="0" borderId="0" xfId="2" applyNumberFormat="1" applyFont="1"/>
    <xf numFmtId="10" fontId="8" fillId="0" borderId="0" xfId="2" applyNumberFormat="1" applyFont="1"/>
    <xf numFmtId="10" fontId="8" fillId="0" borderId="0" xfId="2" applyNumberFormat="1" applyFont="1" applyFill="1"/>
    <xf numFmtId="171" fontId="8" fillId="0" borderId="0" xfId="0" applyNumberFormat="1" applyFont="1"/>
    <xf numFmtId="0" fontId="9" fillId="0" borderId="0" xfId="0" applyFont="1"/>
    <xf numFmtId="166" fontId="8" fillId="0" borderId="0" xfId="1" applyNumberFormat="1" applyFont="1" applyAlignment="1">
      <alignment readingOrder="1"/>
    </xf>
    <xf numFmtId="0" fontId="10" fillId="0" borderId="0" xfId="0" applyFont="1"/>
    <xf numFmtId="0" fontId="11" fillId="0" borderId="0" xfId="0" applyFont="1"/>
    <xf numFmtId="172" fontId="10" fillId="0" borderId="0" xfId="0" applyNumberFormat="1" applyFont="1"/>
    <xf numFmtId="167" fontId="10" fillId="0" borderId="0" xfId="0" applyNumberFormat="1" applyFont="1"/>
    <xf numFmtId="0" fontId="0" fillId="0" borderId="10" xfId="0" applyBorder="1"/>
    <xf numFmtId="0" fontId="8" fillId="0" borderId="9" xfId="0" applyFont="1" applyBorder="1"/>
    <xf numFmtId="0" fontId="8" fillId="0" borderId="10" xfId="0" applyFont="1" applyBorder="1"/>
    <xf numFmtId="0" fontId="0" fillId="0" borderId="11" xfId="0" applyBorder="1"/>
    <xf numFmtId="0" fontId="10" fillId="0" borderId="12" xfId="0" applyFont="1" applyBorder="1"/>
    <xf numFmtId="14" fontId="8" fillId="0" borderId="13" xfId="0" applyNumberFormat="1" applyFont="1" applyBorder="1"/>
    <xf numFmtId="14" fontId="0" fillId="0" borderId="13" xfId="0" applyNumberFormat="1" applyBorder="1"/>
    <xf numFmtId="14" fontId="0" fillId="0" borderId="14" xfId="0" applyNumberFormat="1" applyBorder="1"/>
    <xf numFmtId="173" fontId="10" fillId="0" borderId="0" xfId="0" applyNumberFormat="1" applyFont="1"/>
    <xf numFmtId="17" fontId="0" fillId="0" borderId="0" xfId="0" applyNumberFormat="1"/>
    <xf numFmtId="0" fontId="0" fillId="0" borderId="0" xfId="0" applyFont="1"/>
    <xf numFmtId="43" fontId="0" fillId="0" borderId="0" xfId="1" applyFont="1"/>
    <xf numFmtId="9" fontId="13" fillId="3" borderId="15" xfId="2" applyFont="1" applyFill="1" applyBorder="1"/>
    <xf numFmtId="165" fontId="13" fillId="0" borderId="15" xfId="2" applyNumberFormat="1" applyFont="1" applyFill="1" applyBorder="1"/>
    <xf numFmtId="170" fontId="13" fillId="3" borderId="15" xfId="1" applyNumberFormat="1" applyFont="1" applyFill="1" applyBorder="1"/>
    <xf numFmtId="0" fontId="12" fillId="4" borderId="0" xfId="0" applyFont="1" applyFill="1"/>
    <xf numFmtId="0" fontId="0" fillId="4" borderId="0" xfId="0" applyFill="1"/>
    <xf numFmtId="9" fontId="0" fillId="4" borderId="0" xfId="2" applyFont="1" applyFill="1"/>
    <xf numFmtId="0" fontId="0" fillId="4" borderId="0" xfId="0" applyFont="1" applyFill="1"/>
    <xf numFmtId="9" fontId="0" fillId="4" borderId="0" xfId="0" applyNumberFormat="1" applyFill="1"/>
    <xf numFmtId="43" fontId="0" fillId="0" borderId="0" xfId="0" applyNumberFormat="1"/>
    <xf numFmtId="43" fontId="0" fillId="4" borderId="0" xfId="1" applyFont="1" applyFill="1"/>
    <xf numFmtId="43" fontId="0" fillId="4" borderId="0" xfId="0" applyNumberFormat="1" applyFill="1"/>
    <xf numFmtId="177" fontId="0" fillId="0" borderId="0" xfId="0" applyNumberFormat="1"/>
    <xf numFmtId="8" fontId="0" fillId="0" borderId="0" xfId="0" applyNumberFormat="1"/>
    <xf numFmtId="0" fontId="0" fillId="0" borderId="0" xfId="0" applyFill="1"/>
    <xf numFmtId="0" fontId="2" fillId="0" borderId="0" xfId="0" applyFont="1" applyFill="1"/>
    <xf numFmtId="0" fontId="12" fillId="0" borderId="0" xfId="0" applyFont="1" applyFill="1"/>
    <xf numFmtId="9" fontId="0" fillId="0" borderId="0" xfId="2" applyFont="1" applyFill="1"/>
    <xf numFmtId="9" fontId="0" fillId="0" borderId="0" xfId="0" applyNumberFormat="1" applyFill="1"/>
    <xf numFmtId="0" fontId="0" fillId="0" borderId="0" xfId="0" applyFont="1" applyFill="1"/>
    <xf numFmtId="9" fontId="12" fillId="0" borderId="0" xfId="2" applyFont="1" applyFill="1"/>
    <xf numFmtId="9" fontId="12" fillId="0" borderId="0" xfId="2" applyNumberFormat="1" applyFont="1" applyFill="1"/>
    <xf numFmtId="43" fontId="0" fillId="0" borderId="0" xfId="1" applyFon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114300</xdr:rowOff>
    </xdr:from>
    <xdr:to>
      <xdr:col>8</xdr:col>
      <xdr:colOff>462987</xdr:colOff>
      <xdr:row>38</xdr:row>
      <xdr:rowOff>174603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B15035-6361-894B-B632-2F01258F0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17500"/>
          <a:ext cx="6838387" cy="7578703"/>
        </a:xfrm>
        <a:prstGeom prst="rect">
          <a:avLst/>
        </a:prstGeom>
      </xdr:spPr>
    </xdr:pic>
    <xdr:clientData/>
  </xdr:twoCellAnchor>
  <xdr:twoCellAnchor editAs="oneCell">
    <xdr:from>
      <xdr:col>9</xdr:col>
      <xdr:colOff>368300</xdr:colOff>
      <xdr:row>1</xdr:row>
      <xdr:rowOff>63500</xdr:rowOff>
    </xdr:from>
    <xdr:to>
      <xdr:col>17</xdr:col>
      <xdr:colOff>166811</xdr:colOff>
      <xdr:row>38</xdr:row>
      <xdr:rowOff>74610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04BAB0-8DF8-9049-B379-26EE39D08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97800" y="266700"/>
          <a:ext cx="6402511" cy="7529510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215900</xdr:colOff>
      <xdr:row>40</xdr:row>
      <xdr:rowOff>88900</xdr:rowOff>
    </xdr:from>
    <xdr:to>
      <xdr:col>9</xdr:col>
      <xdr:colOff>489274</xdr:colOff>
      <xdr:row>79</xdr:row>
      <xdr:rowOff>181694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F104E1-72E9-E94C-9928-AD4B978A1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5900" y="8216900"/>
          <a:ext cx="7702874" cy="8017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8014-D003-A04D-9063-93710ABF3F7B}">
  <dimension ref="B2:AA136"/>
  <sheetViews>
    <sheetView tabSelected="1" topLeftCell="A26" zoomScale="62" zoomScaleNormal="85" workbookViewId="0">
      <selection activeCell="B66" sqref="B66"/>
    </sheetView>
  </sheetViews>
  <sheetFormatPr baseColWidth="10" defaultRowHeight="16" x14ac:dyDescent="0.2"/>
  <cols>
    <col min="2" max="2" width="39.6640625" customWidth="1"/>
    <col min="3" max="5" width="12" bestFit="1" customWidth="1"/>
    <col min="14" max="14" width="35.5" customWidth="1"/>
  </cols>
  <sheetData>
    <row r="2" spans="2:27" x14ac:dyDescent="0.2">
      <c r="C2" s="54" t="s">
        <v>0</v>
      </c>
      <c r="D2" s="55" t="s">
        <v>0</v>
      </c>
      <c r="E2" s="55" t="s">
        <v>0</v>
      </c>
      <c r="F2" s="55" t="s">
        <v>0</v>
      </c>
      <c r="G2" s="53" t="s">
        <v>1</v>
      </c>
      <c r="H2" s="53" t="s">
        <v>1</v>
      </c>
      <c r="I2" s="53" t="s">
        <v>1</v>
      </c>
      <c r="J2" s="53" t="s">
        <v>1</v>
      </c>
      <c r="K2" s="53" t="s">
        <v>1</v>
      </c>
      <c r="L2" s="56" t="s">
        <v>1</v>
      </c>
      <c r="N2" s="40" t="s">
        <v>48</v>
      </c>
    </row>
    <row r="3" spans="2:27" x14ac:dyDescent="0.2">
      <c r="C3" s="57" t="s">
        <v>42</v>
      </c>
      <c r="D3" s="58" t="s">
        <v>34</v>
      </c>
      <c r="E3" s="58" t="s">
        <v>35</v>
      </c>
      <c r="F3" s="58" t="s">
        <v>33</v>
      </c>
      <c r="G3" s="59" t="s">
        <v>36</v>
      </c>
      <c r="H3" s="59" t="s">
        <v>37</v>
      </c>
      <c r="I3" s="59" t="s">
        <v>38</v>
      </c>
      <c r="J3" s="59" t="s">
        <v>39</v>
      </c>
      <c r="K3" s="59" t="s">
        <v>41</v>
      </c>
      <c r="L3" s="60" t="s">
        <v>40</v>
      </c>
    </row>
    <row r="4" spans="2:27" x14ac:dyDescent="0.2">
      <c r="B4" t="s">
        <v>2</v>
      </c>
      <c r="C4" s="49">
        <v>659.4</v>
      </c>
      <c r="D4" s="48">
        <v>687.6</v>
      </c>
      <c r="E4" s="42">
        <v>754.2</v>
      </c>
      <c r="F4" s="42">
        <v>774.8</v>
      </c>
      <c r="G4" s="2">
        <f>F4*(1+G5)</f>
        <v>795.7195999999999</v>
      </c>
      <c r="H4" s="2">
        <f t="shared" ref="H4:L4" si="0">G4*(1+H5)</f>
        <v>815.61258999999984</v>
      </c>
      <c r="I4" s="2">
        <f t="shared" si="0"/>
        <v>831.92484179999985</v>
      </c>
      <c r="J4" s="2">
        <f t="shared" si="0"/>
        <v>848.56333863599991</v>
      </c>
      <c r="K4" s="2">
        <f t="shared" si="0"/>
        <v>861.29178871553984</v>
      </c>
      <c r="L4" s="2">
        <f t="shared" si="0"/>
        <v>874.21116554627281</v>
      </c>
    </row>
    <row r="5" spans="2:27" x14ac:dyDescent="0.2">
      <c r="B5" t="s">
        <v>29</v>
      </c>
      <c r="C5" s="49"/>
      <c r="D5" s="43">
        <f>D4/C4-1</f>
        <v>4.2766151046405909E-2</v>
      </c>
      <c r="E5" s="43">
        <f>E4/D4-1</f>
        <v>9.6858638743455572E-2</v>
      </c>
      <c r="F5" s="43">
        <f>F4/E4-1</f>
        <v>2.7313709891275462E-2</v>
      </c>
      <c r="G5" s="3">
        <v>2.7E-2</v>
      </c>
      <c r="H5" s="3">
        <v>2.5000000000000001E-2</v>
      </c>
      <c r="I5" s="3">
        <v>0.02</v>
      </c>
      <c r="J5" s="3">
        <v>0.02</v>
      </c>
      <c r="K5" s="3">
        <v>1.4999999999999999E-2</v>
      </c>
      <c r="L5" s="3">
        <v>1.4999999999999999E-2</v>
      </c>
      <c r="N5" t="s">
        <v>65</v>
      </c>
    </row>
    <row r="6" spans="2:27" x14ac:dyDescent="0.2">
      <c r="B6" t="s">
        <v>3</v>
      </c>
      <c r="C6" s="49">
        <v>478.9</v>
      </c>
      <c r="D6" s="46">
        <v>501.6</v>
      </c>
      <c r="E6" s="41">
        <v>541.70000000000005</v>
      </c>
      <c r="F6" s="41">
        <v>552.29999999999995</v>
      </c>
      <c r="G6" s="2">
        <f t="shared" ref="G6:L6" si="1">G7*G4</f>
        <v>567.21209999999996</v>
      </c>
      <c r="H6" s="2">
        <f t="shared" si="1"/>
        <v>581.39240249999989</v>
      </c>
      <c r="I6" s="2">
        <f t="shared" si="1"/>
        <v>593.0202505499999</v>
      </c>
      <c r="J6" s="2">
        <f t="shared" si="1"/>
        <v>604.88065556099991</v>
      </c>
      <c r="K6" s="2">
        <f t="shared" si="1"/>
        <v>613.95386539441483</v>
      </c>
      <c r="L6" s="2">
        <f t="shared" si="1"/>
        <v>623.16317337533098</v>
      </c>
    </row>
    <row r="7" spans="2:27" x14ac:dyDescent="0.2">
      <c r="B7" t="s">
        <v>4</v>
      </c>
      <c r="C7" s="44">
        <f>C6/C4</f>
        <v>0.72626630269942372</v>
      </c>
      <c r="D7" s="44">
        <f>D6/D4</f>
        <v>0.72949389179755675</v>
      </c>
      <c r="E7" s="44">
        <f>E6/E4</f>
        <v>0.71824449748077435</v>
      </c>
      <c r="F7" s="44">
        <f>F6/F4</f>
        <v>0.7128291171915333</v>
      </c>
      <c r="G7" s="3">
        <f>F7</f>
        <v>0.7128291171915333</v>
      </c>
      <c r="H7" s="3">
        <f t="shared" ref="H7:L7" si="2">G7</f>
        <v>0.7128291171915333</v>
      </c>
      <c r="I7" s="3">
        <f t="shared" si="2"/>
        <v>0.7128291171915333</v>
      </c>
      <c r="J7" s="3">
        <f t="shared" si="2"/>
        <v>0.7128291171915333</v>
      </c>
      <c r="K7" s="3">
        <f t="shared" si="2"/>
        <v>0.7128291171915333</v>
      </c>
      <c r="L7" s="3">
        <f t="shared" si="2"/>
        <v>0.7128291171915333</v>
      </c>
      <c r="N7" t="s">
        <v>50</v>
      </c>
    </row>
    <row r="8" spans="2:27" x14ac:dyDescent="0.2">
      <c r="C8" s="49"/>
      <c r="D8" s="44"/>
      <c r="E8" s="44"/>
      <c r="F8" s="45"/>
      <c r="G8" s="6"/>
      <c r="H8" s="6"/>
      <c r="I8" s="6"/>
      <c r="J8" s="6"/>
      <c r="K8" s="6"/>
      <c r="L8" s="6"/>
    </row>
    <row r="9" spans="2:27" x14ac:dyDescent="0.2">
      <c r="B9" t="s">
        <v>57</v>
      </c>
      <c r="C9" s="49">
        <v>2.2999999999999998</v>
      </c>
      <c r="D9" s="46">
        <v>2.2999999999999998</v>
      </c>
      <c r="E9" s="41">
        <v>2.9</v>
      </c>
      <c r="F9" s="41">
        <v>3.9</v>
      </c>
      <c r="G9" s="2" t="s">
        <v>52</v>
      </c>
      <c r="H9" s="2" t="s">
        <v>52</v>
      </c>
      <c r="I9" s="2" t="s">
        <v>52</v>
      </c>
      <c r="J9" s="2" t="s">
        <v>52</v>
      </c>
      <c r="K9" s="2" t="s">
        <v>52</v>
      </c>
      <c r="L9" s="2" t="s">
        <v>52</v>
      </c>
      <c r="N9" s="2" t="s">
        <v>55</v>
      </c>
    </row>
    <row r="10" spans="2:27" x14ac:dyDescent="0.2">
      <c r="B10" t="s">
        <v>5</v>
      </c>
      <c r="C10" s="49"/>
      <c r="D10" s="41"/>
      <c r="E10" s="41"/>
      <c r="F10" s="41">
        <v>34.5</v>
      </c>
      <c r="G10" s="2"/>
      <c r="H10" s="2"/>
      <c r="I10" s="2"/>
      <c r="J10" s="2"/>
      <c r="K10" s="2"/>
      <c r="L10" s="2"/>
      <c r="N10" t="s">
        <v>54</v>
      </c>
    </row>
    <row r="11" spans="2:27" x14ac:dyDescent="0.2">
      <c r="B11" t="s">
        <v>6</v>
      </c>
      <c r="C11" s="49">
        <v>10.5</v>
      </c>
      <c r="D11" s="41">
        <v>3.9</v>
      </c>
      <c r="E11" s="41">
        <v>6.7</v>
      </c>
      <c r="F11" s="41">
        <v>5.7</v>
      </c>
      <c r="G11" s="2">
        <f>F11</f>
        <v>5.7</v>
      </c>
      <c r="H11" s="2">
        <f t="shared" ref="H11:L11" si="3">G11</f>
        <v>5.7</v>
      </c>
      <c r="I11" s="2">
        <f t="shared" si="3"/>
        <v>5.7</v>
      </c>
      <c r="J11" s="2">
        <f t="shared" si="3"/>
        <v>5.7</v>
      </c>
      <c r="K11" s="2">
        <f t="shared" si="3"/>
        <v>5.7</v>
      </c>
      <c r="L11" s="2">
        <f t="shared" si="3"/>
        <v>5.7</v>
      </c>
    </row>
    <row r="12" spans="2:27" x14ac:dyDescent="0.2">
      <c r="B12" t="s">
        <v>7</v>
      </c>
      <c r="C12" s="49">
        <v>-41.4</v>
      </c>
      <c r="D12" s="41">
        <v>-42.8</v>
      </c>
      <c r="E12" s="41">
        <v>-45.2</v>
      </c>
      <c r="F12" s="41">
        <v>-45.2</v>
      </c>
      <c r="G12" s="2">
        <f t="shared" ref="G12:L12" si="4">-G49*G46/2</f>
        <v>-47.653599999999997</v>
      </c>
      <c r="H12" s="2">
        <f t="shared" si="4"/>
        <v>-47.653599999999997</v>
      </c>
      <c r="I12" s="2">
        <f t="shared" si="4"/>
        <v>-49.083207999999999</v>
      </c>
      <c r="J12" s="2">
        <f t="shared" si="4"/>
        <v>-49.083207999999999</v>
      </c>
      <c r="K12" s="2">
        <f t="shared" si="4"/>
        <v>-50.555704239999997</v>
      </c>
      <c r="L12" s="2">
        <f t="shared" si="4"/>
        <v>-50.555704239999997</v>
      </c>
      <c r="N12" t="s">
        <v>66</v>
      </c>
    </row>
    <row r="13" spans="2:27" x14ac:dyDescent="0.2">
      <c r="B13" t="s">
        <v>58</v>
      </c>
      <c r="C13" s="49">
        <v>-0.1</v>
      </c>
      <c r="D13" s="41">
        <f>D19-SUM(D9:D12,D17,D6)</f>
        <v>-2.7000000000000455</v>
      </c>
      <c r="E13" s="41">
        <f>E19-SUM(E9:E12,E17,E6)</f>
        <v>-5.7000000000000455</v>
      </c>
      <c r="F13" s="41">
        <f>F19-SUM(F9:F12,F17,F6)</f>
        <v>-4.7999999999999545</v>
      </c>
      <c r="G13" s="2">
        <f>F13*(1+G14)</f>
        <v>-4.9439999999999529</v>
      </c>
      <c r="H13" s="2">
        <f t="shared" ref="H13:L13" si="5">G13*(1+H14)</f>
        <v>-5.092319999999952</v>
      </c>
      <c r="I13" s="2">
        <f t="shared" si="5"/>
        <v>-5.2450895999999503</v>
      </c>
      <c r="J13" s="2">
        <f t="shared" si="5"/>
        <v>-5.402442287999949</v>
      </c>
      <c r="K13" s="2">
        <f t="shared" si="5"/>
        <v>-5.4834789223199474</v>
      </c>
      <c r="L13" s="2">
        <f t="shared" si="5"/>
        <v>-5.5657311061547459</v>
      </c>
      <c r="AA13" s="62"/>
    </row>
    <row r="14" spans="2:27" x14ac:dyDescent="0.2">
      <c r="C14" s="49"/>
      <c r="D14" s="41"/>
      <c r="E14" s="41"/>
      <c r="F14" s="41"/>
      <c r="G14" s="7">
        <v>0.03</v>
      </c>
      <c r="H14" s="7">
        <v>0.03</v>
      </c>
      <c r="I14" s="7">
        <v>0.03</v>
      </c>
      <c r="J14" s="7">
        <v>0.03</v>
      </c>
      <c r="K14" s="11">
        <v>1.4999999999999999E-2</v>
      </c>
      <c r="L14" s="11">
        <v>1.4999999999999999E-2</v>
      </c>
      <c r="AA14" s="62"/>
    </row>
    <row r="15" spans="2:27" x14ac:dyDescent="0.2">
      <c r="B15" s="8" t="s">
        <v>8</v>
      </c>
      <c r="C15" s="47">
        <f>SUM(C9:C13)</f>
        <v>-28.7</v>
      </c>
      <c r="D15" s="47">
        <f>SUM(D9:D13)</f>
        <v>-39.30000000000004</v>
      </c>
      <c r="E15" s="47">
        <f>SUM(E9:E13)</f>
        <v>-41.300000000000047</v>
      </c>
      <c r="F15" s="47">
        <f>SUM(F9:F13)</f>
        <v>-5.8999999999999559</v>
      </c>
      <c r="G15" s="2">
        <f t="shared" ref="G15:L15" si="6">SUM(G9:G13)</f>
        <v>-46.897599999999947</v>
      </c>
      <c r="H15" s="2">
        <f t="shared" si="6"/>
        <v>-47.045919999999946</v>
      </c>
      <c r="I15" s="2">
        <f t="shared" si="6"/>
        <v>-48.628297599999946</v>
      </c>
      <c r="J15" s="2">
        <f t="shared" si="6"/>
        <v>-48.785650287999943</v>
      </c>
      <c r="K15" s="2">
        <f t="shared" si="6"/>
        <v>-50.339183162319941</v>
      </c>
      <c r="L15" s="2">
        <f t="shared" si="6"/>
        <v>-50.421435346154738</v>
      </c>
      <c r="AA15" s="62"/>
    </row>
    <row r="16" spans="2:27" x14ac:dyDescent="0.2">
      <c r="C16" s="49"/>
      <c r="D16" s="41"/>
      <c r="E16" s="41"/>
      <c r="F16" s="41"/>
      <c r="G16" s="2"/>
      <c r="H16" s="2"/>
      <c r="I16" s="2"/>
      <c r="J16" s="2"/>
      <c r="K16" s="2"/>
      <c r="L16" s="2"/>
      <c r="AA16" s="62"/>
    </row>
    <row r="17" spans="2:27" x14ac:dyDescent="0.2">
      <c r="B17" t="s">
        <v>9</v>
      </c>
      <c r="C17" s="49">
        <v>-84.7</v>
      </c>
      <c r="D17" s="41">
        <v>-104.4</v>
      </c>
      <c r="E17" s="41">
        <v>-138</v>
      </c>
      <c r="F17" s="41">
        <v>-154</v>
      </c>
      <c r="G17" s="2">
        <f t="shared" ref="G17:L17" si="7">-G45*G48/2</f>
        <v>-163.48390000000001</v>
      </c>
      <c r="H17" s="2">
        <f t="shared" si="7"/>
        <v>-173.10060000000001</v>
      </c>
      <c r="I17" s="2">
        <f t="shared" si="7"/>
        <v>-182.71729999999999</v>
      </c>
      <c r="J17" s="2">
        <f t="shared" si="7"/>
        <v>-192.334</v>
      </c>
      <c r="K17" s="2">
        <f t="shared" si="7"/>
        <v>-192.334</v>
      </c>
      <c r="L17" s="2">
        <f t="shared" si="7"/>
        <v>-192.334</v>
      </c>
      <c r="N17" t="s">
        <v>43</v>
      </c>
      <c r="AA17" s="62"/>
    </row>
    <row r="18" spans="2:27" x14ac:dyDescent="0.2">
      <c r="C18" s="49"/>
      <c r="D18" s="41"/>
      <c r="E18" s="41"/>
      <c r="F18" s="41"/>
      <c r="G18" s="2"/>
      <c r="H18" s="2"/>
      <c r="I18" s="2"/>
      <c r="J18" s="2"/>
      <c r="K18" s="2"/>
      <c r="L18" s="2"/>
      <c r="AA18" s="62"/>
    </row>
    <row r="19" spans="2:27" x14ac:dyDescent="0.2">
      <c r="B19" s="40" t="s">
        <v>10</v>
      </c>
      <c r="C19" s="50">
        <v>362.9</v>
      </c>
      <c r="D19" s="47">
        <v>357.9</v>
      </c>
      <c r="E19" s="47">
        <v>362.4</v>
      </c>
      <c r="F19" s="47">
        <v>392.4</v>
      </c>
      <c r="G19" s="2">
        <f>G6+G15+G17</f>
        <v>356.83060000000006</v>
      </c>
      <c r="H19" s="2">
        <f t="shared" ref="H19:L19" si="8">H6+H15+H17</f>
        <v>361.24588249999999</v>
      </c>
      <c r="I19" s="2">
        <f t="shared" si="8"/>
        <v>361.67465294999988</v>
      </c>
      <c r="J19" s="2">
        <f t="shared" si="8"/>
        <v>363.76100527299997</v>
      </c>
      <c r="K19" s="2">
        <f t="shared" si="8"/>
        <v>371.28068223209488</v>
      </c>
      <c r="L19" s="2">
        <f t="shared" si="8"/>
        <v>380.4077380291763</v>
      </c>
    </row>
    <row r="20" spans="2:27" x14ac:dyDescent="0.2">
      <c r="C20" s="49"/>
      <c r="D20" s="41"/>
      <c r="E20" s="41"/>
      <c r="F20" s="41"/>
      <c r="G20" s="2"/>
      <c r="H20" s="2"/>
      <c r="I20" s="2"/>
      <c r="J20" s="2"/>
      <c r="K20" s="2"/>
      <c r="L20" s="2"/>
    </row>
    <row r="21" spans="2:27" x14ac:dyDescent="0.2">
      <c r="B21" t="s">
        <v>11</v>
      </c>
      <c r="C21" s="49">
        <v>133.5</v>
      </c>
      <c r="D21" s="41">
        <v>6.4</v>
      </c>
      <c r="E21" s="41">
        <v>36.1</v>
      </c>
      <c r="F21" s="41">
        <v>5.6</v>
      </c>
      <c r="G21" s="10">
        <f>F21*(1+G22)</f>
        <v>5.6559999999999997</v>
      </c>
      <c r="H21" s="2">
        <f t="shared" ref="H21:L21" si="9">G21*(1+H22)</f>
        <v>5.7125599999999999</v>
      </c>
      <c r="I21" s="2">
        <f t="shared" si="9"/>
        <v>5.7696855999999999</v>
      </c>
      <c r="J21" s="2">
        <f t="shared" si="9"/>
        <v>5.8273824559999996</v>
      </c>
      <c r="K21" s="2">
        <f t="shared" si="9"/>
        <v>5.8856562805599992</v>
      </c>
      <c r="L21" s="2">
        <f t="shared" si="9"/>
        <v>5.9445128433655992</v>
      </c>
      <c r="N21" t="s">
        <v>67</v>
      </c>
    </row>
    <row r="22" spans="2:27" x14ac:dyDescent="0.2">
      <c r="C22" s="49"/>
      <c r="D22" s="41"/>
      <c r="E22" s="41"/>
      <c r="F22" s="41"/>
      <c r="G22" s="7">
        <v>0.01</v>
      </c>
      <c r="H22" s="7">
        <v>0.01</v>
      </c>
      <c r="I22" s="7">
        <v>0.01</v>
      </c>
      <c r="J22" s="7">
        <v>0.01</v>
      </c>
      <c r="K22" s="7">
        <v>0.01</v>
      </c>
      <c r="L22" s="7">
        <v>0.01</v>
      </c>
      <c r="N22" t="s">
        <v>68</v>
      </c>
    </row>
    <row r="23" spans="2:27" x14ac:dyDescent="0.2">
      <c r="B23" t="s">
        <v>59</v>
      </c>
      <c r="C23" s="51">
        <v>270.5</v>
      </c>
      <c r="D23" s="41"/>
      <c r="E23" s="41">
        <v>-90.4</v>
      </c>
      <c r="F23" s="41"/>
    </row>
    <row r="24" spans="2:27" x14ac:dyDescent="0.2">
      <c r="B24" t="s">
        <v>60</v>
      </c>
      <c r="C24" s="49"/>
      <c r="D24" s="41">
        <v>1.1000000000000001</v>
      </c>
      <c r="E24" s="41">
        <v>-0.7</v>
      </c>
      <c r="F24" s="41"/>
      <c r="N24" t="s">
        <v>51</v>
      </c>
    </row>
    <row r="25" spans="2:27" x14ac:dyDescent="0.2">
      <c r="B25" t="s">
        <v>12</v>
      </c>
      <c r="C25" s="49"/>
      <c r="D25" s="41">
        <v>57.3</v>
      </c>
      <c r="E25" s="41"/>
      <c r="F25" s="41"/>
    </row>
    <row r="26" spans="2:27" x14ac:dyDescent="0.2">
      <c r="C26" s="49"/>
      <c r="D26" s="41"/>
      <c r="E26" s="41"/>
      <c r="F26" s="41"/>
    </row>
    <row r="27" spans="2:27" x14ac:dyDescent="0.2">
      <c r="B27" s="40" t="s">
        <v>13</v>
      </c>
      <c r="C27" s="50">
        <v>766.9</v>
      </c>
      <c r="D27" s="47">
        <f t="shared" ref="D27" si="10">D19+D21+D24+D25+D23</f>
        <v>422.7</v>
      </c>
      <c r="E27" s="47">
        <f>E19+E21+E24+E25+E23</f>
        <v>307.39999999999998</v>
      </c>
      <c r="F27" s="47">
        <f t="shared" ref="F27" si="11">F19+F21+F24+F25+F23</f>
        <v>398</v>
      </c>
      <c r="G27" s="2">
        <f>G19+G21+G23+G24+G25</f>
        <v>362.48660000000007</v>
      </c>
      <c r="H27" s="2">
        <f t="shared" ref="H27:L27" si="12">H19+H21+H23+H24+H25</f>
        <v>366.95844249999999</v>
      </c>
      <c r="I27" s="2">
        <f t="shared" si="12"/>
        <v>367.44433854999988</v>
      </c>
      <c r="J27" s="2">
        <f t="shared" si="12"/>
        <v>369.58838772899998</v>
      </c>
      <c r="K27" s="2">
        <f t="shared" si="12"/>
        <v>377.16633851265487</v>
      </c>
      <c r="L27" s="2">
        <f t="shared" si="12"/>
        <v>386.3522508725419</v>
      </c>
    </row>
    <row r="28" spans="2:27" x14ac:dyDescent="0.2">
      <c r="B28" s="40" t="s">
        <v>14</v>
      </c>
      <c r="C28" s="50">
        <v>-11.8</v>
      </c>
      <c r="D28" s="47">
        <v>-6.5</v>
      </c>
      <c r="E28" s="47">
        <v>2.4</v>
      </c>
      <c r="F28" s="47">
        <v>-4.3</v>
      </c>
      <c r="G28" s="2">
        <f t="shared" ref="G28:L28" si="13">G29*G27</f>
        <v>-3.9163125125628144</v>
      </c>
      <c r="H28" s="2">
        <f t="shared" si="13"/>
        <v>-4.4035013100000002</v>
      </c>
      <c r="I28" s="2">
        <f t="shared" si="13"/>
        <v>-4.7767764011499985</v>
      </c>
      <c r="J28" s="2">
        <f t="shared" si="13"/>
        <v>-5.1742374282060002</v>
      </c>
      <c r="K28" s="2">
        <f t="shared" si="13"/>
        <v>-5.6574950776898225</v>
      </c>
      <c r="L28" s="2">
        <f t="shared" si="13"/>
        <v>-5.7952837630881282</v>
      </c>
    </row>
    <row r="29" spans="2:27" x14ac:dyDescent="0.2">
      <c r="C29" s="43">
        <f>C28/C27</f>
        <v>-1.5386621463032992E-2</v>
      </c>
      <c r="D29" s="43">
        <f>D28/D27</f>
        <v>-1.5377336172226166E-2</v>
      </c>
      <c r="E29" s="43">
        <f>E28/E27</f>
        <v>7.8074170461938843E-3</v>
      </c>
      <c r="F29" s="43">
        <f>F28/F27</f>
        <v>-1.0804020100502512E-2</v>
      </c>
      <c r="G29" s="11">
        <f>F29</f>
        <v>-1.0804020100502512E-2</v>
      </c>
      <c r="H29" s="11">
        <v>-1.2E-2</v>
      </c>
      <c r="I29" s="11">
        <v>-1.2999999999999999E-2</v>
      </c>
      <c r="J29" s="11">
        <v>-1.4E-2</v>
      </c>
      <c r="K29" s="11">
        <v>-1.4999999999999999E-2</v>
      </c>
      <c r="L29" s="11">
        <f t="shared" ref="L29" si="14">K29</f>
        <v>-1.4999999999999999E-2</v>
      </c>
      <c r="N29" t="s">
        <v>63</v>
      </c>
    </row>
    <row r="30" spans="2:27" x14ac:dyDescent="0.2">
      <c r="B30" s="40" t="s">
        <v>15</v>
      </c>
      <c r="C30" s="47">
        <f>C28+C27</f>
        <v>755.1</v>
      </c>
      <c r="D30" s="47">
        <f>D28+D27</f>
        <v>416.2</v>
      </c>
      <c r="E30" s="47">
        <f>E28+E27</f>
        <v>309.79999999999995</v>
      </c>
      <c r="F30" s="47">
        <f>F28+F27</f>
        <v>393.7</v>
      </c>
      <c r="G30" s="2">
        <f t="shared" ref="G30:L30" si="15">G27+G28</f>
        <v>358.57028748743727</v>
      </c>
      <c r="H30" s="2">
        <f t="shared" si="15"/>
        <v>362.55494118999997</v>
      </c>
      <c r="I30" s="2">
        <f t="shared" si="15"/>
        <v>362.66756214884987</v>
      </c>
      <c r="J30" s="2">
        <f t="shared" si="15"/>
        <v>364.41415030079395</v>
      </c>
      <c r="K30" s="2">
        <f t="shared" si="15"/>
        <v>371.50884343496506</v>
      </c>
      <c r="L30" s="2">
        <f t="shared" si="15"/>
        <v>380.55696710945375</v>
      </c>
      <c r="N30" t="s">
        <v>64</v>
      </c>
    </row>
    <row r="31" spans="2:27" x14ac:dyDescent="0.2">
      <c r="D31" s="41"/>
      <c r="E31" s="41"/>
      <c r="F31" s="41"/>
      <c r="G31" s="12">
        <f>G30/F30-1</f>
        <v>-8.9229648241205828E-2</v>
      </c>
      <c r="H31" s="12">
        <f t="shared" ref="H31:L31" si="16">H30/G30-1</f>
        <v>1.111261541072972E-2</v>
      </c>
      <c r="I31" s="12">
        <f t="shared" si="16"/>
        <v>3.1063142728182669E-4</v>
      </c>
      <c r="J31" s="12">
        <f t="shared" si="16"/>
        <v>4.8159480864384818E-3</v>
      </c>
      <c r="K31" s="12">
        <f t="shared" si="16"/>
        <v>1.9468764119930704E-2</v>
      </c>
      <c r="L31" s="12">
        <f t="shared" si="16"/>
        <v>2.43550694266923E-2</v>
      </c>
    </row>
    <row r="32" spans="2:27" x14ac:dyDescent="0.2">
      <c r="B32" t="s">
        <v>16</v>
      </c>
      <c r="C32" s="52">
        <v>5.2200000000000003E-2</v>
      </c>
      <c r="D32" s="52">
        <v>5.2200000000000003E-2</v>
      </c>
      <c r="E32" s="61">
        <v>5.3600000000000002E-2</v>
      </c>
      <c r="F32" s="52">
        <v>5.2999999999999999E-2</v>
      </c>
      <c r="G32" s="13">
        <f t="shared" ref="G32:L32" si="17">G30/G44</f>
        <v>5.3907519667868074E-2</v>
      </c>
      <c r="H32" s="13">
        <f t="shared" si="17"/>
        <v>5.4506573201683443E-2</v>
      </c>
      <c r="I32" s="13">
        <f t="shared" si="17"/>
        <v>5.4523504656313317E-2</v>
      </c>
      <c r="J32" s="13">
        <f t="shared" si="17"/>
        <v>5.4786087024228811E-2</v>
      </c>
      <c r="K32" s="13">
        <f t="shared" si="17"/>
        <v>5.5852704429557518E-2</v>
      </c>
      <c r="L32" s="13">
        <f t="shared" si="17"/>
        <v>5.7213000923607905E-2</v>
      </c>
      <c r="N32" t="s">
        <v>69</v>
      </c>
    </row>
    <row r="33" spans="2:14" x14ac:dyDescent="0.2">
      <c r="B33" t="s">
        <v>17</v>
      </c>
      <c r="D33" s="41"/>
      <c r="E33" s="41"/>
      <c r="F33" s="41"/>
      <c r="G33" s="14"/>
      <c r="H33" s="14"/>
      <c r="I33" s="14"/>
      <c r="J33" s="14"/>
      <c r="K33" s="14"/>
      <c r="L33" s="14">
        <f>(L32+K32)*(1+D50)/(D40-D50)</f>
        <v>2.3065403892045748</v>
      </c>
      <c r="N33" t="s">
        <v>56</v>
      </c>
    </row>
    <row r="34" spans="2:14" x14ac:dyDescent="0.2">
      <c r="B34" t="s">
        <v>18</v>
      </c>
      <c r="D34" s="41"/>
      <c r="E34" s="41"/>
      <c r="F34" s="41"/>
      <c r="G34" s="14">
        <f>G32+G33</f>
        <v>5.3907519667868074E-2</v>
      </c>
      <c r="H34" s="14">
        <f t="shared" ref="H34:L34" si="18">H32+H33</f>
        <v>5.4506573201683443E-2</v>
      </c>
      <c r="I34" s="14">
        <f t="shared" si="18"/>
        <v>5.4523504656313317E-2</v>
      </c>
      <c r="J34" s="14">
        <f t="shared" si="18"/>
        <v>5.4786087024228811E-2</v>
      </c>
      <c r="K34" s="14">
        <f t="shared" si="18"/>
        <v>5.5852704429557518E-2</v>
      </c>
      <c r="L34" s="14">
        <f t="shared" si="18"/>
        <v>2.3637533901281826</v>
      </c>
    </row>
    <row r="36" spans="2:14" ht="17" thickBot="1" x14ac:dyDescent="0.25">
      <c r="B36" s="40" t="s">
        <v>49</v>
      </c>
      <c r="K36" s="40"/>
    </row>
    <row r="37" spans="2:14" x14ac:dyDescent="0.2">
      <c r="B37" s="15" t="s">
        <v>19</v>
      </c>
      <c r="C37" s="16"/>
      <c r="D37" s="17"/>
      <c r="E37" s="17"/>
      <c r="F37" s="17"/>
      <c r="G37" s="18" t="s">
        <v>20</v>
      </c>
      <c r="H37" s="19" t="s">
        <v>21</v>
      </c>
      <c r="I37" s="20" t="s">
        <v>22</v>
      </c>
      <c r="J37" s="14"/>
      <c r="K37" s="14"/>
      <c r="L37" s="14"/>
    </row>
    <row r="38" spans="2:14" x14ac:dyDescent="0.2">
      <c r="B38" s="21" t="s">
        <v>23</v>
      </c>
      <c r="C38" s="8"/>
      <c r="D38" s="9"/>
      <c r="E38" s="9"/>
      <c r="F38" s="9"/>
      <c r="G38" s="22">
        <f>G32+H32</f>
        <v>0.10841409286955152</v>
      </c>
      <c r="H38" s="22">
        <f>I32+J32</f>
        <v>0.10930959168054213</v>
      </c>
      <c r="I38" s="23">
        <f>K32+L32</f>
        <v>0.11306570535316543</v>
      </c>
      <c r="J38" s="14"/>
      <c r="K38" s="14"/>
      <c r="L38" s="14"/>
    </row>
    <row r="39" spans="2:14" x14ac:dyDescent="0.2">
      <c r="B39" s="21" t="s">
        <v>24</v>
      </c>
      <c r="C39" s="8"/>
      <c r="D39" s="9"/>
      <c r="E39" s="9"/>
      <c r="F39" s="9"/>
      <c r="G39" s="24"/>
      <c r="H39" s="25"/>
      <c r="I39" s="26">
        <f>L33</f>
        <v>2.3065403892045748</v>
      </c>
      <c r="J39" s="14"/>
      <c r="K39" s="14"/>
      <c r="L39" s="14"/>
    </row>
    <row r="40" spans="2:14" x14ac:dyDescent="0.2">
      <c r="B40" s="21" t="s">
        <v>25</v>
      </c>
      <c r="C40" s="8"/>
      <c r="D40" s="27">
        <v>7.0000000000000007E-2</v>
      </c>
      <c r="E40" s="9"/>
      <c r="F40" s="9"/>
      <c r="G40" s="22">
        <f t="shared" ref="G40:H40" si="19">G39+G38</f>
        <v>0.10841409286955152</v>
      </c>
      <c r="H40" s="22">
        <f t="shared" si="19"/>
        <v>0.10930959168054213</v>
      </c>
      <c r="I40" s="23">
        <f>I39+I38</f>
        <v>2.4196060945577402</v>
      </c>
      <c r="J40" s="14"/>
      <c r="K40" s="14"/>
      <c r="L40" s="14"/>
      <c r="N40" t="s">
        <v>71</v>
      </c>
    </row>
    <row r="41" spans="2:14" ht="17" thickBot="1" x14ac:dyDescent="0.25">
      <c r="B41" s="28" t="s">
        <v>26</v>
      </c>
      <c r="C41" s="29"/>
      <c r="D41" s="30">
        <f>NPV(D40,G40:I40)</f>
        <v>2.1719161307662422</v>
      </c>
      <c r="E41" s="31"/>
      <c r="F41" s="31"/>
      <c r="G41" s="32"/>
      <c r="H41" s="33"/>
      <c r="I41" s="34"/>
      <c r="J41" s="14"/>
      <c r="K41" s="14"/>
      <c r="L41" s="14"/>
    </row>
    <row r="42" spans="2:14" x14ac:dyDescent="0.2">
      <c r="D42" s="1"/>
      <c r="E42" s="1"/>
      <c r="F42" s="1"/>
      <c r="G42" s="14"/>
      <c r="H42" s="14"/>
      <c r="I42" s="14"/>
      <c r="J42" s="14"/>
      <c r="K42" s="14"/>
      <c r="L42" s="14"/>
    </row>
    <row r="43" spans="2:14" x14ac:dyDescent="0.2">
      <c r="B43" s="8" t="s">
        <v>62</v>
      </c>
      <c r="D43" s="1"/>
      <c r="E43" s="1"/>
      <c r="F43" s="1"/>
    </row>
    <row r="44" spans="2:14" x14ac:dyDescent="0.2">
      <c r="B44" t="s">
        <v>61</v>
      </c>
      <c r="D44" s="1"/>
      <c r="E44" s="1"/>
      <c r="F44" s="4">
        <v>6651.5820000000003</v>
      </c>
      <c r="G44" s="35">
        <f>F44</f>
        <v>6651.5820000000003</v>
      </c>
      <c r="H44" s="35">
        <f t="shared" ref="H44:L44" si="20">G44</f>
        <v>6651.5820000000003</v>
      </c>
      <c r="I44" s="35">
        <f t="shared" si="20"/>
        <v>6651.5820000000003</v>
      </c>
      <c r="J44" s="35">
        <f t="shared" si="20"/>
        <v>6651.5820000000003</v>
      </c>
      <c r="K44" s="35">
        <f t="shared" si="20"/>
        <v>6651.5820000000003</v>
      </c>
      <c r="L44" s="35">
        <f t="shared" si="20"/>
        <v>6651.5820000000003</v>
      </c>
    </row>
    <row r="45" spans="2:14" x14ac:dyDescent="0.2">
      <c r="B45" t="s">
        <v>27</v>
      </c>
      <c r="D45" s="1"/>
      <c r="E45" s="1"/>
      <c r="F45" s="36">
        <f>9185.4+431.3</f>
        <v>9616.6999999999989</v>
      </c>
      <c r="G45" s="37">
        <f t="shared" ref="G45:L45" si="21">F45</f>
        <v>9616.6999999999989</v>
      </c>
      <c r="H45" s="37">
        <f t="shared" si="21"/>
        <v>9616.6999999999989</v>
      </c>
      <c r="I45" s="37">
        <f t="shared" si="21"/>
        <v>9616.6999999999989</v>
      </c>
      <c r="J45" s="37">
        <f t="shared" si="21"/>
        <v>9616.6999999999989</v>
      </c>
      <c r="K45" s="37">
        <f t="shared" si="21"/>
        <v>9616.6999999999989</v>
      </c>
      <c r="L45" s="37">
        <f t="shared" si="21"/>
        <v>9616.6999999999989</v>
      </c>
      <c r="N45" t="s">
        <v>45</v>
      </c>
    </row>
    <row r="46" spans="2:14" x14ac:dyDescent="0.2">
      <c r="B46" t="s">
        <v>28</v>
      </c>
      <c r="D46" s="1"/>
      <c r="E46" s="1"/>
      <c r="F46" s="36">
        <v>23826.799999999999</v>
      </c>
      <c r="G46" s="37">
        <f>F46*(1+G47)</f>
        <v>23826.799999999999</v>
      </c>
      <c r="H46" s="37">
        <f t="shared" ref="H46:L46" si="22">G46*(1+H47)</f>
        <v>23826.799999999999</v>
      </c>
      <c r="I46" s="37">
        <f t="shared" si="22"/>
        <v>24541.603999999999</v>
      </c>
      <c r="J46" s="37">
        <f t="shared" si="22"/>
        <v>24541.603999999999</v>
      </c>
      <c r="K46" s="37">
        <f t="shared" si="22"/>
        <v>25277.85212</v>
      </c>
      <c r="L46" s="37">
        <f t="shared" si="22"/>
        <v>25277.85212</v>
      </c>
      <c r="N46" t="s">
        <v>44</v>
      </c>
    </row>
    <row r="47" spans="2:14" x14ac:dyDescent="0.2">
      <c r="B47" t="s">
        <v>29</v>
      </c>
      <c r="D47" s="1"/>
      <c r="E47" s="1"/>
      <c r="F47" s="1"/>
      <c r="G47" s="7">
        <v>0</v>
      </c>
      <c r="H47" s="7">
        <v>0</v>
      </c>
      <c r="I47" s="7">
        <v>0.03</v>
      </c>
      <c r="J47" s="7">
        <v>0</v>
      </c>
      <c r="K47" s="7">
        <v>0.03</v>
      </c>
      <c r="L47" s="7">
        <v>0</v>
      </c>
      <c r="N47" t="s">
        <v>47</v>
      </c>
    </row>
    <row r="48" spans="2:14" x14ac:dyDescent="0.2">
      <c r="B48" t="s">
        <v>30</v>
      </c>
      <c r="D48" s="1"/>
      <c r="E48" s="1"/>
      <c r="F48" s="38">
        <v>3.2000000000000001E-2</v>
      </c>
      <c r="G48" s="3">
        <f>F48+0.2%</f>
        <v>3.4000000000000002E-2</v>
      </c>
      <c r="H48" s="3">
        <f t="shared" ref="H48:J48" si="23">G48+0.2%</f>
        <v>3.6000000000000004E-2</v>
      </c>
      <c r="I48" s="3">
        <f t="shared" si="23"/>
        <v>3.8000000000000006E-2</v>
      </c>
      <c r="J48" s="3">
        <f t="shared" si="23"/>
        <v>4.0000000000000008E-2</v>
      </c>
      <c r="K48" s="3">
        <f>J48</f>
        <v>4.0000000000000008E-2</v>
      </c>
      <c r="L48" s="3">
        <f>K48</f>
        <v>4.0000000000000008E-2</v>
      </c>
      <c r="N48" t="s">
        <v>46</v>
      </c>
    </row>
    <row r="49" spans="2:14" x14ac:dyDescent="0.2">
      <c r="B49" t="s">
        <v>31</v>
      </c>
      <c r="D49" s="1"/>
      <c r="E49" s="1"/>
      <c r="F49" s="5">
        <f>-F12*2/F46</f>
        <v>3.7940470394681623E-3</v>
      </c>
      <c r="G49" s="3">
        <v>4.0000000000000001E-3</v>
      </c>
      <c r="H49" s="3">
        <f>G49</f>
        <v>4.0000000000000001E-3</v>
      </c>
      <c r="I49" s="3">
        <f t="shared" ref="I49:L49" si="24">H49</f>
        <v>4.0000000000000001E-3</v>
      </c>
      <c r="J49" s="3">
        <f t="shared" si="24"/>
        <v>4.0000000000000001E-3</v>
      </c>
      <c r="K49" s="3">
        <f t="shared" si="24"/>
        <v>4.0000000000000001E-3</v>
      </c>
      <c r="L49" s="3">
        <f t="shared" si="24"/>
        <v>4.0000000000000001E-3</v>
      </c>
      <c r="N49" t="s">
        <v>53</v>
      </c>
    </row>
    <row r="50" spans="2:14" x14ac:dyDescent="0.2">
      <c r="B50" t="s">
        <v>32</v>
      </c>
      <c r="D50" s="39">
        <v>0.02</v>
      </c>
      <c r="E50" s="1"/>
      <c r="F50" s="1"/>
    </row>
    <row r="56" spans="2:14" x14ac:dyDescent="0.2">
      <c r="C56" s="54"/>
      <c r="D56" s="55"/>
      <c r="E56" s="55"/>
      <c r="F56" s="55"/>
      <c r="G56" s="53"/>
      <c r="H56" s="53"/>
      <c r="I56" s="53"/>
      <c r="J56" s="53"/>
      <c r="K56" s="53"/>
      <c r="L56" s="56"/>
    </row>
    <row r="57" spans="2:14" x14ac:dyDescent="0.2">
      <c r="C57" s="57"/>
      <c r="D57" s="58"/>
      <c r="E57" s="58"/>
      <c r="F57" s="58"/>
      <c r="G57" s="59"/>
      <c r="H57" s="59"/>
      <c r="I57" s="59"/>
      <c r="J57" s="59"/>
      <c r="K57" s="59"/>
      <c r="L57" s="60"/>
    </row>
    <row r="59" spans="2:14" s="78" customFormat="1" x14ac:dyDescent="0.2"/>
    <row r="60" spans="2:14" s="78" customFormat="1" x14ac:dyDescent="0.2"/>
    <row r="61" spans="2:14" s="78" customFormat="1" x14ac:dyDescent="0.2">
      <c r="C61" s="79"/>
      <c r="D61" s="79"/>
      <c r="E61" s="79"/>
      <c r="F61" s="79"/>
      <c r="G61" s="79"/>
      <c r="H61" s="79"/>
      <c r="I61" s="79"/>
      <c r="J61" s="79"/>
    </row>
    <row r="62" spans="2:14" s="78" customFormat="1" x14ac:dyDescent="0.2">
      <c r="C62" s="79"/>
      <c r="D62" s="79"/>
      <c r="E62" s="79"/>
      <c r="F62" s="79"/>
      <c r="G62" s="79"/>
      <c r="H62" s="79"/>
      <c r="I62" s="79"/>
      <c r="J62" s="79"/>
    </row>
    <row r="63" spans="2:14" s="78" customFormat="1" x14ac:dyDescent="0.2">
      <c r="B63" s="79"/>
    </row>
    <row r="64" spans="2:14" s="78" customFormat="1" x14ac:dyDescent="0.2">
      <c r="B64" s="80"/>
      <c r="D64" s="81"/>
      <c r="E64" s="81"/>
      <c r="F64" s="81"/>
      <c r="G64" s="81"/>
      <c r="H64" s="81"/>
      <c r="I64" s="81"/>
      <c r="J64" s="82"/>
    </row>
    <row r="65" spans="2:11" s="83" customFormat="1" x14ac:dyDescent="0.2">
      <c r="B65" s="79"/>
    </row>
    <row r="66" spans="2:11" s="83" customFormat="1" x14ac:dyDescent="0.2">
      <c r="B66" s="80"/>
      <c r="D66" s="81"/>
      <c r="E66" s="81"/>
      <c r="F66" s="81"/>
      <c r="G66" s="81"/>
      <c r="H66" s="81"/>
      <c r="I66" s="81"/>
    </row>
    <row r="67" spans="2:11" s="78" customFormat="1" x14ac:dyDescent="0.2">
      <c r="B67" s="79"/>
    </row>
    <row r="68" spans="2:11" s="78" customFormat="1" x14ac:dyDescent="0.2">
      <c r="B68" s="80"/>
      <c r="C68" s="84"/>
      <c r="D68" s="84"/>
      <c r="E68" s="84"/>
      <c r="F68" s="81"/>
      <c r="G68" s="81"/>
      <c r="H68" s="81"/>
      <c r="I68" s="81"/>
      <c r="J68" s="82"/>
    </row>
    <row r="69" spans="2:11" s="78" customFormat="1" x14ac:dyDescent="0.2">
      <c r="B69" s="80"/>
      <c r="C69" s="80"/>
    </row>
    <row r="70" spans="2:11" s="78" customFormat="1" x14ac:dyDescent="0.2">
      <c r="B70" s="79"/>
    </row>
    <row r="71" spans="2:11" s="78" customFormat="1" x14ac:dyDescent="0.2"/>
    <row r="72" spans="2:11" s="80" customFormat="1" x14ac:dyDescent="0.2">
      <c r="C72" s="85"/>
      <c r="D72" s="85"/>
      <c r="E72" s="85"/>
      <c r="F72" s="84"/>
      <c r="G72" s="84"/>
      <c r="H72" s="84"/>
      <c r="I72" s="84"/>
      <c r="J72" s="84"/>
      <c r="K72" s="83"/>
    </row>
    <row r="73" spans="2:11" s="78" customFormat="1" x14ac:dyDescent="0.2"/>
    <row r="74" spans="2:11" s="78" customFormat="1" x14ac:dyDescent="0.2">
      <c r="B74" s="80"/>
      <c r="C74" s="85"/>
      <c r="D74" s="85"/>
      <c r="E74" s="85"/>
      <c r="F74" s="81"/>
      <c r="G74" s="81"/>
      <c r="H74" s="81"/>
      <c r="I74" s="81"/>
      <c r="J74" s="81"/>
    </row>
    <row r="75" spans="2:11" s="78" customFormat="1" x14ac:dyDescent="0.2"/>
    <row r="76" spans="2:11" s="78" customFormat="1" x14ac:dyDescent="0.2">
      <c r="B76" s="80"/>
      <c r="C76" s="85"/>
      <c r="D76" s="85"/>
      <c r="E76" s="85"/>
      <c r="F76" s="81"/>
      <c r="G76" s="81"/>
      <c r="H76" s="81"/>
      <c r="I76" s="81"/>
      <c r="J76" s="81"/>
    </row>
    <row r="77" spans="2:11" s="78" customFormat="1" x14ac:dyDescent="0.2"/>
    <row r="78" spans="2:11" s="78" customFormat="1" x14ac:dyDescent="0.2">
      <c r="B78" s="79"/>
    </row>
    <row r="79" spans="2:11" s="78" customFormat="1" x14ac:dyDescent="0.2">
      <c r="B79" s="79"/>
    </row>
    <row r="80" spans="2:11" s="78" customFormat="1" x14ac:dyDescent="0.2">
      <c r="B80" s="79"/>
      <c r="C80" s="86"/>
      <c r="D80" s="86"/>
      <c r="E80" s="86"/>
    </row>
    <row r="81" spans="2:10" s="78" customFormat="1" x14ac:dyDescent="0.2">
      <c r="B81" s="79"/>
      <c r="C81" s="86"/>
      <c r="D81" s="86"/>
      <c r="E81" s="86"/>
    </row>
    <row r="82" spans="2:10" s="78" customFormat="1" x14ac:dyDescent="0.2">
      <c r="B82" s="79"/>
      <c r="C82" s="86"/>
      <c r="D82" s="86"/>
      <c r="E82" s="86"/>
    </row>
    <row r="83" spans="2:10" x14ac:dyDescent="0.2">
      <c r="B83" s="63"/>
      <c r="C83" s="64"/>
      <c r="D83" s="64"/>
      <c r="E83" s="64"/>
      <c r="F83" s="73"/>
      <c r="G83" s="73"/>
      <c r="H83" s="73"/>
      <c r="I83" s="73"/>
      <c r="J83" s="73"/>
    </row>
    <row r="84" spans="2:10" x14ac:dyDescent="0.2">
      <c r="B84" s="63"/>
      <c r="C84" s="64"/>
      <c r="D84" s="64"/>
      <c r="E84" s="64"/>
      <c r="F84" s="64"/>
      <c r="G84" s="64"/>
      <c r="H84" s="64"/>
      <c r="I84" s="64"/>
      <c r="J84" s="64"/>
    </row>
    <row r="85" spans="2:10" x14ac:dyDescent="0.2">
      <c r="B85" s="63"/>
      <c r="C85" s="64"/>
      <c r="D85" s="64"/>
      <c r="E85" s="64"/>
      <c r="F85" s="64"/>
      <c r="G85" s="64"/>
      <c r="H85" s="64"/>
      <c r="I85" s="64"/>
      <c r="J85" s="64"/>
    </row>
    <row r="86" spans="2:10" x14ac:dyDescent="0.2">
      <c r="B86" s="63"/>
      <c r="C86" s="64"/>
      <c r="D86" s="64"/>
      <c r="E86" s="64"/>
    </row>
    <row r="87" spans="2:10" x14ac:dyDescent="0.2">
      <c r="B87" s="63"/>
      <c r="C87" s="64"/>
      <c r="D87" s="64"/>
      <c r="E87" s="64"/>
    </row>
    <row r="88" spans="2:10" x14ac:dyDescent="0.2">
      <c r="B88" s="40"/>
      <c r="C88" s="64"/>
      <c r="D88" s="64"/>
      <c r="E88" s="64"/>
      <c r="F88" s="73"/>
      <c r="G88" s="73"/>
      <c r="H88" s="73"/>
      <c r="I88" s="73"/>
      <c r="J88" s="73"/>
    </row>
    <row r="89" spans="2:10" x14ac:dyDescent="0.2">
      <c r="B89" s="40"/>
      <c r="C89" s="64"/>
      <c r="D89" s="64"/>
      <c r="E89" s="64"/>
    </row>
    <row r="90" spans="2:10" x14ac:dyDescent="0.2">
      <c r="B90" s="40"/>
      <c r="C90" s="64"/>
      <c r="D90" s="64"/>
      <c r="E90" s="64"/>
      <c r="F90" s="73"/>
      <c r="G90" s="73"/>
      <c r="H90" s="73"/>
      <c r="I90" s="73"/>
      <c r="J90" s="73"/>
    </row>
    <row r="91" spans="2:10" x14ac:dyDescent="0.2">
      <c r="B91" s="40"/>
      <c r="C91" s="64"/>
      <c r="D91" s="64"/>
      <c r="E91" s="64"/>
    </row>
    <row r="92" spans="2:10" x14ac:dyDescent="0.2">
      <c r="B92" s="40"/>
      <c r="C92" s="64"/>
      <c r="D92" s="64"/>
      <c r="E92" s="64"/>
    </row>
    <row r="93" spans="2:10" x14ac:dyDescent="0.2">
      <c r="B93" s="40"/>
      <c r="C93" s="64"/>
      <c r="D93" s="64"/>
      <c r="E93" s="64"/>
      <c r="F93" s="73"/>
      <c r="G93" s="73"/>
      <c r="H93" s="73"/>
      <c r="I93" s="73"/>
      <c r="J93" s="73"/>
    </row>
    <row r="94" spans="2:10" x14ac:dyDescent="0.2">
      <c r="B94" s="63"/>
      <c r="C94" s="64"/>
      <c r="D94" s="64"/>
      <c r="E94" s="64"/>
    </row>
    <row r="95" spans="2:10" x14ac:dyDescent="0.2">
      <c r="B95" s="40"/>
      <c r="C95" s="64"/>
      <c r="D95" s="64"/>
      <c r="E95" s="64"/>
      <c r="F95" s="64"/>
      <c r="G95" s="64"/>
      <c r="H95" s="64"/>
      <c r="I95" s="64"/>
      <c r="J95" s="64"/>
    </row>
    <row r="97" spans="2:13" x14ac:dyDescent="0.2">
      <c r="B97" s="40"/>
      <c r="D97" s="64"/>
      <c r="E97" s="64"/>
    </row>
    <row r="98" spans="2:13" s="69" customFormat="1" x14ac:dyDescent="0.2">
      <c r="B98" s="71"/>
      <c r="C98" s="74"/>
      <c r="D98" s="74"/>
      <c r="E98" s="74"/>
      <c r="F98" s="75"/>
      <c r="G98" s="75"/>
      <c r="H98" s="75"/>
      <c r="I98" s="75"/>
      <c r="J98" s="75"/>
    </row>
    <row r="99" spans="2:13" s="69" customFormat="1" x14ac:dyDescent="0.2">
      <c r="B99" s="68"/>
      <c r="C99" s="74"/>
      <c r="D99" s="70"/>
      <c r="E99" s="70"/>
      <c r="F99" s="72"/>
      <c r="G99" s="72"/>
      <c r="H99" s="72"/>
      <c r="I99" s="72"/>
      <c r="J99" s="72"/>
    </row>
    <row r="100" spans="2:13" s="69" customFormat="1" x14ac:dyDescent="0.2">
      <c r="B100" s="71"/>
      <c r="C100" s="74"/>
      <c r="E100" s="74"/>
      <c r="G100" s="74"/>
      <c r="I100" s="74"/>
    </row>
    <row r="101" spans="2:13" s="69" customFormat="1" x14ac:dyDescent="0.2">
      <c r="C101" s="74"/>
      <c r="D101" s="74"/>
      <c r="E101" s="74"/>
      <c r="F101" s="75"/>
      <c r="G101" s="75"/>
      <c r="H101" s="75"/>
      <c r="I101" s="75"/>
      <c r="J101" s="75"/>
    </row>
    <row r="102" spans="2:13" x14ac:dyDescent="0.2">
      <c r="C102" s="64"/>
      <c r="D102" s="64"/>
      <c r="E102" s="64"/>
      <c r="F102" s="64"/>
    </row>
    <row r="103" spans="2:13" x14ac:dyDescent="0.2">
      <c r="B103" s="40"/>
      <c r="C103" s="64"/>
      <c r="D103" s="64"/>
      <c r="E103" s="64"/>
      <c r="F103" s="73"/>
      <c r="G103" s="73"/>
      <c r="H103" s="73"/>
      <c r="I103" s="73"/>
      <c r="J103" s="73"/>
      <c r="K103" s="73"/>
      <c r="L103" s="73"/>
      <c r="M103" s="73"/>
    </row>
    <row r="105" spans="2:13" x14ac:dyDescent="0.2">
      <c r="D105" s="64"/>
      <c r="E105" s="64"/>
    </row>
    <row r="106" spans="2:13" x14ac:dyDescent="0.2">
      <c r="D106" s="64"/>
      <c r="E106" s="64"/>
    </row>
    <row r="107" spans="2:13" x14ac:dyDescent="0.2">
      <c r="B107" s="40"/>
      <c r="D107" s="64"/>
      <c r="E107" s="64"/>
      <c r="F107" s="64"/>
      <c r="G107" s="64"/>
      <c r="H107" s="64"/>
      <c r="I107" s="64"/>
      <c r="J107" s="64"/>
    </row>
    <row r="110" spans="2:13" x14ac:dyDescent="0.2">
      <c r="B110" s="40"/>
    </row>
    <row r="111" spans="2:13" x14ac:dyDescent="0.2">
      <c r="C111" s="73"/>
      <c r="F111" s="73"/>
      <c r="G111" s="73"/>
      <c r="H111" s="73"/>
      <c r="I111" s="73"/>
      <c r="J111" s="73"/>
    </row>
    <row r="112" spans="2:13" x14ac:dyDescent="0.2">
      <c r="F112" s="73"/>
      <c r="G112" s="73"/>
      <c r="H112" s="73"/>
      <c r="I112" s="73"/>
      <c r="J112" s="73"/>
    </row>
    <row r="113" spans="3:10" x14ac:dyDescent="0.2">
      <c r="F113" s="73"/>
      <c r="G113" s="73"/>
      <c r="H113" s="73"/>
      <c r="I113" s="73"/>
      <c r="J113" s="73"/>
    </row>
    <row r="114" spans="3:10" x14ac:dyDescent="0.2">
      <c r="J114" s="76"/>
    </row>
    <row r="115" spans="3:10" x14ac:dyDescent="0.2">
      <c r="F115" s="73"/>
      <c r="G115" s="73"/>
      <c r="H115" s="73"/>
      <c r="I115" s="73"/>
      <c r="J115" s="73"/>
    </row>
    <row r="116" spans="3:10" x14ac:dyDescent="0.2">
      <c r="C116" s="77"/>
    </row>
    <row r="117" spans="3:10" x14ac:dyDescent="0.2">
      <c r="C117" s="73"/>
    </row>
    <row r="118" spans="3:10" x14ac:dyDescent="0.2">
      <c r="C118" s="73"/>
    </row>
    <row r="119" spans="3:10" x14ac:dyDescent="0.2">
      <c r="C119" s="77"/>
    </row>
    <row r="125" spans="3:10" x14ac:dyDescent="0.2">
      <c r="C125" s="65"/>
    </row>
    <row r="126" spans="3:10" x14ac:dyDescent="0.2">
      <c r="C126" s="65"/>
    </row>
    <row r="127" spans="3:10" x14ac:dyDescent="0.2">
      <c r="C127" s="65"/>
    </row>
    <row r="128" spans="3:10" x14ac:dyDescent="0.2">
      <c r="C128" s="66"/>
    </row>
    <row r="130" spans="2:3" x14ac:dyDescent="0.2">
      <c r="C130" s="65"/>
    </row>
    <row r="132" spans="2:3" x14ac:dyDescent="0.2">
      <c r="C132" s="67"/>
    </row>
    <row r="136" spans="2:3" x14ac:dyDescent="0.2">
      <c r="B136" s="40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6CB3-2EAC-2F4F-9079-0BC6FB191186}">
  <dimension ref="A1"/>
  <sheetViews>
    <sheetView topLeftCell="A9" zoomScale="108" workbookViewId="0">
      <selection activeCell="K47" sqref="K47"/>
    </sheetView>
  </sheetViews>
  <sheetFormatPr baseColWidth="10" defaultRowHeight="16" x14ac:dyDescent="0.2"/>
  <sheetData>
    <row r="1" spans="1:1" x14ac:dyDescent="0.2">
      <c r="A1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CICT financial model</vt:lpstr>
      <vt:lpstr>Appendix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yunhan qian</dc:creator>
  <cp:lastModifiedBy>yunhan qian</cp:lastModifiedBy>
  <dcterms:created xsi:type="dcterms:W3CDTF">2023-08-23T01:42:24Z</dcterms:created>
  <dcterms:modified xsi:type="dcterms:W3CDTF">2023-09-04T20:37:59Z</dcterms:modified>
</cp:coreProperties>
</file>