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va\OneDrive\Transport---Soft intervention review\Manuscript\"/>
    </mc:Choice>
  </mc:AlternateContent>
  <bookViews>
    <workbookView xWindow="-105" yWindow="-105" windowWidth="19425" windowHeight="10425"/>
  </bookViews>
  <sheets>
    <sheet name="1st details" sheetId="34" r:id="rId1"/>
    <sheet name="Sample details" sheetId="53" r:id="rId2"/>
    <sheet name="Treats &amp; Results--simplified" sheetId="77" r:id="rId3"/>
  </sheets>
  <definedNames>
    <definedName name="_xlnm._FilterDatabase" localSheetId="0" hidden="1">'1st details'!$B$1:$F$1</definedName>
    <definedName name="_xlnm._FilterDatabase" localSheetId="1" hidden="1">'Sample details'!$A$1:$CB$529</definedName>
    <definedName name="_xlnm._FilterDatabase" localSheetId="2" hidden="1">'Treats &amp; Results--simplified'!$A$1:$CN$896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77" i="34" l="1"/>
  <c r="A578" i="34" s="1"/>
  <c r="A579" i="34" s="1"/>
  <c r="A580" i="34" s="1"/>
  <c r="A581" i="34" s="1"/>
  <c r="A582" i="34" s="1"/>
  <c r="A583" i="34" s="1"/>
  <c r="A584" i="34" s="1"/>
  <c r="A585" i="34" s="1"/>
  <c r="A586" i="34" s="1"/>
  <c r="A587" i="34" s="1"/>
  <c r="A588" i="34" s="1"/>
  <c r="A589" i="34" s="1"/>
  <c r="A590" i="34" s="1"/>
  <c r="A591" i="34" s="1"/>
  <c r="A592" i="34" s="1"/>
  <c r="A593" i="34" s="1"/>
  <c r="A594" i="34" s="1"/>
  <c r="AL37" i="77" l="1"/>
  <c r="AL171" i="77"/>
  <c r="AL170" i="77"/>
  <c r="AL169" i="77"/>
  <c r="AL168" i="77"/>
  <c r="AL167" i="77"/>
  <c r="AL166" i="77"/>
  <c r="AL165" i="77"/>
  <c r="AL164" i="77"/>
  <c r="AL163" i="77"/>
  <c r="AL162" i="77"/>
  <c r="AL161" i="77"/>
  <c r="AL160" i="77"/>
  <c r="AL159" i="77"/>
  <c r="AL158" i="77"/>
  <c r="AL157" i="77"/>
  <c r="AL156" i="77"/>
  <c r="AL155" i="77"/>
  <c r="AL154" i="77"/>
  <c r="AL153" i="77"/>
  <c r="AL152" i="77"/>
  <c r="AL151" i="77"/>
  <c r="AL150" i="77"/>
  <c r="AL149" i="77"/>
  <c r="AL148" i="77"/>
  <c r="AL146" i="77"/>
  <c r="AL139" i="77"/>
  <c r="AL133" i="77"/>
  <c r="AL130" i="77"/>
  <c r="AL128" i="77"/>
  <c r="AL125" i="77"/>
  <c r="AL123" i="77"/>
  <c r="AL105" i="77"/>
  <c r="AL83" i="77"/>
  <c r="AL82" i="77"/>
  <c r="AL80" i="77"/>
  <c r="AL79" i="77"/>
  <c r="AL78" i="77"/>
  <c r="AL76" i="77"/>
  <c r="AL73" i="77"/>
  <c r="AL71" i="77"/>
  <c r="AL72" i="77"/>
  <c r="AL69" i="77"/>
  <c r="AL67" i="77"/>
  <c r="AL66" i="77"/>
  <c r="AL65" i="77"/>
  <c r="AL64" i="77"/>
  <c r="AL63" i="77"/>
  <c r="AL62" i="77"/>
  <c r="AL61" i="77"/>
  <c r="AL60" i="77"/>
  <c r="AL59" i="77"/>
  <c r="AL58" i="77"/>
  <c r="AL57" i="77"/>
  <c r="AL56" i="77"/>
  <c r="AL53" i="77"/>
  <c r="AL52" i="77"/>
  <c r="AL51" i="77"/>
  <c r="AL50" i="77"/>
  <c r="AL49" i="77"/>
  <c r="AL48" i="77"/>
  <c r="AL47" i="77"/>
  <c r="AL46" i="77"/>
  <c r="AL45" i="77"/>
  <c r="AL44" i="77"/>
  <c r="AL43" i="77"/>
  <c r="AL41" i="77"/>
  <c r="AL40" i="77"/>
  <c r="AL39" i="77"/>
  <c r="AL38" i="77"/>
  <c r="AL36" i="77"/>
  <c r="AL35" i="77"/>
  <c r="AL34" i="77"/>
  <c r="AL33" i="77"/>
  <c r="AL32" i="77"/>
  <c r="AL31" i="77"/>
  <c r="AL30" i="77"/>
  <c r="AL29" i="77"/>
  <c r="AL28" i="77"/>
  <c r="AL27" i="77"/>
  <c r="AL26" i="77"/>
  <c r="AL25" i="77"/>
  <c r="AL24" i="77"/>
  <c r="AL23" i="77"/>
  <c r="AL22" i="77"/>
  <c r="AL20" i="77"/>
  <c r="AL19" i="77"/>
  <c r="AL18" i="77"/>
  <c r="AL17" i="77"/>
  <c r="AL16" i="77"/>
  <c r="AL15" i="77"/>
  <c r="AL14" i="77"/>
  <c r="AL13" i="77"/>
  <c r="AL12" i="77"/>
  <c r="AL11" i="77"/>
  <c r="AL10" i="77"/>
  <c r="AL9" i="77"/>
  <c r="AL8" i="77"/>
  <c r="AL7" i="77"/>
  <c r="AL6" i="77"/>
  <c r="AL5" i="77"/>
  <c r="AL4" i="77"/>
  <c r="AL2" i="77"/>
  <c r="J313" i="53" l="1"/>
  <c r="AC3" i="53" l="1"/>
  <c r="AB71" i="53"/>
  <c r="AB74" i="53"/>
  <c r="AN757" i="77" l="1"/>
  <c r="G664" i="77"/>
  <c r="I642" i="77"/>
  <c r="H642" i="77"/>
  <c r="I641" i="77"/>
  <c r="H641" i="77"/>
  <c r="I640" i="77"/>
  <c r="H640" i="77"/>
  <c r="I639" i="77"/>
  <c r="H639" i="77"/>
  <c r="AN607" i="77"/>
  <c r="AW603" i="77"/>
  <c r="AN599" i="77"/>
  <c r="G596" i="77"/>
  <c r="G595" i="77"/>
  <c r="AW591" i="77"/>
  <c r="AW587" i="77"/>
  <c r="AP585" i="77"/>
  <c r="AN585" i="77"/>
  <c r="AW583" i="77"/>
  <c r="AN581" i="77"/>
  <c r="I186" i="77"/>
  <c r="A574" i="34" l="1"/>
  <c r="A573" i="34"/>
  <c r="A572" i="34"/>
  <c r="A571" i="34"/>
  <c r="A570" i="34"/>
  <c r="A569" i="34"/>
  <c r="A568" i="34"/>
  <c r="A567" i="34"/>
  <c r="A566" i="34"/>
  <c r="A565" i="34"/>
  <c r="A564" i="34"/>
  <c r="A563" i="34"/>
  <c r="A562" i="34"/>
  <c r="A561" i="34"/>
  <c r="A560" i="34"/>
  <c r="A559" i="34"/>
  <c r="A558" i="34"/>
  <c r="A557" i="34"/>
  <c r="A556" i="34"/>
  <c r="A555" i="34"/>
  <c r="A554" i="34"/>
  <c r="A553" i="34"/>
  <c r="A552" i="34"/>
  <c r="A551" i="34"/>
  <c r="A550" i="34"/>
  <c r="A549" i="34"/>
  <c r="A548" i="34"/>
  <c r="A547" i="34"/>
  <c r="A546" i="34"/>
  <c r="A545" i="34"/>
  <c r="A544" i="34"/>
  <c r="A543" i="34"/>
  <c r="A542" i="34"/>
  <c r="A541" i="34"/>
  <c r="A540" i="34"/>
  <c r="A539" i="34"/>
  <c r="A538" i="34"/>
  <c r="A537" i="34"/>
  <c r="A536" i="34"/>
  <c r="A535" i="34"/>
  <c r="A534" i="34"/>
  <c r="A533" i="34"/>
  <c r="A532" i="34"/>
  <c r="A531" i="34"/>
  <c r="A530" i="34"/>
  <c r="A529" i="34"/>
  <c r="A528" i="34"/>
  <c r="A527" i="34"/>
  <c r="A526" i="34"/>
  <c r="A525" i="34"/>
  <c r="A524" i="34"/>
  <c r="A523" i="34"/>
  <c r="A522" i="34"/>
  <c r="A521" i="34"/>
  <c r="A520" i="34"/>
  <c r="A519" i="34"/>
  <c r="A518" i="34"/>
  <c r="A517" i="34"/>
  <c r="A516" i="34"/>
  <c r="A515" i="34"/>
  <c r="A514" i="34"/>
  <c r="AC512" i="53" l="1"/>
  <c r="J501" i="53"/>
  <c r="AC501" i="53"/>
  <c r="AB501" i="53"/>
  <c r="AC484" i="53" l="1"/>
  <c r="AB484" i="53"/>
  <c r="AC493" i="53"/>
  <c r="AB493" i="53"/>
  <c r="AC509" i="53" l="1"/>
  <c r="AB488" i="53"/>
  <c r="AB520" i="53"/>
  <c r="AC505" i="53"/>
  <c r="AB489" i="53"/>
  <c r="O477" i="53" l="1"/>
  <c r="AC474" i="53"/>
  <c r="AB474" i="53"/>
  <c r="AC472" i="53"/>
  <c r="AB472" i="53"/>
  <c r="AB471" i="53"/>
  <c r="AB468" i="53"/>
  <c r="AB466" i="53"/>
  <c r="AC458" i="53"/>
  <c r="AB452" i="53"/>
  <c r="AC451" i="53"/>
  <c r="AC446" i="53"/>
  <c r="AC447" i="53"/>
  <c r="AB388" i="53" l="1"/>
  <c r="AC377" i="53" l="1"/>
  <c r="AC363" i="53"/>
  <c r="AC349" i="53"/>
  <c r="AC327" i="53"/>
  <c r="AB327" i="53"/>
  <c r="AB296" i="53"/>
  <c r="AB298" i="53"/>
  <c r="AB297" i="53"/>
  <c r="AC292" i="53"/>
  <c r="AB292" i="53"/>
  <c r="AB289" i="53"/>
  <c r="AC289" i="53"/>
  <c r="AB288" i="53" l="1"/>
  <c r="AB285" i="53"/>
  <c r="J444" i="53" l="1"/>
  <c r="J474" i="53" l="1"/>
  <c r="J473" i="53"/>
  <c r="J451" i="53" l="1"/>
</calcChain>
</file>

<file path=xl/comments1.xml><?xml version="1.0" encoding="utf-8"?>
<comments xmlns="http://schemas.openxmlformats.org/spreadsheetml/2006/main">
  <authors>
    <author>Aneeque Javaid</author>
  </authors>
  <commentList>
    <comment ref="AL466" authorId="0" shapeId="0">
      <text>
        <r>
          <rPr>
            <b/>
            <sz val="9"/>
            <color indexed="81"/>
            <rFont val="Tahoma"/>
            <family val="2"/>
          </rPr>
          <t>Aneeque Javaid:</t>
        </r>
        <r>
          <rPr>
            <sz val="9"/>
            <color indexed="81"/>
            <rFont val="Tahoma"/>
            <family val="2"/>
          </rPr>
          <t xml:space="preserve">
extract from the figure</t>
        </r>
      </text>
    </comment>
    <comment ref="AK496" authorId="0" shapeId="0">
      <text>
        <r>
          <rPr>
            <b/>
            <sz val="9"/>
            <color indexed="81"/>
            <rFont val="Tahoma"/>
            <family val="2"/>
          </rPr>
          <t>Aneeque Javaid:</t>
        </r>
        <r>
          <rPr>
            <sz val="9"/>
            <color indexed="81"/>
            <rFont val="Tahoma"/>
            <family val="2"/>
          </rPr>
          <t xml:space="preserve">
extract from Figure 2</t>
        </r>
      </text>
    </comment>
  </commentList>
</comments>
</file>

<file path=xl/sharedStrings.xml><?xml version="1.0" encoding="utf-8"?>
<sst xmlns="http://schemas.openxmlformats.org/spreadsheetml/2006/main" count="23713" uniqueCount="4625">
  <si>
    <t>#</t>
  </si>
  <si>
    <t>ref</t>
  </si>
  <si>
    <t>project reference</t>
  </si>
  <si>
    <t>Article ref</t>
  </si>
  <si>
    <t>Article</t>
  </si>
  <si>
    <t>Mode type</t>
  </si>
  <si>
    <t>Treatments</t>
  </si>
  <si>
    <t>Comments</t>
  </si>
  <si>
    <t>Stepchange pilot</t>
  </si>
  <si>
    <t>Cairns et al (2004)</t>
  </si>
  <si>
    <t>Enﬁeld TfL pilot</t>
  </si>
  <si>
    <t xml:space="preserve">72, </t>
  </si>
  <si>
    <t>Holland Park</t>
  </si>
  <si>
    <t>Ker (2003); Cairns et al (2004)</t>
  </si>
  <si>
    <t>car use</t>
  </si>
  <si>
    <t>Dulwich</t>
  </si>
  <si>
    <t>Ker (2003)</t>
  </si>
  <si>
    <t>Liverpool</t>
  </si>
  <si>
    <t>Reggio Emilia</t>
  </si>
  <si>
    <t>Porto</t>
  </si>
  <si>
    <t xml:space="preserve">Kassel </t>
  </si>
  <si>
    <t>Luxembourg</t>
  </si>
  <si>
    <t xml:space="preserve">Stuttgart-Freiberg </t>
  </si>
  <si>
    <t>Marangaroo</t>
  </si>
  <si>
    <t>James B (2003c) Update on the TravelSmart programme in Perth Western Australia
unpublished paper</t>
  </si>
  <si>
    <t>South Perth</t>
  </si>
  <si>
    <t>Bern A</t>
  </si>
  <si>
    <t>Frome</t>
  </si>
  <si>
    <t>Sustrans 2002</t>
  </si>
  <si>
    <t>Oslo</t>
  </si>
  <si>
    <t>Christies Beach</t>
  </si>
  <si>
    <t>Lisbon</t>
  </si>
  <si>
    <t>Copenhagen A</t>
  </si>
  <si>
    <t>York (12 h day)</t>
  </si>
  <si>
    <t>York, 2002</t>
  </si>
  <si>
    <t>Cologne</t>
  </si>
  <si>
    <t xml:space="preserve">Linz </t>
  </si>
  <si>
    <t>Wiesbaden</t>
  </si>
  <si>
    <t>East Hampshire 2003</t>
  </si>
  <si>
    <t>(TAPESTRY 2003)</t>
  </si>
  <si>
    <t>Bishopsworth/ Hartcliffe project I</t>
  </si>
  <si>
    <t>Quedgeley pilot</t>
  </si>
  <si>
    <t>Arnhem</t>
  </si>
  <si>
    <t xml:space="preserve">Munich </t>
  </si>
  <si>
    <t>Cambridge (UK)</t>
  </si>
  <si>
    <t>Bremen (Germany)</t>
  </si>
  <si>
    <t>Salzburg (Austria)</t>
  </si>
  <si>
    <t>Bishopston (UK)</t>
  </si>
  <si>
    <t>Borken (Germany)</t>
  </si>
  <si>
    <t>Delft/Den Haag (Netherlands)</t>
  </si>
  <si>
    <t>Halle (Germany)</t>
  </si>
  <si>
    <t>Armandale (UK)</t>
  </si>
  <si>
    <t>Frementle (France)</t>
  </si>
  <si>
    <t>Bristol VIVALDI phase 1 (UK)</t>
  </si>
  <si>
    <t>Helsinki (Finland)</t>
  </si>
  <si>
    <t>Gloucester (UK)</t>
  </si>
  <si>
    <t>Montpellier (France)</t>
  </si>
  <si>
    <t>Pinneberg (Germany)</t>
  </si>
  <si>
    <t>Leipzig (Germany)</t>
  </si>
  <si>
    <t>Magdeburg (Germany)</t>
  </si>
  <si>
    <t>Hannover-Südstadt (Germany)</t>
  </si>
  <si>
    <t>York (morning peak) (UK)</t>
  </si>
  <si>
    <t>Liverpool (UK)</t>
  </si>
  <si>
    <t>Quedgeley large scale 2004 (2)</t>
  </si>
  <si>
    <t>Frome pilot (UK)</t>
  </si>
  <si>
    <t>Melville (Australia)</t>
  </si>
  <si>
    <t>Bern B (Swiss)</t>
  </si>
  <si>
    <t>Ludwigshafen (Germany)</t>
  </si>
  <si>
    <t>Subiaco (Australia)</t>
  </si>
  <si>
    <t>Brisbane (Australia)</t>
  </si>
  <si>
    <t>Nürnberg (Germany)</t>
  </si>
  <si>
    <t>Richter, Jochen, Margareta Friman, and T. Gärling. "Review of evaluations of soft transport policy measures." Transportation: Theory and application 2.1 (2010): 5-18.</t>
  </si>
  <si>
    <t>Vincent (Australia)</t>
  </si>
  <si>
    <t>South Perth (Australia)</t>
  </si>
  <si>
    <t>Brög (2002)</t>
  </si>
  <si>
    <t>Venice (Italy)</t>
  </si>
  <si>
    <t>Vollmar (Germany)</t>
  </si>
  <si>
    <t>Bologna (Italy)</t>
  </si>
  <si>
    <t>Gloucester largescale (UK)</t>
  </si>
  <si>
    <t>Gloucester pilot (UK)</t>
  </si>
  <si>
    <t>Madrid (Spain)</t>
  </si>
  <si>
    <t>Baunatal (Germany)</t>
  </si>
  <si>
    <t>Bristol Bishopston (UK)</t>
  </si>
  <si>
    <t>Hampshire (UK)</t>
  </si>
  <si>
    <t>Kingston TfL pilot (UK)</t>
  </si>
  <si>
    <t>Kirby T (2002) Kingston upon Hull: the 20mph city. Speeds for people conference, November 2002</t>
  </si>
  <si>
    <t>Turin (Italy)</t>
  </si>
  <si>
    <t>Parma (Italy)</t>
  </si>
  <si>
    <t>Southwark TfL pilot (UK)</t>
  </si>
  <si>
    <t>Buckinghamshire County (UK)</t>
  </si>
  <si>
    <t>Bike Busters (UK)</t>
  </si>
  <si>
    <t>Boots (UK)</t>
  </si>
  <si>
    <t>Cairns et al., (2010)</t>
  </si>
  <si>
    <t>Oxford Radcliffe Hospitals NHS Trust (UK)</t>
  </si>
  <si>
    <t>Stockley Park (UK)</t>
  </si>
  <si>
    <t>Agilent Technologies (UK)</t>
  </si>
  <si>
    <t>Government Office for the East Midlands</t>
  </si>
  <si>
    <t>Pfizer</t>
  </si>
  <si>
    <t>Egg (UK)</t>
  </si>
  <si>
    <t>University of Bristol (UK)</t>
  </si>
  <si>
    <t>Vodafone (UK)</t>
  </si>
  <si>
    <t>AstraZeneca (UK)</t>
  </si>
  <si>
    <t>Nottingham City Hospital NHS Trust (UK)</t>
  </si>
  <si>
    <t>Wycombe District Council (UK)</t>
  </si>
  <si>
    <t>BP (UK)</t>
  </si>
  <si>
    <t>Addenbrooke’s NHS Trust</t>
  </si>
  <si>
    <t>Buckinghamshire County Council (UK)</t>
  </si>
  <si>
    <t>Orange (Almondsbury Park) (UK)</t>
  </si>
  <si>
    <t>Computer Associates (UK)</t>
  </si>
  <si>
    <t>Marks and Spencer Financial Services (UK)</t>
  </si>
  <si>
    <t>Plymouth Hospitals NHS Trust (UK)</t>
  </si>
  <si>
    <t>HM Prison (UK)</t>
  </si>
  <si>
    <t>Buckinghamshire  (2)</t>
  </si>
  <si>
    <t>Bluewater</t>
  </si>
  <si>
    <t>Royal Orthopaedic Hospital (UK)</t>
  </si>
  <si>
    <t>Compass Group (UK)</t>
  </si>
  <si>
    <t>Local Government Ombudsman (UK)</t>
  </si>
  <si>
    <t>Generics (UK)</t>
  </si>
  <si>
    <t>St Helen’s College (UK)</t>
  </si>
  <si>
    <t>Northﬁeld Medical Centre (UK)</t>
  </si>
  <si>
    <t>The Priory Hospital (UK)</t>
  </si>
  <si>
    <t>Buckinghamshire (UK)</t>
  </si>
  <si>
    <t>Chamber of Commerce (UK)</t>
  </si>
  <si>
    <t>Orange (Temple Point)</t>
  </si>
  <si>
    <t>Cambridgeshire County Council (UK)</t>
  </si>
  <si>
    <t>Gov. Ofﬁce for East of England (UK)</t>
  </si>
  <si>
    <t>ARUP (UK)</t>
  </si>
  <si>
    <t>City council Transport. Department (UK)</t>
  </si>
  <si>
    <t>Cambridge City Council (UK)</t>
  </si>
  <si>
    <t>WS Atkins (UK)</t>
  </si>
  <si>
    <t>Economic Develop. Depart. City (UK)</t>
  </si>
  <si>
    <t>The Dental Hospital (UK)</t>
  </si>
  <si>
    <t>Cambridge University (UK)</t>
  </si>
  <si>
    <t>Orange (UK)</t>
  </si>
  <si>
    <t>Norwich Union (UK)</t>
  </si>
  <si>
    <t>Lancashire—primary schools (UK)</t>
  </si>
  <si>
    <t>GORS (2005)</t>
  </si>
  <si>
    <t>Redcar and Cleveland—primary schools (UK)</t>
  </si>
  <si>
    <t>Thurrock—primary schools (UK)</t>
  </si>
  <si>
    <t>Wrexham secondary (UK)</t>
  </si>
  <si>
    <t>Steer Davies Gleave (2003a, 2003b)</t>
  </si>
  <si>
    <t>Bedfordshire—lower school (UK)</t>
  </si>
  <si>
    <t>Bedfordshire—middle school (UK)</t>
  </si>
  <si>
    <t>Marlow CE Infant (UK)</t>
  </si>
  <si>
    <t>Runnymede Secondary (UK)</t>
  </si>
  <si>
    <t>Bracknell Forest—primary school (UK)</t>
  </si>
  <si>
    <t>Leeds—primary schools (UK)</t>
  </si>
  <si>
    <t>Shropshire—secondary schools (UK)</t>
  </si>
  <si>
    <t>Telford &amp; Wrekin—primary school (UK)</t>
  </si>
  <si>
    <t>Hartlepool—primary school—March (UK)</t>
  </si>
  <si>
    <t>Lancashire—urban secondary schools (UK)</t>
  </si>
  <si>
    <t>Wrexham Post 16 (UK)</t>
  </si>
  <si>
    <t>Stockport—primary schools (UK)</t>
  </si>
  <si>
    <t>Shropshire—primary schools (UK)</t>
  </si>
  <si>
    <t>Hebden bridge primary (UK)</t>
  </si>
  <si>
    <t>Redcar &amp; Cleveland—secondary (UK)</t>
  </si>
  <si>
    <t>Wrexham primary (UK)</t>
  </si>
  <si>
    <t>Little Kingshill Combined (UK)</t>
  </si>
  <si>
    <t>West Wycombe Combined (UK)</t>
  </si>
  <si>
    <t>Holy Trinity CE (UK)</t>
  </si>
  <si>
    <t>John Hampden Infant (UK)</t>
  </si>
  <si>
    <t>Holmer Green Infant (UK)</t>
  </si>
  <si>
    <t>21 primary schools in boroughs of Camden and Islington</t>
  </si>
  <si>
    <t>Rowland et al., 2003</t>
  </si>
  <si>
    <t xml:space="preserve">Rowland, D., DiGuiseppi, C., Gross, M., Afolabi, E., &amp; Roberts, I. (2003). Randomised controlled trial of site specific advice on school travel patterns. Archives of disease in childhood, 88(1), 8-11. </t>
  </si>
  <si>
    <t>public primary schools (n=61) located in the inner west of
Sydney</t>
  </si>
  <si>
    <t>Wen et al., 2008</t>
  </si>
  <si>
    <t>Wen, L. M., Fry, D., Merom, D., Rissel, C., Dirkis, H., &amp; Balafas, A. (2008). Increasing active travel to school: are we on the right track? A cluster randomised controlled trial from Sydney, Australia. Preventive medicine, 47(6), 612-618.</t>
  </si>
  <si>
    <t>Two primary schools in Scotland</t>
  </si>
  <si>
    <t>Mckee et al., 2007</t>
  </si>
  <si>
    <t>McKee, R., Mutrie, N., Crawford, F., &amp; Green, B. (2007). Promoting walking to school: results of a quasi-experimental trial. Journal of Epidemiology &amp; Community Health, 61(9), 818-823.</t>
  </si>
  <si>
    <t>walking school bus (WSB) program on student transport in a low-income, urban neighborhood (Three public elementary schools)</t>
  </si>
  <si>
    <t>Mendoza et al., 2009</t>
  </si>
  <si>
    <t>Mendoza, J. A., Levinger, D. D., &amp; Johnston, B. D. (2009). Pilot evaluation of a walking school bus program in a low-income, urban community. BMC public health, 9(1), 1-7.</t>
  </si>
  <si>
    <t>Bracknell Forest</t>
  </si>
  <si>
    <t>Macmillan, A. K., Hosking, J., Connor, J. L., Bullen, C., &amp; Ameratunga, S. (2013). A Cochrane systematic review of the effectiveness of organisational travel plans: Improving the evidence base for transport decisions. Transport policy, 29, 249-256.</t>
  </si>
  <si>
    <t>Lancashire</t>
  </si>
  <si>
    <t>Redcar &amp; Cleveland</t>
  </si>
  <si>
    <t>Telford &amp; Wrekin</t>
  </si>
  <si>
    <t>TAPESTRY 2003 Dublin--(Porter, 2003)</t>
  </si>
  <si>
    <t>Tapestry European Union Campaign Solutions for Transport, Dublin, Ireland (2003)</t>
  </si>
  <si>
    <t>TAPESTRY 2003 Herts--(Rumble, 2003)</t>
  </si>
  <si>
    <t>Rumble, J., 2003. “Targeting the Environmentally Aware” United Kingdom. Tapestry European Union Campaign Solutions for Transport.</t>
  </si>
  <si>
    <t>Walk in to Work Out</t>
  </si>
  <si>
    <t>Mutrie et al., 2002</t>
  </si>
  <si>
    <t>Mutrie, N., Carney, C., Blamey, A., Crawford, F., Aitchison, T., &amp; Whitelaw, A. (2002). “Walk in to Work Out”: a randomised controlled trial of a self help intervention to promote active commuting. Journal of Epidemiology &amp; Community Health, 56(6), 407-412.</t>
  </si>
  <si>
    <t>Sargeant et al., 2004--Addenbrooke</t>
  </si>
  <si>
    <t>Sargeant, J., Carter, T., Mcsweeney, S. Hughes, W., 2004. Cambridgeshire Travel Choice Project. Final Report. Cambridge, UK: UK Department for Transport, Cambridgeshire County Council, Cambridge University Hospitals NHS Foundation Trust, Cambridgeshire Travel for Work Partnership.</t>
  </si>
  <si>
    <t>Sargeant et al., 2004--Council CarPark</t>
  </si>
  <si>
    <t>Sargeant et al., 2004--Council New Recruit</t>
  </si>
  <si>
    <t>Denver Experiment</t>
  </si>
  <si>
    <t>Atherton et al., 1982</t>
  </si>
  <si>
    <t>Atherton, T. J., Scheuernstuhl, G. J., &amp; Hawkins, D. (1982). Transportation-Related Impacts of Compressed Workweek: The Denver Experiment. Tra nsportation Research Record: Journal of the Transportation Research Board, 845, 22-30.</t>
  </si>
  <si>
    <t>Florida State University carpooling experiment</t>
  </si>
  <si>
    <t>Jacobs et al., 1982</t>
  </si>
  <si>
    <t>Jacobs, H. E., Fairbanks, D., Poche, C. E., &amp; Bailey, J. S. (1982). Multiple incentives in encouraging car pool formation on a university campus. Journal of Applied Behavior Analysis, 15(1), 141-149.</t>
  </si>
  <si>
    <t>carpool</t>
  </si>
  <si>
    <t>ecotravel coordinator program</t>
  </si>
  <si>
    <t>Nakayama et al., 2005</t>
  </si>
  <si>
    <t>Nakayama, S., &amp; Takayama, J. I. (2005). Ecotravel coordinator program: Effects on travel behavior and environmental attitude. Transportation research record, 1924(1), 224-230.</t>
  </si>
  <si>
    <t>Stockholm obesity intervention</t>
  </si>
  <si>
    <t>Hemmingsson</t>
  </si>
  <si>
    <t>Hemmingsson, E., Udden, J., Neovius, M., &amp; Rossner, S. (2009). Increased physical activity in abdominally obese women through support for changed commuting habits: A randomized clinical trial. International Journal of Obesity, 33, 645–652. doi:10.1038/ijo.2009.77</t>
  </si>
  <si>
    <t>walking and cycling</t>
  </si>
  <si>
    <t>Pedometer-Based Intervention</t>
  </si>
  <si>
    <t>Butler</t>
  </si>
  <si>
    <t>Butler, L., Furber, S., Phongsavan, P., Mark, A., &amp; Bauman, A. (2009). Effects of a pedometer-based intervention on physical activity levels after cardiac rehabilitation. Journal of Cardiopulmonary Rehabilitation and Prevention, 29, 105–114.</t>
  </si>
  <si>
    <t>The Braveheart Project</t>
  </si>
  <si>
    <t>Coull</t>
  </si>
  <si>
    <t xml:space="preserve">Coull A. J., Taylor V. H., Elton R., Murdoch P. S., &amp; Hargreaves A. D. (2004). A randomized controlled trial of senior lay health mentoring n older people with ischemic heart disease: The Braveheart Project. Age and Ageing, 33, 348–354. doi:10.1093/ageing/afh098 </t>
  </si>
  <si>
    <t>walking, physical activity</t>
  </si>
  <si>
    <t>Halbert (2000)</t>
  </si>
  <si>
    <t>Halbert J. A., Silagy C. A., Finucane P. M., Withers R. T., &amp; Hamdorf P. A. (2000). Physical activity and cardiovascular risk factors: Effects of advice from an exercise specialist in Australian general practice. Medical Journal of Australia, 173, 84–87.</t>
  </si>
  <si>
    <t>Mutrie</t>
  </si>
  <si>
    <t>general practice education programme</t>
  </si>
  <si>
    <t>Kerse</t>
  </si>
  <si>
    <t>Kerse N. M., Flicker L., Jolley D., Arroll B., &amp; Young D. (1999). Improving the health behaviours of elderly people: Randomised controlled trial of a general practice education programme. British Medical Journal, 319, 683–687. doi:10.1136/bmj.319.7211.683</t>
  </si>
  <si>
    <t>Calfas</t>
  </si>
  <si>
    <t>Calfas K. J., Long B. J., Sallis J. F., Wooten W. J., Pratt M., &amp; Patrick K. (1996). A controlled trial of physician counseling to promote the adoption of physical activity. Preventive Medicine: An International Journal Devoted to Practice and Theory, 25, 225–233. doi:10.1006/pmed.1996.0050</t>
  </si>
  <si>
    <t>Prestwich (Plan)</t>
  </si>
  <si>
    <t>Prestwich (Goal)</t>
  </si>
  <si>
    <t>Baker et al. 2008</t>
  </si>
  <si>
    <t>Baker</t>
  </si>
  <si>
    <t>walking</t>
  </si>
  <si>
    <t>Gilson (Routes)</t>
  </si>
  <si>
    <t>Gilson (Tasks))</t>
  </si>
  <si>
    <t>Napolitano</t>
  </si>
  <si>
    <t>SHAPE trials</t>
  </si>
  <si>
    <t>Fisher</t>
  </si>
  <si>
    <t>Fisher K. J., Pickering M. A., &amp; Li F. (2002). Healthy ageing through active leisure: Design and methods of SHAPE—a randomized controlled trial of a neighborhood project. World Leisure Journal, 44, 19–28. doi:10.1080/04419057.2002.9674257</t>
  </si>
  <si>
    <t>Pedometer trial</t>
  </si>
  <si>
    <t>Merom (WPP)</t>
  </si>
  <si>
    <t>Merom D., Rissel C., Phongsavan P., Smith B. J., van Kemende C., Brown W. J., &amp; Bauman A. E. (2007). Promoting walking with pedometers in the community: The Step-by-Step Trial. American Journal of Preventive Medicine, 32, 290–297. doi:10.1016/j.amepre.2006.12.007</t>
  </si>
  <si>
    <t>Kriska</t>
  </si>
  <si>
    <t>Kriska A. M., Bayles C., Cauley J. A., LaPorte R. E., Sandler R. B., &amp; Pambianco G. (1986). A randomized exercise trial in older women: Increased activity over two years and the factors associated with compliance. Medicine &amp; Science in Sports &amp; Medicine, 18, 557–562.</t>
  </si>
  <si>
    <t>telephone counseling intervention</t>
  </si>
  <si>
    <t>Nies</t>
  </si>
  <si>
    <t>Nies M. A., Chruscial H. L., &amp; Hepworth J. T. (2003). An intervention to promote walking in sedentary women in the community. American Journal of Health Behavior, 27, 524–535. doi:10.5993/AJHB.27.5.4</t>
  </si>
  <si>
    <t>telephone to walk</t>
  </si>
  <si>
    <t>Jarvis</t>
  </si>
  <si>
    <t>Jarvis K. L., Friedman R. H., Heerna T., &amp; Cullinane P. M. (1997). Older women and physical activity: Using the telephone to walk. Women’s Health Issues, 7, 24–29. doi:10.1016/S1049-3867(96)00050-3</t>
  </si>
  <si>
    <t>pedometers to increase physical activity: a pilot study</t>
  </si>
  <si>
    <t>Pal</t>
  </si>
  <si>
    <t>Pal S., Cheng C., Egger G., Binns C., &amp; Donovan R. (2009). Using pedometers to increase physical activity in overweight and obese women: A pilot study. BMC Public Health, 9, 309. doi:10.1186/1471-2458-9-309</t>
  </si>
  <si>
    <t>Norris</t>
  </si>
  <si>
    <t>Norris S. L., Grothaus L. C., Buchner D. M., &amp; Pratt M. (2000). Effectiveness of physician-based assessment and counseling for exercise in a staff model HMO. Preventive Medicine: An International Journal Devoted to Practice and Theory, 30, 513–523. doi:10.1006/pmed.2000.0673</t>
  </si>
  <si>
    <t>Pereira</t>
  </si>
  <si>
    <t>Pereira M. A., Kriska A. M., Day R. D., Cauley J. A., LaPorte R. E., &amp; Kuller L. H. (1998). A randomized walking trial in postmenopausal women: Effects on physical activity and health 10 years later. Archives of Internal Medicine, 158, 1695–1701. doi:10.1001/archinte.158.15.1695</t>
  </si>
  <si>
    <t>Halbert (2001)</t>
  </si>
  <si>
    <t>Halbert J., Crotty M., Weller D., Ahern M., &amp; Silagy C. (2001). Primary care-based physical activity programs: Effectiveness in sedentary older patients with osteoarthritis symptoms. Arthritis Care and Research, 45, 228–234. doi:10.1002/1529-0131(200106)45:3</t>
  </si>
  <si>
    <t>home‐based pedometer‐driven walking program</t>
  </si>
  <si>
    <t>Talbot</t>
  </si>
  <si>
    <t>Talbot L. A., Gaines J. M., Huynh T. N., &amp; Metter E. J. (2003). A home-based pedometer-driven walking program to increase physical activity in older adults with osteoarthritis of the knee: A preliminary study. Journal of the American Geriatrics Society, 51, 387–392. doi:10.1046/j.1532-5415.2003.51113.x</t>
  </si>
  <si>
    <t>Ferreira (N)</t>
  </si>
  <si>
    <t>Ferreira M., Matsudo S., Matsudo V., &amp; Braggion G. (2005). Effects of an intervention program of physical activity and nutrition orientation on the physical activity level of physically active women aged 50 to 72 years old. Revista Brasileira de Medicina do Esporte, 11, 166e–169e.</t>
  </si>
  <si>
    <t>Tudor-Locke</t>
  </si>
  <si>
    <t>Tudor-Locke C., Bell R., Myers A., Harris S., Ecclestone N., Lauzon N., &amp; Roger N. W. (2004). Controlled outcome evaluation of the First Step Program: A daily physical activity intervention for individuals with type II diabetes. International Journal of Obesity, 28, 113–119. doi:10.1038/sj.ijo.0802485</t>
  </si>
  <si>
    <t>Pedometer-Based Physical Activity Program</t>
  </si>
  <si>
    <t>Croteau</t>
  </si>
  <si>
    <t>Croteau K. A., Richeson N. E., Vines S. W., &amp; Jones D. B. (2004). Effects of a pedometer-based physical activity program in older adults’ mobility-related self-efficacy and physical performance. Activities, Adaptation, &amp; Ageing, 28, 19–33. doi:10.1300/J016v28n02_02</t>
  </si>
  <si>
    <t>Brownson (2005)</t>
  </si>
  <si>
    <t>Brownson R. C., Hagood L., Lovegreen S. L., Britton B., Caito N. M., Elliott M. B., et al. Tune D. (2005). A multilevel ecological approach to promoting walking in rural communities. Preventive Medicine: An International Journal Devoted to Practice and Theory, 41, 837–842. doi:10.1016/j.ypmed.2005.09.004</t>
  </si>
  <si>
    <t>Community-Based trial</t>
  </si>
  <si>
    <t>Brownson (2004)</t>
  </si>
  <si>
    <t xml:space="preserve">Brownson R. C., Baker E. A., Boyd R. L., Caito N. M., Duggan K., Housemann R. A., et al. Walton D. (2004). A community-based approach to promoting walking in rural areas. American Journal of Preventive Medicine, 27, 28–34. doi:10.1016/j.amepre.2004.03.015 </t>
  </si>
  <si>
    <t>Car-share</t>
  </si>
  <si>
    <t>Cervero</t>
  </si>
  <si>
    <t>Cervero R., &amp; Tsai Y.-H. (2003). San Francisco City CarShare: Travel demand trends and second year impacts (Working Paper 2003-05). Berkeley, CA: Institute of Urban and Regional Development, University of California at Berkeley</t>
  </si>
  <si>
    <t>Travelsmart suburbs Brisbane</t>
  </si>
  <si>
    <t>Marinelli</t>
  </si>
  <si>
    <t>Marinelli P., &amp; Roth M. (2002). Travelsmart suburbs Brisbane—a successful pilot of a voluntary travel behavior change technique. Canberra, Australia: 25th Australasian Transport Research Forum.</t>
  </si>
  <si>
    <t>Socialdata (Perth)</t>
  </si>
  <si>
    <t>Socialdata (Melville)</t>
  </si>
  <si>
    <t>Sustrans (Lancashire)</t>
  </si>
  <si>
    <t>Sustrans (Nottingham)</t>
  </si>
  <si>
    <t>Sustrans (Sheffield)</t>
  </si>
  <si>
    <t>Sustrans (Gloucester)</t>
  </si>
  <si>
    <t>Sustrans (Bristol)</t>
  </si>
  <si>
    <t>Sustrans (Cramlington)</t>
  </si>
  <si>
    <t>Sustrans (Doncaster)</t>
  </si>
  <si>
    <t>Wilmink</t>
  </si>
  <si>
    <t>Wilmink A., &amp; Hartman J. (1987). Evaluation of the Delft bicycle network plan: Final summary report. The Hague, Netherlands: Ministry of Transport and Public Works.</t>
  </si>
  <si>
    <t>TAPESTRY</t>
  </si>
  <si>
    <t>Haq</t>
  </si>
  <si>
    <t>Haq G., Whitelegg J., Cinderby S., &amp; Johnson D. (2004). Intelligent travel: Personalized travel planning in the city of York. Stockholm, Sweden: Stockholm Environment Institute.</t>
  </si>
  <si>
    <t>ABC</t>
  </si>
  <si>
    <t>A Better City (ABC). (2014). Establishing an effective commute trip reduction policy in Massachusetts. Boston, MA: Author.</t>
  </si>
  <si>
    <t xml:space="preserve">Addison &amp; Associates, </t>
  </si>
  <si>
    <t>Addison &amp; Associates. (2008). Delivering travel plans through the planning process – research report. London: Department for Transport and Communities and Local Government.</t>
  </si>
  <si>
    <t xml:space="preserve">City and County of San Francisco, </t>
  </si>
  <si>
    <t xml:space="preserve">Copsey, S. (2012). </t>
  </si>
  <si>
    <t>Copsey, S. (2012). The development and implementation processes of a travel plan within the context of
a large organisation: Using an embedded case study approach (PhD thesis). University of Hertfordshire.</t>
  </si>
  <si>
    <t>De Gruyter, C. (2017)</t>
  </si>
  <si>
    <t>De Gruyter, C. (2017). Travel plans for new residential developments: Insights from theory and practice.
Singapore: Springer Theses, Springer.</t>
  </si>
  <si>
    <t xml:space="preserve">De Gruyter et al., 2014a, </t>
  </si>
  <si>
    <t>De Gruyter, C., Rose, G., &amp; Currie, G. (2014a). Methodology for evaluating quality of travel plans for new developments. Transportation Research Record: Journal of the Transportation Research Board, 2417, 46–57.</t>
  </si>
  <si>
    <t>De Gruyter et al., 2014b;</t>
  </si>
  <si>
    <t>De Gruyter, C., Rose, G., &amp; Currie, G. (2014b). Securing travel plans through the planning approvals process: A case study of practice from Victoria, Australia. Cities, 41(Part A), 114–122.</t>
  </si>
  <si>
    <t xml:space="preserve">Enoch &amp; Potter, 2003; </t>
  </si>
  <si>
    <t>Enoch, M., &amp; Potter, S. (2003). Encouraging the commercial sector to help employees to change their travel behaviour. Transport Policy, 10(1), 51–58.</t>
  </si>
  <si>
    <t xml:space="preserve">Ho et al., 2017; </t>
  </si>
  <si>
    <t>Ho, C., Mulley, C., Tsai, C.-H., Ison, S., &amp; Wiblin, S. (2017). Area-wide travel plans – targeting strategies for greater participation in Green travel initiatives: A case study of Rouse Hill Town Centre, NSW Australia. Transportation, 44(2), 325–352.</t>
  </si>
  <si>
    <t xml:space="preserve">Jollon, 2013; </t>
  </si>
  <si>
    <t>Jollon, M. (2013). Best practices in integrating travel plans with the development approval process: Examples from the USA. Paper presented to Planning Institute of Australia (PIA) 2013 National Congress, Canberra, Australia.</t>
  </si>
  <si>
    <t xml:space="preserve">MAX, 2007; </t>
  </si>
  <si>
    <t>MAX. (2007). WP d working stage: Analysis – cross national comparison of integration of sustainable transport, mobility management and land use planning in 10 European countries. Brussels: Sixth Framework Programme, European Commission.</t>
  </si>
  <si>
    <t xml:space="preserve">NSW Government, 2011; </t>
  </si>
  <si>
    <t xml:space="preserve">Potter &amp; Enoch, 2007; </t>
  </si>
  <si>
    <t>Potter, S., &amp; Enoch, M. (2007). Mobility management in organisations. In J. P. Warren (Ed.), Managing transport energy: Power for a sustainable future (pp. 93–120). Oxford: Oxford University Press.</t>
  </si>
  <si>
    <t xml:space="preserve">RAC, 2014; </t>
  </si>
  <si>
    <t>RAC. (2014). Travel planning for new developments: Advice for local governments. Perth: RAC Mobility Bulletin #01.</t>
  </si>
  <si>
    <t xml:space="preserve">Rye et al., 2011a; </t>
  </si>
  <si>
    <t>Rye, T., Green, C., Young, E., &amp; Ison, S. (2011a). Using the land-use planning process to secure travel plans: An assessment of progress in England to date. Journal of Transport Geography, 19(2), 235–243.</t>
  </si>
  <si>
    <t xml:space="preserve">Rye et al., 2011b; </t>
  </si>
  <si>
    <t>Rye, T., Welsch, J., Plevnik, A., &amp; de Tomassi, R. (2011b). First steps towards cross-national transfer in integrating mobility management and land use planning in the EU and Switzerland. Transport Policy, 18(3), 533–543.</t>
  </si>
  <si>
    <t>Pasadena Towers Case Study</t>
  </si>
  <si>
    <t xml:space="preserve">Stewart, 1994; </t>
  </si>
  <si>
    <t>Stewart, J. (1994). Reducing drive-alone rates at small employer sites: Costs and benefits of local trip reduction ordinances – Pasadena towers case study. Transportation Research Record: Journal of the Transportation Research Board, 1433, 159–163.</t>
  </si>
  <si>
    <t xml:space="preserve">UrbanTrans &amp; Kimley Horn Associates, 2014; </t>
  </si>
  <si>
    <t>UrbanTrans &amp; Kimley Horn Associates. (2014). City of Boulder developer TDM requirements: Best practices research. Boulder, CO: Author.</t>
  </si>
  <si>
    <t xml:space="preserve">Vanoutrive, 2014; </t>
  </si>
  <si>
    <t>Vanoutrive, T. (2014). Workplace travel plans: Can they be evaluated effectively by experts? Transportation Planning and Technology, 37(8), 757–774</t>
  </si>
  <si>
    <t xml:space="preserve">Vanoutrive et al., 2010; </t>
  </si>
  <si>
    <t>Vanoutrive, T., Van Malderen, L., Jourquin, B., Thomas, I., Verhetsel, A., &amp; Witlox, F. (2010). Mobility management measures by employers: Overview and exploratory analysis for Belgium. European Journal of Transport Infrastructure and Research, 10(2), 121–141.</t>
  </si>
  <si>
    <t>Wiblin et al., 2012</t>
  </si>
  <si>
    <t>Wiblin, S., Mulley, C., &amp; Ison, S. (2012). Precinct wide travel plans – learnings from Rouse Hill Town Centre. Paper presented to 35th Australasian Transport Research Forum (ATRF), Perth, Australia.</t>
  </si>
  <si>
    <t>Brighton Year 1</t>
  </si>
  <si>
    <t>Chatterjee, K. (2009). A comparative evaluation of large-scale personal travel planning projects in England. Transport Policy, 16(6), 293-305.</t>
  </si>
  <si>
    <t>detailed evaluation report not available. Headline results only</t>
  </si>
  <si>
    <t>Bristol: Bishopsworth 1</t>
  </si>
  <si>
    <t>Bristol: Bishopsworth 2</t>
  </si>
  <si>
    <t xml:space="preserve">car use </t>
  </si>
  <si>
    <t>Bristol: Hartcliffe</t>
  </si>
  <si>
    <t>Bristol: Bishopston</t>
  </si>
  <si>
    <t>Darlington Phase 1</t>
  </si>
  <si>
    <t>Lancashire: South Ribble</t>
  </si>
  <si>
    <t>Nottingham Lady Bay</t>
  </si>
  <si>
    <t>Nottingham Meadows</t>
  </si>
  <si>
    <t>Peterborough Phase 1</t>
  </si>
  <si>
    <t>Worchester Phase 1</t>
  </si>
  <si>
    <t>Experimental Study Munich</t>
  </si>
  <si>
    <t>Bamberg, S., &amp; Rees, J. (2017). The impact of voluntary travel behavior change measures–A meta-analytical comparison of quasi-experimental and experimental evidence. Transportation Research Part A: Policy and Practice, 100, 16-26.</t>
  </si>
  <si>
    <t>Sapporo</t>
  </si>
  <si>
    <t>Sapporo (Ainosato)</t>
  </si>
  <si>
    <t>Sapporo (Ebetsu)</t>
  </si>
  <si>
    <t>Takasaki City</t>
  </si>
  <si>
    <t>Kanazawa</t>
  </si>
  <si>
    <t>Hitachi City</t>
  </si>
  <si>
    <t>Osaka City</t>
  </si>
  <si>
    <t>Suita City</t>
  </si>
  <si>
    <t>Kawanishi- Inagawa area</t>
  </si>
  <si>
    <t>Mihara Town</t>
  </si>
  <si>
    <t>Suzuran-dai (Hyogo- Prefecture)</t>
  </si>
  <si>
    <t>Miki City</t>
  </si>
  <si>
    <t>Himeji City</t>
  </si>
  <si>
    <t>Keihanshin area</t>
  </si>
  <si>
    <t>Obihiro City</t>
  </si>
  <si>
    <t>Ryugasaki City</t>
  </si>
  <si>
    <t>Kanazawa City (several workplaces)</t>
  </si>
  <si>
    <t>Toyonaka City (1 workplace)</t>
  </si>
  <si>
    <t>Suita City (1 university)</t>
  </si>
  <si>
    <t>Himeji City (3 workplaces)</t>
  </si>
  <si>
    <t>Osaka Prefecture (several workplaces)</t>
  </si>
  <si>
    <t>Izumi City</t>
  </si>
  <si>
    <t>Toyonaka</t>
  </si>
  <si>
    <t>Fuji</t>
  </si>
  <si>
    <t>Hadano</t>
  </si>
  <si>
    <t>Armadale</t>
  </si>
  <si>
    <t>James, Bruce, Matthew Burke, and Barbara TH Yen. "A critical appraisal of individualised marketing and travel blending interventions in Queensland and Western Australia from 1986–2011." Travel Behaviour and Society 8 (2017): 1-13.</t>
  </si>
  <si>
    <t>Bassendean</t>
  </si>
  <si>
    <t>Belmont</t>
  </si>
  <si>
    <t>Cambridge</t>
  </si>
  <si>
    <t xml:space="preserve">(James 2003a,c). </t>
  </si>
  <si>
    <t>James B (2003a) Involving local communities in mobility management – the TravelSmart lessons in Perth, Australia unpublished paper
James B (2003c) Update on the TravelSmart programme in Perth Western Australia. unpublished paper</t>
  </si>
  <si>
    <t>Canning</t>
  </si>
  <si>
    <t>Gosnells (Thornlie)</t>
  </si>
  <si>
    <t>Claremont</t>
  </si>
  <si>
    <t>Cottesloe</t>
  </si>
  <si>
    <t>Nedlands</t>
  </si>
  <si>
    <t>Fremantle</t>
  </si>
  <si>
    <t>Joondalup</t>
  </si>
  <si>
    <t>Joondalup (Living Smart)</t>
  </si>
  <si>
    <t>Mandurah (Living Smart)</t>
  </si>
  <si>
    <t>Melville (East)</t>
  </si>
  <si>
    <t>Melville (West)</t>
  </si>
  <si>
    <t>Perth City</t>
  </si>
  <si>
    <t>Stirling</t>
  </si>
  <si>
    <t>Vincent</t>
  </si>
  <si>
    <t>Rockingham</t>
  </si>
  <si>
    <t>Subiaco</t>
  </si>
  <si>
    <t>Swan</t>
  </si>
  <si>
    <t>Victoria Park</t>
  </si>
  <si>
    <t>Wanneroo (Clarkson)</t>
  </si>
  <si>
    <t>Wanneroo (Marangaroo)</t>
  </si>
  <si>
    <t>Adelaide pilot</t>
  </si>
  <si>
    <t>Adelaide – Christies Beach</t>
  </si>
  <si>
    <t>Adelaide – Dulwich</t>
  </si>
  <si>
    <t>Brisbane – Holland Park (Qld)</t>
  </si>
  <si>
    <t>Redland</t>
  </si>
  <si>
    <t>Socialdata Australia (2005c) Individualised Marketing for the Shire of Redland –
Final Report Queensland Transport, Australia.</t>
  </si>
  <si>
    <t>Brisbane (North)</t>
  </si>
  <si>
    <t>Goulias, K.G. 2008. Audit of Brisbane North Communities Project: Final Report
Brisbane City Council, Australia.</t>
  </si>
  <si>
    <t>Brisbane (South)</t>
  </si>
  <si>
    <t>Goulias, K.G., 2001. Audit of South Perth Individualized Marketing Evaluation
Survey – Final Report Department of Transport. Western Australia http://www.transport.wa.gov.au/activetransport/24690.asp.</t>
  </si>
  <si>
    <t>Gold Coast</t>
  </si>
  <si>
    <t>Goulias, K.G., Brög, W., James, B., Graham, C., 2002. Travel behavior analysis of south
Perth individualized marketing intervention. Transp. Res. Rec. 1807, 77–86.</t>
  </si>
  <si>
    <t>Sunshine Coast</t>
  </si>
  <si>
    <t>South Perth (WA)</t>
  </si>
  <si>
    <t>Grange (Qld)</t>
  </si>
  <si>
    <t>Townsville (Qld)</t>
  </si>
  <si>
    <t>occupational health care units (OHC) intervention</t>
  </si>
  <si>
    <t>Aittasalo 2012 Intervention</t>
  </si>
  <si>
    <t>Aittasalo M, Rinne M, Pasaren M, Kukkonen-Harjula G, Vasankari T: Promoting walking among office employees―evaluation of a randomized controlled intervention with pedometers and e-mail messages. BMC Public 2012, 12:403.</t>
  </si>
  <si>
    <t>implementation intentions intervention</t>
  </si>
  <si>
    <t>Armitage 2011</t>
  </si>
  <si>
    <t>Armitage CJ, Reid JC, Spencer CP: Evidence that implementation intentions reduce single-occupancy car use in a rural population: moderating effects of compliance with instructions. Transportmetrica 2011, 7:455–466.</t>
  </si>
  <si>
    <t>Residential relocation intervention</t>
  </si>
  <si>
    <t xml:space="preserve">Bamberg 2006 </t>
  </si>
  <si>
    <t>Bamberg S: Is a residential relocation a good opportunity to change people’s travel behavior? Results From a theory-driven intervention study. Environ Behav 2006, 38:820–840</t>
  </si>
  <si>
    <t>travel mode choice</t>
  </si>
  <si>
    <t>self-regulated behavioral change intervention: Stage-based dialog campaign</t>
  </si>
  <si>
    <t>Bamberg 2013</t>
  </si>
  <si>
    <t>Bamberg S: Applying the stage model of self-regulated behavioral change in a car use reduction intervention. J Environ Psychol 2013, 33:68–75.</t>
  </si>
  <si>
    <t>self-regulated behavioral change intervention: standardized information</t>
  </si>
  <si>
    <t>rush-hour avoidance intervention: Yeti</t>
  </si>
  <si>
    <t>Ben-Elia 2011</t>
  </si>
  <si>
    <t>Ben-Elia E, Ettema D: Changing commuters’ behavior using rewards: a study of rush-hour avoidance. Transp Res Part F Traffic Psychol Behav 2011, 14:354–368.</t>
  </si>
  <si>
    <t>rush-hour avoidance</t>
  </si>
  <si>
    <t>rush-hour avoidance intervention: Monetary</t>
  </si>
  <si>
    <t>Sweden car use reduction intervention</t>
  </si>
  <si>
    <t>Eriksson 2008</t>
  </si>
  <si>
    <t>Eriksson L, Garvill J, Nordlund A: Interrupting habitual car use: the importance of car habit strength and moral motivation for personal car use reduction. Transp Res Part F Traffic Psychol Behav 2008, 11(6):427–433.</t>
  </si>
  <si>
    <t>Sapporo city school intervention: planning group</t>
  </si>
  <si>
    <t>Fujii 2005</t>
  </si>
  <si>
    <t>Fujii S, Taniguchi A: Reducing family car-use by providing travel advice or requesting behavioral plans: an experimental analysis of travel feedback programs. Transport Res D-Tr E 2005, 10:385–393.</t>
  </si>
  <si>
    <t>Sapporo city school intervention: Advice</t>
  </si>
  <si>
    <t>Umea awareness experiment</t>
  </si>
  <si>
    <t>Garvill 2003</t>
  </si>
  <si>
    <t>Garvill J, Marell A, Nordlund A: Effects of increased awareness on choice of travel mode. Transportation 2003, 30(1):63–79.</t>
  </si>
  <si>
    <t>Göteborg car reduction experiment: charge</t>
  </si>
  <si>
    <t>Jakobsson 2002</t>
  </si>
  <si>
    <t>Jakobsson C, Fujii S, Gärling T: Effects of economic disincentives on private car use. Transportation 2002, 29(4):349–370.</t>
  </si>
  <si>
    <t>Göteborg car reduction experiment: Charge + plan</t>
  </si>
  <si>
    <t>Göteborg car reduction experiment: Extend charge + plan</t>
  </si>
  <si>
    <t>Bochum and Dortmund experiment: Commitment + free ticket</t>
  </si>
  <si>
    <t>Matthies 2006</t>
  </si>
  <si>
    <t>Matthies E, Klöckner C, Preißner C: Applying a modified moral decision making model to change habitual car use: how can commitment be effective? Appl Psychol 2006, 55:91–106.</t>
  </si>
  <si>
    <t>Bochum and Dortmund experiment: Free ticket</t>
  </si>
  <si>
    <t>Bochum and Dortmund experiment: Commitment</t>
  </si>
  <si>
    <t xml:space="preserve">152, 162 </t>
  </si>
  <si>
    <t>Mutrie 2002</t>
  </si>
  <si>
    <t>Gouda experiment: Environmental information</t>
  </si>
  <si>
    <t>Tertoolen 1998</t>
  </si>
  <si>
    <t>Tertoolen G, Van Kreveld D, Verstraten B: Psychological resistance against attempts to reduce private car use. Transp Res Part A Policy Pract 1998, 32:171–181.</t>
  </si>
  <si>
    <t>Gouda experiment: Cost information</t>
  </si>
  <si>
    <t>Gouda experiment: Environment + Cost information</t>
  </si>
  <si>
    <t>Gouda experiment: Self-monitoring, No information</t>
  </si>
  <si>
    <t>Copenhagen experiment: Free travelcard</t>
  </si>
  <si>
    <t>Thøgersen 2008</t>
  </si>
  <si>
    <t>Thøgersen J: Promoting public transport as a subscription service: effects of a free month travel card. Transp Policy 2009, 16:335–343.</t>
  </si>
  <si>
    <t>PT</t>
  </si>
  <si>
    <t>Copenhagen experiment: Customised Timetable</t>
  </si>
  <si>
    <t>Copenhagen experiment: Free travelcard + customised timetable</t>
  </si>
  <si>
    <t>Copenhagen experiment: Plan</t>
  </si>
  <si>
    <t>Copenhagen experiment: Free travelcard + plan</t>
  </si>
  <si>
    <t>Australian Greenhouse Office, 2005</t>
  </si>
  <si>
    <t>bike</t>
  </si>
  <si>
    <t xml:space="preserve">Brog and Barta, 2007; </t>
  </si>
  <si>
    <t>Brog, W., Barta, F., 2007. National demonstration project (FTA): Individualized marketing demonstration program. 86th Annual Meeting of the Transportation Research Board. Transportation Research Board, Washington, DC.</t>
  </si>
  <si>
    <t xml:space="preserve">Cooper, 2007; </t>
  </si>
  <si>
    <t>Cooper, C., 2007. Successfully changing individual travel behavior: Applying community-based social marketing to travel choice. 86th Annual Meeting of the Transportation Research Board. Transportation Research Board, Washington, DC.</t>
  </si>
  <si>
    <t xml:space="preserve">Portland Office of Transportation, 2007; </t>
  </si>
  <si>
    <t xml:space="preserve">Socialdata America, 2005; </t>
  </si>
  <si>
    <t xml:space="preserve">City of Portland Office of Transportation, 2006; </t>
  </si>
  <si>
    <t xml:space="preserve">City of Portland Office of Transportation, 2005). </t>
  </si>
  <si>
    <t>South Perth TravelSmart, 1997</t>
  </si>
  <si>
    <t>Met Bus Information and marketing Campaign</t>
  </si>
  <si>
    <t>Melbourne Tram and Info Marketing Campaign , 1997</t>
  </si>
  <si>
    <t xml:space="preserve">Office (6 sites) </t>
  </si>
  <si>
    <t xml:space="preserve"> Spack et al., (2010)</t>
  </si>
  <si>
    <t>Spack, M., Bultman, M., Pettis, K., Thompson, J., &amp; Collins, J. (2010). Travel demand management: An analysis of the effectiveness of TDM plans in reducing traffic and parking in the Minneapolis-St. Paul metropolitan area. Minnesota: Spack Consulting.</t>
  </si>
  <si>
    <t>Office (1 site)</t>
  </si>
  <si>
    <t>(NSW Government, 2011)</t>
  </si>
  <si>
    <t>NSW Government. (2011). Active travel: Optus relocation. Sydney, New South Wales: Author.</t>
  </si>
  <si>
    <t xml:space="preserve"> (Baker, 2007)</t>
  </si>
  <si>
    <t xml:space="preserve">Baker G., Gray S. R., Wright A., Fitzsimons C., Nimmo M., Lowry R., &amp; Mutrie N. (2008). The effect of a pedometer-based community walking intervention “Walking for Wellbeing in the West” on physical activity levels and health outcomes: A 12 week randomized controlled trial. International Journal of Behavior Nutrition and Physical Activity, 5, 44. doi:10.1186/1479-5868-5-44 </t>
  </si>
  <si>
    <t>Employment (20 sites)a</t>
  </si>
  <si>
    <t>(Cairns et al., 2010)</t>
  </si>
  <si>
    <t>Cairns, S., Newson, C., &amp; Davis, A. (2010). Understanding successful workplace travel initiatives in the UK. Transportation Research Part A: Policy and Practice, 44(7), 473–494.</t>
  </si>
  <si>
    <t xml:space="preserve">Residential (16 sites) </t>
  </si>
  <si>
    <t xml:space="preserve"> (Arlington County Commuter Services, 2013)</t>
  </si>
  <si>
    <t>Arlington County Commuter Services. (2013). Residential building transportation performance monitoring study. Arlington, VA: Author.</t>
  </si>
  <si>
    <t>Residential (8 sites)</t>
  </si>
  <si>
    <t xml:space="preserve"> (WSP, 2014)</t>
  </si>
  <si>
    <t>WSP. (2014). Does car ownership increase car use? A study of the use of car parking within residential developments in London. Surrey: Commissioned by the Berkeley Group.</t>
  </si>
  <si>
    <t>Beddington Zero Energy
Development (BedZED), South London, UK</t>
  </si>
  <si>
    <t>BedZED Seven Years On: The Impact of the UK’s Best Known Eco-Village and Its Residents. BioRegional, London, 2009.</t>
  </si>
  <si>
    <t>Poole Quarter, Poole,
UK</t>
  </si>
  <si>
    <t>Making Residential Travel Plans Work: Guidelines for New Development. UK Department for Transport, London, 2005. Melia, S. Potential for Carfree Development in the UK. Faculty of Environment and Technology, University of West England, Bristol, United Kingdom, 2009.</t>
  </si>
  <si>
    <t>Newcastle Great Park,
Newcastle upon Tyne,
UK</t>
  </si>
  <si>
    <t>Travel Plan Services Ltd. Newcastle Great Park Framework Travel Plan Implementation: Annual Progress and Monitoring Report. Wakefield, United Kingdom, 2013.</t>
  </si>
  <si>
    <t>Queen Elizabeth Park,
Guildford</t>
  </si>
  <si>
    <t>Making Residential Travel Plans Work: Guidelines for New Development.
UK Department for Transport, London, 2005.</t>
  </si>
  <si>
    <t>30 residential and mixeduse developments in Melbourne, Australia</t>
  </si>
  <si>
    <t>De Gruyter, C., G. Rose, and G. Currie. Methodology for Evaluating Quality of Travel Plans for New Developments. In Transportation Research Record: Journal of the Transportation Research Board, No. 2417, Transportation Research Board of the National Academies,
Washington, D.C., 2014, pp. 46–57.</t>
  </si>
  <si>
    <t>Rouse Hill, New South
Wales, Australia</t>
  </si>
  <si>
    <t>Wiblin, S., C. Mulley, and S. Ison. Precinct-Wide Travel Plans: Learnings from Rouse Hill Town Centre. Presented at 35th Australasian Transport Research Forum, Perth, Australia, 2012.</t>
  </si>
  <si>
    <t>Residential (4 sites) :Case–Control 1 (CC1)</t>
  </si>
  <si>
    <t xml:space="preserve"> De Gruyter et al., 2015c</t>
  </si>
  <si>
    <t>De Gruyter, C., Rose, G., &amp; Currie, G. (2015c). Understanding travel plan effectiveness for new residential developments. Transportation Research Record: Journal of the Transportation Research Board, 2537, 126–136.</t>
  </si>
  <si>
    <t>Residential (4 sites) : Case–Control 2 (CC2)</t>
  </si>
  <si>
    <t>Residential (4 sites) : Case–Control 3 (CC3)</t>
  </si>
  <si>
    <t>Residential (4 sites) : Case–Control 4 (CC4)</t>
  </si>
  <si>
    <t>Residential (1 site)</t>
  </si>
  <si>
    <t>(Wiblin et al., 2012)</t>
  </si>
  <si>
    <t>hospital travel plan (1 site)</t>
  </si>
  <si>
    <t xml:space="preserve"> (Petrunoff et al., 2016b)</t>
  </si>
  <si>
    <t>Petrunoff, N., Wen, L. M., &amp; Rissel, C. (2016b). Effects of a workplace travel plan intervention encouraging active travel to work: Outcomes from a three-year time-series study. Public Health, 135, 38–47.</t>
  </si>
  <si>
    <t>Hospital (2 sites)</t>
  </si>
  <si>
    <t xml:space="preserve"> (Petrunoff et al., 2015)</t>
  </si>
  <si>
    <t>Petrunoff, N., Rissel, C., Wen, L. M., &amp; Martin, J. (2015). Carrots and sticks vs carrots: Comparing approaches to workplace travel plans using disincentives for driving and incentives for active travel. Journal of Transport &amp; Health, 2(4), 563–567.</t>
  </si>
  <si>
    <t>Sheffield University</t>
  </si>
  <si>
    <t xml:space="preserve">Rye, 2002 </t>
  </si>
  <si>
    <t>Nottingham City Hospital, Nottingham, East Midlands</t>
  </si>
  <si>
    <t>Fife Council, Fife, Scotland</t>
  </si>
  <si>
    <t>Hewlett Packard, Edinburgh, Scotland</t>
  </si>
  <si>
    <t>Stockley Park Business Park, near Heathrow Airport, West London</t>
  </si>
  <si>
    <t>Gyle/New Edinburgh Park (NEP), Edinburgh</t>
  </si>
  <si>
    <t>Walk to Work day</t>
  </si>
  <si>
    <t>Merom et al., 2005</t>
  </si>
  <si>
    <t>Merom, Dafna, et al. "Effect of Australia's Walk to Work Day campaign on adults' active commuting and physical activity behavior." American Journal of Health Promotion 19.3 (2005): 159-162.</t>
  </si>
  <si>
    <t>University of Bristol Staff Travel Surveys</t>
  </si>
  <si>
    <t>Brockman and Fox, 2011</t>
  </si>
  <si>
    <t>Brockman, R., Fox, K.R., 2011. Physical activity by stealth? The potential health benefits of a workplace transport plan. Public Health 125, 210–216.</t>
  </si>
  <si>
    <t>pilot study in Australia</t>
  </si>
  <si>
    <t>Wen et al., 2005</t>
  </si>
  <si>
    <t>Li Ming Wen, Neil Orr, Jeni Bindon, Chris Rissel, Promoting active transport in a workplace setting: evaluation of a pilot study in Australia, Health Promotion International, Volume 20, Issue 2, June 2005, Pages 123–133, https://doi.org/10.1093/heapro/dah602</t>
  </si>
  <si>
    <t>cycle commuting in New Zealand</t>
  </si>
  <si>
    <t>O’Fallon, 2010*</t>
  </si>
  <si>
    <t>O’Fallon, C., 2010. Bike now: exploring methods of building sustained participation in cycle commuting in New Zealand. Road Transp. Res. 19, 77–89.</t>
  </si>
  <si>
    <t>town-wide cycling initiatives in England</t>
  </si>
  <si>
    <t>Goodman et al., 2013</t>
  </si>
  <si>
    <t>Goodman, A., Panter, J., Sharp, S.J., Ogilvie, D., 2013. Effectiveness and equity impacts of town-wide cycling initiatives in England: a longitudinal, controlled natural experimental study. Soc. Sci. Med. 97, 228–237.</t>
  </si>
  <si>
    <t>education classes</t>
  </si>
  <si>
    <t>Thomas et al., 2009</t>
  </si>
  <si>
    <t>Thomas, I.M., Sayers, S.P., Godon, J.L., Reilly, S.R., 2009. Bike, walk, and wheel: a way of life in Columbia, Missouri. Am. J. Prev. Med. 37, S322–S328.</t>
  </si>
  <si>
    <t>Clean Air Force’s ‘‘Don’t Drive
1-in-5’’ campaign</t>
  </si>
  <si>
    <t>Alcott and DeCindis, 1991</t>
  </si>
  <si>
    <t>Alcott, R., DeCindis, M.M., 1991. Clean air force campaign 1989–1990: programs, attitudes, and commute behavior changes. Transp. Res. Rec. 1321, 34–44.</t>
  </si>
  <si>
    <t xml:space="preserve"> TravelSmart</t>
  </si>
  <si>
    <t>James and Brög, 2001</t>
  </si>
  <si>
    <t>James, B., Brög, W., 2001. Increasing walking trips through TravelSmart  individualised marketing. World Transp. Policy Pract. 7, 61–66.</t>
  </si>
  <si>
    <t>Touwen, 1997</t>
  </si>
  <si>
    <t>Touwen, M., 1997. Stimulating bicycle use by companies in the Netherlands. In: Tolley, ,R. (Ed.), The greening of urban transport: Planning for walking and cycling in western cities. John Wiley &amp; Sons Ltd., Chichester, U.K., pp. 415–422.</t>
  </si>
  <si>
    <t>‘You-move-nrw’ campaign</t>
  </si>
  <si>
    <t>Reutter, 2004</t>
  </si>
  <si>
    <t>Reutter, O., 2004. The ‘You-move-nrw’ campaign—New partnerships for youth oriented and environmentally friendly mobility management. World Transp. Policy Pract. 10 (4), 15–21.</t>
  </si>
  <si>
    <t>Marin County Safe Routes</t>
  </si>
  <si>
    <t>Staunton et al., 2003</t>
  </si>
  <si>
    <t>Staunton, C.E., Hubsmith, D., Kallins, W., 2003. Promoting safe walking and biking to school: The Marin County success story. Am. J. Public Health 93, 1431–1434.</t>
  </si>
  <si>
    <t>California's safe routes to school</t>
  </si>
  <si>
    <t>Boarnet et al., 2005</t>
  </si>
  <si>
    <t>Boarnet, M.G., Day, K., Anderson, C., McMillan, T., Alfonzo, M., 2005. California's safe routes to school program. Impacts on walking, bicycling, and pedestrian safety. J. Am. Plann. Assoc. 71, 301–317.</t>
  </si>
  <si>
    <t>California's safe routes  analysis</t>
  </si>
  <si>
    <t>Orenstein et al., 2007</t>
  </si>
  <si>
    <t>Orenstein, M.R., Gutierrez, N., Rice, T.M., Cooper, J.F., Ragland, D.R., 2007. Safe Routes to School safety and mobility analysis. Traffic Safety Center, Univ. of California at Berkeley.</t>
  </si>
  <si>
    <t>‘Ride to Work Day’</t>
  </si>
  <si>
    <t>Rose and Marfurt, 2007</t>
  </si>
  <si>
    <t>Rose, G., Marfurt, H., 2007. Travel behaviour change impacts of a major ride to work day event. Transp. Res. Part A 41, 351–364.</t>
  </si>
  <si>
    <t>Ciclovía-Recreativa</t>
  </si>
  <si>
    <t>Sarmiento et al., 2010</t>
  </si>
  <si>
    <t>Sarmiento, O., Torres, A., Jacoby, E., Pratt, M., Schmid, T., Stierling, G., 2010, in press. The Ciclovía-Recreativa: A mass recreational program with looming public health potential. J. Phys. Act. Health.</t>
  </si>
  <si>
    <t>check the underlying case studies</t>
  </si>
  <si>
    <t>Ciclovias</t>
  </si>
  <si>
    <t>Gomez et al. (2005)</t>
  </si>
  <si>
    <t>Gomez, L., Sarmiento, O., Lucimi, D., Espinosa, G., Forero, R., Bauman, A., 2005. Prevalence and factors associated with walking and bicycling for transport among young adults in two low-income localities of Bogotá, Colombia. J. Phys. Act. Health 2, 445–449.</t>
  </si>
  <si>
    <t xml:space="preserve">Parra et al., 2007;  </t>
  </si>
  <si>
    <t>Parra, D., Gomez, L., Pratt, M., Sarmiento, O., Mosquera, J., Triche, E., 2007. Policy and built environment changes in Bogota and their importance in health promotion. Indoor Built Environ. 16 (4), 344–348.</t>
  </si>
  <si>
    <t>IDU, 2009;</t>
  </si>
  <si>
    <t>IDU, 2009. CicloRutas. Instituto de Desarrollo Urbano (IDU), City of Bogota, Colombia. Available at: http://www.idu.gov.co/web/guest/espacio_ciclorutas.</t>
  </si>
  <si>
    <t xml:space="preserve">IDRD, 2004; </t>
  </si>
  <si>
    <t>IDRD, 2004. Ciclovía Recreovía. Instituto Distrital para la Recreación y el Deporte (IDRD), City of Bogota, Colombia. Available at: http://www.idrd.gov.co/www/section-27.jsp.</t>
  </si>
  <si>
    <t>Despascio, 2008</t>
  </si>
  <si>
    <t>Despascio, A., 2008. Bogotá: Edging back from the brink. Sustainable Transport 20, 14–18.</t>
  </si>
  <si>
    <t xml:space="preserve">Montezuma, 2005; </t>
  </si>
  <si>
    <t>mass cycling event</t>
  </si>
  <si>
    <t>Bowles et al., 2006</t>
  </si>
  <si>
    <t>Bowles, H.R., Rissel, C., Bauman, A.E., 2006. Mass cycling events: Who participates and is their post-event behaviour influenced by participation? Int. J. Behav. Nutr. Phys. Act 3, 39. doi:10.1186/1479-5868-3-39.</t>
  </si>
  <si>
    <t>Great Victorian Bike Ride</t>
  </si>
  <si>
    <t>Godbold, 2005</t>
  </si>
  <si>
    <t>Godbold, T., 2005. Exploring the self reported impacts of participation in the 2004 Great Victorian Bike Ride. School of Health and Social Development, Deakin University, Melbourne, Australia.</t>
  </si>
  <si>
    <t>Cycling promotion</t>
  </si>
  <si>
    <t>Greig, 2001</t>
  </si>
  <si>
    <t>Greig, R., 2001. Cycling promotion in Western Australia. Health Promot. J. Austr. 12, 250–253.</t>
  </si>
  <si>
    <t>soccer games in Davis</t>
  </si>
  <si>
    <t>Tal and Handy, 2008</t>
  </si>
  <si>
    <t>Tal, G., Handy, S., 2008. Children's biking for non-school purposes: Getting to soccer games in Davis, CA. Transp. Res. Rec. 2074, 40–45.</t>
  </si>
  <si>
    <t>central Sidney</t>
  </si>
  <si>
    <t>Telfer et al., 2006</t>
  </si>
  <si>
    <t>Telfer, B., Rissel, C., Bindon, J., Bosch, T., 2006. Encouraging cycling through a pilot cycling proficiency training program among adults in central Sidney. J. Sci. Med. Sport 9, 151–156.</t>
  </si>
  <si>
    <t>Bauman et al., 2008</t>
  </si>
  <si>
    <t>Bauman, A., Rissel, C., Garrard, J., Kerr, I., Speidel, R., Fishman, E., 2008. Getting Australia moving: Barrriers, facilitators and interventions to get more Australians physically active through cycling. Funded by the Australian Government, Department of Health and Ageing. Cycling Promotion Fund, Melbourne.</t>
  </si>
  <si>
    <t>Minnesota</t>
  </si>
  <si>
    <t>Buxbaum, (2006)</t>
  </si>
  <si>
    <t>Buxbaum, J., 2006. Mileage-Based User Fee Demonstration Project: Pay-as-You-Drive Experimental Findings. Minnesota Department of Transportation, Research Report 2006. 39A.</t>
  </si>
  <si>
    <t>North Central Texas pay-as-you-drive insurance program</t>
  </si>
  <si>
    <t xml:space="preserve">Reese and Pash-Brimmer, 2009; </t>
  </si>
  <si>
    <t>Reese, C.A., Pash-Brimmer, A., 2009. North Central Texas pay-as-you-drive insurance pilot program. In: Pulugurtha, S. (Ed.), Transportation, Land Use, Planning and Air Quality: Selected Papers of the 2009 Transportation, Land Use, Planning and Air Quality Conference. American Society of Civil Engineers,Washington D. C., pp. 41–50.</t>
  </si>
  <si>
    <t>pay-as-you drive vehicle insurance: Dutch field experiment</t>
  </si>
  <si>
    <t xml:space="preserve">Bolderdijk et al., 2011; </t>
  </si>
  <si>
    <t>Bolderdijk, J.W., Knockaert, J., Steg, E.M., Verhoef, E.T., 2011. Effects of pay-as-you drive vehicle insurance on young drivers’ speed choice: results of a Dutch field experiment. Accid. Anal. Prev. 43, 1181–1186.</t>
  </si>
  <si>
    <t>Greaves and Fifer, 2013),</t>
  </si>
  <si>
    <t>Belonitor trial</t>
  </si>
  <si>
    <t xml:space="preserve">Mazureck and van Hattem, 2006; </t>
  </si>
  <si>
    <t>Mazureck, U., van Hattem, J., 2006. Rewards for safe driving behavior influence on following distance and speed. Transp. Res. Rec. 1980, 31–38.</t>
  </si>
  <si>
    <t>vehicle-fleet experiment</t>
  </si>
  <si>
    <t xml:space="preserve">Hultkrantz and Lindberg, 2011; </t>
  </si>
  <si>
    <t>Hultkrantz, L., Lindberg, G., 2011. Pay-as-you-speed. An economic field experiment. J. Transp. Econ. Policy 45, 415–436.</t>
  </si>
  <si>
    <t>Pay as you speed, ISA</t>
  </si>
  <si>
    <t xml:space="preserve">Lahrmann et al., 2012; </t>
  </si>
  <si>
    <t>Lahrmann, H., Agerholm, N., Tradisauskas, N., Berthelsen, K.K., Harms, L., 2012. Pay as you speed, ISA with incentives for not speeding: results and interpretation of speed data. Accid. Anal. Prev. 48, 17–28.</t>
  </si>
  <si>
    <t xml:space="preserve"> pay-as-you-speed trial</t>
  </si>
  <si>
    <t>Stigson et al., 2014</t>
  </si>
  <si>
    <t>Stigson, H., Hagberg, J., Kullgren, A., &amp; Krafft, M. (2014). A one year pay-as-you-speed trial with economic incentives for not speeding. Traffic injury prevention, 15(6), 612-618.</t>
  </si>
  <si>
    <t>sunday saver and seniors sunday pass</t>
  </si>
  <si>
    <t>Webb et al. (2007) </t>
  </si>
  <si>
    <t>Webb, A., Martin, S., Le-Nguyen, P., 2007. The sunday saver and seniors sunday pass—growing public transport patronage at reasonable cost. In: 30th Australasian Transport Research Forum. Melbourne, Australia: Australasian Transport</t>
  </si>
  <si>
    <t xml:space="preserve">Perone and Volinski (2003) </t>
  </si>
  <si>
    <t>Perone, J. S., &amp; Volinski, J. M. (2003). Fare, free, or something in between? University of South Florida, Tampa FL, USA (2003)</t>
  </si>
  <si>
    <t>Brussels “free” public transport</t>
  </si>
  <si>
    <t xml:space="preserve">De Witte et al. (2006) </t>
  </si>
  <si>
    <t>De Witte, A., Macharis, C., Lannoy, P., Polain, C., Steenberghen, T., &amp; Van de Walle, S. (2006). The impact of “free” public transport: The case of Brussels. Transportation Research Part A: Policy and Practice, 40(8), 671-689.</t>
  </si>
  <si>
    <t>free bus ticket experiment</t>
  </si>
  <si>
    <t>Fujii and Kitamura (2003)</t>
  </si>
  <si>
    <t>Fujii, S., &amp; Kitamura, R. (2003). What does a one-month free bus ticket do to habitual drivers? An experimental analysis of habit and attitude change. Transportation, 30(1), 81-95.</t>
  </si>
  <si>
    <t>Copenhagen public transport as subscription</t>
  </si>
  <si>
    <t xml:space="preserve">Thøgersen (2009) </t>
  </si>
  <si>
    <t>Thøgersen, J. (2009). Promoting public transport as a subscription service: Effects of a free month travel card. Transport Policy, 16(6), 335-343.</t>
  </si>
  <si>
    <t>Breaking car use habits: free one-month travelcard.</t>
  </si>
  <si>
    <t xml:space="preserve">Thøgersen and Møller (2008) </t>
  </si>
  <si>
    <t>Thøgersen, J., &amp; Møller, B. (2008). Breaking car use habits: The effectiveness of a free one-month travelcard. Transportation, 35(3), 329-345.</t>
  </si>
  <si>
    <t>Trento, Italy.</t>
  </si>
  <si>
    <t>Fiorio &amp; Percoco (2007)</t>
  </si>
  <si>
    <t>Fiorio, C. V., &amp; Percoco, M. (2007). Would you stick to using your car even if charged? Evidence from Trento, Italy. Transport reviews, 27(5), 605-620.</t>
  </si>
  <si>
    <t>37, 12</t>
  </si>
  <si>
    <t>cashing out employer-paid parking</t>
  </si>
  <si>
    <t>Shoup (1997)</t>
  </si>
  <si>
    <t>Shoup, D.C., 1997. Evaluating the effects of cashing out employer-paid parking: eight case studies. Transp. Policy 4, 201–216.</t>
  </si>
  <si>
    <t>West Edinburgh, Scotland</t>
  </si>
  <si>
    <t>Ryley, 2006).</t>
  </si>
  <si>
    <t>Ryley, T.J., 2006. Estimating cycling demand for the journey to work or study in West Edinburgh, Scotland. Transp. Res. Rec. 1982, 187–193.</t>
  </si>
  <si>
    <t xml:space="preserve">Martens (2007) </t>
  </si>
  <si>
    <t>Martens, K., 2007. Promoting Bike and Ride: The Dutch experience. Transp. Res. Part A 41, 326–338.</t>
  </si>
  <si>
    <t>Bicycle parking, storage, and changing facilities</t>
  </si>
  <si>
    <t>Litman (2009)</t>
  </si>
  <si>
    <t>Litman, T., 2009. Bicycle parking, storage, and changing facilities. Accessible at: http://www.vtpi.org/tdm/tdm85.htm.</t>
  </si>
  <si>
    <t>no</t>
  </si>
  <si>
    <t xml:space="preserve">Ecoplan, 2009; </t>
  </si>
  <si>
    <t>Ecoplan, 2009. World City Bike Cooperative: Public bike system inventory. Accessible at: http://www.ecoplan.org/wtpp/citybike_index.htm.</t>
  </si>
  <si>
    <t xml:space="preserve">DeMaio, 2009a; </t>
  </si>
  <si>
    <t>DeMaio, P., 2009a. The bike-sharing blog. Accessible at: http://bike-sharing.blogspot.com.</t>
  </si>
  <si>
    <t xml:space="preserve">Holtzman, 2008; </t>
  </si>
  <si>
    <t>Holtzman, D., 2008. Share a bike. Planning 74 (5), 20–23.</t>
  </si>
  <si>
    <t xml:space="preserve"> Public bicycles</t>
  </si>
  <si>
    <t xml:space="preserve">Buehrmann, 2008. </t>
  </si>
  <si>
    <t>Buehrmann, S., 2008. Public bicycles. Niches policy notes. Accessible at: http://ange.archangelis.com/typo3/niches/fileadmin/New_folder/Deliverables/D4.3b_5.8_B._PolicyNotes/14397_pn4_public_bikes_ok_low.pdf.</t>
  </si>
  <si>
    <t>Spicycles in Barcelona</t>
  </si>
  <si>
    <t xml:space="preserve">Romero, 2008 </t>
  </si>
  <si>
    <t>Romero, C., 2008. Spicycles in Barcelona. PowerPoint Presentation by City of Barcelona at the Spicycles Conference, Bucharest, Romania, December 2008. Accessible at: http://spicycles.velo.info/Portals/0/FinalReports/Barcelona_Final_Report.ppt.</t>
  </si>
  <si>
    <t>Bike sharing in Paris</t>
  </si>
  <si>
    <t xml:space="preserve">Nadal, 2007; </t>
  </si>
  <si>
    <t>Nadal, L., 2007. Bike sharing sweeps Paris off its feet. Sustainable Transport 19, 8–12.</t>
  </si>
  <si>
    <t>City of Paris</t>
  </si>
  <si>
    <t>City of Paris, 2007</t>
  </si>
  <si>
    <t>City of Paris, 2007. Le bilan des deplacements en 2007 a Paris. La Mairie de Paris, L'Observatoire de Deplacements, Paris, France.</t>
  </si>
  <si>
    <t>public use bicycle program in Philadelphia</t>
  </si>
  <si>
    <t>Bonnette, 2007</t>
  </si>
  <si>
    <t>Bonnette, B., 2007. Implementation of a public use bicycle program in Philadelphia. Senior Thesis. Unpublished. Univ. of Pennsylvania, Philadelphia.</t>
  </si>
  <si>
    <t>Velo'v</t>
  </si>
  <si>
    <t>Velo'v, 2009</t>
  </si>
  <si>
    <t>Velo'v, 2009. Velo'v information website. Accessible at: http://www.velov.grandlyon.com/Archives-Velo-V.63.0.html.</t>
  </si>
  <si>
    <t>24, 5</t>
  </si>
  <si>
    <t>Smart bicycles in London</t>
  </si>
  <si>
    <t>Noland and Ishaque, 2006).</t>
  </si>
  <si>
    <t>Noland, R.B., Ishaque, M.M., 2006. Smart bicycles in an urban area: evaluation of a pilot scheme in London. J. Publ. Transp. 9, 71–95.</t>
  </si>
  <si>
    <t>Smart bicycles in Arhus,</t>
  </si>
  <si>
    <t xml:space="preserve">Bunde, 1997; </t>
  </si>
  <si>
    <t>Bunde, J., 1997. The BikeBus'ters from Arhus, Denmark: ‘We'll park our cars for 200 years…’. In: Tolley, R. (Ed.), The greening of urban transport. Wiley, Chichester, UK, pp. 373–378.</t>
  </si>
  <si>
    <t>Smart bicycles in "BikeBus' ters</t>
  </si>
  <si>
    <t xml:space="preserve">Overgaard-Madsen et al., in press). </t>
  </si>
  <si>
    <t>Madsen, Jens Chr Overgaard. "BikeBus' ters: From Car to Bike and Busses in Aarhus." (2002).</t>
  </si>
  <si>
    <t>public bicycle share program in Montreal, Canada</t>
  </si>
  <si>
    <t>Fuller et al., 2013</t>
  </si>
  <si>
    <t>Fuller, D., Gauvin, L., Kestens, Y., Morency, P., Drouin, L., 2013. The potential modal shift and health benefits of implementing a public bicycle share program in Montreal, Canada. Int. J. Behav. Nutr. Phys. Act 10, 66.</t>
  </si>
  <si>
    <t>Leeds</t>
  </si>
  <si>
    <t>Jopson 2004</t>
  </si>
  <si>
    <t>Jopson, A. (2004) Assessing New Transport Policy Instruments. In: 10th World Conference on Transport Research, 4th-8th July 2004., Istanbul, Turkey. (Unpublished)</t>
  </si>
  <si>
    <t>Manchester</t>
  </si>
  <si>
    <t>TCRP (1994)</t>
  </si>
  <si>
    <t>Transit Co-operative Research Program, 1994. Cost Effectiveness of TDM Programs Working Paper #2. COMSIS Corporation.</t>
  </si>
  <si>
    <t>Organisational Coaching and Schreffler (1996)</t>
  </si>
  <si>
    <t>Organisational Coaching, Schreffler, 1996. Effectve TDM at Worksites in the Netherlands and the US. Organisational Coaching, Netherlands.</t>
  </si>
  <si>
    <t>Shoup, D., 1997. Evaluating the effects of cashing out employer-paid parking: eight case studies. Transport Policy 4 (4), 201–216.</t>
  </si>
  <si>
    <t>Ligtermoet (1998)</t>
  </si>
  <si>
    <t>Ligtermoet, D., 1998. Zeven jaar vervoermanagement: synthese van ervaringen Report to Adviesdienst Verkeer en Vervoer. Netherlands Ministry of Transport, The Hague</t>
  </si>
  <si>
    <t>Touwen (1999)</t>
  </si>
  <si>
    <t>Touwen, M., 1999. Travel Planning in the Randstad: An Evaluation Based on ReMOVE. Report to Netherlands Ministry of Transport, The Hague.</t>
  </si>
  <si>
    <t>Rye (2002)</t>
  </si>
  <si>
    <t>Rye, T., 2002. Travel plans: do they work? Transport Policy 9 (4), 287–298.</t>
  </si>
  <si>
    <t>Smith and Emmerson (2009)</t>
  </si>
  <si>
    <t>Smith, I., Emmerson, P., 2009. Travel Plans – the Potential is Realised: Evidence from the Highways Agency’s ITB Programme. Powerpoint Presentation to TRICS.</t>
  </si>
  <si>
    <t>Mercy San Juan Hospital</t>
  </si>
  <si>
    <t>Rijnstate Hospital</t>
  </si>
  <si>
    <t>The Boeing Company</t>
  </si>
  <si>
    <t>Océ Nederland B.V.</t>
  </si>
  <si>
    <t>National Oceanic and Atmospheric Administration (NOAA)</t>
  </si>
  <si>
    <t>Ministry of Transport, Public Works and Water Manage-ment</t>
  </si>
  <si>
    <t>City of Pasadena</t>
  </si>
  <si>
    <t>Province of Gelderland</t>
  </si>
  <si>
    <t>Southern California Gas</t>
  </si>
  <si>
    <t>PTT Telecom</t>
  </si>
  <si>
    <t>Commonwealth Land Title</t>
  </si>
  <si>
    <t>Nationale Nederlanden nv</t>
  </si>
  <si>
    <t>University of Washington</t>
  </si>
  <si>
    <t>Rijksuniversiteit Limburg (campus Randwijck)</t>
  </si>
  <si>
    <t>Logan International Airport</t>
  </si>
  <si>
    <t>Airport Schiphol</t>
  </si>
  <si>
    <t>Rick Engineering</t>
  </si>
  <si>
    <t>Heidemij Consultancy</t>
  </si>
  <si>
    <t>Rockbestos Company</t>
  </si>
  <si>
    <t>Case Study 1 – West Midlands</t>
  </si>
  <si>
    <t>Case Study 2 – South West</t>
  </si>
  <si>
    <t>Case Study 4 – East of England</t>
  </si>
  <si>
    <t>Case Study 5 – Yorkshire and Humber</t>
  </si>
  <si>
    <t>Case Study 7 – Yorkshire and Humber</t>
  </si>
  <si>
    <t>Case Study 8 – East Midlands</t>
  </si>
  <si>
    <t>Case Study 3 – East of England</t>
  </si>
  <si>
    <t>Case Study 6 – South East</t>
  </si>
  <si>
    <t>Case Study 9 – Yorkshire and Humber</t>
  </si>
  <si>
    <t>Buckley et al., 2013) USA
(Moscow, Idaho)</t>
  </si>
  <si>
    <t>Buckley, A., Lowry, M.B., Brown, H., Barton, B., 2013. Evaluating safe routes to school events that designate days for walking and bicycling. Transp. Policy 30, 294–300</t>
  </si>
  <si>
    <t>Buckley et al. 2013 [29] [spring event]</t>
  </si>
  <si>
    <t>Buliung  et al.  2011 [30]
4 Canadian provinces: Ontario, Alberta, British Columbia,  Nova Scotia</t>
  </si>
  <si>
    <t>Buliung R, Faulkner G, Beesley T, Kennedy J. School travel planning: mobilizing school and community resources to encourage active school transportation. J Sch Health. 2011;81:704–12.</t>
  </si>
  <si>
    <t>Bungum et al. 2014 [31] Las Vegas, USA</t>
  </si>
  <si>
    <t>Bungum TJ, Clark S, Aguilar B. The effect of an active transport to school intervention at a suburban elementary school. Am J Health Educ. 2014;45(4):
205–9</t>
  </si>
  <si>
    <t>Christiansen et al. 2014 [32]
Denmark</t>
  </si>
  <si>
    <t>Christiansen LB, Toftager M, Ersbøll AK, Troelsen J. Effects of a Danish multicomponent physical activity intervention on active school transport. J Transp Health. 2014;1:174–81.</t>
  </si>
  <si>
    <t>Coombes et al. 2016
United Kingdom</t>
  </si>
  <si>
    <t>Coombes E, Jones A. Gamification of active travel to school: a pilot evaluation of the beat the street physical activity intervention. Health Place. 2016;39:62–9.</t>
  </si>
  <si>
    <t>Crawford &amp; Garrard,
2013 [34]
Victoria, Australia [pilot schools]</t>
  </si>
  <si>
    <t>Crawford S, Garrard J. A combined impact-process evaluation of a program promoting active transport to school: understanding the factors that shaped program effectiveness. J Environ Public Health. 2013;816961</t>
  </si>
  <si>
    <t>Crawford &amp; Garrard,
2013 [34]
Victoria, Australia [program schools]</t>
  </si>
  <si>
    <t>Ducheyne et al. 2014 [35] Belgium</t>
  </si>
  <si>
    <t>Ducheyne F, de Bourdeaudhuij I, Lenoir M, Cardon G. Effects of a cycle training course on children’s cycling skills and levels of cycling to school.
Accid Anal Prev. 2014;67:49–60.</t>
  </si>
  <si>
    <t>Goodman et al. 2016 [36]</t>
  </si>
  <si>
    <t>Goodman A, van Sluijs EM, Ogilvie D. Impact of offering cycle training in schools upon cycling behaviour: a natural experimental study. Int J Behav Nutr Phys Act. 2016;13:34</t>
  </si>
  <si>
    <t>Gutierrez et al. 2014 [37] Miami, USA</t>
  </si>
  <si>
    <t>Gutierrez CM, Slagle D, Figueras K, Anon A, Huggins AC, Hotz G. Crossing guard presence: impact on active transportation and injury prevention. J Transp Health. 2014;1:116–23.</t>
  </si>
  <si>
    <t>Henderson et al. 2013 Atlanta, USA</t>
  </si>
  <si>
    <t>Hendersen S, Tanner R, Klanderman S, Mattera A, Webb LM, Steward J. Safe routes to school: a public health practice success story—Atlanta, 2008–2010. J Phys Act Health. 2013;10(2):141–2.</t>
  </si>
  <si>
    <t>Hinckson et al. 2011a New Zealand</t>
  </si>
  <si>
    <t>Hinckson EZ, Badland HM. School travel plans: preliminary evidence for changing school-related travel patterns in elementary school children. Am J Health Promot. 2011;25(6):368–71.</t>
  </si>
  <si>
    <t>Hinckson et al. 2011b [18] New Zealand</t>
  </si>
  <si>
    <t>Hinckson EA, Garrett N, Duncan S. Active commuting to school in New Zealand children (2004-2008): a quantitative analysis. Prev Med. 2011;52(5):332–6.</t>
  </si>
  <si>
    <t>Hoelscher et al. 2016 [39] Texas, USA</t>
  </si>
  <si>
    <t>Hoelscher D, Ory M, Dowdy D, et al. Effects of funding allocation for safe routes to school programs on active commuting to school and related behavioral, knowledge, and psychosocial outcomes: results from the Texas childhood obesity prevention policy evaluation (T-COPPE) study. Environ Behav. 2016;48(1):210–29.</t>
  </si>
  <si>
    <t>Hunter et al. 2015 [40] London, England Reading, England Vancouver, Canada</t>
  </si>
  <si>
    <t>Hunter RF, de Silva D, Reynolds V, Bird W, Fox KR. International inter-school competition to encourage children to walk to school: a mixed methods feasibility study. Int J Behav Nutr Phys Act. 2015;8:19.</t>
  </si>
  <si>
    <t>Johnson et al. 2016 [41]</t>
  </si>
  <si>
    <t>Johnson R, Frearson M, Hewson P. Can bicycle training for children increase active travel? Eng Sustain. 2016;169(2):49–57.</t>
  </si>
  <si>
    <t>Johnson et al. 2016 [41] England [CensusAtSchool]</t>
  </si>
  <si>
    <t>Johnson R, Frearson M, Hewson P. Can bicycle training for children increase
active travel? Eng Sustain. 2016;169(2):49–57.</t>
  </si>
  <si>
    <t>Mammen et al. 2014a [19] Canada</t>
  </si>
  <si>
    <t>Mammen G, Stone MR, Faulkner G, et al. Active school travel: an evaluation of the Canadian school travel planning intervention. Prev Med. 2014;60:55–9.</t>
  </si>
  <si>
    <t>Mammen et al. 2014b [64]</t>
  </si>
  <si>
    <t>Mammen G, Stone MR, Buliung N, Faulkner G. School travel planning in Canada: identifying child, family, and school-level characteristics associated with travel mode shift from driving to active school travel. J Transp Health. 2014;1(4):288–94</t>
  </si>
  <si>
    <t>McDonald et al. 2013 [42] Oregon, USA</t>
  </si>
  <si>
    <t>McDonald NC, Yang Y, Abbott SM, Bullock AN. Impact of the safe routes to school program on walking and biking: Eugene. Oreg Study Transp Policy. 2013;29:243–8</t>
  </si>
  <si>
    <t>McDonald et al. 2014 [43] Florida, Oregon, Texas, District of Columbia, USA</t>
  </si>
  <si>
    <t>McDonald NC, Steiner RL, Lee C, Smith TR, Zhu X, Yang Y. Impact of the safe routes to school program on walking and bicycling. J Am Plan Assoc. 2014;80(2):153–67.</t>
  </si>
  <si>
    <t>McMinn et al. 2012 [44] Glasgow, Scotland</t>
  </si>
  <si>
    <t>McMinn D, Rowe DA, Murtagh S, Nelson NM. The effect of a school-based active commuting intervention on children's commuting physical activity and daily physical activity. Prev Med. 2012;54:316–8.</t>
  </si>
  <si>
    <t>Mendoza et al. 2011 [45]</t>
  </si>
  <si>
    <t>Mendoza JA, Watson K, Baranowski T, Nicklas TA, Uscanga DK, Hanfling MJ. The walking school bus and children’s physical activity: a pilot cluster randomized controlled trial. Pediatrics. 2011;128(3):e537–44.</t>
  </si>
  <si>
    <t>Østergaard et al. 2015 [46]</t>
  </si>
  <si>
    <t>Østergaard L, Støckel JT, Andersen LB. Effectiveness and implementation of interventions to increase commuter cycling to school: a quasi-experimental study. BMC Public Health. 2015;15:1199</t>
  </si>
  <si>
    <t>Sayers et al. 2012 [47] Columbia, USA</t>
  </si>
  <si>
    <t>Sayers SP, LeMaster JW, Thomas IM, Petroski GF, Ge B. A walking school bus program: impact on physical activity in elementary school children in Columbia, Missouri. Am J Prev Med. 2012;43(5S4):S384–9.</t>
  </si>
  <si>
    <t>Stewart et al. 2014 [48] Florida, Mississippi, Washington, Wisconsin, USA</t>
  </si>
  <si>
    <t>Stewart O, Moudon AV, Claybrooke C. Multistate evaluation of safe routes to school programs. Am J Health Promot. 2014;28(3S):S89–96.</t>
  </si>
  <si>
    <t>Vanwolleghem et al.2014 [49]</t>
  </si>
  <si>
    <t>Vanwolleghem G, D’Haese S, Van Dyck D, de Bourdeaudhuij I, Cardon G. Feasibility and effectiveness of drop-off spots to promote walking to school. Int J Behav Nutr Phys Act. 2014;11:136.</t>
  </si>
  <si>
    <t>Villa-González
et al., 2016)
Spain</t>
  </si>
  <si>
    <t>Villa-González E, Ruiz JR, Ward DS, Chillón P. Effectiveness of an active commuting school-based intervention at 6-month follow-up. Eur J Pub Health. 2016;26(2):272–6.</t>
  </si>
  <si>
    <t>Xu et al. 2015 [51] China</t>
  </si>
  <si>
    <t>Xu F, Ware RS, Leslie E, Tse LA, Wang Z, Li J, Wang Y. Effectiveness of a randomized controlled lifestyle intervention to prevent obesity among Chinese primary school students: CLICK-obesity study. PLoS One. 2015; 10(10):e0141421.</t>
  </si>
  <si>
    <t>Buckley et al., 2013) USA
(Moscow,
Idaho)</t>
  </si>
  <si>
    <t>Bungum et al., 2014) USA (Henderson,Nevada)</t>
  </si>
  <si>
    <t>Bungum, T.J., Clark, S., Aguilar, B., 2014. The eﬀect of an active transport to school intervention at a suburban elementary school. Am. J. Health Educ. 45, 205–209.</t>
  </si>
  <si>
    <t>Buliung et al.,
2011)
Canada</t>
  </si>
  <si>
    <t>Buliung, R., Faulkner, G., Beesley, T., Kennedy, J., 2011. School travel planning: mobilizing school and community resources to encourage active school transportation. J.
Sch. Health 81, 704–712.</t>
  </si>
  <si>
    <t>Christiansen et al., 2014)
Denmark
(Region of Southern)</t>
  </si>
  <si>
    <t>Christiansen, L.B., Toftager, M., Ersboll, A.K., Troelsen, J., 2014. Eﬀects of a Danish multicomponent physical activity intervention on active school transport. J. Transp. Health 1, 174–181.</t>
  </si>
  <si>
    <t>Kong et al., 2010) USA (New Mexico
Albuquerque)</t>
  </si>
  <si>
    <t>Kong, A.S., Burks, N., Conklin, C., Roldan, C., Skipper, B., Scott, S., Sussman, A.L., Leggott, J., 2010. A pilot walking school bus program to prevent obesity in Hispanic elementary school children: role of physician involvement with the school commu- nity. Clin. Pediatr. (Phila) 49, 989–991</t>
  </si>
  <si>
    <t>pilot</t>
  </si>
  <si>
    <t>Sirard et al., 2015) USA
(Minneapolis)</t>
  </si>
  <si>
    <t>Sirard, J.R., McDonald, K., Mustain, P., Hogan, W., Helm, A., 2015. Eﬀect of a school choice policy change on active commuting to elementary school. Am. J. Health Promot. 30, 28–35</t>
  </si>
  <si>
    <t xml:space="preserve">DOiT (van Nassau et al., 2013) </t>
  </si>
  <si>
    <t>van Nassau F, Singh AS, van Mechelen W, Paulussen TG, Brug J, Chinapaw MJ. Exploring facilitating factors  and  barriers  to  the  nationwide dissemination of a Dutch school-based obesity prevention program “DOiT”:      a study protocol. BMC Public Health. 2013;13(1):1.</t>
  </si>
  <si>
    <t>Health In Adolescents (Lien et al., 2010)</t>
  </si>
  <si>
    <t>Lien N, Bjelland M, Bergh IH, Grydeland M, Anderssen SA, Ommundsen Y, Andersen LF, Henriksen HB, Randby J, Klepp K-I. Design of a 20-month comprehensive, multicomponent school-based randomised trial to promote healthy weight development among 11-13 year olds:  the  HEalth  in adolescents study. Scand J Public Health. 2010;38(5 suppl):38–51.</t>
  </si>
  <si>
    <t xml:space="preserve">Healthy Homework (Duncan et al., 2011) </t>
  </si>
  <si>
    <t>Duncan S, McPhee JC, Schluter PJ, Zinn C, Smith R, Schofield G. Efficacy of a compulsory homework programme  for  increasing  physical  activity  and healthy eating in children: the healthy  homework  pilot  study.  Int  J  Behav Nutr Phys Act. 2011;8(1):1.</t>
  </si>
  <si>
    <t>Healthy Homework: RCT</t>
  </si>
  <si>
    <t>Duncan et al. International Journal of Behavioral Nutrition and Physical Activity (2019)</t>
  </si>
  <si>
    <t xml:space="preserve">It’s Your Move! (Mathew et al., 2010) </t>
  </si>
  <si>
    <t>Mathews LB, Moodie MM, Simmons AM, Swinburn BA. The process evaluation of It's your move!, an Australian adolescent community-based obesity prevention project. BMC Public Health. 2010;10(1):1.</t>
  </si>
  <si>
    <t xml:space="preserve">It’s Your Move! </t>
  </si>
  <si>
    <t>Millar, Lynne, et al. "Reduction in overweight and obesity from a 3‐year community‐based intervention in Australia: the ‘It's Your Move!’project." obesity reviews 12 (2011): 20-28.</t>
  </si>
  <si>
    <t>Safe Routes to School - Hawaii (Heinrich et al., 2011)</t>
  </si>
  <si>
    <t>Heinrich KM, Dierenfield L, Alexander DA, Prose M, Peterson AC. Hawai ‘i's opportunity for active living advancement (HO ‘ĀLA): addressing childhood obesity through safe routes to school. Hawaii Med J. 2011;70(7 suppl 1):21.</t>
  </si>
  <si>
    <t>Stockholm County Implementation (Elinder et al., 2012)</t>
  </si>
  <si>
    <t>Elinder LS, Heinemans N, Hagberg J, Quetel A-K, Hagströmer M. A participatory and capacity-building approach to healthy eating and physical activity–SCIP-school: a 2-year controlled trial. Int J Behav Nutr Phys Act. 2012;9(1):1.</t>
  </si>
  <si>
    <t>Borrestad et al. (2012)</t>
  </si>
  <si>
    <t>Borrestad LAB, Ostergaard L, Andersen LB, Bere E. Experiences from a randomised, controlled trial on cycling to school: does cycling increase cardiorespiratory fitness?. Scand J Public Health 2012; 40: 245-252.</t>
  </si>
  <si>
    <t xml:space="preserve">Groesz (2007) </t>
  </si>
  <si>
    <t>Groesz LM. A conceptual evaluation of a school-based utilitarian exercise model [Doctor of Philosophy]. The University of Texas at Austin; 2008.</t>
  </si>
  <si>
    <t xml:space="preserve">Heelan et al. (2009) </t>
  </si>
  <si>
    <t>Heelan KA, Abbey BM, Donnelly JE, Mayo MS, Welk GJ. Evaluation of a walking school bus for promoting physical activity in youth. J Phys Act Health 2009; 6: 560-567.</t>
  </si>
  <si>
    <t>646, 361, 143</t>
  </si>
  <si>
    <t xml:space="preserve">Ming Wen et al. (2008) </t>
  </si>
  <si>
    <t>Ming Wen L, Fry D, Merom D, Rissel C, Dirkis H, Balafas A. Increasing active travel to school: are we on the right track? A cluster randomised controlled trial from Sydney, Australia. Prev Med 2008; 47: 612-618.</t>
  </si>
  <si>
    <t xml:space="preserve">Lambe (2015) </t>
  </si>
  <si>
    <t>Lambe, B. The Effectiveness of Active Travel Initiatives in Irish Provincial Towns: An Evaluation of a Quasi-Experimental Natural Experiment; Waterford Institute of Technology: Waterford, Ireland, 2015.</t>
  </si>
  <si>
    <t xml:space="preserve">Lambe et al. (2017) </t>
  </si>
  <si>
    <t>Lambe, B.; Murphy, N.; Bauman, A. Active Travel to Primary Schools in Ireland: An Opportunistic Evaluation of a Natural Experiment. J. Phys. Act. Health 2017, 14, 448–454.</t>
  </si>
  <si>
    <t>An integrated and personalized traveler information and incentive scheme for energy efficient mobility systems</t>
  </si>
  <si>
    <t>Xiong, Chenfeng, et al. "An integrated and personalized traveler information and incentive scheme for energy efficient mobility systems." Transportation Research Procedia 38 (2019): 160-179.</t>
  </si>
  <si>
    <t>The application of travel demand management initiatives within a university setting</t>
  </si>
  <si>
    <t>Logan, Kathryn G., et al. "The application of travel demand management initiatives within a university setting." Case Studies on Transport Policy 8.4 (2020): 1426-1439.</t>
  </si>
  <si>
    <t>Quantified Traveler: Travel Feedback Meets the Cloud to Change Behavior</t>
  </si>
  <si>
    <t>Jariyasunant, Jerald, et al. "Quantified traveler: Travel feedback meets the cloud to change behavior." Journal of Intelligent Transportation Systems 19.2 (2015): 109-124.</t>
  </si>
  <si>
    <t>Studying disruptive events: Innovations in behaviour, opportunities for lower carbon transport policy?</t>
  </si>
  <si>
    <t>Marsden, Greg, et al. "Studying disruptive events: innovations in behaviour, opportunities for lower carbon transport policy?." Transport Policy 94 (2020): 89-101.</t>
  </si>
  <si>
    <t>School mobility management case study: German School of Oporto (Deutsche Schule zu Porto)</t>
  </si>
  <si>
    <t>Teixeira, João Filipe, Cecília Silva, and João Valente Neves. "School mobility management case study: German school of Oporto (Deutsche Schule zu Porto)." Case studies on transport policy 7.1 (2019): 13-21.</t>
  </si>
  <si>
    <t>Effect of Information Provision to Following Vehicle on Reducing Amount of CO2 Emissions and Safety Drive</t>
  </si>
  <si>
    <t>Matsumoto, Yukimasa, and Shogo Ishiguro. "Effect of Information Provision to Following Vehicle on Reducing Amount of CO2 Emissions and Safety Drive." Transportation Research Procedia 27 (2017): 93-100.</t>
  </si>
  <si>
    <t>Using Messages Targeting Psychological versus Physical Health Benefits to Promote Walking Behaviour: A Randomised Controlled Trial</t>
  </si>
  <si>
    <t>Caso, Daniela, et al. "Using Messages Targeting Psychological versus Physical Health Benefits to Promote Walking Behaviour: A Randomised Controlled Trial." Applied Psychology: Health and Well‐Being (2020).</t>
  </si>
  <si>
    <t>Appraising an incentive only approach to encourage a sustainable reduction in private car trips in Dublin, Ireland</t>
  </si>
  <si>
    <t>Carroll, Páraic, Brian Caulfield, and Aoife Ahern. "Appraising an incentive only approach to encourage a sustainable reduction in private car trips in Dublin, Ireland." International Journal of Sustainable Transportation (2020): 1-12.</t>
  </si>
  <si>
    <t>How short-term cycling training promotes cycling among schoolchildren in high-density cities</t>
  </si>
  <si>
    <t>Loo, Becky PY, Kevin YK Leung, and Fasi CH Chan. "How short-term cycling training promotes cycling among schoolchildren in high-density cities." International journal of sustainable transportation 14.11 (2020): 872-885.</t>
  </si>
  <si>
    <t>Impacts of personalized accessibility information on residential location choice and travel behavior</t>
  </si>
  <si>
    <t>Guo, Yuntao, and Srinivas Peeta. "Impacts of personalized accessibility information on residential location choice and travel behavior." Travel Behaviour and Society 19 (2020): 99-111.</t>
  </si>
  <si>
    <t>The Effects of Fare-Free Public Transport: A Lesson from FrATIN SMALL LETTER Y WITH ACUTEdek-Mistek (Czechia)</t>
  </si>
  <si>
    <t>Štraub, Daniel. "The Effects of Fare-Free Public Transport: A Lesson from Frýdek-Místek (Czechia)." Sustainability 12.21 (2020): 9111.</t>
  </si>
  <si>
    <t>A personalized mobility based intervention to promote pro-environmental travel behavior</t>
  </si>
  <si>
    <t>Ahmed, Shiraz, et al. "A personalized mobility based intervention to promote pro-environmental travel behavior." Sustainable Cities and Society 62 (2020): 102397.</t>
  </si>
  <si>
    <t>Experimental Evaluation of Information Interventions to Encourage Non-Motorized Travel: A Case Study in Hefei, China</t>
  </si>
  <si>
    <t>Geng, Jichao, et al. "Experimental Evaluation of Information Interventions to Encourage Non-Motorized Travel: A Case Study in Hefei, China." Sustainability 12.15 (2020): 6201.</t>
  </si>
  <si>
    <t>A randomized controlled trial in travel demand management</t>
  </si>
  <si>
    <t>Rosenfield, Adam, John P. Attanucci, and Jinhua Zhao. "A randomized controlled trial in travel demand management." Transportation 47.4 (2020): 1907-1932.</t>
  </si>
  <si>
    <t>Disaster and unplanned disruption: Personal travel planning and workplace relocation in Christchurch, New Zealand</t>
  </si>
  <si>
    <t>Frater, Jillian, et al. "Disaster and unplanned disruption: Personal travel planning and workplace relocation in Christchurch, New Zealand." Case studies on transport policy 8.2 (2020): 500-507.</t>
  </si>
  <si>
    <t>Check with authors about underlying numbers from Figure 2</t>
  </si>
  <si>
    <t>Shifting from Private to Public Transport using Duration-Based Modeling of a School-Based Intervention</t>
  </si>
  <si>
    <t>Queiroz, Mariza Motta, Carlos Roque, and Filipe Moura. "Shifting from private to public transport using duration-based modeling of a school-based intervention." Transportation research record 2674.7 (2020): 540-554.</t>
  </si>
  <si>
    <t>Cycling for a Sustainable Future. Stimulating Children to Cycle to School via a Synergetic Combination of Informational and Behavioral Interventions</t>
  </si>
  <si>
    <t>Van de Sompel, Dieneke, Liselot Hudders, and Lore Vandenberghe. "Cycling for a Sustainable Future. Stimulating Children to Cycle to School via a Synergetic Combination of Informational and Behavioral Interventions." Sustainability 12.8 (2020): 3224.</t>
  </si>
  <si>
    <t>More Cycling, Less Driving? Findings of a Cycle Street Intervention Study in the Rhine-Main Metropolitan Region, Germany</t>
  </si>
  <si>
    <t>Blitz, Andreas, Annika Busch-Geertsema, and Martin Lanzendorf. "More Cycling, Less Driving? Findings of a Cycle Street Intervention Study in the Rhine-Main Metropolitan Region, Germany." Sustainability 12.3 (2020): 805.</t>
  </si>
  <si>
    <t>From mobility patterns to behavioural change: leveraging travel behaviour and personality profiles to nudge for sustainable transportation</t>
  </si>
  <si>
    <t>Anagnostopoulou, Evangelia, et al. "From mobility patterns to behavioural change: leveraging travel behaviour and personality profiles to nudge for sustainable transportation." Journal of Intelligent Information Systems 54.1 (2020): 157-178.</t>
  </si>
  <si>
    <t>Moving to Private-Car-Restricted and Mobility-Served Neighborhoods: The Unspectacular Workings of a Progressive Mobility Plan</t>
  </si>
  <si>
    <t>Johansson, Fredrik, Greger Henriksson, and Pelle Envall. "Moving to private-car-restricted and mobility-served neighborhoods: The unspectacular workings of a progressive mobility plan." Sustainability 11.22 (2019): 6208.</t>
  </si>
  <si>
    <t>A Large Scale, App-Based Behaviour Change Experiment Persuading Sustainable Mobility Patterns: Methods, Results and Lessons Learnt</t>
  </si>
  <si>
    <t>Cellina, Francesca, et al. "A large scale, app-based behaviour change experiment persuading sustainable mobility patterns: methods, results and lessons learnt." Sustainability 11.9 (2019): 2674.</t>
  </si>
  <si>
    <t>Can we hope for a collective shift in electric vehicle adoption? Testing salience and norm-based interventions in South Tyrol, Italy</t>
  </si>
  <si>
    <t>DellaValle, Nives, and Alyona Zubaryeva. "Can we hope for a collective shift in electric vehicle adoption? Testing salience and norm-based interventions in South Tyrol, Italy." Energy Research &amp; Social Science 55 (2019): 46-61.</t>
  </si>
  <si>
    <t>Teaming up for sustainability: Promoting sustainable mobility behaviour through sports clubs in Switzerland</t>
  </si>
  <si>
    <t>Moser, Corinne, et al. "Teaming up for sustainability: Promoting sustainable mobility behaviour through sports clubs in Switzerland." Energy Research &amp; Social Science 53 (2019): 89-97.</t>
  </si>
  <si>
    <t>Play&amp;Go, an Urban Game Promoting Behaviour Change for Sustainable Mobility</t>
  </si>
  <si>
    <t>Ferron, Michela, et al. "Play&amp;Go, an urban game promoting behaviour change for sustainable mobility." Interaction Des. Archit. J 40 (2019): 24-25.</t>
  </si>
  <si>
    <t>Applying a motivational stage-based approach in order to study a temporary free public transport intervention</t>
  </si>
  <si>
    <t>Friman, Margareta, Raphaela Maier, and Lars E. Olsson. "Applying a motivational stage-based approach in order to study a temporary free public transport intervention." Transport Policy 81 (2019): 173-183.</t>
  </si>
  <si>
    <t>The role of habit and residential location in travel behavior change programs, a field experiment</t>
  </si>
  <si>
    <t>Ralph, Kelcie M., and Anne E. Brown. "The role of habit and residential location in travel behavior change programs, a field experiment." Transportation 46.3 (2019): 719-734.</t>
  </si>
  <si>
    <t>Modal Shift from Car to Bus: A French Case Study in a Rural Context Based on an Integrated Psychosocial Approach</t>
  </si>
  <si>
    <t>Castel, Davy, et al. "Modal Shift from Car to Bus: A French Case Study in a Rural Context Based on an Integrated Psychosocial Approach." Transportation Journal 58.3 (2019): 149-167.</t>
  </si>
  <si>
    <t>Importance of motives, self-efficacy, social support and satisfaction with travel for behavior change during travel intervention programs</t>
  </si>
  <si>
    <t>Skarin, Frida, et al. "Importance of motives, self-efficacy, social support and satisfaction with travel for behavior change during travel intervention programs." Transportation research part F: traffic psychology and behaviour 62 (2019): 451-458.</t>
  </si>
  <si>
    <t>Association between innovative dockless bicycle sharing programs and adopting cycling in commuting and non-commuting trips</t>
  </si>
  <si>
    <t>Jia, Yingnan, and Hua Fu. "Association between innovative dockless bicycle sharing programs and adopting cycling in commuting and non-commuting trips." Transportation research part A: policy and practice 121 (2019): 12-21.</t>
  </si>
  <si>
    <t>The relationship between financial incentives provided by employers and commuters' decision to use transit: Results from the Atlanta Regional Household Travel Survey</t>
  </si>
  <si>
    <t>Ghimire, Ramesh, and Colby Lancelin. "The relationship between financial incentives provided by employers and commuters' decision to use transit: Results from the Atlanta Regional Household Travel Survey." Transport Policy 74 (2019): 103-113.</t>
  </si>
  <si>
    <t>On target? Examining the effects of information displays on household energy and travel behaviour in Oxford, United Kingdom</t>
  </si>
  <si>
    <t>Al-Chalabi, Malek, David Banister, and Christian Brand. "On target? Examining the effects of information displays on household energy and travel behaviour in Oxford, United Kingdom." Energy research &amp; social science 44 (2018): 278-290.</t>
  </si>
  <si>
    <t>The role of incentives towards adolescents' commitment to use public transport in Malaysia</t>
  </si>
  <si>
    <t>Abdul Sukor, Nur Sabahiah, Nur Khairiyah Basri, and Ari KM Tarigan. "The role of incentives towards adolescents’ commitment to use public transport in Malaysia." Transportation planning and technology 41.3 (2018): 301-318.</t>
  </si>
  <si>
    <t>FROM CAR TO BIKE: MARKETING AND DIALOGUE AS A DRIVER OF CHANGE</t>
  </si>
  <si>
    <t>MARTINEZ, ANDRES GARCIA, et al. "FROM CAR TO BIKE: MARKETING AND DIALOGUE ASA DRIVER OF CHANGE." Urban Transport XXIII 176 (2017): 221.</t>
  </si>
  <si>
    <t>The influence of information-based Transport Demand Management measures on commuting mode choice. Comparing web vs. face-to-face surveys</t>
  </si>
  <si>
    <t>e Silva, João de Abreu, Claire Papaix, and Guineng Chen. "The influence of information-based Transport Demand Management measures on commuting mode choice. Comparing web vs. face-toface surveys." Transportation Research Procedia 32 (2018): 363-373.</t>
  </si>
  <si>
    <t>Modal Share Change following Implementation of Travel Demand Management Strategies</t>
  </si>
  <si>
    <t>Piras, Francesco, Eleonora Sottile, and Italo Meloni. "Modal share change following implementation of travel demand management strategies." Transportation Research Record 2672.8 (2018): 731-741.</t>
  </si>
  <si>
    <t>Effects of a Travel Behaviour Change Program on Sustainable Travel</t>
  </si>
  <si>
    <t>Ruiz, Tomás, et al. "Effects of a travel behaviour change program on sustainable travel." Sustainability 10.12 (2018): 4610.</t>
  </si>
  <si>
    <t>Selective psychological effects of nudging, gamification and rational information in converting commuters from cars to buses: A controlled field experiment</t>
  </si>
  <si>
    <t>Lieberoth, Andreas, Niels Holm, and Thomas Bredahl. "Selective psychological effects of nudging, gamification and rational information in converting commuters from cars to buses: A controlled field experiment." (2018).</t>
  </si>
  <si>
    <t>The effectiveness of an intervention to promote active travel modes in early adolescence</t>
  </si>
  <si>
    <t>Stark, Juliane, Wolfgang J. Berger, and Reinhard Hössinger. "The effectiveness of an intervention to promote active travel modes in early adolescence." Transportation research part F: traffic psychology and behaviour 55 (2018): 389-402.</t>
  </si>
  <si>
    <t>Multinomial logit analysis of the effects of five different app-based incentives to encourage cycling to work</t>
  </si>
  <si>
    <t>Huang, Bingyuan, et al. "Multinomial logit analysis of the effects of five different app-based incentives to encourage cycling to work." IET Intelligent Transport Systems 12.10 (2018): 1421-1432.</t>
  </si>
  <si>
    <t>Comparing Types of Financial Incentives to Promote Walking: An Experimental Test</t>
  </si>
  <si>
    <t>Burns, Rachel J., and Alexander J. Rothman. "Comparing types of financial incentives to promote walking: An experimental test." Applied Psychology: Health and Well‐Being 10.2 (2018): 193-214.</t>
  </si>
  <si>
    <t>Trip Characteristics Analysis of the Effects of a Travel Behavior Change Program</t>
  </si>
  <si>
    <t>Arroyo, Rosa, et al. "Trip characteristics analysis of the effects of a travel behavior change program." Transportation Research Record 2672.47 (2018): 146-158.</t>
  </si>
  <si>
    <t>The prospects of fare-free public transport: evidence from Tallinn</t>
  </si>
  <si>
    <t>Cats, Oded, Yusak O. Susilo, and Triin Reimal. "The prospects of fare-free public transport: evidence from Tallinn." Transportation 44.5 (2017): 1083-1104.</t>
  </si>
  <si>
    <t>Lessons learned from a personalized travel planning (PTP) research program to reduce car dependence</t>
  </si>
  <si>
    <t>Meloni, Italo, Benedetta Sanjust Di Teulada, and Erika Spissu. "Lessons learned from a personalized travel planning (PTP) research program to reduce car dependence." Transportation 44.4 (2017): 853-870.</t>
  </si>
  <si>
    <t>Giving up cars - The impact of a mobility experiment on carbon emissions and everyday routines</t>
  </si>
  <si>
    <t>Laakso, Senja. "Giving up cars–The impact of a mobility experiment on carbon emissions and everyday routines." Journal of Cleaner Production 169 (2017): 135-142.</t>
  </si>
  <si>
    <t>Can Social Comparison Feedback Affect Indicators of Eco-Friendly Travel Choices ? Insights from Two Online Experiments</t>
  </si>
  <si>
    <t>Doran, Rouven, Daniel Hanss, and Torvald Øgaard. "Can social comparison feedback affect indicators of eco-friendly travel choices? Insights from two online experiments." Sustainability 9.2 (2017): 196.</t>
  </si>
  <si>
    <t>A push to cycling exploring the e-bike's role in overcoming barriers to bicycle use with a survey and an intervention study</t>
  </si>
  <si>
    <t>Fyhri, Aslak, et al. "A push to cycling—exploring the e-bike's role in overcoming barriers to bicycle use with a survey and an intervention study." International journal of sustainable transportation 11.9 (2017): 681-695.</t>
  </si>
  <si>
    <t>Painting the fence: Social norms as economic incentives to nonautomotive travel behavior</t>
  </si>
  <si>
    <t>Riggs, William. "Painting the fence: Social norms as economic incentives to non-automotive travel behavior." Travel Behaviour and Society 7 (2017): 26-33.</t>
  </si>
  <si>
    <t>Social marketing and the built environment: What matters for travel behaviour change?</t>
  </si>
  <si>
    <t>Ma, Liang, Corinne Mulley, and Wen Liu. "Social marketing and the built environment: What matters for travel behaviour change?." Transportation 44.5 (2017): 1147-1167.</t>
  </si>
  <si>
    <t>The effects of the multimodal real time information systems on the travel behaviour</t>
  </si>
  <si>
    <t>Pronello, Cristina, José Pedro Ramalho Veiga Simão, and Valentina Rappazzo. "The effects of the multimodal real time information systems on the travel behaviour." Transportation research procedia 25 (2017): 2677-2689.</t>
  </si>
  <si>
    <t>Promoting sustainable travel modes for commute tours: A comparison of the effects of home and work locations and employer-provided incentives</t>
  </si>
  <si>
    <t>Dong, Hongwei, Liang Ma, and Joseph Broach. "Promoting sustainable travel modes for commute tours: A comparison of the effects of home and work locations and employer-provided incentives." International Journal of Sustainable Transportation 10.6 (2016): 485-494.</t>
  </si>
  <si>
    <t>Impact of information intervention on travel mode choice of urban residents with different goal frames: A controlled trial in Xuzhou, China</t>
  </si>
  <si>
    <t>Geng, Jichao, Ruyin Long, and Hong Chen. "Impact of information intervention on travel mode choice of urban residents with different goal frames: A controlled trial in Xuzhou, China." Transportation Research Part A: Policy and Practice 91 (2016): 134-147.</t>
  </si>
  <si>
    <t>The Effect of Free Bus Ticket Policy on Bus Taking Behaviors of Motorcyclists: Examining from the Electronic Ticket</t>
  </si>
  <si>
    <t>Lai, Wen-Tai, and Huai-Zhi Sheu. "The Effect of Free Bus Ticket Policy on the Bus Taking Behaviors of Motorcyclists: Examining the Electronic Tickets." Bridging the East and West. 2016. 263-271.</t>
  </si>
  <si>
    <t>Cycling promotion schemes and long-term behavioural change: A case study from the University of Sheffield</t>
  </si>
  <si>
    <t>Uttley, J., and R. Lovelace. "Cycling promotion schemes and long-term behavioural change: A case study from the University of Sheffield." Case studies on transport policy 4.2 (2016): 133-142.</t>
  </si>
  <si>
    <t>BIKE TO WORK DAY: A POTENTIAL TOOL FOR PLANNING AND FOSTERING SUSTAINABLE MOBILITY</t>
  </si>
  <si>
    <t>Patricio, Luis Claudio Brito, and Leandro Kruszielski. "BIKE TO WORK DAY: A POTENTIAL TOOL FOR PLANNING AND FOSTERING SUSTAINABLE MOBILITY/DIA DE BICICLETA AO TRABALHO: UMA POTENCIAL FERRAMENTA PARA PLANEJAMENTO E PROMOCAO DA MOBILIDADE SUSTENTAVEL/LA BICICLETA PARA EL DIA DE TRABAJO: UNA HERRAMIENTA PARA LA PLANIFICACION Y PROMOCION DE MOVILIDAD SOSTENIBLE." Revista de Gestão Ambiental e da Sustentabilidade 5.3 (2016): 135-152.</t>
  </si>
  <si>
    <t>Understanding travel behaviour change during mega-events: Lessons from the London 2012 Games</t>
  </si>
  <si>
    <t>Parkes, Stephen D., Ann Jopson, and Greg Marsden. "Understanding travel behaviour change during mega-events: Lessons from the London 2012 Games." Transportation Research Part A: Policy and Practice 92 (2016): 104-119.</t>
  </si>
  <si>
    <t>Free public transport: A socio-cognitive analysis</t>
  </si>
  <si>
    <t>Cools, Mario, Yannick Fabbro, and Tom Bellemans. "Free public transport: A socio-cognitive analysis." Transportation Research Part A: Policy and Practice 86 (2016): 96-107.</t>
  </si>
  <si>
    <t>Effect of travel behaviour change programmes on time allocated to driving</t>
  </si>
  <si>
    <t>García-Garcés, Pablo, Tomás Ruiz, and Khandker MN Habib. "Effect of travel behaviour change programmes on time allocated to driving." Transportmetrica A: Transport Science 12.1 (2016): 1-19.</t>
  </si>
  <si>
    <t>An impact assessment of a travel behavior change program: A case study of a light rail service in Cagliari, Italy</t>
  </si>
  <si>
    <t>Sanjust, Benedetta, Italo Meloni, and Erika Spissu. "An impact assessment of a travel behavior change program: a case study of a light rail service in Cagliari, Italy." Case Studies on Transport Policy 3.1 (2015): 12-22.</t>
  </si>
  <si>
    <t>Using Gamification to Incentivize Sustainable Urban Mobility</t>
  </si>
  <si>
    <t>Kazhamiakin, Raman, et al. "Using gamification to incentivize sustainable urban mobility." 2015 IEEE first international smart cities conference (ISC2). IEEE, 2015.</t>
  </si>
  <si>
    <t>When Nudges Aren’t Enough: Incentives and Habit Formation in Public Transport Usage</t>
  </si>
  <si>
    <t>Christina Gravert, Linus Olsson Collentine, "When Nudges Aren’t Enough: Incentives and Habit Formation in Public Transport Usage" Journal of Economic Behavior &amp; Organization Volume 190, October 2021, Pages 1-14</t>
  </si>
  <si>
    <t>Garcia-Sierra, M., van den Bergh, J. &amp; Miralles-Guasch, C. (2015)</t>
  </si>
  <si>
    <t>own addition</t>
  </si>
  <si>
    <t>Garcia-Sierra, Marta, Jeroen CJM van den Bergh, and Carme Miralles-Guasch. "Behavioural economics, travel behaviour and environmental-transport policy." Transportation Research Part D: Transport and Environment 41 (2015): 288-305.</t>
  </si>
  <si>
    <t>Lambeth</t>
  </si>
  <si>
    <t>page 125</t>
  </si>
  <si>
    <t>Engaging higher education institutions in the challenge of sustainability</t>
  </si>
  <si>
    <t>Hancock, L., &amp; Nuttman, S. (2013). Engaging higher education institutions in the challenge of sustainability: Sustainable transport as a catalyst for action. Journal of Cleaner Production, 62, 62–71.</t>
  </si>
  <si>
    <t>Workplace travel plans—A new rule of the game</t>
  </si>
  <si>
    <t>Baker, L. (2007). Workplace travel plans—A new rule of the game. Paper presented to New Zealand Planning Institute and EAROPH Conference, Palmerston North, New Zealand.</t>
  </si>
  <si>
    <t>Mandatory employer-based trip reduction: What happened?</t>
  </si>
  <si>
    <t>Dill, J. (1998). Mandatory employer-based trip reduction: What happened? Transportation Research Record: Journal of the Transportation Research Board, 1618, 103–110.</t>
  </si>
  <si>
    <t xml:space="preserve">Can school travel plans change the way children commute? </t>
  </si>
  <si>
    <t>Hinckson, E., Duncan, S., &amp; Badland, H. (2009). Can school travel plans change the way children commute? Journal of Science and Medicine in Sport, 12.</t>
  </si>
  <si>
    <t xml:space="preserve"> A systematic review of children’s travel behaviour change programs in Australia.</t>
  </si>
  <si>
    <t>Moghtaderi, F., Burke, M., &amp; Dodson, J. (2012). A systematic review of children’s travel behaviour change programs in Australia. Paper presented to 35th Australasian Transport Research Forum (ATRF), Perth, Australia</t>
  </si>
  <si>
    <t xml:space="preserve">Evaluation of the TravelSmart local government and workplace programs. </t>
  </si>
  <si>
    <t>Marsden Jacob Associates. (2011). Evaluation of the TravelSmart local government and workplace programs. Perth, Australia: WA Department of Transport</t>
  </si>
  <si>
    <t xml:space="preserve">Employee trip reduction without government mandates: Cost and effectiveness estimates from Chicago. </t>
  </si>
  <si>
    <t>Pagano, A., &amp; Verdin, J. (1997). Employee trip reduction without government mandates: Cost and effectiveness estimates from Chicago. Transportation Research Record: Journal of the Transportation Research Board, 1598, 43–48.</t>
  </si>
  <si>
    <t xml:space="preserve">Simple and suited: Guidelines for workplace travel surveys. </t>
  </si>
  <si>
    <t>Ampt, E. S., Richardson, A. J., &amp; Wake, D. (2009). Simple and suited: Guidelines for workplace travel surveys. Paper presented to 32nd Australasian Transport Research Forum (ATRF),
Auckland, New Zealand.</t>
  </si>
  <si>
    <t xml:space="preserve">How do we know employer-based transportation demand management works? The need for experimental design. </t>
  </si>
  <si>
    <t>Higgins, T. (1996). How do we know employer-based transportation demand management works? The need for experimental design. Transportation Research Record: Journal of the Transportation Research Board, 1564, 54–59.</t>
  </si>
  <si>
    <t xml:space="preserve"> Evaluating workplace travel plans. </t>
  </si>
  <si>
    <t>Wake, D., Thom, A., &amp; Cummings, R. (2010). Evaluating workplace travel plans. Paper presented to 33rd Australasian Transport Research Forum (ATRF), Canberra, Australia.</t>
  </si>
  <si>
    <t xml:space="preserve">Integrating travel behaviour change for workers, shoppers and residents at an outer suburban centre. </t>
  </si>
  <si>
    <t>Wiblin, S. (2010). Integrating travel behaviour change for workers, shoppers and residents at an outer suburban centre. Paper presented to 33rd Australasian Transport Research Forum (ATRF), Canberra, Australia.</t>
  </si>
  <si>
    <t xml:space="preserve"> Sustainable Transport: A Sourcebook for Policy-makers in Developing Cities</t>
  </si>
  <si>
    <t>not available</t>
  </si>
  <si>
    <t>Wright, L. (2005). Sustainable Transport: A Sourcebook for Policy-makers in Developing Cities Module 3e Car-Free Development, Deutsche Gesellschaft fur Technische Zusammenarbeit
(GTZ) GmbH. Eschborn, Germany: Federal Ministry for Economic Cooperation and Development</t>
  </si>
  <si>
    <t xml:space="preserve"> Potential for carfree development in the UK.</t>
  </si>
  <si>
    <t>Melia, S. (2009). Potential for carfree development in the UK. PhD Thesis, University of West England.</t>
  </si>
  <si>
    <t>Enoch, M. (2012). Sustainable transport, mobility management and travel plans. Surrey, England: Ashgate Publishing Limited.</t>
  </si>
  <si>
    <t>Enoch, M., &amp; Potter, S. (2003). Encouraging the commercial sector to help employees change their travel behaviour. Transport Policy, 10, 51–58.</t>
  </si>
  <si>
    <t>Enoch, M., &amp; Rye, T. (2006). Travel plans: Using good practice to inform future policy. In B. Jourquin, P. Rietveld, &amp; K. Westin (Eds.), Towards better performing transport networks (pp. 157–177). London, UK: Routledge.</t>
  </si>
  <si>
    <t>Ferguson, E. (2000). Travel demand management and public policy. England: Ashgate Publishing.</t>
  </si>
  <si>
    <t>Fraser, J., &amp; Addison, L. (2002). Travel plans—A greenwash or an effective planning mechanism. Town and Country Planning, 275–277.</t>
  </si>
  <si>
    <t>Myers, K. (2005). Travel behaviour change initiatives: A local government’s innovations. Paper presented to 28th Australasian Transport Research Forum (ATRF), Sydney, Australia.</t>
  </si>
  <si>
    <t>Uniq</t>
  </si>
  <si>
    <t>code_use</t>
  </si>
  <si>
    <t>code</t>
  </si>
  <si>
    <t>project</t>
  </si>
  <si>
    <t>no results</t>
  </si>
  <si>
    <t>Potential Duplicates</t>
  </si>
  <si>
    <t>y.o.p</t>
  </si>
  <si>
    <t>y.o.i</t>
  </si>
  <si>
    <t>treatment</t>
  </si>
  <si>
    <t>sample_n</t>
  </si>
  <si>
    <t>N-desc</t>
  </si>
  <si>
    <t>data_type</t>
  </si>
  <si>
    <t>data_source</t>
  </si>
  <si>
    <t>age</t>
  </si>
  <si>
    <t>M / F</t>
  </si>
  <si>
    <t>city</t>
  </si>
  <si>
    <t>country</t>
  </si>
  <si>
    <t>Region</t>
  </si>
  <si>
    <t>Pop_city</t>
  </si>
  <si>
    <t>year_pop_city_estimate</t>
  </si>
  <si>
    <t>pop_city_estimate</t>
  </si>
  <si>
    <t>pop_city_comment</t>
  </si>
  <si>
    <t>data_collection_method</t>
  </si>
  <si>
    <t>sampling_techniques</t>
  </si>
  <si>
    <t>survey_period</t>
  </si>
  <si>
    <t>Frequency_of_sampling</t>
  </si>
  <si>
    <t xml:space="preserve">Response rate </t>
  </si>
  <si>
    <t xml:space="preserve">Attrition rate </t>
  </si>
  <si>
    <t xml:space="preserve">Frequency_details </t>
  </si>
  <si>
    <t>Data collection_date_details</t>
  </si>
  <si>
    <t>after_intervention_data (duration)</t>
  </si>
  <si>
    <t>Study_design</t>
  </si>
  <si>
    <t>Methods</t>
  </si>
  <si>
    <t>control_group_type</t>
  </si>
  <si>
    <t>control_group_type_comment</t>
  </si>
  <si>
    <t>design comment</t>
  </si>
  <si>
    <t>measures</t>
  </si>
  <si>
    <t>context</t>
  </si>
  <si>
    <t>info type</t>
  </si>
  <si>
    <t>Study_design_code</t>
  </si>
  <si>
    <t>Study_design_code_2</t>
  </si>
  <si>
    <t>Randomization; selection</t>
  </si>
  <si>
    <t>control</t>
  </si>
  <si>
    <t>control_type</t>
  </si>
  <si>
    <t>Pre- and post- data</t>
  </si>
  <si>
    <t xml:space="preserve">Follow-up </t>
  </si>
  <si>
    <t>Comparability (C &amp; T)</t>
  </si>
  <si>
    <t>Control for confounders</t>
  </si>
  <si>
    <t>Sampling Biases</t>
  </si>
  <si>
    <t>measurement_type</t>
  </si>
  <si>
    <t>measurement_quality</t>
  </si>
  <si>
    <t>Incomplete data addressed</t>
  </si>
  <si>
    <t>No selective reporting</t>
  </si>
  <si>
    <t>Statistical methods</t>
  </si>
  <si>
    <t>Analysis</t>
  </si>
  <si>
    <t>Ethical review</t>
  </si>
  <si>
    <t>Final rating</t>
  </si>
  <si>
    <t>Classification information_100</t>
  </si>
  <si>
    <t>Scope_100</t>
  </si>
  <si>
    <t>Frequency_100</t>
  </si>
  <si>
    <t>Duration_100</t>
  </si>
  <si>
    <t>Intervention_100</t>
  </si>
  <si>
    <t>Variable information_100</t>
  </si>
  <si>
    <t>Baseline beahvior_100</t>
  </si>
  <si>
    <t>Measurement_100</t>
  </si>
  <si>
    <t>Stats_100</t>
  </si>
  <si>
    <t>Outcome_100</t>
  </si>
  <si>
    <t>Sample size_100</t>
  </si>
  <si>
    <t>Study design_100</t>
  </si>
  <si>
    <t>Control group_100</t>
  </si>
  <si>
    <t>Data collection method_100</t>
  </si>
  <si>
    <t>Survey_100</t>
  </si>
  <si>
    <t>Follow-up_100</t>
  </si>
  <si>
    <t>Bishopbriggs, Paisley and Inverurie, Scotland</t>
  </si>
  <si>
    <t>Scotland</t>
  </si>
  <si>
    <t>UK</t>
  </si>
  <si>
    <t>Bishopbriggs not found
Paisley 76220
Inverurie not found</t>
  </si>
  <si>
    <t>surveys</t>
  </si>
  <si>
    <t>Of households approached,
1754 engaged in an activity (56%)</t>
  </si>
  <si>
    <t>BA</t>
  </si>
  <si>
    <t>1</t>
  </si>
  <si>
    <t>0</t>
  </si>
  <si>
    <t>235 (565 households)</t>
  </si>
  <si>
    <t>Enﬁeld TfL</t>
  </si>
  <si>
    <t xml:space="preserve">277300
</t>
  </si>
  <si>
    <t>https://www.citypopulation.de/en/uk/admin/</t>
  </si>
  <si>
    <t>1000 households target;
2619 attempted contacts; 977 contacts made</t>
  </si>
  <si>
    <t>0.5</t>
  </si>
  <si>
    <t>600 households</t>
  </si>
  <si>
    <t>Australia</t>
  </si>
  <si>
    <t>https://quickstats.censusdata.abs.gov.au/census_services/getproduct/census/2016/quickstat/SSC31359</t>
  </si>
  <si>
    <t>NI</t>
  </si>
  <si>
    <t>515; (1000 households)</t>
  </si>
  <si>
    <t xml:space="preserve">
https://quickstats.censusdata.abs.gov.au/census_services/getproduct/census/2016/quickstat/SSC40375</t>
  </si>
  <si>
    <t>Italy</t>
  </si>
  <si>
    <t>EU</t>
  </si>
  <si>
    <t>Portugal</t>
  </si>
  <si>
    <t>Kassel</t>
  </si>
  <si>
    <t xml:space="preserve"> Germany</t>
  </si>
  <si>
    <t>2003</t>
  </si>
  <si>
    <t>Stuttgart-Freiberg</t>
  </si>
  <si>
    <t>2003
2021</t>
  </si>
  <si>
    <t>Stuttgart 588818
Freiberg 43670</t>
  </si>
  <si>
    <t>Marangaroo, suburb of Perth</t>
  </si>
  <si>
    <t>NA</t>
  </si>
  <si>
    <t xml:space="preserve">
https://www.citypopulation.de/en/australia/admin/</t>
  </si>
  <si>
    <t>Random sample surveys</t>
  </si>
  <si>
    <t>Bern</t>
  </si>
  <si>
    <t>Switzerland</t>
  </si>
  <si>
    <t>https://citypopulation.de/en/uk/southwestengland/somerset/E34000692__frome/</t>
  </si>
  <si>
    <t>Norway</t>
  </si>
  <si>
    <t xml:space="preserve">
https://profile.id.com.au/onkaparinga/population?WebID=140&amp;EndYear=2001&amp;DataType=UR</t>
  </si>
  <si>
    <t xml:space="preserve">Copenhagen A, </t>
  </si>
  <si>
    <t>Denmark</t>
  </si>
  <si>
    <t>York</t>
  </si>
  <si>
    <t>‘hard’ measures combined</t>
  </si>
  <si>
    <t xml:space="preserve">Cologne, </t>
  </si>
  <si>
    <t>Germany</t>
  </si>
  <si>
    <t>Linz</t>
  </si>
  <si>
    <t>Austria</t>
  </si>
  <si>
    <t>control, no specific</t>
  </si>
  <si>
    <t>1000 (1115 in the before survey and 956 in the after survey)</t>
  </si>
  <si>
    <t xml:space="preserve">East Hampshire, </t>
  </si>
  <si>
    <t>https://www.easthants.gov.uk/in-profile</t>
  </si>
  <si>
    <t>questionnaires</t>
  </si>
  <si>
    <t xml:space="preserve">Bishopsworth/ Hartcliffe, </t>
  </si>
  <si>
    <t>city not found</t>
  </si>
  <si>
    <t>BA based on survey years; control group not mentioned explicitly</t>
  </si>
  <si>
    <t>relatively low-income edge of city</t>
  </si>
  <si>
    <t>515 people target; 496 people reached 871 people, 187 people</t>
  </si>
  <si>
    <t>Quedgeley, Gloucester</t>
  </si>
  <si>
    <t>city not found
Gloucester UK (district) 150000</t>
  </si>
  <si>
    <t>Netherlands</t>
  </si>
  <si>
    <t>BA based on survey years; no other information available</t>
  </si>
  <si>
    <t>unclear</t>
  </si>
  <si>
    <t>Munich</t>
  </si>
  <si>
    <t>Bremen</t>
  </si>
  <si>
    <t>Salzburg</t>
  </si>
  <si>
    <t>Bishopston, Bristol</t>
  </si>
  <si>
    <t>Bishopston not found
Bristol 617280</t>
  </si>
  <si>
    <t>CBA based on table mention (page 118); no other information available</t>
  </si>
  <si>
    <t>CBA</t>
  </si>
  <si>
    <t>Borken</t>
  </si>
  <si>
    <t>Delft/Den Haag</t>
  </si>
  <si>
    <t>2021
2003</t>
  </si>
  <si>
    <t>Delft 95060
Den Haag 616231</t>
  </si>
  <si>
    <t>Halle</t>
  </si>
  <si>
    <t>Armandale</t>
  </si>
  <si>
    <t>Frementle</t>
  </si>
  <si>
    <t>France</t>
  </si>
  <si>
    <t>city not found (there's a Fremantle, Australia)</t>
  </si>
  <si>
    <t>Bristol</t>
  </si>
  <si>
    <t>adjusted for changes in the behaviour of the control group</t>
  </si>
  <si>
    <t>control group outcomes not reported</t>
  </si>
  <si>
    <t>Yes</t>
  </si>
  <si>
    <t>Helsinki</t>
  </si>
  <si>
    <t>Finland</t>
  </si>
  <si>
    <t>Gloucester</t>
  </si>
  <si>
    <t>Montpellier</t>
  </si>
  <si>
    <t>Pinneberg</t>
  </si>
  <si>
    <t>Leipzig</t>
  </si>
  <si>
    <t>Magdeburg</t>
  </si>
  <si>
    <t>Hannover-Südstadt</t>
  </si>
  <si>
    <t>Hannover 528218</t>
  </si>
  <si>
    <t>Quedgeley</t>
  </si>
  <si>
    <t>Melville</t>
  </si>
  <si>
    <t>https://www.citypopulation.de/en/australia/admin/</t>
  </si>
  <si>
    <t>Ludwigshafen</t>
  </si>
  <si>
    <t>Brisbane</t>
  </si>
  <si>
    <t>Nürnberg</t>
  </si>
  <si>
    <t>survey</t>
  </si>
  <si>
    <t>Venice</t>
  </si>
  <si>
    <t>Vollmar</t>
  </si>
  <si>
    <t>Bologna</t>
  </si>
  <si>
    <t>Madrid</t>
  </si>
  <si>
    <t>Spain</t>
  </si>
  <si>
    <t>Baunatal</t>
  </si>
  <si>
    <t>Bristol Bishopston</t>
  </si>
  <si>
    <r>
      <rPr>
        <sz val="9"/>
        <color rgb="FF000000"/>
        <rFont val="Times New Roman"/>
        <family val="1"/>
      </rPr>
      <t>Hampshire</t>
    </r>
    <r>
      <rPr>
        <sz val="9"/>
        <color rgb="FFFF0000"/>
        <rFont val="Times New Roman"/>
        <family val="1"/>
      </rPr>
      <t xml:space="preserve"> (county)</t>
    </r>
  </si>
  <si>
    <t>Kingston</t>
  </si>
  <si>
    <t>city not clear
Kingston upon Hull 305396
Kingston upon Thames data not found</t>
  </si>
  <si>
    <t>high</t>
  </si>
  <si>
    <t>Turin</t>
  </si>
  <si>
    <t>Parma</t>
  </si>
  <si>
    <r>
      <rPr>
        <sz val="9"/>
        <color rgb="FF000000"/>
        <rFont val="Times New Roman"/>
        <family val="1"/>
      </rPr>
      <t xml:space="preserve">Southwark </t>
    </r>
    <r>
      <rPr>
        <sz val="9"/>
        <color rgb="FFFF0000"/>
        <rFont val="Times New Roman"/>
        <family val="1"/>
      </rPr>
      <t>(Greater London Borough)</t>
    </r>
  </si>
  <si>
    <t>unclear whether changes in the behaviour of the control group have been taken into account</t>
  </si>
  <si>
    <t>low</t>
  </si>
  <si>
    <t>Buckinghamshire County</t>
  </si>
  <si>
    <t>no bias</t>
  </si>
  <si>
    <t>Boots</t>
  </si>
  <si>
    <t>Staff travel survey</t>
  </si>
  <si>
    <t xml:space="preserve">Changes in cars per 100 staff inferred from changes in gate counts </t>
  </si>
  <si>
    <t xml:space="preserve">Outer suburbs </t>
  </si>
  <si>
    <t>&gt;70% female</t>
  </si>
  <si>
    <t>Oxford Radcliffe Hospitals</t>
  </si>
  <si>
    <t>data for Oxford (city)</t>
  </si>
  <si>
    <t>Staff travel surveys</t>
  </si>
  <si>
    <t>Cars per 100 staff directly inferred from the number of car drivers</t>
  </si>
  <si>
    <t>Outer suburbs</t>
  </si>
  <si>
    <t>Stockley Park</t>
  </si>
  <si>
    <t>city not clear</t>
  </si>
  <si>
    <t xml:space="preserve">percentage of staff arriving as a car driver on a typical day </t>
  </si>
  <si>
    <t>Agilent Technologies</t>
  </si>
  <si>
    <t>Number of cars per 100 staff inferred from the number of single occupancy vehicles</t>
  </si>
  <si>
    <t xml:space="preserve">Rural </t>
  </si>
  <si>
    <t>Gov. Ofﬁce for the East Midlands</t>
  </si>
  <si>
    <t>data for East Midlands (UK)
https://ec.europa.eu/eurostat/databrowser/view/LFST_R_LFSD2POP__custom_1360525/default/table?lang=en</t>
  </si>
  <si>
    <t>Dec 1997 (70% response), Dec 1999 (76% response)</t>
  </si>
  <si>
    <t xml:space="preserve">Town centre </t>
  </si>
  <si>
    <t>Pﬁzer</t>
  </si>
  <si>
    <t>Rural</t>
  </si>
  <si>
    <t>Egg</t>
  </si>
  <si>
    <t>directly counted for cars+ others inferred</t>
  </si>
  <si>
    <t>range of monitoring exercises</t>
  </si>
  <si>
    <t xml:space="preserve">number of cars per 100 staff was directly counted, whilst use of other modes was inferred from a number of other indicators. </t>
  </si>
  <si>
    <t>Edge of town centre/inner suburbs</t>
  </si>
  <si>
    <r>
      <rPr>
        <sz val="9"/>
        <color rgb="FF000000"/>
        <rFont val="Times New Roman"/>
        <family val="1"/>
      </rPr>
      <t>University of Bristol</t>
    </r>
    <r>
      <rPr>
        <sz val="9"/>
        <color rgb="FFFF0000"/>
        <rFont val="Times New Roman"/>
        <family val="1"/>
      </rPr>
      <t xml:space="preserve">, Bristol </t>
    </r>
  </si>
  <si>
    <t>Nov 98 and Nov 01 (44% response rate).</t>
  </si>
  <si>
    <t>Town centre</t>
  </si>
  <si>
    <t>medium</t>
  </si>
  <si>
    <t>&gt;70% male</t>
  </si>
  <si>
    <t>vodafone</t>
  </si>
  <si>
    <t>staff travel survey + estimates</t>
  </si>
  <si>
    <t>astrazeneca</t>
  </si>
  <si>
    <t>staff travel survey</t>
  </si>
  <si>
    <t>Nottingham City Hospital</t>
  </si>
  <si>
    <t>Edge of town</t>
  </si>
  <si>
    <r>
      <rPr>
        <sz val="9"/>
        <color rgb="FF000000"/>
        <rFont val="Times New Roman"/>
        <family val="1"/>
      </rPr>
      <t xml:space="preserve">Wycombe District Council, </t>
    </r>
    <r>
      <rPr>
        <sz val="9"/>
        <color rgb="FFFF0000"/>
        <rFont val="Times New Roman"/>
        <family val="1"/>
      </rPr>
      <t>High Wycombe</t>
    </r>
  </si>
  <si>
    <t>staff travel surveys</t>
  </si>
  <si>
    <t>BP</t>
  </si>
  <si>
    <t>Feb 1998 (60% response), Oct 1999 (42% response), Mar 2001 (41% response)</t>
  </si>
  <si>
    <t>Addenbrooke’s</t>
  </si>
  <si>
    <t>Annual travel surveys</t>
  </si>
  <si>
    <t xml:space="preserve">Annual </t>
  </si>
  <si>
    <t>every October 1993-99</t>
  </si>
  <si>
    <t xml:space="preserve">Edge of town </t>
  </si>
  <si>
    <t>Buckinghamshire County Council</t>
  </si>
  <si>
    <t>Repeated staff travel surveys</t>
  </si>
  <si>
    <t>Sep 1998 and Feb 2001
(29% response).</t>
  </si>
  <si>
    <t xml:space="preserve">Cars per 100 staff directly inferred from the number of car drivers. </t>
  </si>
  <si>
    <t>Orange (Almondsbury Park)</t>
  </si>
  <si>
    <t>travel survey + snapshot surveys</t>
  </si>
  <si>
    <t>quarterly</t>
  </si>
  <si>
    <t>original travel survey: July 96. Since 1999, snapshot surveys undertaken quarterly in Jan, Apr, Jul and Oct.</t>
  </si>
  <si>
    <t>Computer Associates</t>
  </si>
  <si>
    <t xml:space="preserve">staff travel survey </t>
  </si>
  <si>
    <t>survey in Jun 2000 + estimated data for after</t>
  </si>
  <si>
    <t xml:space="preserve">Cars per 100 staff calculated as the number of single occupancy vehicles. bus patronage figures </t>
  </si>
  <si>
    <t>Plymouth Hospitals</t>
  </si>
  <si>
    <t>data for Plymouth (city)</t>
  </si>
  <si>
    <t>HM Prison</t>
  </si>
  <si>
    <t>target population based on employees</t>
  </si>
  <si>
    <t>Buckinghamshire</t>
  </si>
  <si>
    <t>Change in cars per 100 staff is based on the benchmark expectation about the number of cars that would park on site, and the actual levels of parking in May 2000</t>
  </si>
  <si>
    <t>Birmingham</t>
  </si>
  <si>
    <t>City ofYork</t>
  </si>
  <si>
    <t>Generics, UK</t>
  </si>
  <si>
    <t>St Helen’s College</t>
  </si>
  <si>
    <t>Cambridgeshire</t>
  </si>
  <si>
    <t>previous location data + snapshot surveys</t>
  </si>
  <si>
    <t>The number of cars per 100 staff is directly inferred from the number of car drivers.</t>
  </si>
  <si>
    <t xml:space="preserve">Cambridgeshire County </t>
  </si>
  <si>
    <t xml:space="preserve">Bristol </t>
  </si>
  <si>
    <t>Orange</t>
  </si>
  <si>
    <r>
      <rPr>
        <sz val="9"/>
        <color rgb="FF000000"/>
        <rFont val="Times New Roman"/>
        <family val="1"/>
      </rPr>
      <t xml:space="preserve">Lancashire </t>
    </r>
    <r>
      <rPr>
        <sz val="9"/>
        <color rgb="FFFF0000"/>
        <rFont val="Times New Roman"/>
        <family val="1"/>
      </rPr>
      <t>(county)</t>
    </r>
  </si>
  <si>
    <t>data for Lancashire County
https://www.citypopulation.de/en/uk/admin/</t>
  </si>
  <si>
    <r>
      <rPr>
        <sz val="9"/>
        <color rgb="FF000000"/>
        <rFont val="Times New Roman"/>
        <family val="1"/>
      </rPr>
      <t xml:space="preserve">Redcar and Cleveland </t>
    </r>
    <r>
      <rPr>
        <sz val="9"/>
        <color rgb="FFFF0000"/>
        <rFont val="Times New Roman"/>
        <family val="1"/>
      </rPr>
      <t>(unitary district)</t>
    </r>
  </si>
  <si>
    <r>
      <rPr>
        <sz val="9"/>
        <color rgb="FF000000"/>
        <rFont val="Times New Roman"/>
        <family val="1"/>
      </rPr>
      <t xml:space="preserve">Thurrock </t>
    </r>
    <r>
      <rPr>
        <sz val="9"/>
        <color rgb="FFFF0000"/>
        <rFont val="Times New Roman"/>
        <family val="1"/>
      </rPr>
      <t>(Unitary district)</t>
    </r>
  </si>
  <si>
    <t>North Wales</t>
  </si>
  <si>
    <t>Bedfordshire</t>
  </si>
  <si>
    <t>Bedford 106940
Luton 258018
Leighton Buzzard 37469
Dunstable 51973
Biggleswade not found
Flitwick not found
Kempston not found</t>
  </si>
  <si>
    <t>Surrey</t>
  </si>
  <si>
    <t>Self selection</t>
  </si>
  <si>
    <r>
      <rPr>
        <sz val="9"/>
        <color rgb="FF000000"/>
        <rFont val="Times New Roman"/>
        <family val="1"/>
      </rPr>
      <t xml:space="preserve">Shropshire </t>
    </r>
    <r>
      <rPr>
        <sz val="9"/>
        <color rgb="FFFF0000"/>
        <rFont val="Times New Roman"/>
        <family val="1"/>
      </rPr>
      <t>(Unitary district)</t>
    </r>
  </si>
  <si>
    <r>
      <rPr>
        <sz val="9"/>
        <color rgb="FF000000"/>
        <rFont val="Times New Roman"/>
        <family val="1"/>
      </rPr>
      <t xml:space="preserve">Telford &amp; Wrekin </t>
    </r>
    <r>
      <rPr>
        <sz val="9"/>
        <color rgb="FFFF0000"/>
        <rFont val="Times New Roman"/>
        <family val="1"/>
      </rPr>
      <t>(Unitary district)</t>
    </r>
  </si>
  <si>
    <t>Hartlepool</t>
  </si>
  <si>
    <t xml:space="preserve">data for Hartlepool </t>
  </si>
  <si>
    <r>
      <rPr>
        <sz val="9"/>
        <color rgb="FF000000"/>
        <rFont val="Times New Roman"/>
        <family val="1"/>
      </rPr>
      <t xml:space="preserve">Wrexham Post 16, </t>
    </r>
    <r>
      <rPr>
        <sz val="9"/>
        <color rgb="FFFF0000"/>
        <rFont val="Times New Roman"/>
        <family val="1"/>
      </rPr>
      <t>Wrexham</t>
    </r>
  </si>
  <si>
    <r>
      <rPr>
        <sz val="9"/>
        <color rgb="FF000000"/>
        <rFont val="Times New Roman"/>
        <family val="1"/>
      </rPr>
      <t>Stockport</t>
    </r>
    <r>
      <rPr>
        <sz val="9"/>
        <color rgb="FFFF0000"/>
        <rFont val="Times New Roman"/>
        <family val="1"/>
      </rPr>
      <t xml:space="preserve"> (Metropolitan borough, Greater Manchester)</t>
    </r>
  </si>
  <si>
    <t>Hebden bridge primary</t>
  </si>
  <si>
    <t>https://www.citypopulation.de/en/uk/yorkshireandthehumber/west_yorkshire/E34003956__hebden_bridge/</t>
  </si>
  <si>
    <r>
      <rPr>
        <sz val="9"/>
        <color rgb="FF000000"/>
        <rFont val="Times New Roman"/>
        <family val="1"/>
      </rPr>
      <t xml:space="preserve">Redcar &amp; Cleveland </t>
    </r>
    <r>
      <rPr>
        <sz val="9"/>
        <color rgb="FFFF0000"/>
        <rFont val="Times New Roman"/>
        <family val="1"/>
      </rPr>
      <t>(unitary district)</t>
    </r>
  </si>
  <si>
    <r>
      <rPr>
        <sz val="9"/>
        <color rgb="FF000000"/>
        <rFont val="Times New Roman"/>
        <family val="1"/>
      </rPr>
      <t xml:space="preserve">Wrexham primary, </t>
    </r>
    <r>
      <rPr>
        <sz val="9"/>
        <color rgb="FFFF0000"/>
        <rFont val="Times New Roman"/>
        <family val="1"/>
      </rPr>
      <t>Wrexham</t>
    </r>
  </si>
  <si>
    <t>Little Kingshill Combined</t>
  </si>
  <si>
    <t>city not found
(village belongs to) Buckinghamshire County 479100
https://www.citypopulation.de/en/uk/admin/</t>
  </si>
  <si>
    <r>
      <rPr>
        <sz val="9"/>
        <color rgb="FF000000"/>
        <rFont val="Times New Roman"/>
        <family val="1"/>
      </rPr>
      <t xml:space="preserve">West Wycombe Combined, </t>
    </r>
    <r>
      <rPr>
        <sz val="9"/>
        <color rgb="FFFF0000"/>
        <rFont val="Times New Roman"/>
        <family val="1"/>
      </rPr>
      <t>High Wycombe</t>
    </r>
  </si>
  <si>
    <t>Holy Trinity CE</t>
  </si>
  <si>
    <t>John Hampden Infant</t>
  </si>
  <si>
    <t xml:space="preserve">Holmer Green Infant </t>
  </si>
  <si>
    <t>https://www.citypopulation.de/en/uk/southeastengland/wards/buckinghamshire/E05002645__holmer_green/</t>
  </si>
  <si>
    <t>Intervention group n= 714
Control group n= 672</t>
  </si>
  <si>
    <t>year 2 &amp; 5 primary schoolchildren</t>
  </si>
  <si>
    <t>Female: Intervention (56%) control (49%)</t>
  </si>
  <si>
    <t>London (boroughs of Camden and Islington)</t>
  </si>
  <si>
    <t>14 months</t>
  </si>
  <si>
    <t>Cluster RCT</t>
  </si>
  <si>
    <t>Analysis adjusted for baseline travel</t>
  </si>
  <si>
    <t xml:space="preserve">nine of 11 intervention schools and none of 10 control schools. 2 of 11 intervention schools opted out of the project following randomisation. </t>
  </si>
  <si>
    <t>RCT</t>
  </si>
  <si>
    <t>Unclear</t>
  </si>
  <si>
    <t>Intervention group: 12 schools, 1094 baseline responses
Control group: 12 schools, 1164 baseline responses</t>
  </si>
  <si>
    <t>aged 10–12 years</t>
  </si>
  <si>
    <t>52% female</t>
  </si>
  <si>
    <t>Sydney</t>
  </si>
  <si>
    <t>19 months</t>
  </si>
  <si>
    <t>survey (students) over five days + survey (parents) on how their child travelled to and from school in a usual week</t>
  </si>
  <si>
    <t>Urban primary schools</t>
  </si>
  <si>
    <t>No</t>
  </si>
  <si>
    <t>Low</t>
  </si>
  <si>
    <t>self-reported</t>
  </si>
  <si>
    <t>Intervention group: 1 school class, 31 children
Control group: 1 school class, 29 children</t>
  </si>
  <si>
    <t>9 years (range 9–10 years)</t>
  </si>
  <si>
    <t>40% boys</t>
  </si>
  <si>
    <t>West Dunbartonshire, Scotland</t>
  </si>
  <si>
    <t>computerised mapping programme, online computerised questionnaire</t>
  </si>
  <si>
    <t>10 weeks</t>
  </si>
  <si>
    <t>Intervention group: 1 school, 347 children. Control group: 2 schools, 473 (293+180) children</t>
  </si>
  <si>
    <t>aged 5–11 years</t>
  </si>
  <si>
    <t>female 44% (intervention school), 43% and 52% (control schools)</t>
  </si>
  <si>
    <t>Seattle, Washington</t>
  </si>
  <si>
    <t>US</t>
  </si>
  <si>
    <t>City 610630
Metro 3449240</t>
  </si>
  <si>
    <t>classroom survey. cross-sectional surveys</t>
  </si>
  <si>
    <t>1 month, 6 months and 12 months</t>
  </si>
  <si>
    <t>Socioeconomically disadvantaged schools</t>
  </si>
  <si>
    <t>Intervention group:3 schools, 828 baseline responses, Control group: 15 schools, 3043 baseline responses</t>
  </si>
  <si>
    <t>Primary schoolchildren</t>
  </si>
  <si>
    <t>NR</t>
  </si>
  <si>
    <t>Bracknell (only -without Forest- found) 76103</t>
  </si>
  <si>
    <t>Minimumof 6 months, max of 9 months post-intervention</t>
  </si>
  <si>
    <t>57% schools provided baseline and follow-up data</t>
  </si>
  <si>
    <t>Intervention group: 20 schools, 4714 baseline responses
Control group: 217 schools, 42712 baseline responses</t>
  </si>
  <si>
    <t>Primary and secondary schoolchildren</t>
  </si>
  <si>
    <t>Minimum of 2 months, max of 3 years and 3 months post intervention</t>
  </si>
  <si>
    <t>38% schools provided baseline and follow-up data</t>
  </si>
  <si>
    <t>Intervention groups: 10 primary schools, 2341 baseline responses; 1 secondary school,
1265 baseline responses
Control groups: 34 primary schools, 8298 baseline responses; 2 secondary schools, 1571 baseline responses</t>
  </si>
  <si>
    <t xml:space="preserve">
https://www.citypopulation.de/en/uk/admin/</t>
  </si>
  <si>
    <t>0-2 years post-intervention</t>
  </si>
  <si>
    <t xml:space="preserve">77% schools provided baseline and follow-up data. </t>
  </si>
  <si>
    <t>Intervention group: 8 schools, 1712 baseline responses; Control group: 21 schools, 4648 baseline responses</t>
  </si>
  <si>
    <t>Telford &amp; Wrekin (Unitary district)</t>
  </si>
  <si>
    <t>from 2 months to 3 years and 5 months post-intervention</t>
  </si>
  <si>
    <t>33% schools provided baseline and follow-up data</t>
  </si>
  <si>
    <t>Intervention group: 4 schools, 230 baseline responses; Control group: 2 schools, 38 baseline responses</t>
  </si>
  <si>
    <t>11-12 years.</t>
  </si>
  <si>
    <t>Dublin</t>
  </si>
  <si>
    <t>Convenience sample</t>
  </si>
  <si>
    <t>1 month</t>
  </si>
  <si>
    <t>Urban and rural primary schools</t>
  </si>
  <si>
    <t>Intervention group: 11 schools, 1846 baseline responses
Control group: 2 schools, 347 baseline responses</t>
  </si>
  <si>
    <t>primary schoolchildren</t>
  </si>
  <si>
    <r>
      <rPr>
        <sz val="9"/>
        <color rgb="FF000000"/>
        <rFont val="Times New Roman"/>
        <family val="1"/>
      </rPr>
      <t xml:space="preserve">Herts </t>
    </r>
    <r>
      <rPr>
        <sz val="9"/>
        <color rgb="FFFF0000"/>
        <rFont val="Times New Roman"/>
        <family val="1"/>
      </rPr>
      <t>(abb. Hertfordshire county)</t>
    </r>
  </si>
  <si>
    <t>dsta for Hertfordshire County
https://www.citypopulation.de/en/uk/eastofengland/E10000015__hertfordshire/</t>
  </si>
  <si>
    <t>Localities chosen on likelihood of success, schools self selected</t>
  </si>
  <si>
    <t>3 weeks</t>
  </si>
  <si>
    <t>Urban primary schools in North Hertfordshire</t>
  </si>
  <si>
    <t>295. intervention group =145, control group =150</t>
  </si>
  <si>
    <t>38 years (range 19-69)</t>
  </si>
  <si>
    <t>64% women</t>
  </si>
  <si>
    <t>Glasgow, Scotland</t>
  </si>
  <si>
    <t>Three city workplaces</t>
  </si>
  <si>
    <t>questionnaire, focus groups</t>
  </si>
  <si>
    <t>Automatic randomisation,Allocation concealed</t>
  </si>
  <si>
    <t>6 and 12 months</t>
  </si>
  <si>
    <t>76% were social economic class 1 or 2.
70% travelled between 2 and 10 miles to work</t>
  </si>
  <si>
    <t>Intervention group n=158
Control group n=172</t>
  </si>
  <si>
    <t>working age adults</t>
  </si>
  <si>
    <t>Addenbrooke</t>
  </si>
  <si>
    <t>Allocation methods not reported. Included a component of non-random allocation. No allocation concealment.</t>
  </si>
  <si>
    <t>3 months</t>
  </si>
  <si>
    <t>Urban workplace</t>
  </si>
  <si>
    <t>Intervention group n=145
Control group n=136</t>
  </si>
  <si>
    <t>Council CarPark</t>
  </si>
  <si>
    <t>Alternate allocation from alphabetical list of names.
No allocation concealment or blinding</t>
  </si>
  <si>
    <t>Intervention group n=55
Control group n=47</t>
  </si>
  <si>
    <t>Council New Recruit</t>
  </si>
  <si>
    <t>Allocation methods not reported</t>
  </si>
  <si>
    <t>Intervention group: 594 employees from an unknown number of workplaces 
Control group: 154 employees from an unknown number of workplaces</t>
  </si>
  <si>
    <t>working age.</t>
  </si>
  <si>
    <t>Denver</t>
  </si>
  <si>
    <t>Urban workplaces</t>
  </si>
  <si>
    <t>Intervention groups: number of participants not reported. Number of available parking
spaces in intervention parking lots were: lot A n=130, lot B n=580, lot C n=186
Control group: number of participants not reported.Number of available parking spaces
in control parking lot (lot D) was n=102</t>
  </si>
  <si>
    <t>Florida</t>
  </si>
  <si>
    <t>30 days</t>
  </si>
  <si>
    <t>controlled experiment</t>
  </si>
  <si>
    <t>Experiment</t>
  </si>
  <si>
    <t>selected control</t>
  </si>
  <si>
    <t xml:space="preserve">objective </t>
  </si>
  <si>
    <t>Intervention (n = 60). Control (n = 60). Intervention groups: Coordinators n=15. Participants n=44. Control group n= 92.</t>
  </si>
  <si>
    <t>third and fourth-year tertiary students</t>
  </si>
  <si>
    <t>Kanazawa University, Ishikawa National College of Technology</t>
  </si>
  <si>
    <t>Japan</t>
  </si>
  <si>
    <t>Asia</t>
  </si>
  <si>
    <t xml:space="preserve">data for Kanazawa </t>
  </si>
  <si>
    <t>survey + ecotravel meeting</t>
  </si>
  <si>
    <t>2 months</t>
  </si>
  <si>
    <t>non-randomized control</t>
  </si>
  <si>
    <t>travel diaries for a week, travel mileage measured by odometers in their cars,</t>
  </si>
  <si>
    <t>volunatry participation</t>
  </si>
  <si>
    <t>comparison control</t>
  </si>
  <si>
    <t>both</t>
  </si>
  <si>
    <t>High</t>
  </si>
  <si>
    <t>48.2  (7.4)</t>
  </si>
  <si>
    <t>0 / 120</t>
  </si>
  <si>
    <t>Stockholm</t>
  </si>
  <si>
    <t>Sweden</t>
  </si>
  <si>
    <t>Self-report, intention-to-treat analysis</t>
  </si>
  <si>
    <t>Medium to high</t>
  </si>
  <si>
    <t>intention-to-treat analysis</t>
  </si>
  <si>
    <t>YES</t>
  </si>
  <si>
    <t>83 / 27</t>
  </si>
  <si>
    <t>Illawarra and Shoalhaven areas of New South Wales</t>
  </si>
  <si>
    <t>2021
2011</t>
  </si>
  <si>
    <t xml:space="preserve">305050
</t>
  </si>
  <si>
    <t>data for Illawarra (region) 
https://www.rdaillawarra.com.au/our-region/#:~:text=The%20Illawarra%20has%20a%20population,and%20south%20coast%20of%20NSW.
Shoalhaven (city) 96203
https://www.citypopulation.de/en/australia/admin/</t>
  </si>
  <si>
    <t>self-reported, pedometer</t>
  </si>
  <si>
    <t>109 / 186</t>
  </si>
  <si>
    <t>Self-report</t>
  </si>
  <si>
    <t>-</t>
  </si>
  <si>
    <t>Prestwich</t>
  </si>
  <si>
    <t>54 / 95</t>
  </si>
  <si>
    <t>16 / 63</t>
  </si>
  <si>
    <t>Pedometer</t>
  </si>
  <si>
    <t>Gilson</t>
  </si>
  <si>
    <t>49.1 (30–65 years)</t>
  </si>
  <si>
    <t>284 / 170</t>
  </si>
  <si>
    <t>urban or rural regions of New South Wales (NSW)</t>
  </si>
  <si>
    <t xml:space="preserve">data for New South Wales (NSW) (state) </t>
  </si>
  <si>
    <t>0 / 197</t>
  </si>
  <si>
    <t>different regions</t>
  </si>
  <si>
    <t>Self-report questionnaires</t>
  </si>
  <si>
    <t>0 / 85</t>
  </si>
  <si>
    <t>Perth</t>
  </si>
  <si>
    <t>0 / 30</t>
  </si>
  <si>
    <t>randomized control</t>
  </si>
  <si>
    <t xml:space="preserve"> blocked randomization method</t>
  </si>
  <si>
    <t>45-64</t>
  </si>
  <si>
    <t>360 / 1171</t>
  </si>
  <si>
    <t>Quasi-experimental</t>
  </si>
  <si>
    <t>adults aged &gt; 18 years.</t>
  </si>
  <si>
    <t>Quasi-experiment</t>
  </si>
  <si>
    <t>303 / 929</t>
  </si>
  <si>
    <r>
      <rPr>
        <sz val="9"/>
        <color rgb="FF000000"/>
        <rFont val="Times New Roman"/>
        <family val="1"/>
      </rPr>
      <t xml:space="preserve">Missouri “Bootheel” region </t>
    </r>
    <r>
      <rPr>
        <sz val="9"/>
        <color rgb="FFFF0000"/>
        <rFont val="Times New Roman"/>
        <family val="1"/>
      </rPr>
      <t>(it is composed of the counties of Dunklin, New Madrid, and Pemiscot)</t>
    </r>
  </si>
  <si>
    <t>Dunklin 33155
New Madrid 19760
Pemiscot 20047
https://www.citypopulation.de/en/usa/admin/</t>
  </si>
  <si>
    <t>Self-report. Six intervention communities, six control communities</t>
  </si>
  <si>
    <t>Self-report. six intervention communities, six control communities</t>
  </si>
  <si>
    <t>30-39</t>
  </si>
  <si>
    <t xml:space="preserve"> San Francisco</t>
  </si>
  <si>
    <t>2000
2010</t>
  </si>
  <si>
    <t>City 776733
Metro 4343630</t>
  </si>
  <si>
    <t>Self-report, statistical control group</t>
  </si>
  <si>
    <t>Controlled repeat cross-sectional</t>
  </si>
  <si>
    <t>CCS</t>
  </si>
  <si>
    <t>statistical control group</t>
  </si>
  <si>
    <t>N/R</t>
  </si>
  <si>
    <t xml:space="preserve">before-aftrer self-report surveys, </t>
  </si>
  <si>
    <r>
      <rPr>
        <sz val="9"/>
        <color rgb="FF000000"/>
        <rFont val="Times New Roman"/>
        <family val="1"/>
      </rPr>
      <t>Lancashire</t>
    </r>
    <r>
      <rPr>
        <sz val="9"/>
        <color rgb="FFFF0000"/>
        <rFont val="Times New Roman"/>
        <family val="1"/>
      </rPr>
      <t xml:space="preserve"> (county)</t>
    </r>
  </si>
  <si>
    <t>Nottingham</t>
  </si>
  <si>
    <t>Sheffield</t>
  </si>
  <si>
    <t>Cramlington</t>
  </si>
  <si>
    <t>Doncaster</t>
  </si>
  <si>
    <t>Delft</t>
  </si>
  <si>
    <t>242. 167 individuals = intervention group,  60 = control</t>
  </si>
  <si>
    <t>City 839572
Metro 4519640</t>
  </si>
  <si>
    <t>new developments</t>
  </si>
  <si>
    <t>650 Walking. 884 Cycling. 686 Green car use</t>
  </si>
  <si>
    <t>Rouse Hill Town Centre, New South Wales</t>
  </si>
  <si>
    <t>resident survey. telephone and online surveys</t>
  </si>
  <si>
    <t>Ireland
Germany
Lithuania
Netherlands
Poland
Spain
Sweden
Switzerland
UK</t>
  </si>
  <si>
    <t>192 (control site), 179 (intervention site)</t>
  </si>
  <si>
    <t>Pasadena, California</t>
  </si>
  <si>
    <t>intervention vs non-randomized control</t>
  </si>
  <si>
    <t>1968; 2000</t>
  </si>
  <si>
    <t>Brighton</t>
  </si>
  <si>
    <t>West edge of city
(average income)</t>
  </si>
  <si>
    <t>(no yop/yoi) 2021</t>
  </si>
  <si>
    <t>pre/post surveys</t>
  </si>
  <si>
    <t>Before doorstep surveys with one-day travel diary</t>
  </si>
  <si>
    <t>Mar/April 2006
Before Nov 200</t>
  </si>
  <si>
    <t>1,968 households participated in ‘before’ survey. No information on sampling procedure, contact rate, etc.
After doorstep survey with about 2,000 households</t>
  </si>
  <si>
    <t>two group pre-and post-test surveys; paper-based household surveys</t>
  </si>
  <si>
    <t>no control</t>
  </si>
  <si>
    <t>No comparison area</t>
  </si>
  <si>
    <t xml:space="preserve"> one-day travel diaries </t>
  </si>
  <si>
    <t>Self-reported</t>
  </si>
  <si>
    <t>Medium</t>
  </si>
  <si>
    <t>Bristol: Bishopsworth</t>
  </si>
  <si>
    <t xml:space="preserve">South-west edge of city
(low income)
</t>
  </si>
  <si>
    <t>Partial matched
(panel) samples
Control group in
adjacent area</t>
  </si>
  <si>
    <t>May 2002 (b)
March 2003 (a)</t>
  </si>
  <si>
    <t>(rr = 70%/69%)</t>
  </si>
  <si>
    <t>Households with phone details only
Target b/a samples = 378/321
Control b/a samples = 484/342
(rr = 72%/67%)</t>
  </si>
  <si>
    <t>two group pre-and post-test surveys</t>
  </si>
  <si>
    <t xml:space="preserve">non-randomized control </t>
  </si>
  <si>
    <t>comparison area</t>
  </si>
  <si>
    <t>partial matched samples and matched (panel) samples</t>
  </si>
  <si>
    <t>non randomized comparison area</t>
  </si>
  <si>
    <t>378; 363</t>
  </si>
  <si>
    <t>May 2002
May/June 2004</t>
  </si>
  <si>
    <t>(rr = 70%/76%)</t>
  </si>
  <si>
    <t>Households with phone details only
Target b/a samples = 378/363
Control b/a samples = 484/313
(rr = 72%/70%)</t>
  </si>
  <si>
    <t>Control group in adjacent area</t>
  </si>
  <si>
    <t>374; 332</t>
  </si>
  <si>
    <t>South edge of city (low
income)</t>
  </si>
  <si>
    <t>Independent samples
Control group in
adjacent area</t>
  </si>
  <si>
    <t>March 2003
May/June 2004</t>
  </si>
  <si>
    <t>(rr = 61%/66%)</t>
  </si>
  <si>
    <t>Households with phone details only
Target b/a samples = 374/332
Control b/a samples = 342/313
(rr = 67%/70%)</t>
  </si>
  <si>
    <t>456; 478</t>
  </si>
  <si>
    <t>North (inner-) outer area of city (high income, students)</t>
  </si>
  <si>
    <t>Partial matched (panel)
samples
Control group in
adjacent area</t>
  </si>
  <si>
    <t>March/April 2003
Sept/Oct 2003</t>
  </si>
  <si>
    <t>(rr = 71%/78%)</t>
  </si>
  <si>
    <t>Households with phone details only
Target b/a samples = 456/450
Control b/a samples = 448/415
(rr = 74%/73%)</t>
  </si>
  <si>
    <t>1237; 1156</t>
  </si>
  <si>
    <t>Darlington</t>
  </si>
  <si>
    <t>North and north-west
outer areas of town</t>
  </si>
  <si>
    <t>Matched (panel) samples
No control group, Independent samples
Town-wide control</t>
  </si>
  <si>
    <t>Sep–Dec 2004
Nov–Dec 2005</t>
  </si>
  <si>
    <t>(rr = 90%/68%)</t>
  </si>
  <si>
    <t>Before survey integrated into PTP contact stage
After survey by telephone interview
Target b/a samples = 2053/779
Travel behaviour in after survey based on average frequency of
walking, cycling and public
transport</t>
  </si>
  <si>
    <t>independent (random) samples from the project area and comparison area populations for both the before and after surveys</t>
  </si>
  <si>
    <t xml:space="preserve">comparison area </t>
  </si>
  <si>
    <r>
      <rPr>
        <sz val="9"/>
        <color rgb="FF000000"/>
        <rFont val="Times New Roman"/>
        <family val="1"/>
      </rPr>
      <t xml:space="preserve">Lancashire: South Ribble </t>
    </r>
    <r>
      <rPr>
        <sz val="9"/>
        <color rgb="FFFF0000"/>
        <rFont val="Times New Roman"/>
        <family val="1"/>
      </rPr>
      <t>(county)</t>
    </r>
  </si>
  <si>
    <t>Outlying areas to south
and east of Preston</t>
  </si>
  <si>
    <t>2011
(yop/yoi missing)</t>
  </si>
  <si>
    <t>601; 450</t>
  </si>
  <si>
    <t>South (inner-) outer area of city (high income)</t>
  </si>
  <si>
    <t>2021
(yop/yoi missing)</t>
  </si>
  <si>
    <t xml:space="preserve">data for Nottingham </t>
  </si>
  <si>
    <t>Matched (panel) samples, Weighting to match distribution of segments.
City-wide control</t>
  </si>
  <si>
    <t>June–Aug 2003
May–Jun 2004</t>
  </si>
  <si>
    <t>(rr = 69%/86%)</t>
  </si>
  <si>
    <t>Households with and without
phone details
Target b/a samples = 601/450
(rr = 69%/86%)
Control b/a samples = 409/485
(rr = 66%/65%)</t>
  </si>
  <si>
    <t>City-wide control</t>
  </si>
  <si>
    <t>535; 402</t>
  </si>
  <si>
    <t>South inner area of city (low income, ethnic diversity)</t>
  </si>
  <si>
    <t>Matched (panel)
samples
City-wide control</t>
  </si>
  <si>
    <t>(rr = 61%/80%)</t>
  </si>
  <si>
    <t>Households with and without
phone details
Target b/a samples = 535/402
(rr = 61%/80%)
Control b/a samples = 409/485
(rr = 66%/65%)</t>
  </si>
  <si>
    <t>1073; 1228</t>
  </si>
  <si>
    <t>Peterborough</t>
  </si>
  <si>
    <t>North of town</t>
  </si>
  <si>
    <t>Independent samples, Weighting to match distribution of segments.
Town-wide control</t>
  </si>
  <si>
    <t>Sep–Nov 2004
Feb–Apr 2006</t>
  </si>
  <si>
    <t>(rr = 60%/64%)</t>
  </si>
  <si>
    <t>Households with and without
phone details
Target b/a samples = 1073/1228
(rr = 60%/64%)
Control b/a samples = 3388/666
(rr = 60%/60%)</t>
  </si>
  <si>
    <t>Town-wide control</t>
  </si>
  <si>
    <t>978; 962</t>
  </si>
  <si>
    <r>
      <rPr>
        <sz val="9"/>
        <color rgb="FF000000"/>
        <rFont val="Times New Roman"/>
        <family val="1"/>
      </rPr>
      <t xml:space="preserve">Worchester </t>
    </r>
    <r>
      <rPr>
        <sz val="9"/>
        <color rgb="FFFF0000"/>
        <rFont val="Times New Roman"/>
        <family val="1"/>
      </rPr>
      <t>(Worcester found)</t>
    </r>
  </si>
  <si>
    <t>North-east of town</t>
  </si>
  <si>
    <t>2015
2021
(yop/yoi missing)</t>
  </si>
  <si>
    <t>City 101328
Metro 552292</t>
  </si>
  <si>
    <t>After survey by telephone interview</t>
  </si>
  <si>
    <t>Sep–Nov 2004
Mar–Apr 2006</t>
  </si>
  <si>
    <t>(rr = 59/88%)</t>
  </si>
  <si>
    <t>Households with and without
phone details
Target b/a samples = 978/962
(rr = 59/87%)
Control b/a samples = 3147/446
(rr = 59/88%)
Travel behaviour in after survey
based on average frequency of
mode use</t>
  </si>
  <si>
    <t>average weekly frequency of use of different travel modes</t>
  </si>
  <si>
    <t xml:space="preserve">606. (treatment = 288) and control group (ncontrol = 318). </t>
  </si>
  <si>
    <t>32.4</t>
  </si>
  <si>
    <t>48.8 (male)</t>
  </si>
  <si>
    <t>new residents</t>
  </si>
  <si>
    <t xml:space="preserve">detailed mobility diaries over three days, </t>
  </si>
  <si>
    <t>six weeks after the completion of the PTP campaign</t>
  </si>
  <si>
    <t>two-group posttest-only randomized experiment</t>
  </si>
  <si>
    <t>post intervention</t>
  </si>
  <si>
    <t>Travel diary survey
Travel survey</t>
  </si>
  <si>
    <t>Before–after design without control group</t>
  </si>
  <si>
    <t>1. Travel diary survey
2. Feedback on travel behavior
3. Travel survey
4. Feedback on travel behavior change</t>
  </si>
  <si>
    <t>Before–after design with control group</t>
  </si>
  <si>
    <t>1. Simple travel survey
2. Provide trial ticket
3. Travel survey</t>
  </si>
  <si>
    <t>1. Travel diary survey
2. Feedback on travel behavior
3. Travel survey</t>
  </si>
  <si>
    <t>City (2021) 2592413
Metro (2001) 18662468</t>
  </si>
  <si>
    <t>Simple travel survey
Travel survey</t>
  </si>
  <si>
    <t>1. Simple travel survey
2. Provide customized information
3. Travel survey</t>
  </si>
  <si>
    <t xml:space="preserve">data for Kawanishi (city) </t>
  </si>
  <si>
    <t>Simple travel survey</t>
  </si>
  <si>
    <t>1. Simple travel survey
2. Individualized information with behavioral plan</t>
  </si>
  <si>
    <t>Questionnaire</t>
  </si>
  <si>
    <t>1. Provide information
2. Questionnaire</t>
  </si>
  <si>
    <t>city ot clear</t>
  </si>
  <si>
    <t>1. Area-specific information with behavioral plan</t>
  </si>
  <si>
    <t>city nor found</t>
  </si>
  <si>
    <t>1. Simple travel survey
2. Feedback on travel behavior with behavioral plan</t>
  </si>
  <si>
    <t xml:space="preserve"> Travel survey</t>
  </si>
  <si>
    <t>experimental group -control group design</t>
  </si>
  <si>
    <t>1. Request creation of behavioral plan
2. Travel survey</t>
  </si>
  <si>
    <t>https://www.citypopulation.de/en/japan/admin/</t>
  </si>
  <si>
    <t>Kanazawa City</t>
  </si>
  <si>
    <t>Toyonaka City</t>
  </si>
  <si>
    <t>1. Simple travel survey
2. Individualized information with behavioral plan
3. Travel survey
4. Feedback on travel behavior change</t>
  </si>
  <si>
    <t>Travel diary survey</t>
  </si>
  <si>
    <t>1. Travel diary survey
2. Individualized information with behavioral plan</t>
  </si>
  <si>
    <t>Before–after design with control group (measuring commuting trips)</t>
  </si>
  <si>
    <t xml:space="preserve">Osaka Prefecture </t>
  </si>
  <si>
    <t>City (2021) 2592413
Metro (2004) 18737176</t>
  </si>
  <si>
    <t>Class and travel diary survey
Class and travel survey</t>
  </si>
  <si>
    <t>1. Class and travel diary survey
2. Feedback on travel behavior
3. Class and travel survey</t>
  </si>
  <si>
    <t>1. Simple travel survey
2. Individualized advice by coordinator
3. Travel survey</t>
  </si>
  <si>
    <t>Travel diary survey
Workshop in class</t>
  </si>
  <si>
    <t>1. Travel diary survey
2. Workshop in class</t>
  </si>
  <si>
    <t>1. Simple travel survey
2. Workshop in class
3. Travel survey</t>
  </si>
  <si>
    <t>7000 pop
247 pre
562 post</t>
  </si>
  <si>
    <t>Partial panel</t>
  </si>
  <si>
    <t>Mar-03 (before)
Mar-04 (after)</t>
  </si>
  <si>
    <t>Before-after population comparison</t>
  </si>
  <si>
    <t>13,463 pop
409 pre
409 post</t>
  </si>
  <si>
    <t>Random</t>
  </si>
  <si>
    <t>Nov-06 (before)
Nov-07 (after)</t>
  </si>
  <si>
    <t>15000 city</t>
  </si>
  <si>
    <t>24,000 pop
529 pre
400 post</t>
  </si>
  <si>
    <t>Panel</t>
  </si>
  <si>
    <t>Nov-01 (before)
Nov-02 (after)</t>
  </si>
  <si>
    <t>14,000 pop
535 pre
571 post</t>
  </si>
  <si>
    <t>Mar-06 (before)
Mar-07 (after)</t>
  </si>
  <si>
    <t>8733 pop
661 pre
508 post</t>
  </si>
  <si>
    <t>Jun-06 (before)
Jun-07 (after)</t>
  </si>
  <si>
    <t>17,000 pop
476 pre
615 post</t>
  </si>
  <si>
    <t>Mar-01 (before)
Mar-04 (after)</t>
  </si>
  <si>
    <t>19,475 pop
382 pre
373 post</t>
  </si>
  <si>
    <t>Mar-07 (before)
Mar-08 (after)</t>
  </si>
  <si>
    <t>5000 pop
579 pre
425 post</t>
  </si>
  <si>
    <t>Nov-07 (before)
Nov-09 (after)</t>
  </si>
  <si>
    <t>10,000 pop
553 pre
490 post</t>
  </si>
  <si>
    <t>Mandurah</t>
  </si>
  <si>
    <t>Feb-08 (before)
Feb-10 (after)</t>
  </si>
  <si>
    <t>38,500 pop
576 pre
544 post</t>
  </si>
  <si>
    <t>May-07 (before)
May-08 (after)</t>
  </si>
  <si>
    <t>19,000 pop
972 pre
634 post</t>
  </si>
  <si>
    <t>May-00 (before)
Nov-03 (after)</t>
  </si>
  <si>
    <t>670 pre
574 post</t>
  </si>
  <si>
    <t>before-after population comparison</t>
  </si>
  <si>
    <t>14,000 pop
562 pre
420 post</t>
  </si>
  <si>
    <t xml:space="preserve">travel diary </t>
  </si>
  <si>
    <t>1997–2000 (before)
Oct-00 (after)</t>
  </si>
  <si>
    <t>travel diary evaluations</t>
  </si>
  <si>
    <t>15,000 pop
310 pre
400 post</t>
  </si>
  <si>
    <t>Sep-98 (before)
Sep-03 (after)</t>
  </si>
  <si>
    <t>11,200 pop
409 pre
409 post</t>
  </si>
  <si>
    <t>25,360 pop
454 pre
391 post</t>
  </si>
  <si>
    <t>Random &amp; panel</t>
  </si>
  <si>
    <t>14,000 pop
580 pre
409 post</t>
  </si>
  <si>
    <t>May-05 (before)
May-06 (after)</t>
  </si>
  <si>
    <t>11,000 pop
300 pre
201 post</t>
  </si>
  <si>
    <t>May-02 (before)
May-03 (after)</t>
  </si>
  <si>
    <t>350 households</t>
  </si>
  <si>
    <t>Adelaide</t>
  </si>
  <si>
    <t>seven-day travel diaries</t>
  </si>
  <si>
    <t>pre and post-intervention</t>
  </si>
  <si>
    <t>1000 households</t>
  </si>
  <si>
    <t>https://www.citypopulation.de/en/australia/adelaide/403041074__christies_beach/</t>
  </si>
  <si>
    <t>2357; 2831</t>
  </si>
  <si>
    <t>Jun 2004; Nov 2004</t>
  </si>
  <si>
    <t>2006-8</t>
  </si>
  <si>
    <t>1309; 1381</t>
  </si>
  <si>
    <t>2001
(yop/yoi missing)</t>
  </si>
  <si>
    <t>987; 589</t>
  </si>
  <si>
    <t>https://quickstats.censusdata.abs.gov.au/census_services/getproduct/census/2016/quickstat/SSC31236</t>
  </si>
  <si>
    <t>580; 831</t>
  </si>
  <si>
    <t>241, pedometer (STEP, N= 123), (control= 118), pop =  2,230 employees</t>
  </si>
  <si>
    <t>44.1 (9.4) (step); 45.3 (9.1) (comparison)</t>
  </si>
  <si>
    <t>female: 87 (71%)  (step); 78 (66%)(comparison)</t>
  </si>
  <si>
    <t>Southern Finland</t>
  </si>
  <si>
    <t xml:space="preserve">Finland </t>
  </si>
  <si>
    <t>employees</t>
  </si>
  <si>
    <t>questionnaires, process evaluation and interviews</t>
  </si>
  <si>
    <t>32% to 72%</t>
  </si>
  <si>
    <t>Baseline questionnaire and follow-up questionnaires at 2 and 6 months</t>
  </si>
  <si>
    <t>questionnaires (0, 2, 6, 12 months), process evaluation and interviews (12 months)</t>
  </si>
  <si>
    <t>stratified randomization with random allocation sequences to ensure closely balanced groups within each worksite</t>
  </si>
  <si>
    <t>pedometer, questionnaire</t>
  </si>
  <si>
    <t>20 office-based worksites</t>
  </si>
  <si>
    <t>Both</t>
  </si>
  <si>
    <t>701, (intervention=208), (Control=207)</t>
  </si>
  <si>
    <t>44.0 male</t>
  </si>
  <si>
    <t>Northern England</t>
  </si>
  <si>
    <t>England</t>
  </si>
  <si>
    <t>RCT, DiD</t>
  </si>
  <si>
    <t xml:space="preserve"> (control vs. experimental), (baseline vs. follow-up)</t>
  </si>
  <si>
    <t>the response rate between baseline and follow-up was 84.82% and the overall response rate was 50.21%.</t>
  </si>
  <si>
    <t xml:space="preserve">single-occupancy car use in last 2 weeks, perceived change in behaviour in past month, 7-point unipolar (+1 to +7) scales, </t>
  </si>
  <si>
    <t>predominantly rural area</t>
  </si>
  <si>
    <t>2</t>
  </si>
  <si>
    <t>241. control (n = 123) experimental group (n = 118), 169 both waves</t>
  </si>
  <si>
    <t>Stuttgart</t>
  </si>
  <si>
    <t>1-day mobility diary</t>
  </si>
  <si>
    <t>recruited by post, e-mail, and telephone</t>
  </si>
  <si>
    <t>Six months after completing the first questionnaire move,  experimental group received the intervention via mail about 6 weeks after the move, 12 weeks after their move</t>
  </si>
  <si>
    <t>12 weeks after their move</t>
  </si>
  <si>
    <t>For each trip, participants registered the time and starting location, purpose (e.g., work, shopping, leisure), travel mode (e.g., car, bike, walking, or PT), destination, time of arrival, and estimated distance. 1-day mobility diary</t>
  </si>
  <si>
    <t>Participants who planned to move to
Stuttgart</t>
  </si>
  <si>
    <t>Stage-based dialog campaign</t>
  </si>
  <si>
    <t>291. Control = 118, Stage-based dialog campaign = 68, Standardized information = 105</t>
  </si>
  <si>
    <t>36.2 years</t>
  </si>
  <si>
    <t>72.0% were female</t>
  </si>
  <si>
    <t>Berlin</t>
  </si>
  <si>
    <t>phone interview, standardized interview</t>
  </si>
  <si>
    <t>random sample of 12,000 addresses</t>
  </si>
  <si>
    <t>regression analyses</t>
  </si>
  <si>
    <t>randomly assigned</t>
  </si>
  <si>
    <t>a) How frequently have you used the motor car (PT, cycling, walking) for everyday trips within the last month (5-point rating scale, never [0] to very often [4]); (b) How many days have you used the motor car (PT, cycling, walking) within the last week for everyday trips(7-point rating scale from never [0] to every day [7]).</t>
  </si>
  <si>
    <t>341. 232 participants selected a monetary reward and 109 the Yeti reward</t>
  </si>
  <si>
    <t>44.8</t>
  </si>
  <si>
    <t>74.3 Male</t>
  </si>
  <si>
    <t>Zoetermeer</t>
  </si>
  <si>
    <t>on-board transponder, pre and post measurement surveys, travel log</t>
  </si>
  <si>
    <t>opt-in random car owners</t>
  </si>
  <si>
    <t>13 weeks.</t>
  </si>
  <si>
    <t>April-August, 2006. pre-test, credit, non-credit, post-test</t>
  </si>
  <si>
    <t>1 week</t>
  </si>
  <si>
    <t>quasi-experimental design</t>
  </si>
  <si>
    <t xml:space="preserve">collected data, pre and post measurement surveys, </t>
  </si>
  <si>
    <t>counterbalanced (blocked randomization)</t>
  </si>
  <si>
    <t>quasi-experimental design; counterbalanced (blocked randomization) design</t>
  </si>
  <si>
    <t>logbook</t>
  </si>
  <si>
    <t>41.3</t>
  </si>
  <si>
    <t>60.3 Male</t>
  </si>
  <si>
    <t>collected data, pre and post measurement surveys</t>
  </si>
  <si>
    <t>184. 71 households (33 in the experimental group and 38 in the control group)</t>
  </si>
  <si>
    <t>53 years</t>
  </si>
  <si>
    <t>52% woman (treatment); 46% woman (control)</t>
  </si>
  <si>
    <t>Pre/post-intervention questionnaire, prospective car diary</t>
  </si>
  <si>
    <t>Pre/post-intervention questionnaire &amp; 1-week travel diary, prospective car diary for next week</t>
  </si>
  <si>
    <t>3.5 month</t>
  </si>
  <si>
    <t>Personal norm and car habit strength, SRHI, index variable of car habit strength was calculated using the mean of the 12 items. Identical car diaries</t>
  </si>
  <si>
    <t xml:space="preserve">292. 155 (advice), 137 (planning group) from four homeroom classes
</t>
  </si>
  <si>
    <t xml:space="preserve">fifth grade students (10 and 11 years old) </t>
  </si>
  <si>
    <t>Sapporo city</t>
  </si>
  <si>
    <t>3-day activity-travel diary, questionnaire</t>
  </si>
  <si>
    <t xml:space="preserve">Six weeks prior to experimental intervention, </t>
  </si>
  <si>
    <t>2 weeks</t>
  </si>
  <si>
    <t>control group is not established because the programs were implemented as actual educational programs for all the fifth-grade students in the school</t>
  </si>
  <si>
    <t>frequency of car and public-transport use over three consecutive days (Sunday, Monday, and Tuesday), number of days the family car was used each month</t>
  </si>
  <si>
    <t>292. 155 (advice), 137 (planning group)</t>
  </si>
  <si>
    <t>school</t>
  </si>
  <si>
    <t>low to medium</t>
  </si>
  <si>
    <t>60 households; 115 subjects
66 subjects (33 households) in the experimental group
54 subjects (27 households) in the control group</t>
  </si>
  <si>
    <t>43.7 years</t>
  </si>
  <si>
    <t>49% men</t>
  </si>
  <si>
    <t>Umeå</t>
  </si>
  <si>
    <t>7-day travel diaries and questionnaires</t>
  </si>
  <si>
    <t>recruited by telephone from a group which participated in a survey</t>
  </si>
  <si>
    <t>Spring of 1999</t>
  </si>
  <si>
    <t>three phases (pre-treatment phase, treatment phase, and post-treatment phase) with a questionnaire and a travel diary in each phase</t>
  </si>
  <si>
    <t>Two measures of car habit, response frequency measure developed by Verplanken et al. (1994) and self-reported frequency of past car use, number of trips with car</t>
  </si>
  <si>
    <t>charge</t>
  </si>
  <si>
    <t>182 (Estimated). 80 households</t>
  </si>
  <si>
    <t>Greater Göteborg</t>
  </si>
  <si>
    <t>https://www.citypopulation.de/en/sweden/metrogoteborg/</t>
  </si>
  <si>
    <t>Car logs, questionnaires</t>
  </si>
  <si>
    <t>randomly selected sample of car owners</t>
  </si>
  <si>
    <t>Mean weekly trip frequency and driving distance in km were obtained from the car logs, odometer readings</t>
  </si>
  <si>
    <t>Low to Medium</t>
  </si>
  <si>
    <t>Medium to High</t>
  </si>
  <si>
    <t>Charge + plan</t>
  </si>
  <si>
    <t>Extend charge + plan</t>
  </si>
  <si>
    <t>Commitment + free ticket</t>
  </si>
  <si>
    <t>297 people (Commitment with preceding free ticket group: n = 130; commitment only group: n = 61; free ticket only group: n = 53; control group: n = 53)</t>
  </si>
  <si>
    <t>185 male, 112 female</t>
  </si>
  <si>
    <t>45.0 years</t>
  </si>
  <si>
    <t>Bochum, Dortmund</t>
  </si>
  <si>
    <t>Bochum (approx. 400,000 inhabitants), Dortmund (approx. 600,000 inhabitants)</t>
  </si>
  <si>
    <t>telephone interviews and a logbook record of 8 week</t>
  </si>
  <si>
    <t>people living in areas with good access to public transportation were randomly selected from the telephone directory</t>
  </si>
  <si>
    <t>telephone interviews and a logbook record of 8 weeks with an additional interview within a 2-week follow-up recording 4 months later</t>
  </si>
  <si>
    <t>4 months later</t>
  </si>
  <si>
    <t xml:space="preserve">Strength of car habit, response frequency measure, </t>
  </si>
  <si>
    <t>Free ticket</t>
  </si>
  <si>
    <t>Commitment</t>
  </si>
  <si>
    <t>Environmental information</t>
  </si>
  <si>
    <t>350. (N=280)</t>
  </si>
  <si>
    <t>Gouda</t>
  </si>
  <si>
    <t>medium-sized city</t>
  </si>
  <si>
    <t>pre-test questionnaire,</t>
  </si>
  <si>
    <t>random procedure</t>
  </si>
  <si>
    <t>pre-test questionnaire</t>
  </si>
  <si>
    <t>travel modes and mileage in a detailed trip diary</t>
  </si>
  <si>
    <t>Cost information</t>
  </si>
  <si>
    <t>Environment + Cost information</t>
  </si>
  <si>
    <t>Self-monitoring, No information</t>
  </si>
  <si>
    <t xml:space="preserve"> Free travelcard</t>
  </si>
  <si>
    <t>597 (373 experimental subjects,  224  members of the control group)</t>
  </si>
  <si>
    <t>avg age was 43 (range 18-71)</t>
  </si>
  <si>
    <t>44% females</t>
  </si>
  <si>
    <t>Copenhagen</t>
  </si>
  <si>
    <t>three waves of telephone interviews</t>
  </si>
  <si>
    <t>random sample of carowners, have a driver’s licence and a car at their disposal, commute to job or study at least once a week, and not having been a monthly travel card holder for mass transit</t>
  </si>
  <si>
    <t>October and November 2002 and April 2003</t>
  </si>
  <si>
    <t>three waves of telephone interviews,</t>
  </si>
  <si>
    <t>(1) public transport use on a scale from 0 to 10, (2)self-reported habit index for cardriving, (3) psychological constructs regarding the use of mass transit</t>
  </si>
  <si>
    <t>Customised Timetable</t>
  </si>
  <si>
    <t>Free travelcard + customised timetable</t>
  </si>
  <si>
    <t>Plan</t>
  </si>
  <si>
    <t>Free travelcard + plan</t>
  </si>
  <si>
    <t>before-and-after evaluations</t>
  </si>
  <si>
    <t>Brog and Barta, 2007; Madison-Miller</t>
  </si>
  <si>
    <t>Madison-Miller</t>
  </si>
  <si>
    <t>Brog and Barta, 2007; Lake Forest Park</t>
  </si>
  <si>
    <t>Lake Forest Park</t>
  </si>
  <si>
    <t>Brog and Barta, 2007; Columbia City</t>
  </si>
  <si>
    <t>Columbia City</t>
  </si>
  <si>
    <t>Brog and Barta, 2007; Crossroads</t>
  </si>
  <si>
    <t>Crossroads</t>
  </si>
  <si>
    <t>287
346
296
290</t>
  </si>
  <si>
    <t>communitywide, controlled, random sample telephone survey before and after the program period. A controlled, two-wave bus stop count survey also was conducted.</t>
  </si>
  <si>
    <t>selected control area</t>
  </si>
  <si>
    <t>individual trip logs</t>
  </si>
  <si>
    <t>control area</t>
  </si>
  <si>
    <t>Bus Stop Counts</t>
  </si>
  <si>
    <t>yes</t>
  </si>
  <si>
    <t>unclear type</t>
  </si>
  <si>
    <t>subarea level</t>
  </si>
  <si>
    <t>automated passenger count (APC) data</t>
  </si>
  <si>
    <t>comparable area</t>
  </si>
  <si>
    <t>Victoria</t>
  </si>
  <si>
    <t xml:space="preserve">Melbourne </t>
  </si>
  <si>
    <t>7918;300, 297, 1,314, 1,400, 2,303 (93%), 2,304 (69%)</t>
  </si>
  <si>
    <t>Minneapolis</t>
  </si>
  <si>
    <t>City 383067
Metro 3340010</t>
  </si>
  <si>
    <t>counts</t>
  </si>
  <si>
    <t>7:00 – 9:00 a.m., 11:00 a.m. – 1:00 p.m., and 4:00 – 6:00 p.m. to cover the peak traffic and parking periods</t>
  </si>
  <si>
    <t>Fall of 2009</t>
  </si>
  <si>
    <t>comparison with industry average</t>
  </si>
  <si>
    <t>Trip generation and parking counts, Phone and email interviews were conducted during the Fall of 2009</t>
  </si>
  <si>
    <t>New South Wales</t>
  </si>
  <si>
    <t>Intervention: 32
Control: 32</t>
  </si>
  <si>
    <t>49.2 years ± 8.8</t>
  </si>
  <si>
    <t>63 women and 16 men</t>
  </si>
  <si>
    <t>West of Scotland university (four campuses in the towns of Paisley, Blantyre, Dumfries and Ayr (Scotland) and one in London)</t>
  </si>
  <si>
    <t>Paisley 76220
Blantyre not found
Dumfries 33280
Ayr 47190</t>
  </si>
  <si>
    <t>stratified randomization (gender, baseline step count)</t>
  </si>
  <si>
    <t>baseline, 12, 24, 36, 48 and 60 week</t>
  </si>
  <si>
    <t>12 weeks</t>
  </si>
  <si>
    <t>Measures for step-counts, 7-day physical activity recall</t>
  </si>
  <si>
    <t>2-way mixed factorial analyses</t>
  </si>
  <si>
    <t>daily step-counts, self-reported physical activity</t>
  </si>
  <si>
    <t>Study Residents
(n = 1,416)</t>
  </si>
  <si>
    <t>49% male</t>
  </si>
  <si>
    <t>Arlington</t>
  </si>
  <si>
    <t>City 378950
Metro 6753890</t>
  </si>
  <si>
    <t>resident surveys, vehicle trip counts, parking occupancy calculations</t>
  </si>
  <si>
    <t>Beddington Zero Energy Development (BedZED), South London, UK</t>
  </si>
  <si>
    <t>London</t>
  </si>
  <si>
    <t>Poole Quarter, Poole</t>
  </si>
  <si>
    <t>Bournemouth, Christchurch and Poole (unitary destrict) 379441
https://www.citypopulation.de/en/uk/admin/</t>
  </si>
  <si>
    <t>Newcastle Great Park, Newcastle upon Tyne,
UK</t>
  </si>
  <si>
    <t>Newcastle upon Tyne</t>
  </si>
  <si>
    <t>Queen Elizabeth Park, Guildford</t>
  </si>
  <si>
    <t>30 residential and mixed use developments in Melbourne, Australia</t>
  </si>
  <si>
    <t>Melbourne</t>
  </si>
  <si>
    <t>Rouse Hill, New South Wales, Australia</t>
  </si>
  <si>
    <t>Residential (4 sites): Case–Control 1 (CC1)</t>
  </si>
  <si>
    <t>CC1</t>
  </si>
  <si>
    <t>Case site: 242
Control site 54</t>
  </si>
  <si>
    <t>observational count data</t>
  </si>
  <si>
    <t>March to
May 2014</t>
  </si>
  <si>
    <t>1 year</t>
  </si>
  <si>
    <t>mixed-methods approach</t>
  </si>
  <si>
    <t xml:space="preserve">comparisons with control sites.  an assessment of car and bicycle parking utilization  at the case and control sites was made.
Comparisons of observed vehicle trip generation rates with published rates
Comparisons of multimodal count data with regional travel survey data </t>
  </si>
  <si>
    <t xml:space="preserve"> non-randomized control</t>
  </si>
  <si>
    <r>
      <rPr>
        <sz val="10"/>
        <color rgb="FF000000"/>
        <rFont val="Times New Roman"/>
        <family val="1"/>
      </rPr>
      <t xml:space="preserve"> </t>
    </r>
    <r>
      <rPr>
        <sz val="10"/>
        <color rgb="FFFF0000"/>
        <rFont val="Times New Roman"/>
        <family val="1"/>
      </rPr>
      <t>similar characteristics site</t>
    </r>
  </si>
  <si>
    <t>A count of people entering and leaving each access point, by transport mode, on a Tuesday (7:00 a.m. to 9:00 a.m.), Thursday (7:00 a.m. to 9:00 a.m.), and Saturday (10:00 a.m. to 1:00 p.m.)
A count of the total supply and demand of car and bicycle parking facilities on a weekday, usually a Tuesday (7:00 a.m. and 9:00 a.m.), Thursday (7:00 a.m. and 9:00 a.m.), or both.</t>
  </si>
  <si>
    <t xml:space="preserve"> non-random control site</t>
  </si>
  <si>
    <t>Residential (4 sites): Case–Control 2 (CC2)</t>
  </si>
  <si>
    <t>CC2</t>
  </si>
  <si>
    <t>Case site: 282
Control site: 156</t>
  </si>
  <si>
    <t>(same as above)</t>
  </si>
  <si>
    <t>Residential (4 sites): Case–Control 3 (CC3)</t>
  </si>
  <si>
    <t>CC3</t>
  </si>
  <si>
    <t>Case site: 124
Control site: 45</t>
  </si>
  <si>
    <t>Residential (4 sites): Case–Control 4 (CC4)</t>
  </si>
  <si>
    <t>CC4</t>
  </si>
  <si>
    <t>Case site: 24
Control site: 34</t>
  </si>
  <si>
    <t>2011: 804
2012: 904
2013: 872
2014: 682</t>
  </si>
  <si>
    <t>on-line survey averaged 23%, and was 25% at baseline, 26% in 2012, 24% in 2013 and 18% in 2014</t>
  </si>
  <si>
    <t>Hospital (2 sites): Queen Elizabeth II Medical Centre</t>
  </si>
  <si>
    <t>Queen Elizabeth II Medical Centre</t>
  </si>
  <si>
    <t xml:space="preserve">QEII MedicalCentre: 650 (2006), 1041 (2012) </t>
  </si>
  <si>
    <t>all staff travel surveys which were conducted at the two adjoining sites in 2006 and in 2012</t>
  </si>
  <si>
    <t xml:space="preserve">retrospective, controlled, before–after study </t>
  </si>
  <si>
    <t>Hospital (2 sites): Hollywood Private Hospital</t>
  </si>
  <si>
    <t>Hollywood Private Hospital</t>
  </si>
  <si>
    <t xml:space="preserve">Hollywood Private Hospital: 173(2006), 445(2012) </t>
  </si>
  <si>
    <t>1998, n = 2292
2001, n = 2332
2003, n = 1950
2005, n = 2647
2007, n = 2829</t>
  </si>
  <si>
    <t>&lt;25:  5.1
26-45: 59.8
46-55: 21.2
&gt;56: 13.9</t>
  </si>
  <si>
    <t>56.7 Female</t>
  </si>
  <si>
    <t>Staff members of Bristol University</t>
  </si>
  <si>
    <t>self-administered cross sectional surveys</t>
  </si>
  <si>
    <t>November 1998 and 2001, and was e-mailed for completion online in November 2003, 2005 and 2007.</t>
  </si>
  <si>
    <t>Ecologic study, comparing groups in time</t>
  </si>
  <si>
    <t>employees’ usual mode of transport to work, categorised into ‘usually’ (four to five times per week), ‘sometimes’ (two to three times per week) and ‘occasionally’ (once or less per week)</t>
  </si>
  <si>
    <t>38.3</t>
  </si>
  <si>
    <t>74.5% female</t>
  </si>
  <si>
    <t>health service employees working in the Queen Mary Building</t>
  </si>
  <si>
    <t>panel survey</t>
  </si>
  <si>
    <t>Face-to-face interviews</t>
  </si>
  <si>
    <t>75% follow-up rate</t>
  </si>
  <si>
    <t>September 2001 and 2002. ~1 month before the commencement of the individualized marketing strategy. The follow-up survey was conducted 2 months after the strategies had ceased.</t>
  </si>
  <si>
    <t>September 2001 and 2002</t>
  </si>
  <si>
    <t>Before–after design</t>
  </si>
  <si>
    <t>usual mode (only one choice of either walking, cycling, public transport or car) and detailed recall of each mode of transport for each trip on a normal working day (from dawn to
midnight)</t>
  </si>
  <si>
    <t>New Zealand</t>
  </si>
  <si>
    <t>employees of the 27 joining workplaces</t>
  </si>
  <si>
    <t>40 workplaces</t>
  </si>
  <si>
    <t>low to Medium</t>
  </si>
  <si>
    <t>Intervention group (CDT/CCTs): 18/37 (2,751,198). No. units/sub-regions. Matched comparison group 18/27 (2,178,498)</t>
  </si>
  <si>
    <t>English census data</t>
  </si>
  <si>
    <t>Intervention group: 2,751,198. Matched comparison group = 2,178,498</t>
  </si>
  <si>
    <t>census analysis</t>
  </si>
  <si>
    <t>controlled before-after natural experimental</t>
  </si>
  <si>
    <t>Longitudinal, controlled natural experiment</t>
  </si>
  <si>
    <t>three comparison groups (matched towns, unfunded towns and a national comparison group)</t>
  </si>
  <si>
    <t>prevalence of cycling to work, defined as the proportion of commuters who reported cycling to be their usual, main mode of travel to work. secondary outcomes the prevalence of walking to work dtc</t>
  </si>
  <si>
    <t>natural experiment</t>
  </si>
  <si>
    <t xml:space="preserve">Yes </t>
  </si>
  <si>
    <t>non-random</t>
  </si>
  <si>
    <t>Columbia</t>
  </si>
  <si>
    <r>
      <rPr>
        <sz val="9"/>
        <color rgb="FFFF0000"/>
        <rFont val="Times New Roman"/>
        <family val="1"/>
      </rPr>
      <t xml:space="preserve">(Data for Columbia, Maryland) 
</t>
    </r>
    <r>
      <rPr>
        <sz val="9"/>
        <color rgb="FF000000"/>
        <rFont val="Times New Roman"/>
        <family val="1"/>
      </rPr>
      <t>City 99615
Metro 2715740</t>
    </r>
  </si>
  <si>
    <t>Cross-sectional study</t>
  </si>
  <si>
    <t>CS</t>
  </si>
  <si>
    <t>Interviews: 701 licensed drivers living Traffic counts and bus ridership analysis: unknown</t>
  </si>
  <si>
    <t>RTPA by O'Neil Associates, Inc.</t>
  </si>
  <si>
    <t>Phoenix</t>
  </si>
  <si>
    <t>City (1990) 983403
Metro (2010) 4204200</t>
  </si>
  <si>
    <t>Telephone interviews, traffic counts and bus ridership analysis</t>
  </si>
  <si>
    <t>February to March 1990</t>
  </si>
  <si>
    <t>September 12-14 and October 3-6. The first set of counts during the campaign was taken October 17-19. Further counts were taken at least one time each month from November through February.</t>
  </si>
  <si>
    <t xml:space="preserve">September 12-14 and October 3-6. </t>
  </si>
  <si>
    <t>matched comparison</t>
  </si>
  <si>
    <t>comparison with earlier trends</t>
  </si>
  <si>
    <t>35,000 people in 15,300 households</t>
  </si>
  <si>
    <t>October 2000.</t>
  </si>
  <si>
    <t>inner/middle suburban area</t>
  </si>
  <si>
    <r>
      <rPr>
        <sz val="9"/>
        <color rgb="FF000000"/>
        <rFont val="Times New Roman"/>
        <family val="1"/>
      </rPr>
      <t xml:space="preserve">North Rhine-Westphalia </t>
    </r>
    <r>
      <rPr>
        <sz val="9"/>
        <color rgb="FFFF0000"/>
        <rFont val="Times New Roman"/>
        <family val="1"/>
      </rPr>
      <t>(state)</t>
    </r>
  </si>
  <si>
    <t>data for North Rhine-Westphalia (state) 
https://www.citypopulation.de/en/germany/admin/</t>
  </si>
  <si>
    <t xml:space="preserve"> Marin County, California</t>
  </si>
  <si>
    <t>A total of 1778 parents completed the “before” survey and 1243 parents completed the “after” survey</t>
  </si>
  <si>
    <t>California</t>
  </si>
  <si>
    <t>Before = 1778 (51.75%); after = 1243 (38.59%)</t>
  </si>
  <si>
    <t>multiple case study design; surveys of parents of 3rd to 5th graders</t>
  </si>
  <si>
    <t>No; comparing the measured outcomes to expected outcomes</t>
  </si>
  <si>
    <t>comparing the measured outcomes to expected outcomes</t>
  </si>
  <si>
    <t>observed traffic counts, parent’s self-report of the child’s method
of travel to and from school, and the parent’s own walking and bicycling in the neighborhood</t>
  </si>
  <si>
    <r>
      <rPr>
        <sz val="9"/>
        <color rgb="FF000000"/>
        <rFont val="Times New Roman"/>
        <family val="1"/>
      </rPr>
      <t xml:space="preserve">Victoria </t>
    </r>
    <r>
      <rPr>
        <sz val="9"/>
        <color rgb="FFFF0000"/>
        <rFont val="Times New Roman"/>
        <family val="1"/>
      </rPr>
      <t>(State)</t>
    </r>
  </si>
  <si>
    <t>35%-66%</t>
  </si>
  <si>
    <t>December 2002 (two months after the event), February, March, April and July</t>
  </si>
  <si>
    <t>two months after the event + 6 months</t>
  </si>
  <si>
    <t>follow-up survey five months after the event</t>
  </si>
  <si>
    <t>single day travel mode information</t>
  </si>
  <si>
    <t>72% (male)</t>
  </si>
  <si>
    <t>55% (M)</t>
  </si>
  <si>
    <t>Davis, California</t>
  </si>
  <si>
    <t>113; 81 post</t>
  </si>
  <si>
    <t>(87%) were aged 25—54 years</t>
  </si>
  <si>
    <t>(75%) were female</t>
  </si>
  <si>
    <t>a precourse, end of course, and 2-month follow-up participant questionnaire</t>
  </si>
  <si>
    <t>20 CPT courses</t>
  </si>
  <si>
    <t>2-month follow-up,</t>
  </si>
  <si>
    <t>participants were screened for minimum cycling ability and any medical conditions
that would preclude them from physical activity</t>
  </si>
  <si>
    <t>Bicycle riding history, cycling status</t>
  </si>
  <si>
    <t>130 (30 control + 100)</t>
  </si>
  <si>
    <r>
      <rPr>
        <sz val="9"/>
        <color rgb="FF000000"/>
        <rFont val="Times New Roman"/>
        <family val="1"/>
      </rPr>
      <t>Minnesota</t>
    </r>
    <r>
      <rPr>
        <sz val="9"/>
        <color rgb="FFFF0000"/>
        <rFont val="Times New Roman"/>
        <family val="1"/>
      </rPr>
      <t xml:space="preserve"> (state)</t>
    </r>
  </si>
  <si>
    <t xml:space="preserve">data for Minnesota (state) </t>
  </si>
  <si>
    <t>survey +  electronic recorded data about each trip</t>
  </si>
  <si>
    <t>control/treatment</t>
  </si>
  <si>
    <t>North Central Texas</t>
  </si>
  <si>
    <t>odometer readings</t>
  </si>
  <si>
    <t>after six months and again after 12 months</t>
  </si>
  <si>
    <t>before/after (practically just after-after comparison)</t>
  </si>
  <si>
    <t>Baseline mileage was determined by odometer readings taken from recent emissionsand safety inspections</t>
  </si>
  <si>
    <t>Greaves and Fifer, 2013</t>
  </si>
  <si>
    <t>3162, 1618 (51.2%) Flemish-speaking, 1544 (48.83%) to French-speaking universities, 40 interviews</t>
  </si>
  <si>
    <t>Brussels</t>
  </si>
  <si>
    <t>Belgium</t>
  </si>
  <si>
    <t>survey, Mental maps, interviews</t>
  </si>
  <si>
    <t>descriptive</t>
  </si>
  <si>
    <t>students of Flemish colleges</t>
  </si>
  <si>
    <t>43 drivers [experimental group (23 subjects) and a control group (20 subjects)]</t>
  </si>
  <si>
    <t>Control = 21.5 years (1.57); treatment = 22.6 (2.29)</t>
  </si>
  <si>
    <t>almost all men except 3</t>
  </si>
  <si>
    <t>Kyoto</t>
  </si>
  <si>
    <t>approximately 1.5 million residents</t>
  </si>
  <si>
    <t>three questionnaires</t>
  </si>
  <si>
    <t>one month</t>
  </si>
  <si>
    <t>frequency of automobile and bus use in the last month, the frequency of use per month, habit in travel mode choice</t>
  </si>
  <si>
    <t>drivers, Kyoto University</t>
  </si>
  <si>
    <t>Yes; maybe</t>
  </si>
  <si>
    <t>random sample of car owners</t>
  </si>
  <si>
    <t xml:space="preserve">Yes; </t>
  </si>
  <si>
    <t>3-wave questionnaire</t>
  </si>
  <si>
    <t>people who had a driver’s license and a car at their disposal, who commuted to work or study at least once a week, who were not dependent on a private car on their job, and who had not been a monthly travelcard holder for public transport for at least a year</t>
  </si>
  <si>
    <t>first interview in October 2002, the second in November 2002, and the third in April 2003.</t>
  </si>
  <si>
    <t>five months later</t>
  </si>
  <si>
    <t>allocation to experimental treatments was not completely random,</t>
  </si>
  <si>
    <t xml:space="preserve">car habits (response frequency measure), Behaviour frequency was measured on a scale from 0 to 10, </t>
  </si>
  <si>
    <t>Trento</t>
  </si>
  <si>
    <t>5. Down town L.A</t>
  </si>
  <si>
    <t xml:space="preserve">South Coast Air Quality Management District (SCAQMD). </t>
  </si>
  <si>
    <t>Down town L.A</t>
  </si>
  <si>
    <t>City 3694820
Metro 12838400</t>
  </si>
  <si>
    <t>first, second, or third year "after cashing out was offered</t>
  </si>
  <si>
    <t>sample size was 1,208 commuters in 1990 and 2~625 commuters in 1994</t>
  </si>
  <si>
    <t>Solo Driver Share, Vehicle Trips to Work, Vehicle Miles Traveled to Work</t>
  </si>
  <si>
    <t>law firm</t>
  </si>
  <si>
    <t>8. Downtown L.A.</t>
  </si>
  <si>
    <t>Downtown L.A.</t>
  </si>
  <si>
    <t>100% in 1990 &amp; 76% in 1995</t>
  </si>
  <si>
    <t>managed care medical provider</t>
  </si>
  <si>
    <t>1. Century City</t>
  </si>
  <si>
    <r>
      <rPr>
        <sz val="9"/>
        <color rgb="FF000000"/>
        <rFont val="Times New Roman"/>
        <family val="1"/>
      </rPr>
      <t xml:space="preserve">Century City </t>
    </r>
    <r>
      <rPr>
        <sz val="9"/>
        <color rgb="FFFF0000"/>
        <rFont val="Times New Roman"/>
        <family val="1"/>
      </rPr>
      <t>(neighborhood in Los Angeles)</t>
    </r>
  </si>
  <si>
    <t>https://www.niche.com/places-to-live/n/century-city-los-angeles-ca/</t>
  </si>
  <si>
    <t>The sample size was 2,487 commuters in 1992 and 2,625 commuters in 1994</t>
  </si>
  <si>
    <t>accounting firm</t>
  </si>
  <si>
    <t>4. Century City</t>
  </si>
  <si>
    <t>89% in 1992 &amp; 83% in 1994</t>
  </si>
  <si>
    <t>sample size was 2,487 commuters in 1992 and 2,625 commuters in 1994</t>
  </si>
  <si>
    <t>legal services</t>
  </si>
  <si>
    <t>3. Century City</t>
  </si>
  <si>
    <t>90% in 1990, 77% in 1992, 83% in 1993, and 85% in 1994</t>
  </si>
  <si>
    <t>2,548 commuters in 1991, 2,487 in 1992, 2,591 in 1993, and 2,625 in 1994</t>
  </si>
  <si>
    <t>banking services</t>
  </si>
  <si>
    <t>7. Santa Monica</t>
  </si>
  <si>
    <t>Santa Monica</t>
  </si>
  <si>
    <t>94% in 1994 &amp; 83% in 1995</t>
  </si>
  <si>
    <t>6.Santa Monica</t>
  </si>
  <si>
    <t>83.8% in 1994 &amp; 92% in 1995</t>
  </si>
  <si>
    <t>video and audio post-production</t>
  </si>
  <si>
    <t>2. West Hollywood</t>
  </si>
  <si>
    <t>West Hollywood</t>
  </si>
  <si>
    <t>86% in 1991 &amp; 91% in 1993</t>
  </si>
  <si>
    <t>The sample size was 2,487 commuters in 1991 and 2,591 commuters in 1993</t>
  </si>
  <si>
    <t>government agency</t>
  </si>
  <si>
    <t>all 8</t>
  </si>
  <si>
    <t>997 households; 195 for the DCM</t>
  </si>
  <si>
    <r>
      <rPr>
        <sz val="9"/>
        <color rgb="FF000000"/>
        <rFont val="Times New Roman"/>
        <family val="1"/>
      </rPr>
      <t>West Edinburgh,</t>
    </r>
    <r>
      <rPr>
        <sz val="9"/>
        <color rgb="FFFF0000"/>
        <rFont val="Times New Roman"/>
        <family val="1"/>
      </rPr>
      <t xml:space="preserve"> City of Edinburgh</t>
    </r>
  </si>
  <si>
    <t>stated preference (SP)</t>
  </si>
  <si>
    <t>3000 survey at 3 streets</t>
  </si>
  <si>
    <t>discrete choice models</t>
  </si>
  <si>
    <t>hypothetical choices</t>
  </si>
  <si>
    <t>SP</t>
  </si>
  <si>
    <t>other</t>
  </si>
  <si>
    <t xml:space="preserve">Zevenbergen-Drie Hoefijzers </t>
  </si>
  <si>
    <t>Zevenbergen-Drie Hoefijzers</t>
  </si>
  <si>
    <t xml:space="preserve">36724 data for Moerdijk (Municipality) contains both Zevenbergen-Drie Hoefijzers https://www.citypopulation.de/en/netherlands/admin/ </t>
  </si>
  <si>
    <t xml:space="preserve">Oosterhout-Europaweg </t>
  </si>
  <si>
    <t>Oosterhout 53107</t>
  </si>
  <si>
    <t xml:space="preserve">Oosterhout-Napoleonlaan </t>
  </si>
  <si>
    <t xml:space="preserve">Oosterhout-Elkhuizenlaan </t>
  </si>
  <si>
    <t xml:space="preserve">Oosterhout-Busstation </t>
  </si>
  <si>
    <t xml:space="preserve">Werkendam-Sleewijk </t>
  </si>
  <si>
    <r>
      <rPr>
        <sz val="9"/>
        <color rgb="FF000000"/>
        <rFont val="Times New Roman"/>
        <family val="1"/>
      </rPr>
      <t xml:space="preserve">Werkendam 26362
Sleewijk not found
</t>
    </r>
    <r>
      <rPr>
        <sz val="9"/>
        <color rgb="FFFF0000"/>
        <rFont val="Times New Roman"/>
        <family val="1"/>
      </rPr>
      <t>Altena (Municipality) includes both and more villages (2008) 53222 https://www.citypopulation.de/en/netherlands/admin/</t>
    </r>
  </si>
  <si>
    <t xml:space="preserve">Raamsdonkveer-Busstation </t>
  </si>
  <si>
    <t xml:space="preserve">bicycle-facilities </t>
  </si>
  <si>
    <t>Barcelona</t>
  </si>
  <si>
    <t>2021
2008</t>
  </si>
  <si>
    <t>City 1621537
Metro 4802558</t>
  </si>
  <si>
    <t>Paris</t>
  </si>
  <si>
    <t>Philadelphia</t>
  </si>
  <si>
    <t>City 1528280
Metro 5970900</t>
  </si>
  <si>
    <t>survey &amp; system usage data, August 2004</t>
  </si>
  <si>
    <t>2004
(inferred from N-desc yop/yoi missing)</t>
  </si>
  <si>
    <t>survey &amp; system usage data</t>
  </si>
  <si>
    <t>Retrospective (cross-sectional study)</t>
  </si>
  <si>
    <t>Noland and Ishaque</t>
  </si>
  <si>
    <t>First season measurement (2009): n = 2502, Second season measurement (2010): n= 2509</t>
  </si>
  <si>
    <t>Montreal</t>
  </si>
  <si>
    <t>Canada</t>
  </si>
  <si>
    <t>Telephone survey</t>
  </si>
  <si>
    <t>14 (experimental) 27 (control)</t>
  </si>
  <si>
    <t>experimental</t>
  </si>
  <si>
    <t>17 (experimental) 36 (control)</t>
  </si>
  <si>
    <t>1,400 employees</t>
  </si>
  <si>
    <t>Carmichael, CA (Sacramento area)</t>
  </si>
  <si>
    <t>cross-sectional case study approach</t>
  </si>
  <si>
    <t>not a random sample of an entire population of employers</t>
  </si>
  <si>
    <t>Probably high</t>
  </si>
  <si>
    <t>2,350 employees</t>
  </si>
  <si>
    <t>Everett, WA (Seattle area)</t>
  </si>
  <si>
    <r>
      <rPr>
        <sz val="9"/>
        <color rgb="FF000000"/>
        <rFont val="Times New Roman"/>
        <family val="1"/>
      </rPr>
      <t xml:space="preserve">Venlo </t>
    </r>
    <r>
      <rPr>
        <sz val="9"/>
        <color rgb="FFFF0000"/>
        <rFont val="Times New Roman"/>
        <family val="1"/>
      </rPr>
      <t>(Municipality)</t>
    </r>
  </si>
  <si>
    <t>https://www.citypopulation.de/en/netherlands/admin/</t>
  </si>
  <si>
    <t>Silver Spring, MD (Washington, DC area)</t>
  </si>
  <si>
    <t>The Hague</t>
  </si>
  <si>
    <t>2,000 at 32 sites; 820 at City Hall site</t>
  </si>
  <si>
    <t>Pasadena, CA (Los Angeles area)</t>
  </si>
  <si>
    <t>before 3-1991</t>
  </si>
  <si>
    <t>after 3-1991</t>
  </si>
  <si>
    <t>Los Angeles, CA</t>
  </si>
  <si>
    <t>Amersfoort</t>
  </si>
  <si>
    <t>Glendale, CA (Los Angeles area)</t>
  </si>
  <si>
    <t>Rotterdam</t>
  </si>
  <si>
    <t>17,400 faculty and staff, plus 35,000 students</t>
  </si>
  <si>
    <t>Seattle, WA</t>
  </si>
  <si>
    <t>1990
2010</t>
  </si>
  <si>
    <t>City 516259
Metro 3449240</t>
  </si>
  <si>
    <t>1,600 faculty and staff (Randwijck)</t>
  </si>
  <si>
    <t>Maastricht</t>
  </si>
  <si>
    <t>14,551 employees working for 127 companies</t>
  </si>
  <si>
    <t>Boston, MA</t>
  </si>
  <si>
    <t>Amsterdam (15 km to CBD)</t>
  </si>
  <si>
    <t>San Diego, CA</t>
  </si>
  <si>
    <t>1980
2010</t>
  </si>
  <si>
    <t>City 875538
Metro 3103210</t>
  </si>
  <si>
    <t>East Granby, Connecticut (near Hartford)</t>
  </si>
  <si>
    <t>158 (2006/07), 
150 (2007-08), 
131  (2008/09)</t>
  </si>
  <si>
    <t>3 and 11 years</t>
  </si>
  <si>
    <r>
      <rPr>
        <sz val="9"/>
        <color rgb="FF000000"/>
        <rFont val="Times New Roman"/>
        <family val="1"/>
      </rPr>
      <t xml:space="preserve"> West Midlands </t>
    </r>
    <r>
      <rPr>
        <sz val="9"/>
        <color rgb="FFFF0000"/>
        <rFont val="Times New Roman"/>
        <family val="1"/>
      </rPr>
      <t>(Metropolitan County)</t>
    </r>
  </si>
  <si>
    <t>2006/07 
2007/08 
2008/09</t>
  </si>
  <si>
    <t xml:space="preserve">
2006/07 
</t>
  </si>
  <si>
    <t>2008/09</t>
  </si>
  <si>
    <t>School Census Data</t>
  </si>
  <si>
    <t>129 (2006/07), 
124 (2007-08), 
127 (2008/09)</t>
  </si>
  <si>
    <t>5 and 11 years</t>
  </si>
  <si>
    <t>South West</t>
  </si>
  <si>
    <t>362 (2006/07), 
362 (2007-08), 
364 (2008/09)</t>
  </si>
  <si>
    <t>case Study 4 – East of England</t>
  </si>
  <si>
    <t>106 (2006/07), 
99 (2007-08), 
98 (2008/09)</t>
  </si>
  <si>
    <r>
      <rPr>
        <sz val="9"/>
        <color rgb="FF000000"/>
        <rFont val="Times New Roman"/>
        <family val="1"/>
      </rPr>
      <t xml:space="preserve">Yorkshire and the Humber </t>
    </r>
    <r>
      <rPr>
        <sz val="9"/>
        <color rgb="FFFF0000"/>
        <rFont val="Times New Roman"/>
        <family val="1"/>
      </rPr>
      <t>(Region of England)</t>
    </r>
  </si>
  <si>
    <t xml:space="preserve">data for Yorkshire and the Humber (Region of England)
https://ec.europa.eu/eurostat/databrowser/view/LFST_R_LFSD2POP__custom_1360525/default/table?lang=endata for </t>
  </si>
  <si>
    <t>213 (2006/07), 
214 (2007-08), 
214 (2008/09)</t>
  </si>
  <si>
    <t>345 (2006/07), 
342 (2007-08), 
345 (2008/09)</t>
  </si>
  <si>
    <t>East Midlands</t>
  </si>
  <si>
    <t>https://ec.europa.eu/eurostat/databrowser/view/demo_r_gind3/default/table?lang=en</t>
  </si>
  <si>
    <t>East of England</t>
  </si>
  <si>
    <t>1344 (2006/07), 
1343 (2007-08), 
1342 (2008/09)</t>
  </si>
  <si>
    <t>11 and 18 years</t>
  </si>
  <si>
    <t>South East</t>
  </si>
  <si>
    <t>128 (2006/07), 
123 (2007-08), 
124 (2008/09)</t>
  </si>
  <si>
    <t>5-16 years</t>
  </si>
  <si>
    <t>https://ec.europa.eu/eurostat/databrowser/view/LFST_R_LFSD2POP__custom_1360525/default/table?lang=en</t>
  </si>
  <si>
    <t>Buckley et al., 2013: USA (Moscow, Idaho)</t>
  </si>
  <si>
    <t>Fallevent:Walking
emphasis (%)</t>
  </si>
  <si>
    <t>475 students for fall and 238students for spring, 45students</t>
  </si>
  <si>
    <t>Moscow, Idaho</t>
  </si>
  <si>
    <t>City 24529
Metro 38220</t>
  </si>
  <si>
    <t>Count observation data, Surveys and interviews</t>
  </si>
  <si>
    <t>(during, 1 day after) Duration: 1 day.</t>
  </si>
  <si>
    <t>fall of 2011: 3days</t>
  </si>
  <si>
    <t>spring 2012: 5days</t>
  </si>
  <si>
    <t xml:space="preserve">Observational case study, Before–after design
</t>
  </si>
  <si>
    <t>AST measure: observation counts (trips to school only,
walking and cycling combined).</t>
  </si>
  <si>
    <t>Spring event:Bicycling
emphasis (%)</t>
  </si>
  <si>
    <t>475 students for fall and 238 students for spring</t>
  </si>
  <si>
    <t xml:space="preserve">(during, 1 day after, 2 weeks after) </t>
  </si>
  <si>
    <t>Quasi-experimental. Before–after design</t>
  </si>
  <si>
    <t>Buliung  et al.  2011
4 Canadian provinces: Ontario, Alberta, British Columbia,  Nova Scotia</t>
  </si>
  <si>
    <t xml:space="preserve">12 primary schools, 1489 parent questionnaires. </t>
  </si>
  <si>
    <r>
      <rPr>
        <sz val="9"/>
        <color rgb="FF000000"/>
        <rFont val="Times New Roman"/>
        <family val="1"/>
      </rPr>
      <t xml:space="preserve">Ontario, Alberta, British Columbia,  Nova Scotia </t>
    </r>
    <r>
      <rPr>
        <sz val="9"/>
        <color rgb="FFFF0000"/>
        <rFont val="Times New Roman"/>
        <family val="1"/>
      </rPr>
      <t>(all provinces)</t>
    </r>
  </si>
  <si>
    <t>Ontario (2021) 13600000
Alberta (2011) 3645000
British Columbia (2021) 4700000
Nova Scotia (2011) 921700</t>
  </si>
  <si>
    <t>September 2012 and June 2013</t>
  </si>
  <si>
    <t>Observational. Before–after design</t>
  </si>
  <si>
    <t>Observational</t>
  </si>
  <si>
    <t>student classroom survey + parent questionnaire (trips to/from school, all active modes combined)</t>
  </si>
  <si>
    <t>Bungum et al. 2014: Las Vegas, USA</t>
  </si>
  <si>
    <t>Sample: 2 schools (1 experimental and 1 control) . 638 (treat); 698 (control)
1336 students</t>
  </si>
  <si>
    <t xml:space="preserve"> ages 5-11</t>
  </si>
  <si>
    <t>Henderson, Nevada, Las Vegas</t>
  </si>
  <si>
    <t>City 274255
Metro 2053130</t>
  </si>
  <si>
    <t>pre-2 post (during, 1-week)</t>
  </si>
  <si>
    <t>baseline (Week 0, May 2014),during the intervention(Week 7, July 014),and post-intervention (Week 20, October 2014).</t>
  </si>
  <si>
    <t>observation counts (trips to school only, all active modes combined).</t>
  </si>
  <si>
    <t>Low to medium</t>
  </si>
  <si>
    <t>Christiansen et al. 2014: Denmark</t>
  </si>
  <si>
    <t>14 schools (7 experimental and 7 control). . Intervention: Transport diary: n = 498; Questionnaire: n = 515
Comparison: Transport diary: n = 516; Questionnaire: n = 545</t>
  </si>
  <si>
    <t>ages 11-13</t>
  </si>
  <si>
    <t>Girls (%): 49.0, 48.2</t>
  </si>
  <si>
    <t>Southern Denmark</t>
  </si>
  <si>
    <t>5-day transportation diary</t>
  </si>
  <si>
    <t>spring 2010</t>
  </si>
  <si>
    <t>baseline and at a two-year follow-up</t>
  </si>
  <si>
    <t>2 year</t>
  </si>
  <si>
    <t>5 day travel diary (trips to/from school, all active modes combined).</t>
  </si>
  <si>
    <t>Probably low</t>
  </si>
  <si>
    <t>Coombes et al. 2016: United Kingdom</t>
  </si>
  <si>
    <t>2 schools (1 intervention and 1 control); 80 students</t>
  </si>
  <si>
    <t>ages 8-10.</t>
  </si>
  <si>
    <t>Nowich</t>
  </si>
  <si>
    <t>data for Norwich, Nowich not found</t>
  </si>
  <si>
    <t>Accelerometer for 7 days, travel diaries</t>
  </si>
  <si>
    <t xml:space="preserve">pre-2  post (7-weeks, 20-weeks) </t>
  </si>
  <si>
    <t>Baseline, mid-intervention and post-intervention (20 weeks)</t>
  </si>
  <si>
    <t>7 weeks, 20 weeks</t>
  </si>
  <si>
    <t xml:space="preserve">travel diary (trips to/from school, all active modes combined). </t>
  </si>
  <si>
    <t>Crawford &amp; Garrard, 2013, Victoria, Australia [pilot schools]</t>
  </si>
  <si>
    <t>4 primary schools
(2 control and 2 intervention)</t>
  </si>
  <si>
    <t xml:space="preserve">10-13, but some younger also </t>
  </si>
  <si>
    <t>Qualitative and quantitative data</t>
  </si>
  <si>
    <t>observational counts 2006, 2007</t>
  </si>
  <si>
    <t>~1 year</t>
  </si>
  <si>
    <t>mixed methods study</t>
  </si>
  <si>
    <t>two matched comparison schools</t>
  </si>
  <si>
    <t>observation counts + student hands-up survey (trips to school only, all active modes combined).</t>
  </si>
  <si>
    <t>matched comparison area</t>
  </si>
  <si>
    <t>Crawford &amp; Garrard, 2013 (phase 2</t>
  </si>
  <si>
    <t>Baseline (n = 410)
Followup (n= 358)</t>
  </si>
  <si>
    <t>parent-reported data</t>
  </si>
  <si>
    <t xml:space="preserve">Melbourne. Victoria  </t>
  </si>
  <si>
    <t>6 months</t>
  </si>
  <si>
    <t>student hands-up survey and parent survey (trips to school only).</t>
  </si>
  <si>
    <t>Baseline (n = 479
Followup (n = 403</t>
  </si>
  <si>
    <t>student reported data</t>
  </si>
  <si>
    <t>Ducheyne et al. 2014: Belgium</t>
  </si>
  <si>
    <t>3 primary schools. “intervention” (25 children), the“intervention plus parent” (34 children)  “control”  (35 children)</t>
  </si>
  <si>
    <t>9.3 ± 0.5 (9 to 10 years)</t>
  </si>
  <si>
    <t>47.9% boys</t>
  </si>
  <si>
    <t>Flanders, Belgium</t>
  </si>
  <si>
    <t>https://www.statista.com/statistics/517196/population-of-belgium-by-region/</t>
  </si>
  <si>
    <t>March 2012, post-data in April 2012 and follow-up in October 2012</t>
  </si>
  <si>
    <t>baseline, within 1 week after the last session, 5-months follow-up.</t>
  </si>
  <si>
    <t xml:space="preserve"> 1-week, 5-month</t>
  </si>
  <si>
    <t>parent reported (to/from school, time spent cycling only).</t>
  </si>
  <si>
    <t>Maybe</t>
  </si>
  <si>
    <t>Goodman et al. 2016</t>
  </si>
  <si>
    <t xml:space="preserve"> 3336 children whose school either had offered
(n = 2563) or had not yet offered Bikeability (n = 773) </t>
  </si>
  <si>
    <t>Millennium Cohort Study (MCS)</t>
  </si>
  <si>
    <t>10-11</t>
  </si>
  <si>
    <t>nationallyrepresentative
sample of British children</t>
  </si>
  <si>
    <t>January 2012 and August 2012.</t>
  </si>
  <si>
    <t>retrospective natural
experiment.</t>
  </si>
  <si>
    <t>parent-reported frequency of cycling (at least once a week vs. less), and whether cycling was children’s usual travel mode to school</t>
  </si>
  <si>
    <t>staggered impleentation control</t>
  </si>
  <si>
    <t>Gutierrez et al. 2014: Miami, USA</t>
  </si>
  <si>
    <t>58 intersections near elementary schools (24 where a new crossing guard was present and 34 control)</t>
  </si>
  <si>
    <t>Miami</t>
  </si>
  <si>
    <t>City 425110
Metro 5893860</t>
  </si>
  <si>
    <t>counts + Safe Routes to School (SRTS) Parent Surveys</t>
  </si>
  <si>
    <t>2011-2012</t>
  </si>
  <si>
    <t>21.75% (pre-test) and 21.45% (post-test)</t>
  </si>
  <si>
    <t>8 data collection periods. Pre-intervention data collection occurred in May/June 2011, November/December 2011 while post-intervention data collection occurred in November/December 2011 and April/ May 2012.</t>
  </si>
  <si>
    <t>counts of child and adult intersection crossing was documented via the School Monitoring Tool which consisted of an Instructional Sheet, Head Count Sheet, and Infrastructural/Environmental Notes Sheet.</t>
  </si>
  <si>
    <t>intersection was the unit of analysis.</t>
  </si>
  <si>
    <t>observation counts (to school only, walking and cycling examine separately and combined).</t>
  </si>
  <si>
    <t>matched control</t>
  </si>
  <si>
    <r>
      <rPr>
        <sz val="9"/>
        <color rgb="FFFF0000"/>
        <rFont val="Times New Roman"/>
        <family val="1"/>
      </rPr>
      <t>M</t>
    </r>
    <r>
      <rPr>
        <sz val="9"/>
        <color theme="1"/>
        <rFont val="Times New Roman"/>
        <family val="1"/>
      </rPr>
      <t>edium to high</t>
    </r>
  </si>
  <si>
    <t>one primary school (658 students)</t>
  </si>
  <si>
    <t>Atlanta</t>
  </si>
  <si>
    <t>City 453990
Metro 5510530</t>
  </si>
  <si>
    <t>2008–2010</t>
  </si>
  <si>
    <t>2-page survey</t>
  </si>
  <si>
    <t>parent-reported (to/from school); all active modes combined.</t>
  </si>
  <si>
    <t>Hinckson et al. 2011a : New Zealand</t>
  </si>
  <si>
    <t>33 primary schools. 13,631 students</t>
  </si>
  <si>
    <t>secondary analysis</t>
  </si>
  <si>
    <t>Auckland region</t>
  </si>
  <si>
    <t>Hands-up surveys</t>
  </si>
  <si>
    <t>Baseline (2004) survey, Follow-up (2006)</t>
  </si>
  <si>
    <t>10-6 months</t>
  </si>
  <si>
    <t>longitudinal study using repeated measures on an annual basis</t>
  </si>
  <si>
    <t>longitudinal study using repeated measures on an
annual basis, comparing baseline to follow-up data.</t>
  </si>
  <si>
    <t>student reported (to school only, all active modes combined).</t>
  </si>
  <si>
    <t>Hinckson et al. 2011b: New Zealand</t>
  </si>
  <si>
    <t>56 primary schools. 57,096 students</t>
  </si>
  <si>
    <t>School Travel Plan (STP) program</t>
  </si>
  <si>
    <t>grades K-5 (5–10 years)</t>
  </si>
  <si>
    <t>roll surveys</t>
  </si>
  <si>
    <t>surveys conducted between 2004 and 2008.</t>
  </si>
  <si>
    <t>1-, 2- and 3-year. 4 to 16 months</t>
  </si>
  <si>
    <t>percent mean counts at the school level and expressed as odds ratios</t>
  </si>
  <si>
    <t>Hoelscher et al. 2016: Texas, USA</t>
  </si>
  <si>
    <t>78 elementary schools. Schools were allocated to either of 3 conditions: “infrastructure”
(n = 23), “non-infrastructure” (n = 21) or control group (n = 34).</t>
  </si>
  <si>
    <t>Texas Childhood Obesity Prevention Policy Evaluation (T-COPPE) study</t>
  </si>
  <si>
    <t>grade 4 students</t>
  </si>
  <si>
    <t>half boys</t>
  </si>
  <si>
    <r>
      <rPr>
        <sz val="9"/>
        <color rgb="FF000000"/>
        <rFont val="Times New Roman"/>
        <family val="1"/>
      </rPr>
      <t>Texas</t>
    </r>
    <r>
      <rPr>
        <sz val="9"/>
        <color rgb="FFFF0000"/>
        <rFont val="Times New Roman"/>
        <family val="1"/>
      </rPr>
      <t xml:space="preserve"> (State)</t>
    </r>
  </si>
  <si>
    <t>Serial cross-sectional surveys</t>
  </si>
  <si>
    <t>Schools were recruited through districts</t>
  </si>
  <si>
    <t>student self-report at baseline (2009), interim (2010, 2011), and follow-up (2012)</t>
  </si>
  <si>
    <t>Baseline: March-December, 2009
Interim 1: May-June,2010
Interim 2: May-June,2011
Follow-up: April-May, 2012</t>
  </si>
  <si>
    <t xml:space="preserve">3 year </t>
  </si>
  <si>
    <t>matched comparison/control</t>
  </si>
  <si>
    <t xml:space="preserve">student reported (to/from school, all active modes combined). </t>
  </si>
  <si>
    <t>Hunter et al. 2015: London, England Reading, England Vancouver, Canada</t>
  </si>
  <si>
    <t>12 primary and secondary schools. n = 318 (8%) from Vancouver; n = 2507 (66%) from London, and n = 992 (26%) from Reading)</t>
  </si>
  <si>
    <t>9-13 year olds (mean age 11.5 ± SD 0.7)</t>
  </si>
  <si>
    <t>55% female</t>
  </si>
  <si>
    <t>London, Reading, Vancouver</t>
  </si>
  <si>
    <t>England, Canada</t>
  </si>
  <si>
    <t>UK, US</t>
  </si>
  <si>
    <t>London 8661381
Reading 328863
Vancouver 2436967</t>
  </si>
  <si>
    <t>baseline and week 4</t>
  </si>
  <si>
    <t>2-month period (August-September)</t>
  </si>
  <si>
    <t>4-week</t>
  </si>
  <si>
    <t>Mixed-Methods</t>
  </si>
  <si>
    <t>Objective swipe card technology and child reports (to/from school, walking only). 5-day travel diary</t>
  </si>
  <si>
    <t>Johnson et al. 2016</t>
  </si>
  <si>
    <t>Bikeability</t>
  </si>
  <si>
    <t>secondary?</t>
  </si>
  <si>
    <t>2014 CensusAtSchool and the 2014 Bikeability School Travel Survey</t>
  </si>
  <si>
    <t>year 5 and 6 students.</t>
  </si>
  <si>
    <t>Bikeability administrative data (academic year 2013/2014), Bikeability School Travel Survey (2014)</t>
  </si>
  <si>
    <t>retrospective case-control analysis</t>
  </si>
  <si>
    <t>frequency of cycling to school as well as cycling in general (child report).</t>
  </si>
  <si>
    <t>Johnson et al. 2016: England [CensusAtSchool]</t>
  </si>
  <si>
    <t>CensusAtSchool</t>
  </si>
  <si>
    <t xml:space="preserve">year 7-9 students. </t>
  </si>
  <si>
    <t xml:space="preserve">CensusAtSchool (2013/2014), </t>
  </si>
  <si>
    <t>Mammen et al. 2014a:  Canada</t>
  </si>
  <si>
    <t>53 primary schools, 7827 questionnaires. Central = 12 schools, East = 21 schools, West = 20 schools</t>
  </si>
  <si>
    <t>6-14 years</t>
  </si>
  <si>
    <t>hands-up survey and school travel plans</t>
  </si>
  <si>
    <t>January 2010 and March 2012</t>
  </si>
  <si>
    <t>one year after baseline (September 2011)</t>
  </si>
  <si>
    <t xml:space="preserve"> 1-year following implementation</t>
  </si>
  <si>
    <t>retrospective analysis</t>
  </si>
  <si>
    <t>baseline data (September 2010), take-home family survey (parent reported), hands-up classroom survey over five days (student-reported), environmental scan (i.e., walkabout)</t>
  </si>
  <si>
    <t>parent questionnaire (to/from school, all active modes combined).asking students for five consecutive days, at both baseline and follow-up, how they got to school that morning and from school the previous afternoon</t>
  </si>
  <si>
    <t>Mammen et al. 2014b : Canada</t>
  </si>
  <si>
    <t>53 primary schools</t>
  </si>
  <si>
    <t>Student reported hands-up survey (to/from school, all active modes combined).</t>
  </si>
  <si>
    <t>McDonald et al. 2013: Oregon, USA</t>
  </si>
  <si>
    <t>9 primary schools and 5 middle schools (includes 9 experimental and 5 control schools).</t>
  </si>
  <si>
    <t xml:space="preserve">National Center for Safe Routes to School's student travel tally sheet + parent survey </t>
  </si>
  <si>
    <r>
      <rPr>
        <sz val="9"/>
        <color rgb="FF000000"/>
        <rFont val="Times New Roman"/>
        <family val="1"/>
      </rPr>
      <t xml:space="preserve">Oregon </t>
    </r>
    <r>
      <rPr>
        <sz val="9"/>
        <color rgb="FFFF0000"/>
        <rFont val="Times New Roman"/>
        <family val="1"/>
      </rPr>
      <t>(state)</t>
    </r>
  </si>
  <si>
    <t>National Center for Safe Routes to School's student travel tally sheet + parent survey + own survey</t>
  </si>
  <si>
    <t>between fall 2007 and fall 2011.</t>
  </si>
  <si>
    <t>student reported (to/from school, walking and biking combined).</t>
  </si>
  <si>
    <t>McDonald et al. 2014: Florida, Oregon, Texas, District of Columbia, USA</t>
  </si>
  <si>
    <t>801 schools of which 83% were elementary schools (includes 378 experimental and 423 control schools) | 65,289 students.</t>
  </si>
  <si>
    <t>Florida, Oregon, Texas, District of Columbia</t>
  </si>
  <si>
    <t>Florida 19800000
Oregon 4000000
Texas 27000000
District of Columbia 662300</t>
  </si>
  <si>
    <t>5 year</t>
  </si>
  <si>
    <t>McMinn et al. 2012: Glasgow, Scotland</t>
  </si>
  <si>
    <t xml:space="preserve">5 primary schools (2 experimental and 1 control). 166 students </t>
  </si>
  <si>
    <t>Strathclyde Evaluation of Children's Active
Travel (SE-CAT)</t>
  </si>
  <si>
    <t>ages 8-9.</t>
  </si>
  <si>
    <t>Male (%): 57</t>
  </si>
  <si>
    <t>Glasgow</t>
  </si>
  <si>
    <t>Count + travel diary + questionnaire</t>
  </si>
  <si>
    <t>Data were collected from Monday to Friday</t>
  </si>
  <si>
    <t>Outcome measures were taken during 5 consecutive school days pre- and post-intervention.</t>
  </si>
  <si>
    <t>Step counts and MVPA measured by Actigraph accelerometers during the trips to and from school. Travel questionnaire. Travel diary</t>
  </si>
  <si>
    <t>comparison</t>
  </si>
  <si>
    <t xml:space="preserve">Mendoza et al. 2011: Texas, USA
</t>
  </si>
  <si>
    <t xml:space="preserve">8 primary schools (4 experimental and 4 control). 149 students </t>
  </si>
  <si>
    <t>avg 10 years (4th-graders)</t>
  </si>
  <si>
    <t>47% male</t>
  </si>
  <si>
    <t>cluster matched</t>
  </si>
  <si>
    <t>spring of 2009</t>
  </si>
  <si>
    <t>week before (time 1) and during weeks 4 and 5 of the intervention (time 2).</t>
  </si>
  <si>
    <t>90-100%</t>
  </si>
  <si>
    <t xml:space="preserve">RCT </t>
  </si>
  <si>
    <t>Student reported (to/from school, all active modes combined). weekly rate of active commuting</t>
  </si>
  <si>
    <t>Low-income public elementary schools</t>
  </si>
  <si>
    <t>observed</t>
  </si>
  <si>
    <t>Østergaard et al. 2015</t>
  </si>
  <si>
    <t xml:space="preserve">Sample: 25 primary schools (13 experimental and 12 control). 2401 students </t>
  </si>
  <si>
    <t>4th &amp; 5th grade students.</t>
  </si>
  <si>
    <t>48.8 (Control),  51.1 (treat) male</t>
  </si>
  <si>
    <t>municipality of Copenhagen, Fredericia and on the island of Funen</t>
  </si>
  <si>
    <t>Copenhagen 591481
Fredericia 50689
Island of Funen not found
https://www.citypopulation.de/en/denmark/admin/</t>
  </si>
  <si>
    <t>questionnaire</t>
  </si>
  <si>
    <t>April and May 2010</t>
  </si>
  <si>
    <t>~99%</t>
  </si>
  <si>
    <t>baseline data collection in April and May 2010 and follow-up measurements were conducted one year later</t>
  </si>
  <si>
    <t>Student reported number of cycling trips to/from school in the past week (0-10 range)</t>
  </si>
  <si>
    <t>non-random control</t>
  </si>
  <si>
    <t>Sayers et al. 2012: Columbia, USA</t>
  </si>
  <si>
    <t xml:space="preserve">3 primary schools. 77 students </t>
  </si>
  <si>
    <t>ages 8-9, wsb: 8.6 (1.6); comp: 8.1 (1.4)</t>
  </si>
  <si>
    <t>wsb: 59; comp: 38 female</t>
  </si>
  <si>
    <t>Columbia, Missouri</t>
  </si>
  <si>
    <t>7-day physical activity monitoring and physical
activity surveys</t>
  </si>
  <si>
    <t>Case control analysis</t>
  </si>
  <si>
    <t xml:space="preserve">Case control analysis where  the  researchers compared accelerometry- </t>
  </si>
  <si>
    <t>Accelerometer 7 days</t>
  </si>
  <si>
    <t>No; self-selected</t>
  </si>
  <si>
    <t>self-selected</t>
  </si>
  <si>
    <t>Objective</t>
  </si>
  <si>
    <t>Stewart et al. 2014:  Florida, Mississippi, Washington, Wisconsin, USA</t>
  </si>
  <si>
    <t xml:space="preserve">53 primary schools with SRTS projects; project (n = 48) and school (n = 53) </t>
  </si>
  <si>
    <t>SRTS project tracking database</t>
  </si>
  <si>
    <t>Florida, Mississippi, Washington, Wisconsin</t>
  </si>
  <si>
    <t>Florida 19800000
Mississippi 3000000
Washington / District of Columbia 662300
Wisconsin 5800000</t>
  </si>
  <si>
    <t>Observational. One-group pretest and posttest</t>
  </si>
  <si>
    <t>student hands-up survey or observation counts (travel to school only). Assessed walking and biking separately and combined.</t>
  </si>
  <si>
    <t>Vanwolleghem et al .2014</t>
  </si>
  <si>
    <t>2 primary  schools. 58 students</t>
  </si>
  <si>
    <t>ages 6-12 (mean = 9.7 ± 1.6 years).</t>
  </si>
  <si>
    <t>Girls (62.1)</t>
  </si>
  <si>
    <r>
      <rPr>
        <sz val="9"/>
        <color rgb="FF000000"/>
        <rFont val="Times New Roman"/>
        <family val="1"/>
      </rPr>
      <t xml:space="preserve">West-Flanders </t>
    </r>
    <r>
      <rPr>
        <sz val="9"/>
        <color rgb="FFFF0000"/>
        <rFont val="Times New Roman"/>
        <family val="1"/>
      </rPr>
      <t>(Province)</t>
    </r>
  </si>
  <si>
    <t>https://www.citypopulation.de/en/belgium/admin/</t>
  </si>
  <si>
    <t>pedometer and a diary</t>
  </si>
  <si>
    <t>Spring 2013, baseline (April 2013) and intervention (May 2013)</t>
  </si>
  <si>
    <t>(baseline and intervention) lasted one school week (Monday until Friday)</t>
  </si>
  <si>
    <t>pedometer and parents filled out a diary, 11–12 year old children completed the diary independently</t>
  </si>
  <si>
    <t>convenience sample (n = 8) of primary schools</t>
  </si>
  <si>
    <t>child reported the number of active trips using the drop-off spot in a diary.</t>
  </si>
  <si>
    <t>Villa-González et al., 2016: Spain</t>
  </si>
  <si>
    <t>5 primary schools (3 experimental and 2 controls). 206 students</t>
  </si>
  <si>
    <t>ages 8-11</t>
  </si>
  <si>
    <t>provinces of Granada (Salobren˜a; Hue´tor Vega; Santa Fe; the city of Granada) and Jae´n (Castillo de Locoubı´n)</t>
  </si>
  <si>
    <t xml:space="preserve">Spain </t>
  </si>
  <si>
    <t>Granada (province) 919168
Jaen (province) 631381
https://www.citypopulation.de/en/spain/admin/</t>
  </si>
  <si>
    <t>2011/2012</t>
  </si>
  <si>
    <t>school days prior to (pre-intervention), immediately following (post-intervention) and after 6 month (follow-up) of the intervention programme in the months of January, June and November, respectively, of the academic year 2011/2012</t>
  </si>
  <si>
    <t>6-month follow-up</t>
  </si>
  <si>
    <t>Quasi-experimental. pre-post</t>
  </si>
  <si>
    <t>student-reported number of walking and cycling trips in the previous week (range = 0-10 trips).</t>
  </si>
  <si>
    <t>Xu et al. 2015: China</t>
  </si>
  <si>
    <t>8 primary  schools
(4 intervention and 4 control)</t>
  </si>
  <si>
    <t>4th grade. Control: 10.2 ±0.5; Intervention: 10.2 ±0.5</t>
  </si>
  <si>
    <t>53.7 male</t>
  </si>
  <si>
    <t>Nanjing City</t>
  </si>
  <si>
    <t>China</t>
  </si>
  <si>
    <t>cluster randomized controlled trial</t>
  </si>
  <si>
    <t>baseline and immediately-post-intervention in May 2011</t>
  </si>
  <si>
    <t>Student reported school travel mode (to/from school, walking and cycling combined).</t>
  </si>
  <si>
    <t>Healthy Homework (Duncan et al., 2011): pilot</t>
  </si>
  <si>
    <t xml:space="preserve">97 children (57 intervention, 40 control). For transport: 19 (intervention); 13 (control) </t>
  </si>
  <si>
    <t>Auckland</t>
  </si>
  <si>
    <t>Diary, Pedometers measures</t>
  </si>
  <si>
    <t>Intervention group (n = 346); Control group (n = 329). 16 New Zealand primary schools</t>
  </si>
  <si>
    <t>Intervention: 8.71 (± 0.98). Control: 8.74 (1.04)</t>
  </si>
  <si>
    <t>Intervention: 50.6%. Control: 52.9% female</t>
  </si>
  <si>
    <t>random number generator</t>
  </si>
  <si>
    <t>01/07/11 and 24/07/12, with measurements staggered across every calendar month (excluding January and December) and school term (1–4); the last follow-up measure occurred at 07/04/13.</t>
  </si>
  <si>
    <t>clustered RCT</t>
  </si>
  <si>
    <t>screen-based sedentary time and selected dietary patterns assessed via parental proxy questionnaire, primary outcome measure, and was assessed using two sealed pedometers</t>
  </si>
  <si>
    <t>Diary, Pedometers over five consecutive days (three weekdays, two weekend days)</t>
  </si>
  <si>
    <t>intervention group (n = 5 schools); comparison group (n = 7 schools)</t>
  </si>
  <si>
    <t>IYM programme</t>
  </si>
  <si>
    <t>16.8 (1.14)</t>
  </si>
  <si>
    <t>53.5% male</t>
  </si>
  <si>
    <t>Survey* and interview</t>
  </si>
  <si>
    <t>aged 6–16 years.</t>
  </si>
  <si>
    <t>anthropometry
(measured), and health behaviours assessed by a questionnaire, at baseline and after 2 years.</t>
  </si>
  <si>
    <t>201 (intervention); 123 (control). 2 WSB schools (n = 464) and control school (n = 227)</t>
  </si>
  <si>
    <t>intervention: 8.1 ± 1.7 ; control: 8.4 ± 1.6</t>
  </si>
  <si>
    <t>Nebraska</t>
  </si>
  <si>
    <t>self-report logging tool &amp; Accelerometers</t>
  </si>
  <si>
    <t>3 times each year (fall, winter, spring)</t>
  </si>
  <si>
    <t xml:space="preserve">3 times a year (August, February, and May) self-report logging tool designed to capture mode of transport to and from school over a full week. Accelerometers, physical activity monitors for 4 consecutive weekdays on 2 separate weeks </t>
  </si>
  <si>
    <t>school-wide prevalence of walking to and from school. subsample of students from the WSB schools (INT) and the control school (CON) were assessed for total daily physical activity (using an ActiGraph LLC accelerometer)</t>
  </si>
  <si>
    <t>Ming Wen et al. (2008)</t>
  </si>
  <si>
    <t>24 primary public schools. 1996 students and their parents.</t>
  </si>
  <si>
    <t xml:space="preserve">aged 10–12 years </t>
  </si>
  <si>
    <t>inner west Sydney</t>
  </si>
  <si>
    <t>city not clear
Sydney (city) 4032807</t>
  </si>
  <si>
    <t>a survey completed by students on how they travelled to and from school over five days, and a survey completed by their parents on how their child travelled to and from school in a usual week</t>
  </si>
  <si>
    <t>Lambe (2015)</t>
  </si>
  <si>
    <r>
      <rPr>
        <b/>
        <sz val="9"/>
        <color theme="1"/>
        <rFont val="Times New Roman"/>
        <family val="1"/>
      </rPr>
      <t xml:space="preserve">Study 1: </t>
    </r>
    <r>
      <rPr>
        <sz val="9"/>
        <color theme="1"/>
        <rFont val="Times New Roman"/>
        <family val="1"/>
      </rPr>
      <t xml:space="preserve">Primary Education: 5th–6th class students (n = 1457) in 21 primary schools (9 in intervention town 1; 5 in intervention town 2; and 7 in the control town).
</t>
    </r>
    <r>
      <rPr>
        <b/>
        <sz val="9"/>
        <color theme="1"/>
        <rFont val="Times New Roman"/>
        <family val="1"/>
      </rPr>
      <t>Study 2:</t>
    </r>
    <r>
      <rPr>
        <sz val="9"/>
        <color theme="1"/>
        <rFont val="Times New Roman"/>
        <family val="1"/>
      </rPr>
      <t xml:space="preserve"> Secondary Education: 1st, 2nd, the class students in 15 secondary schools (6 schools in intervention town 1; 5 in intervention town 2; and 4 in the control town).</t>
    </r>
  </si>
  <si>
    <t>Ireland</t>
  </si>
  <si>
    <t>May 2011-May 2013</t>
  </si>
  <si>
    <t>Community-wide intervention study</t>
  </si>
  <si>
    <t>CT</t>
  </si>
  <si>
    <t>Lambe et al. (2017)</t>
  </si>
  <si>
    <t>n = 1459. 5th–6th class students from all the 21 schools in 3 towns (n = 1038) students in 2 intervention towns; n = 419 students in 1 control town).</t>
  </si>
  <si>
    <t xml:space="preserve"> 5th–6th class students</t>
  </si>
  <si>
    <t>Female (%) = 45.5 (town 1); 46.8 (town 2); 56.1 (Control)</t>
  </si>
  <si>
    <t>Town 1 : 25,000
Town 2: 12,300
Control: 17,900</t>
  </si>
  <si>
    <t>May 2011 (baseline) and May 2013 (follow-up)</t>
  </si>
  <si>
    <t>90.5% (range 87.2% - 94.5%)</t>
  </si>
  <si>
    <t>two years later</t>
  </si>
  <si>
    <t>Repeat cross-sectional study of a natural experiment</t>
  </si>
  <si>
    <t>assisted self-report questionnaire with Illustrations of each travel mode</t>
  </si>
  <si>
    <t>control town</t>
  </si>
  <si>
    <t>“How do you usually travel to school?” (walk, cycle, car and bus)</t>
  </si>
  <si>
    <t>No; unclear</t>
  </si>
  <si>
    <t>1091‬</t>
  </si>
  <si>
    <t xml:space="preserve">1 intervention group &amp; 1 control group. </t>
  </si>
  <si>
    <t>15.1 (1.6); 15.3 (1.6)</t>
  </si>
  <si>
    <t>quantitative + qualitative</t>
  </si>
  <si>
    <t>78-82%</t>
  </si>
  <si>
    <t>May 2012-May 2013</t>
  </si>
  <si>
    <t>May 2012-May 2013, Dec-Jan 2013</t>
  </si>
  <si>
    <t>5 months</t>
  </si>
  <si>
    <t>all girls school</t>
  </si>
  <si>
    <t>135 total subjects, 78 used. Each subject is required to carry a smartphone with a QT app installed.</t>
  </si>
  <si>
    <t>own</t>
  </si>
  <si>
    <t>27% M</t>
  </si>
  <si>
    <t>San Francisco</t>
  </si>
  <si>
    <t> </t>
  </si>
  <si>
    <t>City 863000
Metro 4647920</t>
  </si>
  <si>
    <t>app</t>
  </si>
  <si>
    <t>convenience sampling</t>
  </si>
  <si>
    <t>Pre-experiment survey: NA
App experiment: From March 18 to April 7, 2012 (3 weeks)</t>
  </si>
  <si>
    <t>Post-experiment survey: NA</t>
  </si>
  <si>
    <t>Pre-/Post-surveys + 
Experiment</t>
  </si>
  <si>
    <t>QT’s long-term travel diaries; surveys</t>
  </si>
  <si>
    <t>Pre-/Post-surveys: Likert scale method
Experiment: App and webpage</t>
  </si>
  <si>
    <t>Likert scale method; Experiment: App and webpage</t>
  </si>
  <si>
    <t>UC Berkeley XLab</t>
  </si>
  <si>
    <t>personalized mobility based intervention</t>
  </si>
  <si>
    <t>Original sample 60. 12 of 52 in control group.</t>
  </si>
  <si>
    <t xml:space="preserve"> own + secondary</t>
  </si>
  <si>
    <t>Own: Prompted recall survey
Secondary: 'SPARROWS' App; online route planner platforms such as Graph Hopper Directions API; General transit
feedback specification (GTFS)</t>
  </si>
  <si>
    <t>Hasselt</t>
  </si>
  <si>
    <t>Primary data: pre/post questionnaires; App + prompted recall survey technique</t>
  </si>
  <si>
    <t>Pre data collection phase: 1 week travel diary
Intervention Phase: 1 time personalised feedback (duration of phase 1 week)</t>
  </si>
  <si>
    <t>Post data collection phase: 1 week travel diary</t>
  </si>
  <si>
    <t>ICT based PTP intervention</t>
  </si>
  <si>
    <t>activity-travel patterns, smartphone application; web-based prompted recall survey tool</t>
  </si>
  <si>
    <t>z-score: VMT in km was calculated from the individual activity travel-diary. Car dependency was quantified in the form of percentage, and was measured as a ratio of travelled distance via car and taxi with total travelled distance. (Distance travelled in km is also estimated form the individual activity-travel diary and post-processed to get the value in percentage)</t>
  </si>
  <si>
    <t>Bike to work day</t>
  </si>
  <si>
    <t>383 Total submitted responses: online (338 ) and on paper (45)</t>
  </si>
  <si>
    <t>63% M</t>
  </si>
  <si>
    <t>Curitiba</t>
  </si>
  <si>
    <t>Brasil</t>
  </si>
  <si>
    <t>Survey</t>
  </si>
  <si>
    <t xml:space="preserve"> May 8, 2015</t>
  </si>
  <si>
    <t>Flash surveys</t>
  </si>
  <si>
    <t xml:space="preserve">Survey carried out on a 'Bike to Work Day' event. The campaign consisted in offering free parking space for cyclists in the city centre, discounts for cyclists in shops, free maintainance and guidance space, a bike counter was installed and 20 bikes were given away to event subscribers. </t>
  </si>
  <si>
    <t>Likert scale indicator 1 to 5:
1 represents “I never cycle to work” and 5 “I always cycle to work”</t>
  </si>
  <si>
    <t>An RCT in travel demand management</t>
  </si>
  <si>
    <t>sample size of 2023 employees. The sample was subdivided into four arms of five hundred each</t>
  </si>
  <si>
    <t>own + 2016 biennial MIT Transportation Survey</t>
  </si>
  <si>
    <t>Mean 50ys ST 12ys</t>
  </si>
  <si>
    <t>Between 53-59% M</t>
  </si>
  <si>
    <t>Boston</t>
  </si>
  <si>
    <t>Passive data collection and survey-based self-reporting</t>
  </si>
  <si>
    <t>Pre intervention data: September 2016 to April 2017
Intervention data: April 10, 2017 to May 23, 2017</t>
  </si>
  <si>
    <t>7 months, until December 2017</t>
  </si>
  <si>
    <t>Randomized Controlled Trial</t>
  </si>
  <si>
    <t>Experiment “Sustainable Commuting @ MIT.” Framed as a campaign encouraging low-carbon travel, the experiment was designed as an Randomized Controlled Trial. Sample was divided into 4 subgroups: one control arm and three experimental treatment arms (‘E1 Information’, ‘E2 Rewards’ and ‘E3 Both’)</t>
  </si>
  <si>
    <t>Testing salience and norm-based interventions in South Tyrol, Italy</t>
  </si>
  <si>
    <t>26-40</t>
  </si>
  <si>
    <t>53% Male</t>
  </si>
  <si>
    <t>South Tyrol</t>
  </si>
  <si>
    <t>https://datacommons.org/place/nuts/ITD1?utm_medium=explore&amp;mprop=count&amp;popt=Person&amp;hl=en</t>
  </si>
  <si>
    <t>online survey</t>
  </si>
  <si>
    <t>Treatments were randomized; quasi-experimental</t>
  </si>
  <si>
    <t>Treatments were randomized in the survey redirect page. In particular, participants were assigned in a between-subject fashion to either the baseline, the Salience or the Norm treatments. The three surveys were the same except from the additional treatment-information provided in the hypothetical scenarios stage.</t>
  </si>
  <si>
    <t>n= 153; 15 participants were lost, and an additional 31 did not provide data after the incentive was discontinued</t>
  </si>
  <si>
    <t>Mean = 19 
SD = 1.94</t>
  </si>
  <si>
    <t>38.6% Male</t>
  </si>
  <si>
    <t>No specified location. Study approved by  University of Minnesota-Twin Cities,  Minneapolis</t>
  </si>
  <si>
    <t>Focus group, group lab sessions (3), online survey, pedometer app</t>
  </si>
  <si>
    <t xml:space="preserve">268 assessed for eligibility initially; 29 did not attend group lab session 1; 1 did not attend group lab session 2 </t>
  </si>
  <si>
    <t>One attrition instance pre-experiment</t>
  </si>
  <si>
    <t>the study was 8 weeks in length: 1 week of run-in (week 1), 5 weeks of experimental manipulation (weeks 2–6), and 2 weeks of follow-up (weeks 7–8). Data were collected
between October and December.</t>
  </si>
  <si>
    <t xml:space="preserve"> 2 weeks of follow-up (weeks 7–8)</t>
  </si>
  <si>
    <t>pe-post; quasi-experimental</t>
  </si>
  <si>
    <t xml:space="preserve">Participants had to attend three group lab sessions, which were held on the first day of weeks 1, 2, and 7. Incentives were contingent upon walking 10,000 steps per day on most days of the week (i.e. 4+ days per week) </t>
  </si>
  <si>
    <t>walking was measured by a pedometer smart phone application (app). Mean Number of Weeks that the Walking Goal was Met while (A) Incentive was Offered and (B) After it was Discontinued by Condition</t>
  </si>
  <si>
    <t>hanging control condition</t>
  </si>
  <si>
    <t>High; unclear</t>
  </si>
  <si>
    <t>Cycling for a Sustainable Future</t>
  </si>
  <si>
    <t>original n= 188
valid n = 186</t>
  </si>
  <si>
    <t>Mean = 9 
SD = 0.69</t>
  </si>
  <si>
    <t>Nboys = 90, 48%; Ngirls = 96, 52%</t>
  </si>
  <si>
    <t>Different cities in the region of Flanders, the Dutch-speaking northern part of Belgium</t>
  </si>
  <si>
    <t>Questionnaires</t>
  </si>
  <si>
    <t>pretest-post-test design with a two-week follow-up, and was conducted from February to June 2019. 
(As understood: Interventions lasted 2 weeks each, interventions in all six schools were done in 5 months)</t>
  </si>
  <si>
    <t>1 data collection instance in a two-week follow-up</t>
  </si>
  <si>
    <t xml:space="preserve"> randomized pretest-post-test design</t>
  </si>
  <si>
    <t>There is a 'Pretest of Stimuli Material' instance but  its results are not referred to as control values. Page 8, Section 3.5</t>
  </si>
  <si>
    <t>How do you usually go to school and back home</t>
  </si>
  <si>
    <t>elementary schools</t>
  </si>
  <si>
    <t>Cycling promotion schemes in University of Sheffield</t>
  </si>
  <si>
    <t>total n (2010/2009) = 488 individual participants
361 participants in the 2009 initiative  and 210 participants in the 2010 initiative (total 571 of which 83 participated both years)
n considered (2010/2009) = 288
total n after intervention survey (2012) = 81</t>
  </si>
  <si>
    <t xml:space="preserve">own and secondary </t>
  </si>
  <si>
    <t xml:space="preserve">Own: Baseline and follow-up survey
Secondary: Data from the University of Sheffield’s 2011 Travel Survey </t>
  </si>
  <si>
    <t>Thirty percent of staff were aged under 35.</t>
  </si>
  <si>
    <t xml:space="preserve">Cycle Challenge Baseline data 2009/2010
Data from the University of Sheffield’s 2011 Travel Survey </t>
  </si>
  <si>
    <t xml:space="preserve">Follow-up survey July and August 2012 </t>
  </si>
  <si>
    <t>treatment and follow-up survey</t>
  </si>
  <si>
    <t>Baseline survey(s), treatment and follow-up survey</t>
  </si>
  <si>
    <t>cycling rate</t>
  </si>
  <si>
    <t>University of Sheffield</t>
  </si>
  <si>
    <t xml:space="preserve">pre-move survey (N=834), individual interviews with staff (N=1234) and a post-move survey (N=624)
Total N is not clear, for there is an overlay of respondents between sub-samples but its not specified. </t>
  </si>
  <si>
    <t>Christchurch</t>
  </si>
  <si>
    <t>Survey and Individual interview</t>
  </si>
  <si>
    <t>Pre-move survey: NA
Interviews: between
November 2016 and March 2017</t>
  </si>
  <si>
    <t>Post-move survey: between January and April 2017</t>
  </si>
  <si>
    <t>pre and post surveys, individual interviews as treatment</t>
  </si>
  <si>
    <t xml:space="preserve">Group A (no interview group) could be considered Control </t>
  </si>
  <si>
    <t>Existing pre-condition, pre and post surveys, individual interviews as treatment and ANOVA analysis of results</t>
  </si>
  <si>
    <t>How do you usually travel to and from your current work?</t>
  </si>
  <si>
    <t>165 respondents. 85 and 80 individuals were assigned to the TBCP and the CG, respectively. 118 valid respondents for full study</t>
  </si>
  <si>
    <r>
      <rPr>
        <b/>
        <sz val="9"/>
        <color theme="1"/>
        <rFont val="Times New Roman"/>
        <family val="1"/>
      </rPr>
      <t>Own:</t>
    </r>
    <r>
      <rPr>
        <sz val="9"/>
        <color theme="1"/>
        <rFont val="Times New Roman"/>
        <family val="1"/>
      </rPr>
      <t xml:space="preserve"> two wave survey research. </t>
    </r>
    <r>
      <rPr>
        <b/>
        <sz val="9"/>
        <color theme="1"/>
        <rFont val="Times New Roman"/>
        <family val="1"/>
      </rPr>
      <t>Secondary:</t>
    </r>
    <r>
      <rPr>
        <sz val="9"/>
        <color theme="1"/>
        <rFont val="Times New Roman"/>
        <family val="1"/>
      </rPr>
      <t xml:space="preserve"> previous survey  to study willingness to change from car and public transportation to non-motorised travel modes (also in Valencia, 2009)</t>
    </r>
  </si>
  <si>
    <t>&lt;30 - 59</t>
  </si>
  <si>
    <t>49.4% Male (avg between Treatment and Control Groups)</t>
  </si>
  <si>
    <t>Valencia</t>
  </si>
  <si>
    <t>panel survey, questionnaire</t>
  </si>
  <si>
    <t xml:space="preserve">Two attrition stages </t>
  </si>
  <si>
    <t>Two-wave survey: autumn of 2010 and autumn of 2011, respectively</t>
  </si>
  <si>
    <t>Two-wave survey with TBCP; Treatment group and Control Group</t>
  </si>
  <si>
    <t>Two-wave survey with TBCP Treatment group and Control Group</t>
  </si>
  <si>
    <t>492 accepted to participate in a subsequent research survey. Finally,  165 participated in the first wave, 118 individuals participated in both survey waves. In the second wave, 47 respondents who abandoned the study were replaced. New respondents were selected so as to be as similar as possible to those who left, in terms
of demographic and socio-economic characteristics. Finally, there were 166 respondents who carried out the activity-travel scheduling process survey</t>
  </si>
  <si>
    <t>Own: two wave survey research.  Secondary: previous survey  to study willingness to change from car and public transportation to non-motorised travel modes (also in Valencia, 2009)</t>
  </si>
  <si>
    <t>49.7% Male</t>
  </si>
  <si>
    <t xml:space="preserve">two-wave activity scheduling process panel survey
</t>
  </si>
  <si>
    <t xml:space="preserve">28.5%. </t>
  </si>
  <si>
    <t>First sampling had 2 attrition stages. Second sampling incorporated new respondents to make second wave sample similar to first.</t>
  </si>
  <si>
    <t>492 firstly specified their willingness to contribute 165 respondents in the first survey wave with valid information</t>
  </si>
  <si>
    <t>Two-wave survey with TBCP;  Treatment group and Control Group</t>
  </si>
  <si>
    <t>activity-travel diary on mobile devices, in-depth telephone interview.</t>
  </si>
  <si>
    <t>the proportion of time allocated to travelling by PV to the total travel time</t>
  </si>
  <si>
    <t>An impact assessment of a travel behavior change program: a light rail service in Cagliari, Italy</t>
  </si>
  <si>
    <t>No sample data for first survey.
In this second survey 1579 questionnaires were filled in, of which 507 by car users identified as prospective park and riders (PP&amp;Rs).
Of a total of 176 car users selected (PP&amp;Rs), 130 individuals were involved in the information strategy. 86 individuals, agreed to take part in the personalized travel plan program (PTP) and 44, not involved in the PTP, were monitored for the evaluation of the PTIM. 
besides the 86 car users selected from the second survey, 23 P&amp;Rs (selected from the first survey) participated as a comparison group
PTP n= 109
PTIM n = 44
Total VTBC n= 130 (not clear why study doesnt include in VTBC the extra 23n in PTP)</t>
  </si>
  <si>
    <t>Cagliari</t>
  </si>
  <si>
    <t>2 pre study surveys + 7-day activity-travel survey collecting data + Evaluation and monitoring survey</t>
  </si>
  <si>
    <t xml:space="preserve">during the second week only for the PTP approach and three months after completion of the program for the whole VTBC </t>
  </si>
  <si>
    <t>PTP intervention and evaluation
PTIM intervention and evaluation
VTBC evaluation</t>
  </si>
  <si>
    <t>7-day activity-travel
survey collecting data (in- and out-of- home activities and trips), using an innovative device, the Activity Locator</t>
  </si>
  <si>
    <t>Yes; comparison group</t>
  </si>
  <si>
    <t>1st pre-study survey: To identify target behavior of study
2nd pre-study survey: To identify potential subjects
PTP intervention and evaluation
PTIM intervention and evaluation
VTBC evaluation</t>
  </si>
  <si>
    <t>comparison group</t>
  </si>
  <si>
    <t>Experimental Evaluation of Information Interventions: A Case Study in Hefei, China</t>
  </si>
  <si>
    <t>CG (n = 31) IG 1(n = 37) IG 2 (n = 39) IG 3 (n = 39)
Sample recruitment: 304 households in a communit, of those 216 households registered at least one car in a community. After a WeChat-based 'honesty testing' survey was released, 31 residents failed to be connected in Wechat, 17 residents be connected but  rejected and 22 residents were removed  due to their invalid questionnaires. 
T1 n=146; T2 n=146; T3 n=42</t>
  </si>
  <si>
    <t>18 - 50&lt;</t>
  </si>
  <si>
    <t>64.7% Male</t>
  </si>
  <si>
    <t>Hefei, capital of Anhui
province</t>
  </si>
  <si>
    <t>2M in urban area</t>
  </si>
  <si>
    <t>stratified sampling method</t>
  </si>
  <si>
    <t xml:space="preserve">Before and after experiment: August 20, 2018 to September 2, 2018 </t>
  </si>
  <si>
    <t>Short term estimate: 3 September 2018
Long term estimate: 3 May 2020</t>
  </si>
  <si>
    <t>3 experimental groups and 1 control group, between-group design</t>
  </si>
  <si>
    <t>Three experimental groups and one control group based on a between-group design are adopted to do an experimental evaluation of the different effects of environmental and health information on encouraging car owners to travel on foot and by bicycle.</t>
  </si>
  <si>
    <t>random individuals who are assumed to make their own transport decisions (over 17 years of age)</t>
  </si>
  <si>
    <t>Mean: 31, standard deviation: 15.41</t>
  </si>
  <si>
    <t>male: 52.24%</t>
  </si>
  <si>
    <t>Flanders (region)</t>
  </si>
  <si>
    <t>6.2M (2010)</t>
  </si>
  <si>
    <t>Stated preference survey</t>
  </si>
  <si>
    <t>mid-November 2012 to late January 2013</t>
  </si>
  <si>
    <t>Stated preference methods</t>
  </si>
  <si>
    <t xml:space="preserve">Stated preference methods
Survey </t>
  </si>
  <si>
    <t>n = 11 households
The participants were chosen from 22 applicants by
the local PT authority. One condition of participation was that the participants sold (one of) their cars: they had to present a transfer certificate before the experiment started</t>
  </si>
  <si>
    <t>secondary: travel cards use by participants provided by PT authority</t>
  </si>
  <si>
    <t>Jyväskylä</t>
  </si>
  <si>
    <t>137,000 residents</t>
  </si>
  <si>
    <t>Survey + mobility surveillance + PT info</t>
  </si>
  <si>
    <t xml:space="preserve">(A) pre-experiment survey
(B) three mid-experiment survey instances + each participant also conducted one-week mobility surveillance three times during the experiment 
(C) post- experiment survey
(D) follow-up survey after 6 months </t>
  </si>
  <si>
    <t>January to June 2015</t>
  </si>
  <si>
    <t xml:space="preserve">Experiment surveys; pre-post
Experiment mobility surveillance </t>
  </si>
  <si>
    <t>weekly
mobility surveillance, complemented by the data from travel card reports</t>
  </si>
  <si>
    <t>Pre-experiment survey
(3) Experiment surveys
Experiment mobility surveillance 
Post-esperiment survey
Follow-up survey</t>
  </si>
  <si>
    <t>Impact of information intervention of urban residents with different goal frames: A controlled trial in Xuzhou, China</t>
  </si>
  <si>
    <t>608 valid baseline questionnaire samples were received, and 452 subjects were willing to take part in the experiment by providing their WeChat accounts. 392 concluded the study.</t>
  </si>
  <si>
    <t>54.6% Male</t>
  </si>
  <si>
    <t>Xuzhou, Jiangsu Province</t>
  </si>
  <si>
    <t xml:space="preserve"> 8.62M</t>
  </si>
  <si>
    <t>Baseline questionnaire (T0) (travel goals, modal split data &amp; travel attitudes)
Second-stage questionnaire (T1)</t>
  </si>
  <si>
    <t xml:space="preserve">From total population (n=608) to sample (n=452) to clusters (3) to CG and IG for each cluster </t>
  </si>
  <si>
    <t xml:space="preserve"> November 13, 2015 to November 30, 2015</t>
  </si>
  <si>
    <t>October 8, 2015 to November 12, 2015</t>
  </si>
  <si>
    <t>experiment with control group</t>
  </si>
  <si>
    <t xml:space="preserve">Baseline questionnaire (T0) (travel goals, modal split data &amp; travel attitudes)
WeChat information intervention with experimental group and the control group
Second-stage questionnaire (T1) </t>
  </si>
  <si>
    <t>First wave completed questionnaires: 2163
Second wave completed questionnaires: 740
Valid questionnaires for analysis: 516</t>
  </si>
  <si>
    <t>18 - 80</t>
  </si>
  <si>
    <t>40.6% Male (1st wave)
38% Male (2nd wave)</t>
  </si>
  <si>
    <t>web-based questionnaires</t>
  </si>
  <si>
    <t>April 2013 and February 2015</t>
  </si>
  <si>
    <r>
      <t xml:space="preserve">PTP (and light rail implementaion), </t>
    </r>
    <r>
      <rPr>
        <sz val="10"/>
        <color rgb="FFFF0000"/>
        <rFont val="Times New Roman"/>
        <family val="1"/>
      </rPr>
      <t>pre-post</t>
    </r>
  </si>
  <si>
    <t>First Wave Survey, PTP (and light rail implementaion), Second Wave Survey</t>
  </si>
  <si>
    <t>new rail</t>
  </si>
  <si>
    <t xml:space="preserve"> randomized control group</t>
  </si>
  <si>
    <t>Findings of a Cycle Street Intervention Study in the Rhine-Main Metropolitan Region, Germany</t>
  </si>
  <si>
    <t xml:space="preserve">total of 4014 households addressed resulted in 706 questionnaires returned, of which 5 were invalid </t>
  </si>
  <si>
    <t>46 (mean)</t>
  </si>
  <si>
    <t>49% Male</t>
  </si>
  <si>
    <t>Offenbach am Main</t>
  </si>
  <si>
    <t>household survey</t>
  </si>
  <si>
    <t>March and April 2019</t>
  </si>
  <si>
    <t>Data collection occurred  six months after the implementation of the cycle street.</t>
  </si>
  <si>
    <t>pre-post intervetion</t>
  </si>
  <si>
    <t>reference neighborhood</t>
  </si>
  <si>
    <t xml:space="preserve"> (Cycle Street Intervention six months prior) written household survey, self-regulated behavioral change (SSBC) based models 
Analysis by means of bivariate and multivariate statistical methods</t>
  </si>
  <si>
    <t>reference group</t>
  </si>
  <si>
    <t>TG: 168 volunteers, 69 matched the inclusion criteria. 28 were present at the individualized counselling meeting where they completed the pre-test questionnaire (T1). Experimental attrition occurred: only 16 of the  latter completed the follow-up questionnaire (T2)
CG: 29 participants were recruited who matched the participants who took part in the program completed the pre-test questionnaire (T1), 15 participants completed the follow-up questionnaire (T2).</t>
  </si>
  <si>
    <t>Abbeville, Amiens, Compiègne, and Creil</t>
  </si>
  <si>
    <t>Abbeville 26461
Amiens 143086
Compiègne 44243
Creil 31863; between 24,000 and 135,000 inhabitants</t>
  </si>
  <si>
    <t xml:space="preserve">questionnaire </t>
  </si>
  <si>
    <t xml:space="preserve">convenience sampling; voluntary </t>
  </si>
  <si>
    <t>completed the same questionnaire online twice with an interval of one month</t>
  </si>
  <si>
    <t>experiment with control group, pre-post</t>
  </si>
  <si>
    <t>Yes; matched participants</t>
  </si>
  <si>
    <t>For TG: 
(1) individualized counseling meeting
(2) first-time questionnaire
(3) Participants completed the questionnaire a  second time four to six weeks later (at the end of the bus test)
(4) three months after the test, they were contacted by phone and asked whether  they still took the bus and how frequently
CG: completed the same questionnaire online twice with an interval of one month, at the same time as members participating in the program</t>
  </si>
  <si>
    <t>Bus use was measured in a four-point single-item scale.</t>
  </si>
  <si>
    <t xml:space="preserve"> matched participants</t>
  </si>
  <si>
    <t>Moving to Private-Car-Restricted and Mobility-Served Neighborhoods</t>
  </si>
  <si>
    <t>Pre-survey: 26 out of 85 households answered the pre-survey in HOA Haninge and 70 out of 157 households in HOA Elvsjoe.
Post-survey: 40 out of 85 households answered the post-survey in HOA Haninge and 87 out of 157 households in HOA Elvsjoe.
Pre- and post-survey: 14 out of 85 households answered both the pre- and the post-survey in HOA Haninge and 32 out of 157 households in HOA Elvsjoe.
Interviews: 23 interviews were conducted in HOA Elvsjoe and 15 in HOA Haninge</t>
  </si>
  <si>
    <t>Elvsjoe and Haninge</t>
  </si>
  <si>
    <t>Elvsjoe (city not found)
Haninge 74968</t>
  </si>
  <si>
    <t>semi-structured interviews + Online surveys</t>
  </si>
  <si>
    <t>Sampling instances for 2 surveys and interviews</t>
  </si>
  <si>
    <t>October/November
2017 and 2018</t>
  </si>
  <si>
    <t>pre- and post-relocation</t>
  </si>
  <si>
    <t>semi-structured interviews (2-waves: pre- and post-relocation) and surveys (pre- and post-relocation)</t>
  </si>
  <si>
    <t>moving</t>
  </si>
  <si>
    <t>total n = 1079 registered players
valid n = 635 players (59% of the 1079 registrations) tracked one entire valid trip</t>
  </si>
  <si>
    <t>&lt;20 - &gt;70
Most app users belong to 20-35 group (39% of sample) or 35-50 group (30% of sample)</t>
  </si>
  <si>
    <t>56% Male</t>
  </si>
  <si>
    <t>(Province of) Trento</t>
  </si>
  <si>
    <t>https://www.citypopulation.de/en/italy/admin/trentino_alto_adige/022__trento/</t>
  </si>
  <si>
    <t>questionnaires + interviews + game log analysis</t>
  </si>
  <si>
    <t>September 9, 2017 to March 3, 2018</t>
  </si>
  <si>
    <t>VTBC game app (available for 6-months) (635 players), pre-post intervention</t>
  </si>
  <si>
    <t>VTBC game app (available for 6-months) (635 players), pre-questionnaire (during registration in app), post-questionnaires via game app (94 responses) and post-semi-structured interviews (7)</t>
  </si>
  <si>
    <t>Unclear; No</t>
  </si>
  <si>
    <t>From 3961 respondnts of campus travel survey roughly 17% of the entire campus population of roughly 23,000, significant at the 99% Confidence Interval with a margin of error of ±1.68%.</t>
  </si>
  <si>
    <t>Cal Poly campus</t>
  </si>
  <si>
    <t>San Luis Obispo; Cal Poly campus (23000)</t>
  </si>
  <si>
    <t>stated-preference survey</t>
  </si>
  <si>
    <t>Spring (March - June) 2015</t>
  </si>
  <si>
    <t>experiment; randomised</t>
  </si>
  <si>
    <t>Subjects were randomly selected out of the respondents of a campus travel survey (stated-preference survey) to participate in a parallel investigation, and were offered various incentives to change their travel. 
Individual trial participants were given the option to forfeit their right to a parking pass for one week, in exchange for the following randomly assigned incentives: (TG A) a $5 monetary incentive; (TG B) a free cup of coffee or juice; (TG C) a free cup of coffee or juice, with a specified value of $2; (TG D) a social request to give up their pass for altruistic reasons; in this case benefit to the environment</t>
  </si>
  <si>
    <t>430 = valid responses for both surveys
The pre-implementation survey received 285 responses, while the post-implementation survey received 145. In a universe of 652 students, this represents a response rate of 43.7% and 22.2%, respectively.</t>
  </si>
  <si>
    <t>Oporto</t>
  </si>
  <si>
    <t>revealed preference survey</t>
  </si>
  <si>
    <t>43.7% and 22.2%</t>
  </si>
  <si>
    <t>two online surveys</t>
  </si>
  <si>
    <t>March and May 2016</t>
  </si>
  <si>
    <t>pre- and post-intervention</t>
  </si>
  <si>
    <t>During  the summer semester 2016 a set of soft mobility management measures (5 measures) was implemented in a school (all levels). Measures assessed were:
1. Carpooling;
2. Park &amp; Stride;
3. School Route Map;
4. Safe Parking Banners;
5. Tree of Life Contest.
Impact was assessed with pre- and post-intervention online surveys.</t>
  </si>
  <si>
    <t>scale ranging from 0 to 7. Specifically, the item assessed time spent in walking behaviour
over the last 7 days ("During the last seven days, how many days have you walked for at least 10 minutes at a time?").</t>
  </si>
  <si>
    <t>Using Messages Targeting Psychological versus Physical Health Benefits to Promote Walking Behaviour</t>
  </si>
  <si>
    <t>Analysed n = 156
Elegible for study n = 230
Accepted to participate n = 171</t>
  </si>
  <si>
    <t>Mean = 19.74</t>
  </si>
  <si>
    <t>19.2% Male</t>
  </si>
  <si>
    <t>Naples</t>
  </si>
  <si>
    <t>Candidates assessed for elegobility were approached (n=200) and answered a pre-intervention questionnaire (T1) (n=171). At the end of T1 each student was allocated  to one of the four conditions in a 1:1:1:1 ratio using an automatic individual randomisation sequence. Conditions were: Health messages + self-monitoring (HSM), Well-being messages + self-monitoring (WSM), Self-monitoring (SM) and Control condition (CC). The intervention consisted of 60 days of morning persuasive messages through a chatbot (HSM/WSM) and an app to monitor their daily steps (HSM/WSM/SM). After, a follow-up questionnaire was completed (T2) (n=156)</t>
  </si>
  <si>
    <t>Control n=135
Treatment n=147</t>
  </si>
  <si>
    <t>&lt;25 to &gt;54</t>
  </si>
  <si>
    <t xml:space="preserve">51.4% Male </t>
  </si>
  <si>
    <t>Tippecanoe County</t>
  </si>
  <si>
    <t>Pre: March to June 2014</t>
  </si>
  <si>
    <t>August 2014 to October 2014</t>
  </si>
  <si>
    <t xml:space="preserve">pre- and post-relocation </t>
  </si>
  <si>
    <t xml:space="preserve">Impact of an interactive online accessibility
mapping application (IOAMA) assessed with pre- and post-relocation surveys </t>
  </si>
  <si>
    <t>Yes; unclear</t>
  </si>
  <si>
    <t xml:space="preserve">Prospective Park and Riders who received PTP (Treatment group) n=86
Park and Riders ("Comparison" group) n=23
PP&amp;R who didn't receive PTP (Control group) n=44
(!) Not referred to as CG in study  </t>
  </si>
  <si>
    <t>Cagliari and Quartu Sant’Elena (Sardinia)</t>
  </si>
  <si>
    <t>Cagliari 476131
Quartu Sant’Elena 70879</t>
  </si>
  <si>
    <t>surveys + GPS tracking and activity diary app</t>
  </si>
  <si>
    <t>Two sampling ocurrances for each of the pre-intervention surveys and a third one for the final sample of the study</t>
  </si>
  <si>
    <t>(1) one week after provision of PTP
(2) three months after intervention</t>
  </si>
  <si>
    <t>Page 860, Footnote 2 and Page 863, Footnote 7 states there was additional selection of 44 PP&amp;Rs which did not receive PTP but its not considered as control group in the study</t>
  </si>
  <si>
    <t xml:space="preserve"> (1) targeting and selection of participants with two surveys, (2) promotion of behavior change with PTP, and (3) evaluation and monitoring of behavior change with app and post-intervention surveys</t>
  </si>
  <si>
    <t>The Effects of Fare-Free Public Transport</t>
  </si>
  <si>
    <t>questionnaires collected and analysed</t>
  </si>
  <si>
    <t>Frýdek-Místek</t>
  </si>
  <si>
    <t>Czechia</t>
  </si>
  <si>
    <t>survey with the residents of study area</t>
  </si>
  <si>
    <t>1 October 2018 - 31 December 2018</t>
  </si>
  <si>
    <t xml:space="preserve">(1) interviews with city planning officials and (2) impact assessment with residents </t>
  </si>
  <si>
    <t xml:space="preserve">Following the implementation of fare-free public transport policy (FFPT) in 2011, in 2018 (1) interviews with city planning officials and (2) impact assessment with residents survey </t>
  </si>
  <si>
    <t>T1 total n= 122 (team cup n= 96, fitness cup n=26 )
T2 total n= 95 (team cup n= 73, fitness cup n=22 )
T3 total n= 82 (team cup n= 63, fitness cup n=19 )</t>
  </si>
  <si>
    <t>Team cup sample
Mean=35.4
Firness cup sample
Mean=43</t>
  </si>
  <si>
    <t>Team cup sample
43% Male
Firness cup sample
32% Male</t>
  </si>
  <si>
    <t>Winterthur</t>
  </si>
  <si>
    <t>three online assessments</t>
  </si>
  <si>
    <t>30 May 2016 - 8 July 2016; 8 July 2016 - 5 October 2016 ;</t>
  </si>
  <si>
    <t>three months following the programme</t>
  </si>
  <si>
    <t>Pre-post intervetion</t>
  </si>
  <si>
    <t>(T1) Pre intervention online questionnaire, implementation of behaviour change programme (2 competitions targeted at either at formal social groups or individuals: ‘Team Cup’ for sports teams and ‘Fitness Cup’ for gym members), (T2) Post intervention online questionnaire, (T3) Follow up online questionnaire after 12 weeks</t>
  </si>
  <si>
    <t>seven-point Likert scales</t>
  </si>
  <si>
    <t xml:space="preserve">Low to medium </t>
  </si>
  <si>
    <t xml:space="preserve">pre-intervention survey (n = 401) 
post-intervention survey (n = 190) </t>
  </si>
  <si>
    <t xml:space="preserve">Mean = 48
SD = 11.7
Range = 25-77
</t>
  </si>
  <si>
    <t>45.8% Male</t>
  </si>
  <si>
    <t>Värmland</t>
  </si>
  <si>
    <t>https://datacommons.org/tools/timeline#&amp;place=nuts/SE311&amp;statsVar=Count_Person</t>
  </si>
  <si>
    <t>online surveys</t>
  </si>
  <si>
    <t>Voluntary inscription, pre-intervention survey and post-intervention survey</t>
  </si>
  <si>
    <t>March 2017 - December 2017; Fall/Winter 2017</t>
  </si>
  <si>
    <t>self-reported mode use over an average working week (5 days).</t>
  </si>
  <si>
    <t>1265 respondents were sampled from 12 neighborhoods. However, 85 respondents were excluded from the analysis because &gt; 20% of their data was missing</t>
  </si>
  <si>
    <r>
      <t xml:space="preserve">&lt;30 - </t>
    </r>
    <r>
      <rPr>
        <sz val="9"/>
        <color theme="1"/>
        <rFont val="Calibri"/>
        <family val="2"/>
      </rPr>
      <t xml:space="preserve">≥ </t>
    </r>
    <r>
      <rPr>
        <sz val="9"/>
        <color theme="1"/>
        <rFont val="Times New Roman"/>
        <family val="1"/>
      </rPr>
      <t>50
40.8% 30 - 49</t>
    </r>
  </si>
  <si>
    <t>50.7% Male</t>
  </si>
  <si>
    <t>Shanghai</t>
  </si>
  <si>
    <t>self-administered questionnaires: intercept interview</t>
  </si>
  <si>
    <t xml:space="preserve">convenience sampling; </t>
  </si>
  <si>
    <t>Trained interviewers conducted intercept survey around each survey site (12). Finally, at least 100 self-administered questionnaires were collected by intercept interview from each neighborhood and after an instance of attrition 1180 valid samples were recovered.</t>
  </si>
  <si>
    <t>intercept interview</t>
  </si>
  <si>
    <t>self-administered questionnaires</t>
  </si>
  <si>
    <t>A two-stage sampling method was used. First, Shanghai was divided into four areas: within the inner ring, between the inner and middle ring, between the middle and outer ring, and beyond the outer ring. Second, 3 neighborhoods were selected in each area by purposive sampling according to the following inclusion criteria: (1) &gt; 1 km but &lt; 2 km from the nearest subway station; and (2) population size of the neighborhood was &gt; 1000.</t>
  </si>
  <si>
    <t>(1) How did you travel most of the time before the advent of dockless bicycle sharing? (2) How do you travel most of the time after the advent of dockless bicycle sharing?</t>
  </si>
  <si>
    <t>Medium to Low</t>
  </si>
  <si>
    <t>secondary</t>
  </si>
  <si>
    <t>Atlanta Regional Household Travel Survey 2011</t>
  </si>
  <si>
    <t xml:space="preserve">Mean = 46
</t>
  </si>
  <si>
    <t>City 506800
Metro 6020360</t>
  </si>
  <si>
    <t>mailed personalized diaries to report their travel for the assigned 24-h period. The survey also uses the global positioning system (GPS) to better understand trip characteristics from a subsample of households</t>
  </si>
  <si>
    <t>stratified random sampling</t>
  </si>
  <si>
    <t>63 percent.</t>
  </si>
  <si>
    <t>One attrition instance occurred before running regression model after an outlier analysis</t>
  </si>
  <si>
    <t>February 2011 to October 2011 with a break during the summer</t>
  </si>
  <si>
    <t>Regression model based on Atlanta Regional Household Travel Survey 2011</t>
  </si>
  <si>
    <t>personalized diaries to report their travel for the assigned 24-h period. The survey also uses the global positioning system (GPS) to better understand trip characteristics from a subsample of households</t>
  </si>
  <si>
    <t>Survey process included several stages; advance notification, reminder postcard, recruitment, placement of material, reminder call, travel data retrieval and data processing"</t>
  </si>
  <si>
    <t>transit equals “1” if the employee commuted on transit at least once a week and “0” otherwise</t>
  </si>
  <si>
    <t>n "residential" group total = 2960
n "residential" short term = 403
n "residential" long term = 389
n control group = 245
n control group long term = 243</t>
  </si>
  <si>
    <t>Mean TG = 48
Mean CG = 47</t>
  </si>
  <si>
    <t>44% Male TG 
45% Male CG</t>
  </si>
  <si>
    <t>Burgos</t>
  </si>
  <si>
    <t>surveys by phone, email and Survey Monkey</t>
  </si>
  <si>
    <t xml:space="preserve">Two attrition stages from original sample in short and long term data collection instances </t>
  </si>
  <si>
    <t>September 2014 to November 2015</t>
  </si>
  <si>
    <t xml:space="preserve">PTP program, short and long term post-PTP surveys </t>
  </si>
  <si>
    <t>SP exercise with 9 scenarios for commuting mode choice,</t>
  </si>
  <si>
    <t>n first wave = 1538
n second wave = 1511</t>
  </si>
  <si>
    <t xml:space="preserve"> City of Tallinn</t>
  </si>
  <si>
    <t>15 - &gt;75</t>
  </si>
  <si>
    <t>43% Male 1st Wave
43.9% Male 2nd Wave</t>
  </si>
  <si>
    <t>Tallinn</t>
  </si>
  <si>
    <t>Estonia</t>
  </si>
  <si>
    <t xml:space="preserve"> annual municipal survey </t>
  </si>
  <si>
    <t>Each survey wave had its own sampling instance</t>
  </si>
  <si>
    <t>November 2012 and November 2013</t>
  </si>
  <si>
    <t>First survey wave (pre-implementation), FFPT program and second survey wave (post-implementation after 1 year)</t>
  </si>
  <si>
    <t>179 persons in 113 households
Wave 1
n = 313 households
initial n = 332 households
Wave 2
n = 201 households
initial n = 213 households
Wave 3
n = 144
initial n = 149 households</t>
  </si>
  <si>
    <t>&gt;14</t>
  </si>
  <si>
    <t>47% Male 1st Wave CG n=96
45% Male 1st Wave TG n=245</t>
  </si>
  <si>
    <t>three waves of panel data with portable GPS device</t>
  </si>
  <si>
    <t>Attrition occurred during and in between the data collection waves</t>
  </si>
  <si>
    <t>(pre intervention) Wave 1: 15 days per subject during March–June 2012</t>
  </si>
  <si>
    <t>(post intervention) Wave 2: 15 days per subject during April-May 2013 and 2014
Wave 3: 15 days per subject during April-May 2014</t>
  </si>
  <si>
    <t>First wave GPS survey, Social marketing programs as TDM measure (TravelSmart), and two follow up GPS surveys</t>
  </si>
  <si>
    <t>number of trips per day, total trip time per day (min), and total trip distance per day (km).</t>
  </si>
  <si>
    <t>Only selected suburbs of inner northern</t>
  </si>
  <si>
    <t>Initial n = 50
Final n = 46</t>
  </si>
  <si>
    <t>23 - 68</t>
  </si>
  <si>
    <t>50% Male</t>
  </si>
  <si>
    <t>Lyon</t>
  </si>
  <si>
    <t>web-questionnaire and the focus group</t>
  </si>
  <si>
    <t>Attrition occurred between the data collection waves</t>
  </si>
  <si>
    <t>February 2013 and October 2013</t>
  </si>
  <si>
    <t>five months after testing the application</t>
  </si>
  <si>
    <t>ex-ante survey, Advanced Traveller Information Systems (ATISs) app testing and ex-post survey</t>
  </si>
  <si>
    <t>quali-quantitative approach based on two tools - the web questionnaire and the focus group</t>
  </si>
  <si>
    <t>1) travel habits; 2) attitudes towards mobility;</t>
  </si>
  <si>
    <t>Metro area</t>
  </si>
  <si>
    <t>Initial n = 40. 36 people made use of the system. In phase 1 there were 26 active participants; in phase 2 there were 29; and in phase 3 there were 26 players in Green Game with ViaggaRovereto. There were 20 participants who were active in all of the three experiment phases.</t>
  </si>
  <si>
    <t>Rovereto</t>
  </si>
  <si>
    <t>routing mobile App</t>
  </si>
  <si>
    <t>purposive sampling (?)</t>
  </si>
  <si>
    <t>Fall 2014</t>
  </si>
  <si>
    <t>App based experiment consisting of three phases: phase 1 - baseline (1 week), phase 2 - recommendations without gamification (2 weeks), phase 3 - gamification (2 weeks)</t>
  </si>
  <si>
    <t>Green Points (related to Km. travelled with sustainable transportation means), Health Points (related to Km. travelled biking or walking) and Park&amp;Ride points (related to repeated usage of Park&amp;Ride facilities)</t>
  </si>
  <si>
    <t>Percentage of Km travelled for each mode of transport</t>
  </si>
  <si>
    <t>objective</t>
  </si>
  <si>
    <t>medium to high</t>
  </si>
  <si>
    <t>Initial n = 100 (n of free-bus-passes),
Final n = 93 (n of valid questionnaires were collected after two stages)</t>
  </si>
  <si>
    <t>&lt;20 - &gt;60</t>
  </si>
  <si>
    <t>48.4% Male</t>
  </si>
  <si>
    <t>Kaohsiung</t>
  </si>
  <si>
    <t>Taiwan</t>
  </si>
  <si>
    <t>pre and after-test survey and record of e-bus-pass</t>
  </si>
  <si>
    <t xml:space="preserve">This research issued free-one-month travel pass. Two stages of surveys were realized, one was before the issuing of travel pass, and the other was after the revocation. In addition to survey data, electronic travel pass was tracked not only the bus-taking frequency, travel mirage, and travel time that traditional survey cannot achieve. </t>
  </si>
  <si>
    <t>Times of using bus as commute mode in past one week</t>
  </si>
  <si>
    <t>2011 Oregon Household Activity Survey</t>
  </si>
  <si>
    <t>Portland Metropolitan Area</t>
  </si>
  <si>
    <t>oversampling strategy by geography</t>
  </si>
  <si>
    <t xml:space="preserve">Three models which share the same control variables based on Household Activity Survey. In Model 1 (MNL), we include the variables that measure the built environment at home. In Model 2 (NL), the built environment at workplace is added. In Model 3 (NL), we add the two variables that represent employer-provided financial incentives. The specification of the three models in Table 4 were achieved by a systematic process of eliminating variables found to be statistically insignificant in previous specifications with considerations of model parsimony. </t>
  </si>
  <si>
    <t>Series of MNL and NL models.</t>
  </si>
  <si>
    <t>cross-sectional study</t>
  </si>
  <si>
    <t>Tour-based analyses: Each tour represents a sequence of trips that start and end at home.
Simple commute tour: Involves only one activity: work
Complex commute tour: Involves other activities besides work
If a tour involves more than one travel mode, the mode of the tour is determined by a priority order of modes: 
(1) drive to transit (mainly park and ride and kiss and ride); assumed to be available for all commuters 
(2) walk to transit: assumed to be available if the total transit travel time was less than or equal to two hours, the number of transfers was less than four, the time needed to walk to the transit station was less than or equal to 30 minutes, and each waiting time was less than or equal to 15 minutes; 
(3) car; assumed to be available for all commuters (as drivers or passengers)
(4) bike: assumed to be available for tours that were less than or equal to 12 miles 
(5) walk: available only for tours that were less than or equal to three miles</t>
  </si>
  <si>
    <t>Control Group n= 46
Treatment group = 72</t>
  </si>
  <si>
    <t>&lt;30 - &gt;50</t>
  </si>
  <si>
    <t>CG 41% Male
TG 57% Male</t>
  </si>
  <si>
    <t xml:space="preserve">two-wave panel survey </t>
  </si>
  <si>
    <t>492 individuals agreed to participate in the panel survey. Finally, 165 provided complete information in the first wave, being (33.5% of initial 492). 118 individuals participated
in both survey waves (final response rate was
24%).</t>
  </si>
  <si>
    <t>Between the two waves, 47 respondents abandoned the panel</t>
  </si>
  <si>
    <t>Fall 2010 and Fall 2011</t>
  </si>
  <si>
    <t>survey waves consisted of three phases. First, a preliminary face-to-face interview: respondents were asked to generate a pre-planned activity-travel agenda for the following week starting the day after the interview. The second
phase was developed during the research week, when respondents were using the mobile phone diaries. The
third phase consisted of an in-depth telephone interview.</t>
  </si>
  <si>
    <t>The level of use of private vehicles (PV) in both waves has been measured by considering the daily time allocated to PV use in relation to the total daily time allocated to travel per person</t>
  </si>
  <si>
    <t>Control Group n= 79
Treatment group = 90</t>
  </si>
  <si>
    <t>12-14</t>
  </si>
  <si>
    <t>46% Male</t>
  </si>
  <si>
    <t>Vienna and Tulln
Itzehoe</t>
  </si>
  <si>
    <t>Austria
Germany</t>
  </si>
  <si>
    <t>2018
2021
2021</t>
  </si>
  <si>
    <r>
      <t xml:space="preserve">Vienna 1900547
Tulln 12421
</t>
    </r>
    <r>
      <rPr>
        <sz val="9"/>
        <color rgb="FFFF0000"/>
        <rFont val="Times New Roman"/>
        <family val="1"/>
      </rPr>
      <t>Itzehoe 31890
https://www.itzehoe.de/unsere-stadt/kennenlernen/zahlen-daten-fakten</t>
    </r>
  </si>
  <si>
    <t>1996-2004</t>
  </si>
  <si>
    <t>Dalvik</t>
  </si>
  <si>
    <t>Viernheim</t>
  </si>
  <si>
    <t>ID</t>
  </si>
  <si>
    <t>Duplicates</t>
  </si>
  <si>
    <t>N</t>
  </si>
  <si>
    <t>N_before</t>
  </si>
  <si>
    <t>N_after</t>
  </si>
  <si>
    <t>Motivational</t>
  </si>
  <si>
    <t>Descriptive</t>
  </si>
  <si>
    <t>personal</t>
  </si>
  <si>
    <t>advice</t>
  </si>
  <si>
    <t>goals</t>
  </si>
  <si>
    <t>Promotional</t>
  </si>
  <si>
    <t>community-building</t>
  </si>
  <si>
    <t>Incentives</t>
  </si>
  <si>
    <t>(self) reflection</t>
  </si>
  <si>
    <t>soft_infra</t>
  </si>
  <si>
    <t>ICT</t>
  </si>
  <si>
    <t>Mixed</t>
  </si>
  <si>
    <t>Others</t>
  </si>
  <si>
    <t>Scope</t>
  </si>
  <si>
    <t>Scope_full</t>
  </si>
  <si>
    <t>trip type</t>
  </si>
  <si>
    <t>sub-categories</t>
  </si>
  <si>
    <t>specific</t>
  </si>
  <si>
    <t>specific (1)</t>
  </si>
  <si>
    <t>specific (2)</t>
  </si>
  <si>
    <t>Duration</t>
  </si>
  <si>
    <t>started</t>
  </si>
  <si>
    <t>ended</t>
  </si>
  <si>
    <t>Frequency intervention</t>
  </si>
  <si>
    <t>followup</t>
  </si>
  <si>
    <t xml:space="preserve">Stat design </t>
  </si>
  <si>
    <t>stat_methods</t>
  </si>
  <si>
    <t>base_indicator</t>
  </si>
  <si>
    <t>car_base</t>
  </si>
  <si>
    <t>var_car_base</t>
  </si>
  <si>
    <t>PT_base</t>
  </si>
  <si>
    <t>var_PT_base</t>
  </si>
  <si>
    <t>Bike_base</t>
  </si>
  <si>
    <t>var_bike_base</t>
  </si>
  <si>
    <t>walk_base</t>
  </si>
  <si>
    <t>var_walk_base</t>
  </si>
  <si>
    <t>active_base</t>
  </si>
  <si>
    <t>var_active</t>
  </si>
  <si>
    <t>others_ind</t>
  </si>
  <si>
    <t>others_base</t>
  </si>
  <si>
    <t>var_others_base</t>
  </si>
  <si>
    <t>others(2)_base</t>
  </si>
  <si>
    <t>others (2)_base</t>
  </si>
  <si>
    <t>others (2)_base_var</t>
  </si>
  <si>
    <t>non car</t>
  </si>
  <si>
    <t>baseline_mode%_values</t>
  </si>
  <si>
    <t>control_value</t>
  </si>
  <si>
    <t>car_shift_indicator</t>
  </si>
  <si>
    <t>car_shift_value</t>
  </si>
  <si>
    <t xml:space="preserve">car_shift_Var </t>
  </si>
  <si>
    <t>car_growth_indicator</t>
  </si>
  <si>
    <t>car_growth_value_2</t>
  </si>
  <si>
    <t>car_growth_var_2</t>
  </si>
  <si>
    <t>Car_area_wide</t>
  </si>
  <si>
    <t>Car_site_specific</t>
  </si>
  <si>
    <t>Car_individual</t>
  </si>
  <si>
    <t>PT_shift_indicator</t>
  </si>
  <si>
    <t>PT_shift_value</t>
  </si>
  <si>
    <t xml:space="preserve">PT_shift_Var </t>
  </si>
  <si>
    <t>PT_growth_indicator</t>
  </si>
  <si>
    <t>PT_growth_Value</t>
  </si>
  <si>
    <t>PT_growth_Var</t>
  </si>
  <si>
    <t>PT_growth_area</t>
  </si>
  <si>
    <t>PT_growth_site_specific</t>
  </si>
  <si>
    <t>PT_growth_individual</t>
  </si>
  <si>
    <t>Bike_shift_indicator</t>
  </si>
  <si>
    <t>Bike_shift_value</t>
  </si>
  <si>
    <t xml:space="preserve">Bike_shift_Var </t>
  </si>
  <si>
    <t>Bike_growth_indicator</t>
  </si>
  <si>
    <t>Bike_growth_Value</t>
  </si>
  <si>
    <t>Bike_growth_Var</t>
  </si>
  <si>
    <t>Bike_growth_area</t>
  </si>
  <si>
    <t>Bike_growth_site_specific</t>
  </si>
  <si>
    <t>Bike_growth_individual</t>
  </si>
  <si>
    <t>Active_shift_indicator</t>
  </si>
  <si>
    <t>Active_shift_value</t>
  </si>
  <si>
    <t xml:space="preserve">Active_shift_Var </t>
  </si>
  <si>
    <t>Active_growth_indicator</t>
  </si>
  <si>
    <t>Active_growth_Value</t>
  </si>
  <si>
    <t>Active_growth_Var</t>
  </si>
  <si>
    <t>Active_growth_area</t>
  </si>
  <si>
    <t>Active_growth_site_specific</t>
  </si>
  <si>
    <t>Active_growth_individual</t>
  </si>
  <si>
    <t>VMT_shift_indicator</t>
  </si>
  <si>
    <t>VMT_shift_value</t>
  </si>
  <si>
    <t xml:space="preserve">VMT_shift_Var </t>
  </si>
  <si>
    <t>VMT_growth_indicator</t>
  </si>
  <si>
    <t>VMT_growth_value_2</t>
  </si>
  <si>
    <t>VMT_growth_var_2</t>
  </si>
  <si>
    <t>VMT_area</t>
  </si>
  <si>
    <t>VMT_site_specific</t>
  </si>
  <si>
    <t>VMT_individual</t>
  </si>
  <si>
    <t>very possiby data entry was done wrong.</t>
  </si>
  <si>
    <t>Work place</t>
  </si>
  <si>
    <t>Work place, school</t>
  </si>
  <si>
    <t>personalised travel planning, workplace and school travel planning</t>
  </si>
  <si>
    <t>Living Neighbourhood / Living Change programmes</t>
  </si>
  <si>
    <t xml:space="preserve">media relations campaign, personalised travel planning but also some elements of workplace and school travel planning, </t>
  </si>
  <si>
    <t>before and after</t>
  </si>
  <si>
    <t>car % mode split</t>
  </si>
  <si>
    <t>no car % mode split</t>
  </si>
  <si>
    <t>% mode share change</t>
  </si>
  <si>
    <t>individualized</t>
  </si>
  <si>
    <t>travel planning/awareness campaign/PT marketing’</t>
  </si>
  <si>
    <t>IndiMark approach</t>
  </si>
  <si>
    <t>IndiMark approach; personalised journey plans coupled with generic travel and amenity information</t>
  </si>
  <si>
    <t>Car (driver or passenger)</t>
  </si>
  <si>
    <t>Motorbike/Taxi</t>
  </si>
  <si>
    <t xml:space="preserve">% change  PT mode share </t>
  </si>
  <si>
    <t>% bike shift</t>
  </si>
  <si>
    <t>% active change</t>
  </si>
  <si>
    <t>travel blending programmes</t>
  </si>
  <si>
    <t>before and after (without baseline #)</t>
  </si>
  <si>
    <t>Fall in car driver trips</t>
  </si>
  <si>
    <t>no information</t>
  </si>
  <si>
    <t>Area-wide</t>
  </si>
  <si>
    <t>Percent increase in public transport trips per person per year, relative to changes in control group</t>
  </si>
  <si>
    <t>large-scale</t>
  </si>
  <si>
    <t>TravelSmart programme</t>
  </si>
  <si>
    <t>Individualised marketing</t>
  </si>
  <si>
    <t>average increases in public transport boardings</t>
  </si>
  <si>
    <t>travel planning/awareness campaign/PT marketing</t>
  </si>
  <si>
    <t>relative reduction in car trips</t>
  </si>
  <si>
    <t>travel awareness campaign</t>
  </si>
  <si>
    <t>walking campaign</t>
  </si>
  <si>
    <t>2 years</t>
  </si>
  <si>
    <t>car %, Mode share %, morning peak</t>
  </si>
  <si>
    <t>% mode share change (morning peak)</t>
  </si>
  <si>
    <t>PT promotion</t>
  </si>
  <si>
    <t>promotion of rural buses, TAPESTRY project</t>
  </si>
  <si>
    <t>TAPESTRY project. Interactive marketing experiment. development and promotion of public transport marketing materials</t>
  </si>
  <si>
    <t>individualised marketing project</t>
  </si>
  <si>
    <t>part of the EU VIVALDI programme</t>
  </si>
  <si>
    <t>Increasing social inclusion (by increasing awareness of travel opportunities), and the introduction of ‘Showcase’ bus improvements along a corridor passing through the wards</t>
  </si>
  <si>
    <t>no car %</t>
  </si>
  <si>
    <t>reduction in car driver trips</t>
  </si>
  <si>
    <t>individualised marketing programme</t>
  </si>
  <si>
    <t>individualised marketing programme; information materials</t>
  </si>
  <si>
    <t>Sustrans pilot projects</t>
  </si>
  <si>
    <t>Area-wide public transport marketing, promotion and re-branding</t>
  </si>
  <si>
    <t>personalised travel planning interventions</t>
  </si>
  <si>
    <t>April-June 2003</t>
  </si>
  <si>
    <t>Change in trips per person per year (%)</t>
  </si>
  <si>
    <t>Change in trips per person per year</t>
  </si>
  <si>
    <t>3 yers</t>
  </si>
  <si>
    <t>personalised travel planning</t>
  </si>
  <si>
    <t>EU VIVALDI programme</t>
  </si>
  <si>
    <t>Car passenger</t>
  </si>
  <si>
    <t>Mode share %</t>
  </si>
  <si>
    <t>Motorbike</t>
  </si>
  <si>
    <t>Pilot</t>
  </si>
  <si>
    <t>travel awareness campaigns</t>
  </si>
  <si>
    <t>summer 2003</t>
  </si>
  <si>
    <t>development of a new walking, cycling and public transport guide for Frome and the surrounding area and TravelSmart website resources</t>
  </si>
  <si>
    <t>Frome  (UK)</t>
  </si>
  <si>
    <t>2001-2002</t>
  </si>
  <si>
    <t>1  year</t>
  </si>
  <si>
    <t>8 months</t>
  </si>
  <si>
    <t>5 years</t>
  </si>
  <si>
    <t>public transport boardings change (including bus reduction)</t>
  </si>
  <si>
    <t>Change in car driver trips</t>
  </si>
  <si>
    <t>4 years</t>
  </si>
  <si>
    <r>
      <t>South Perth (Australia)</t>
    </r>
    <r>
      <rPr>
        <sz val="11"/>
        <color rgb="FFFF0000"/>
        <rFont val="Times New Roman"/>
        <family val="1"/>
      </rPr>
      <t>: pilot</t>
    </r>
  </si>
  <si>
    <t>Area-wide, individualized</t>
  </si>
  <si>
    <t>Personalised travel planning</t>
  </si>
  <si>
    <t xml:space="preserve">Change in trips per person per year (%) </t>
  </si>
  <si>
    <t>individualised marketing projects</t>
  </si>
  <si>
    <t>Headstart' campaign</t>
  </si>
  <si>
    <t>Kingston TfL pilot (UK): interim results</t>
  </si>
  <si>
    <t>individualized, Residential</t>
  </si>
  <si>
    <t>individualised marketing</t>
  </si>
  <si>
    <t>individualised marketing with focus on car-owning HHs</t>
  </si>
  <si>
    <t>Travel Choice’</t>
  </si>
  <si>
    <t>I year</t>
  </si>
  <si>
    <t>work travel plan</t>
  </si>
  <si>
    <t xml:space="preserve">Displays of information, Direct mail, Staff consult, Group work, Slogan/brand, Recruit strategy of new employees, </t>
  </si>
  <si>
    <t>Free shuttle travel, improvements in off-site infrastructure, Improved routes, ‘guaranteed ride home’ offer, car sharer incentives, dedicated car sharer parking</t>
  </si>
  <si>
    <t>end-use facilities, Bicycle users group, Events to promote cycling, Cycle repairs service, Discounts on bikes, Walking end-use facilities, Security</t>
  </si>
  <si>
    <t>Cars per 100 staff</t>
  </si>
  <si>
    <t>% shift (Cars per 100 staff)</t>
  </si>
  <si>
    <t>% growth</t>
  </si>
  <si>
    <t>Displays of information, Events, Direct mail, Staff consult, Group work,</t>
  </si>
  <si>
    <t>Parking charges, staff entitlement, loans, ‘guaranteed ride home’ offer</t>
  </si>
  <si>
    <t>Improved routes, end-use facilities, Bicycle users group, Cycle mileage allowances, Walking end-use facilities, Security</t>
  </si>
  <si>
    <t>Overall % of staff car sharing</t>
  </si>
  <si>
    <t>% change</t>
  </si>
  <si>
    <t xml:space="preserve">Displays of information, Events, Direct mail, Staff consult, Group work, Slogan/brand, </t>
  </si>
  <si>
    <t xml:space="preserve">improvements in the quality of bus services, improvements in off-site infrastructure, car sharer incentives </t>
  </si>
  <si>
    <t>Improved routes, end-use facilities, Bicycle users group, Events to promote cycling, Cycle repairs service, Bicycle rental, Discounts on bikes, loan for cycles, Bicycle training or buddy scheme, Walking end-use facilities, Security</t>
  </si>
  <si>
    <t xml:space="preserve">Displays of information, Events, Direct mail, Staff consult, Group work, Recruit strategy of new employees, </t>
  </si>
  <si>
    <t>Discounts, improvements in the quality of bus services, improvements in off-site infrastructure, end-use facilities, dedicated car sharer parking</t>
  </si>
  <si>
    <t>Events to promote cycling, Walking end-use facilities</t>
  </si>
  <si>
    <t>Displays of information, Events, Staff consult, Recruit strategy of new employees</t>
  </si>
  <si>
    <t>Discounts, loans, ‘guaranteed ride home’ offer, dedicated car sharer parking</t>
  </si>
  <si>
    <t xml:space="preserve">Events to promote cycling, Discounts on bikes, loan for cycles, Cycle mileage allowances, ‘Walking funding’ </t>
  </si>
  <si>
    <t xml:space="preserve">Displays of information, Events, Staff consult, Group work, Slogan/brand, Recruit strategy of new employees, </t>
  </si>
  <si>
    <t>Free shuttle travel, Discounts, improvements in the quality of bus services, car sharer events, car sharer incentives</t>
  </si>
  <si>
    <t>Improved routes, end-use facilities, Bicycle users group, Events to promote cycling, Bicycle rental, Discounts on bikes, Pool bicycles, Walking end-use facilities, Security, Marketing walking, ‘</t>
  </si>
  <si>
    <t xml:space="preserve">Parking charges , More flexible payments, Free shuttle travel, improvements in the quality of bus services, loans, </t>
  </si>
  <si>
    <t>end-use facilities, Events to promote cycling, Walking end-use facilities, Security</t>
  </si>
  <si>
    <t>Displays of information, Events, Direct mail, Staff consult, Group work, Slogan/brand, Recruit strategy travel of new employees</t>
  </si>
  <si>
    <t>Parking charges, staff entitlement, More flexible payments, Free shuttle travel, Discounts, improvements in the quality of bus services, ‘guaranteed ride home’ offer</t>
  </si>
  <si>
    <t xml:space="preserve">Improved routes, end-use facilities, Bicycle users group, Events to promote cycling, Cycle repairs service, Discounts on bikes, loan for cycles, Cycle mileage allowances, Bicycle training or buddy scheme,Walking end-use facilities, Security, Marketing walking, ‘Walking funding’ </t>
  </si>
  <si>
    <t>3 years</t>
  </si>
  <si>
    <t xml:space="preserve">Displays of information, Direct mail, Recruit strategy of new employees, </t>
  </si>
  <si>
    <t>Payments for using alternatives, Free shuttle travel, improvements in the quality of bus services, dedicated car sharer parking</t>
  </si>
  <si>
    <t>Improved routes, end-use facilities, Bicycle users group, loan for cycles, Walking end-use facilities</t>
  </si>
  <si>
    <t>34 months</t>
  </si>
  <si>
    <t xml:space="preserve">Displays of information, Events, Direct mail, Staff consult, Slogan/brand, Recruit strategy of new employees, </t>
  </si>
  <si>
    <t>improvements in the quality of bus services, ‘guaranteed ride home’ offer, car sharer events, car sharer incentives, dedicated car sharer parking</t>
  </si>
  <si>
    <t xml:space="preserve">Improved routes, end-use facilities, Bicycle users group, Events to promote cycling, Cycle repairs service, Discounts on bikes, loan for cycles, Pool bicycles, Cycle mileage allowances, Bicycle training or buddy scheme, Walking end-use facilities </t>
  </si>
  <si>
    <t>Parking charges, improvements in the quality of bus services, improvements in off-site infrastructure,</t>
  </si>
  <si>
    <t xml:space="preserve">Improved routes, end-use facilities, Bicycle users group, Events to promote cycling, Discounts on bikes, loan for cycles, Cycle mileage allowances, Walking end-use facilities, Walking funding’ </t>
  </si>
  <si>
    <t>loans, ‘guaranteed ride home’ offer, car sharer incentives</t>
  </si>
  <si>
    <t xml:space="preserve">Improved routes, end-use facilities´, Events to promote cycling, Cycle repairs service, Discounts on bikes,Walking end-use facilities, Security, Walking funding’ </t>
  </si>
  <si>
    <t xml:space="preserve">Free shuttle travel, Discounts, improvements in the quality of bus services, improvements in off-site infrastructure, </t>
  </si>
  <si>
    <t xml:space="preserve">Improved routes, end-use facilities, Bicycle users group, Discounts on bikes, Walking end-use facilities, Security, Walking funding’ </t>
  </si>
  <si>
    <t>25 months</t>
  </si>
  <si>
    <t xml:space="preserve">Displays of information, Events, Direct mail, Staff consult, Slogan/brand, </t>
  </si>
  <si>
    <t>Parking charges, More flexible payments,Improved routes, ‘guaranteed ride home’ offer</t>
  </si>
  <si>
    <t>end-use facilities, Bicycle users group, Events to promote cycling, Cycle repairs service, Bicycle rental, loan for cycles, Walking end-use facilities, Security</t>
  </si>
  <si>
    <t>6 years</t>
  </si>
  <si>
    <t>Displays of information, Events, Direct mail, Staff consult, Group work, Slogan/brand, Recruit strategy of new employees, spent on publicity/promotion</t>
  </si>
  <si>
    <t>Discounts, loans, ‘guaranteed ride home’ offer, car sharer incentives, dedicated car sharer parking</t>
  </si>
  <si>
    <t xml:space="preserve">end-use facilities, Events to promote cycling, Cycle repairs service, Discounts on bikes, loan for cycles, Cycle mileage allowances, Bicycle training or buddy scheme, Walking end-use facilities, Security, Marketing walking, ‘Walking funding’ </t>
  </si>
  <si>
    <t>30 months</t>
  </si>
  <si>
    <t xml:space="preserve">Free shuttle travel, improvements in the quality of bus services, </t>
  </si>
  <si>
    <t>end-use facilities, Events to promote cycling, Discounts on bikes, Bicycle training or buddy scheme, Walking end-use facilities</t>
  </si>
  <si>
    <t>37 months</t>
  </si>
  <si>
    <t xml:space="preserve">Displays of information, Events, Recruit strategy of new employees, </t>
  </si>
  <si>
    <t>Payments for using alternatives, Free shuttle travel, improvements in the quality of bus services,‘guaranteed ride home’ offer, car sharer events, car sharer incentives, dedicated car sharer parking</t>
  </si>
  <si>
    <t xml:space="preserve">end-use facilities, Events to promote cycling, Cycle repairs service, Discounts on bikes, Pool bicycles, Walking end-use facilities, Security, Marketing walking, ‘Walking funding’ </t>
  </si>
  <si>
    <t>16 months</t>
  </si>
  <si>
    <t xml:space="preserve">Displays of information, Group work, Slogan/brand, Recruit strategy of new employees, </t>
  </si>
  <si>
    <t>Parking payments for car sharing, improvements in off-site infrastructure, ‘guaranteed ride home’ offer, car sharer events, car sharer incentives, dedicated car sharer parking</t>
  </si>
  <si>
    <t>end-use facilities, Bicycle users group, Events to promote cycling, Cycle repairs service, Discounts on bikes, loan for cycles,</t>
  </si>
  <si>
    <t>Displays of information, Events, Direct mail, Staff consult, Slogan/brand, Recruit strategy travel of new employees</t>
  </si>
  <si>
    <t>Parking charges, staff entitlement, More flexible payments, Cash incentives for giving up parking space, Discounts, improvements in the quality of bus services,‘guaranteed ride home’ offer, dedicated car sharer parking</t>
  </si>
  <si>
    <t>Improved routes, end-use facilities, loan for cycles, Bicycle training or buddy scheme, Walking end-use facilities, Walking end-use facilities, Security</t>
  </si>
  <si>
    <t>Car driver or SOV</t>
  </si>
  <si>
    <t>Car share or ‘multi-mode’</t>
  </si>
  <si>
    <t xml:space="preserve">Displays of information, Events, Direct mail, Staff consult, Slogan/brand, Recruit strategy travel of new employees, </t>
  </si>
  <si>
    <t>staff entitlement, Free shuttle travel, Discounts, improvements in the quality of bus services, improvements in off-site infrastructure,</t>
  </si>
  <si>
    <t xml:space="preserve">Improved routes, end-use facilities, Events to promote cycling, Cycle repairs service, </t>
  </si>
  <si>
    <t>N/a</t>
  </si>
  <si>
    <t xml:space="preserve">% PT shift </t>
  </si>
  <si>
    <t>Royal Orthopaedic hospital
2000-2002</t>
  </si>
  <si>
    <t>Compass Group 1999-2003</t>
  </si>
  <si>
    <t>Local Government
Ombudsman 1998 -2002</t>
  </si>
  <si>
    <t>St Helen's College 1999-
2002</t>
  </si>
  <si>
    <t>Northfield Medical Centre
1999-2001</t>
  </si>
  <si>
    <t>The Priory Hospital (UK) (1998-2001)</t>
  </si>
  <si>
    <t xml:space="preserve">no car %, </t>
  </si>
  <si>
    <t>Buckinghamshire County
Council 1998-2003</t>
  </si>
  <si>
    <t>na</t>
  </si>
  <si>
    <t xml:space="preserve"> (Temple Point)</t>
  </si>
  <si>
    <t xml:space="preserve">Group work </t>
  </si>
  <si>
    <t>Payments for using alternatives, staff entitlement, Cash incentives for giving up parking space, Free shuttle travel, Discounts,‘guaranteed ride home’ offer, car sharer incentives, dedicated car sharer parking</t>
  </si>
  <si>
    <t xml:space="preserve"> end-use facilities, Bicycle rental, Discounts on bikes, loan for cycles, Pool bicycles, Bicycle training or buddy scheme, Walking end-use facilities, Security</t>
  </si>
  <si>
    <t>percentage point change</t>
  </si>
  <si>
    <t>Government Office for
East of England 2001-2002</t>
  </si>
  <si>
    <t>no car % mode split change</t>
  </si>
  <si>
    <t xml:space="preserve">City council Transport. Department (UK) </t>
  </si>
  <si>
    <t>City council economic development department
1999-2003</t>
  </si>
  <si>
    <t>City council Transport. Department (UK) 1997-2001</t>
  </si>
  <si>
    <t>Cambridge City Council
2000-2002</t>
  </si>
  <si>
    <t>WS Atkins 2001-2003</t>
  </si>
  <si>
    <t>Dental hospital 1998-2001</t>
  </si>
  <si>
    <t>Cambridge University
2000-2002</t>
  </si>
  <si>
    <t>school travel plan</t>
  </si>
  <si>
    <t>Cars per 100
staff</t>
  </si>
  <si>
    <t>Yellow buses</t>
  </si>
  <si>
    <t>car %</t>
  </si>
  <si>
    <t xml:space="preserve">Car as Driver: </t>
  </si>
  <si>
    <t xml:space="preserve">Car Passenger: </t>
  </si>
  <si>
    <t>16 hours of expert assistance, Identiﬁcation of road safety issues, Walking School Bus operated Limited Drop-off zone, Minor safety interventions</t>
  </si>
  <si>
    <t>DiD</t>
  </si>
  <si>
    <t>Children who walked to school,  total (%)</t>
  </si>
  <si>
    <t>Adjusted odds for walking,
cycling or PT on surveyday</t>
  </si>
  <si>
    <t>% change (treat - control)</t>
  </si>
  <si>
    <t>Net change in % car use from intervention</t>
  </si>
  <si>
    <t>public primary schools (n=61) located in the inner west of Sydney</t>
  </si>
  <si>
    <t xml:space="preserve"> treatment</t>
  </si>
  <si>
    <t>Home to school mapping,  Classroom learning materials. classroom activities, development of school Travel Access Guides, 
Parent newsletters and improving environments with local councils.  professional development days for teachers, pedometer-based walking activities at some schools, 
resources on climate change and the comparative costs of active travel and driving a car</t>
  </si>
  <si>
    <t>Morning — home to school
all days (%)</t>
  </si>
  <si>
    <t>% change (Intervention–control group)</t>
  </si>
  <si>
    <t>Mean % difference (Intervention–control group)</t>
  </si>
  <si>
    <t>(−28.0, 10.0)</t>
  </si>
  <si>
    <t>Morning — home to school
some days (%)</t>
  </si>
  <si>
    <t xml:space="preserve"> (−10.7, 6.8)</t>
  </si>
  <si>
    <t xml:space="preserve"> (−13.2, 21.8)</t>
  </si>
  <si>
    <t>control (all days)</t>
  </si>
  <si>
    <t>Morning — home to school
all days</t>
  </si>
  <si>
    <t>control (morning modal shift, all days)</t>
  </si>
  <si>
    <t>control (some days)</t>
  </si>
  <si>
    <t>Morning — home to school
some days</t>
  </si>
  <si>
    <t>control (morning modal shift, some days)</t>
  </si>
  <si>
    <t>• Home to school mapping, 
• Classroom learning materials. classroom activities, development of school Travel Access Guides, 
• Parent newsletters and improving environments with local councils. 
• professional development days for teachers, 
• pedometer-based walking activities at some schools, 
• resources on climate change and the comparative costs of active travel and driving a car</t>
  </si>
  <si>
    <t>Afternoon — school to home
all days (%)</t>
  </si>
  <si>
    <t>% change  (Intervention–control group)</t>
  </si>
  <si>
    <t xml:space="preserve"> (−9.1, 15.3)</t>
  </si>
  <si>
    <t>Afternoon — school to home
some days (%)</t>
  </si>
  <si>
    <t xml:space="preserve"> (−8.5, 8.9)</t>
  </si>
  <si>
    <t xml:space="preserve"> (−19.0, 10.8)</t>
  </si>
  <si>
    <t>control (afternoon modal shift, all days)</t>
  </si>
  <si>
    <t>control (afternoon modal shift, some days)</t>
  </si>
  <si>
    <t>intervention</t>
  </si>
  <si>
    <t>Travel Access guide for schools, Council review of safety, Information resources and advice for curriculum and individuals, interactive travel-planning resources, ‘‘stage of behaviour change’’</t>
  </si>
  <si>
    <t>2.5 months</t>
  </si>
  <si>
    <t>mean distance travelled to school</t>
  </si>
  <si>
    <t>Mean distance travelled from home to school (m)</t>
  </si>
  <si>
    <t>Mean difference between
intervention and
control schools</t>
  </si>
  <si>
    <t xml:space="preserve">mean distance travelled to school </t>
  </si>
  <si>
    <t>walking school bus (WSB) program on student
transport in a low-income, urban neighborhood (Three public elementary schools)</t>
  </si>
  <si>
    <t>10–15 hours per week walking bus coordinator, Walking School Bus, Promotional material, Pedestrian safety education</t>
  </si>
  <si>
    <t>travel mode to school trip: proportions of students (control)</t>
  </si>
  <si>
    <t>Control: Net change in % car use from intervention</t>
  </si>
  <si>
    <t>% change (control)</t>
  </si>
  <si>
    <t xml:space="preserve">school </t>
  </si>
  <si>
    <t>12 months</t>
  </si>
  <si>
    <t>travel mode to school trip: proportions of students (treatment)</t>
  </si>
  <si>
    <t xml:space="preserve"> % dif-in-dif (Intervention–control group)</t>
  </si>
  <si>
    <t>% change (treatment)</t>
  </si>
  <si>
    <t>School travel advisors appointed to work with schools to develop school travel plans
School travel advisors also do other work that contribute to reducing congestion and
increasing sustainable travel
Capital grants made available for some school travel plans</t>
  </si>
  <si>
    <t>6-9 months</t>
  </si>
  <si>
    <t>Classroom learning materials
Travel Access guide for schools 
Council review of safety
Walking School Buses</t>
  </si>
  <si>
    <t>Walking School Buses</t>
  </si>
  <si>
    <t>2–39 months</t>
  </si>
  <si>
    <t>Baseline primary
school car use</t>
  </si>
  <si>
    <t>50.2% in intervention schools and 43.9% in control schools</t>
  </si>
  <si>
    <t>Information resources and
advice for curriculum and individuals</t>
  </si>
  <si>
    <t>Promotional and educational material</t>
  </si>
  <si>
    <t>1–24 months</t>
  </si>
  <si>
    <t>23.9% in intervention schools &amp; 32% in control schools</t>
  </si>
  <si>
    <t>10–15 hours per week walking USA
bus co-ordinator
Walking School Bus
Promotional material
Pedestrian safety education</t>
  </si>
  <si>
    <t>Work with local government on safer routes to school</t>
  </si>
  <si>
    <t>2–41 months</t>
  </si>
  <si>
    <t>52.5% in intervention schools and 44.9% in control schools</t>
  </si>
  <si>
    <t>TAPESTRY 2003 Dublin</t>
  </si>
  <si>
    <t>Information and promotion material</t>
  </si>
  <si>
    <t>Baseline car use</t>
  </si>
  <si>
    <t>44% in intervention schools and 78% in control schools.</t>
  </si>
  <si>
    <t>TAPESTRY 2003 Herts</t>
  </si>
  <si>
    <t xml:space="preserve">“Walk in to Work Out” educational campaign. Interactive self-help active travel information, local information about distances and routes, and safety information. </t>
  </si>
  <si>
    <t>pack delivered at baseline, with no further subsequent intervention</t>
  </si>
  <si>
    <t>Personalised travel advice, Travel information pack, Ongoing travel advice</t>
  </si>
  <si>
    <t>26.5% in intervention group and 33.0% in control group</t>
  </si>
  <si>
    <t>percentage of individuals driving alone for five days a week</t>
  </si>
  <si>
    <t>intervention
group was 56.6%, and in the control group was 44.1%</t>
  </si>
  <si>
    <t>45.5% in intervention group and 51.9% in control group</t>
  </si>
  <si>
    <t>work week</t>
  </si>
  <si>
    <t>Introduction of compressed
work week
– four-day week
– nine-day fortnight</t>
  </si>
  <si>
    <t>Upto 12 months</t>
  </si>
  <si>
    <t>car mileage per week change</t>
  </si>
  <si>
    <t>Florida State University carpooling experiment: Intervention car park A</t>
  </si>
  <si>
    <t>carpool parking</t>
  </si>
  <si>
    <t>(1) reserved car pool parking, 
(2) token reinforcers for car pool occupants, 
(3) a computer-generated match list of neighboring students interested in car pools.</t>
  </si>
  <si>
    <t>Florida State University carpooling experiment: Intervention car park B</t>
  </si>
  <si>
    <t>ecotravel coordinator program: participants</t>
  </si>
  <si>
    <t>Coordinator</t>
  </si>
  <si>
    <t>Car Travel Mileage; Ecofriendly Mode Use</t>
  </si>
  <si>
    <t>Ecofriendly Mode Use</t>
  </si>
  <si>
    <t>Mean difference</t>
  </si>
  <si>
    <t>Participant</t>
  </si>
  <si>
    <t>Request-Only</t>
  </si>
  <si>
    <t>Nonparticipant</t>
  </si>
  <si>
    <t>community-wide</t>
  </si>
  <si>
    <t>18 months- 52 weeks</t>
  </si>
  <si>
    <t>February and March 2005</t>
  </si>
  <si>
    <t>treatment-control</t>
  </si>
  <si>
    <r>
      <rPr>
        <b/>
        <sz val="11"/>
        <color rgb="FFFF7C80"/>
        <rFont val="Times New Roman"/>
        <family val="1"/>
      </rPr>
      <t xml:space="preserve">(CONTROL): </t>
    </r>
    <r>
      <rPr>
        <sz val="11"/>
        <color theme="1"/>
        <rFont val="Times New Roman"/>
        <family val="1"/>
      </rPr>
      <t xml:space="preserve">mean proportion of participants using the bicycle at least once per week </t>
    </r>
  </si>
  <si>
    <t>% change (interv - control)</t>
  </si>
  <si>
    <t>intervention (treat - control)</t>
  </si>
  <si>
    <t>(1) raising awareness  (2) countering (substituting an unhealthy behaviour for a healthy behaviour, for example, cycling) and (3) helping relationships</t>
  </si>
  <si>
    <t>2-armed design. moderate-intensity programme with physician meetings, physical activity prescriptions, group counselling and bicycles. The control group was a low-intensity group support programme with pedometers.</t>
  </si>
  <si>
    <r>
      <rPr>
        <b/>
        <sz val="11"/>
        <color rgb="FFFF7C80"/>
        <rFont val="Times New Roman"/>
        <family val="1"/>
      </rPr>
      <t xml:space="preserve">(CONTROL): </t>
    </r>
    <r>
      <rPr>
        <sz val="11"/>
        <color theme="1"/>
        <rFont val="Times New Roman"/>
        <family val="1"/>
      </rPr>
      <t>compliance with the cycling recommendation (Cycling target of &gt;2km/day)</t>
    </r>
  </si>
  <si>
    <t>% treat - control</t>
  </si>
  <si>
    <t>Walking, steps per day</t>
  </si>
  <si>
    <t>self-monitoring, couseling. verbal reinforcement, individualized goal setting, and objective feedback</t>
  </si>
  <si>
    <t>2-armed design.
self-monitored physical activity using a pedometer, step calendar, walking safety sheet, 2 behavioral counseling and goal-setting sessions.
control group: 2 generic physical activity information brochures</t>
  </si>
  <si>
    <t>Control: 6 mo Total physical activity</t>
  </si>
  <si>
    <t>(214.3), change = -40.4 (191.8)</t>
  </si>
  <si>
    <t xml:space="preserve"> (271.2), change = -12.1 (254.8)</t>
  </si>
  <si>
    <t>Control</t>
  </si>
  <si>
    <t>Physical Activity History, Decisional Balance, Barriers, Goal-setting</t>
  </si>
  <si>
    <t>pedometer, physical activity consultation, enhancing motivation, overcoming barriers and developing appropriate walking plans</t>
  </si>
  <si>
    <t>no-treatment control group</t>
  </si>
  <si>
    <t>3-armed design.
(1) self-help walking program (WP) and weekly diaries (sent by mail); 
(2) the same walking program with a pedometer (WPP) (also by mail); 
(3) no-treatment control group</t>
  </si>
  <si>
    <t>self-help, pedometer</t>
  </si>
  <si>
    <t>6 weeks</t>
  </si>
  <si>
    <t xml:space="preserve">Mean Past week all purpose walking (sessions/week) </t>
  </si>
  <si>
    <t xml:space="preserve">self-help walking program (WP) and weekly diaries (sent by mail); </t>
  </si>
  <si>
    <t xml:space="preserve">same walking program with a pedometer (WPP) (also by mail); </t>
  </si>
  <si>
    <t>Mean Past week all purpose walking (min/week)</t>
  </si>
  <si>
    <t xml:space="preserve">(1) intervention; </t>
  </si>
  <si>
    <t>3-armed design.
(1) intervention; 
(2) attention control; 
(3) no-attention control group</t>
  </si>
  <si>
    <t>Goal setting, restructuring plans, and relapse prevention</t>
  </si>
  <si>
    <t>24 months</t>
  </si>
  <si>
    <t xml:space="preserve">(2) attention control; </t>
  </si>
  <si>
    <t>DiD (without baseline #)</t>
  </si>
  <si>
    <t>(3) no-attention control group</t>
  </si>
  <si>
    <t>Minutes Walked/Day (Base to 6-Month Difference)</t>
  </si>
  <si>
    <t>TLC-ACT</t>
  </si>
  <si>
    <t>2-armed design. TLC-ACT</t>
  </si>
  <si>
    <t>Consequences, Intention formation, Instruction, Self-monitoring</t>
  </si>
  <si>
    <t>Minutes per week walked at baseline (%)</t>
  </si>
  <si>
    <t>0-30: 30 
31-60: 20 
61-120: 15
121+: 35</t>
  </si>
  <si>
    <t>0-30: 22
31-60: 6 
61-120: 19
121+: 53</t>
  </si>
  <si>
    <t>2-armed design. Pedometer, control</t>
  </si>
  <si>
    <t>Health-behavior , Intention formation, Graded tasks, Goal setting, Self-monitoring, Feedback</t>
  </si>
  <si>
    <t>Mean steps/day</t>
  </si>
  <si>
    <t>General encouragement, Feedback</t>
  </si>
  <si>
    <t>Intervention</t>
  </si>
  <si>
    <r>
      <rPr>
        <b/>
        <sz val="11"/>
        <color rgb="FFFF7C80"/>
        <rFont val="Times New Roman"/>
        <family val="1"/>
      </rPr>
      <t xml:space="preserve">CONTROL: </t>
    </r>
    <r>
      <rPr>
        <sz val="11"/>
        <color theme="1"/>
        <rFont val="Times New Roman"/>
        <family val="1"/>
      </rPr>
      <t>7-day total walking</t>
    </r>
  </si>
  <si>
    <t>85.0–109.5</t>
  </si>
  <si>
    <t>Net intervention effect (minutes)</t>
  </si>
  <si>
    <t>Comparison</t>
  </si>
  <si>
    <t>non-members (% mode)</t>
  </si>
  <si>
    <t>City CarShare</t>
  </si>
  <si>
    <t>% walking trips (NS)</t>
  </si>
  <si>
    <t>4, 40</t>
  </si>
  <si>
    <t>Health-behavior, General encouragement</t>
  </si>
  <si>
    <t>mode choice %</t>
  </si>
  <si>
    <t>car as passenger</t>
  </si>
  <si>
    <t>relative change in car  (trips per person &amp; year)</t>
  </si>
  <si>
    <t>relative change in trips per person &amp; year</t>
  </si>
  <si>
    <t>General encouragement</t>
  </si>
  <si>
    <t>minutes/day (SSNR)</t>
  </si>
  <si>
    <t>9 months</t>
  </si>
  <si>
    <t>minute/day (SSNR)</t>
  </si>
  <si>
    <t>trips/year (SSNR)</t>
  </si>
  <si>
    <t>General encouragement, Others’ approval</t>
  </si>
  <si>
    <t>General encouragement, Model/demonstrate behavior</t>
  </si>
  <si>
    <t>York Intelligent Travel project</t>
  </si>
  <si>
    <t>Distance per person (dpp)</t>
  </si>
  <si>
    <t xml:space="preserve">                                                                                               </t>
  </si>
  <si>
    <t>% growth (dpp)</t>
  </si>
  <si>
    <t>control (% change in number of users)</t>
  </si>
  <si>
    <t>Distance travelled (Km)</t>
  </si>
  <si>
    <t>% growth (km)</t>
  </si>
  <si>
    <t>% change (km)</t>
  </si>
  <si>
    <t>change in km (treatment - control)</t>
  </si>
  <si>
    <t>% dif-in-dif (treat - baseline)</t>
  </si>
  <si>
    <t>% bike change</t>
  </si>
  <si>
    <t>personalised travel planning or individualised marketing</t>
  </si>
  <si>
    <t>control (% modal shift)</t>
  </si>
  <si>
    <t>Number of Users</t>
  </si>
  <si>
    <t>% growth (no. of users)</t>
  </si>
  <si>
    <t>building-based</t>
  </si>
  <si>
    <t>new development travel plan</t>
  </si>
  <si>
    <t>Area-based travel planning</t>
  </si>
  <si>
    <t>Residential</t>
  </si>
  <si>
    <t>Pasadena Towers Case Study (Stewart, 1994)</t>
  </si>
  <si>
    <t>building-based transportation demand management (TDM) program</t>
  </si>
  <si>
    <t>% dif (treat - control)</t>
  </si>
  <si>
    <t xml:space="preserve">personal travel planning </t>
  </si>
  <si>
    <t>BHCC/SDG</t>
  </si>
  <si>
    <t>Sustrans</t>
  </si>
  <si>
    <t>1-2 months</t>
  </si>
  <si>
    <t>2-3 months</t>
  </si>
  <si>
    <t>SDG</t>
  </si>
  <si>
    <t>3-4 months</t>
  </si>
  <si>
    <t>IA</t>
  </si>
  <si>
    <t>MANOVA</t>
  </si>
  <si>
    <t>Car driver distance (% change)</t>
  </si>
  <si>
    <t>Sept 2002</t>
  </si>
  <si>
    <t>Oct–2003</t>
  </si>
  <si>
    <t>Apr– 2003</t>
  </si>
  <si>
    <t>May–2005</t>
  </si>
  <si>
    <t>Sep–2003</t>
  </si>
  <si>
    <t>Sep–2005</t>
  </si>
  <si>
    <t xml:space="preserve">SDG use travel advisors in short door-step conversation for: Characteristics of travel needs and behavior &amp; key motivators. </t>
  </si>
  <si>
    <t>To determine what types of message and information are likely to be relevant to that participant.</t>
  </si>
  <si>
    <t>Jun–06</t>
  </si>
  <si>
    <t>modeshare (%)</t>
  </si>
  <si>
    <t>% mode change</t>
  </si>
  <si>
    <t>-5</t>
  </si>
  <si>
    <t>Car driver trips (% change in car share)</t>
  </si>
  <si>
    <t xml:space="preserve"> -6</t>
  </si>
  <si>
    <t>participants are provided with a menu of information from which to select what they feel will be useful</t>
  </si>
  <si>
    <t>-1</t>
  </si>
  <si>
    <t>changes in modal split attributed to PTP</t>
  </si>
  <si>
    <t>-9</t>
  </si>
  <si>
    <t>PTP plus bus improvement</t>
  </si>
  <si>
    <t>Oct–Nov 2003</t>
  </si>
  <si>
    <t>-12</t>
  </si>
  <si>
    <t>Apr–Jun 2003</t>
  </si>
  <si>
    <t>-3</t>
  </si>
  <si>
    <t>-11</t>
  </si>
  <si>
    <t>May–Aug 2005</t>
  </si>
  <si>
    <t>-4</t>
  </si>
  <si>
    <t>-7</t>
  </si>
  <si>
    <t>-13</t>
  </si>
  <si>
    <t>-10</t>
  </si>
  <si>
    <t>PTP plus Worcester Express bus improvement</t>
  </si>
  <si>
    <t>-8</t>
  </si>
  <si>
    <t>two-step individualized marketing approach</t>
  </si>
  <si>
    <t>An individualized welcome letter + information brochure about local PT, cycling and walking; + a PT city map; and a ‘service card’ for  additional information &amp; one-week free PT pass</t>
  </si>
  <si>
    <t>MANOVA, ANOVA</t>
  </si>
  <si>
    <r>
      <rPr>
        <b/>
        <sz val="11"/>
        <color rgb="FFFF0000"/>
        <rFont val="Times New Roman"/>
        <family val="1"/>
      </rPr>
      <t xml:space="preserve">Control group: </t>
    </r>
    <r>
      <rPr>
        <sz val="11"/>
        <color theme="1"/>
        <rFont val="Times New Roman"/>
        <family val="1"/>
      </rPr>
      <t>Modal-split-share (in %)</t>
    </r>
  </si>
  <si>
    <t>included in car</t>
  </si>
  <si>
    <t>Modal split (treatment - control)</t>
  </si>
  <si>
    <t>-11.2, -0.1</t>
  </si>
  <si>
    <t>a. Motivation
b. No plan
c. Provide individualized information</t>
  </si>
  <si>
    <t>Car use change (%)</t>
  </si>
  <si>
    <t xml:space="preserve">−8.39 </t>
  </si>
  <si>
    <t>Public transport use change (%)</t>
  </si>
  <si>
    <t>−26.08</t>
  </si>
  <si>
    <t>a. Trial ticket</t>
  </si>
  <si>
    <t>DiD (without baseline &amp; control #)</t>
  </si>
  <si>
    <t>a. No plan
b. Provide individualized information</t>
  </si>
  <si>
    <t>a. Plan
b. Customized travel information</t>
  </si>
  <si>
    <t>a. Motivation
b. Plan with goal setting
c. Provide individualized information</t>
  </si>
  <si>
    <t>a. Motivation
b. Plan
c. Provide individualized information</t>
  </si>
  <si>
    <t>a. Motivation
b. Provide group advice
c. Integrated map</t>
  </si>
  <si>
    <t>a. Motivation
b. Plan with goal setting
c. Provide non-individualized information</t>
  </si>
  <si>
    <t>−18.74</t>
  </si>
  <si>
    <t>a. Motivation
b. plan</t>
  </si>
  <si>
    <t>a. Motivation
b. plan
c. Provide individualized information</t>
  </si>
  <si>
    <t>School</t>
  </si>
  <si>
    <t>a. Motivation
b. Plan or individualized information
c. Provide individualized information</t>
  </si>
  <si>
    <t>a. No plan
b. Coordinator
c. Provide individualized information</t>
  </si>
  <si>
    <t>a. Motivation
b. Plan</t>
  </si>
  <si>
    <t>IndiMark</t>
  </si>
  <si>
    <t>2003-04</t>
  </si>
  <si>
    <t>VKT</t>
  </si>
  <si>
    <t>2006-07</t>
  </si>
  <si>
    <t>Cambridge, Aus</t>
  </si>
  <si>
    <t>2001-02</t>
  </si>
  <si>
    <t>Car driver change (%)</t>
  </si>
  <si>
    <t>Claremont/Cottesloe/Nedlands</t>
  </si>
  <si>
    <t>2007, 1st after</t>
  </si>
  <si>
    <t>Pre-intervention, 2006 mode share %</t>
  </si>
  <si>
    <t>% change in mode use</t>
  </si>
  <si>
    <t>2009, 2nd after</t>
  </si>
  <si>
    <t>2001-04</t>
  </si>
  <si>
    <t>2007-08</t>
  </si>
  <si>
    <t>2007-09</t>
  </si>
  <si>
    <t>2008-10</t>
  </si>
  <si>
    <t>2000-03</t>
  </si>
  <si>
    <t>Perth/Stirling/Vincent</t>
  </si>
  <si>
    <t>2007, 1st  after</t>
  </si>
  <si>
    <t>2006 mode share (pre intervention)</t>
  </si>
  <si>
    <t>2011, 2nd after</t>
  </si>
  <si>
    <t>South Perth: pilot</t>
  </si>
  <si>
    <t>Area, residential-based</t>
  </si>
  <si>
    <t xml:space="preserve">travel diary evaluations, </t>
  </si>
  <si>
    <t>long-term; 2000 mode share, 1st year after</t>
  </si>
  <si>
    <t>1997–2000</t>
  </si>
  <si>
    <t>DiD (without control #)</t>
  </si>
  <si>
    <t>1997 mode share (pre intervention)</t>
  </si>
  <si>
    <t>long-term; 2004 mode share; 4 years after</t>
  </si>
  <si>
    <t>1998-2003</t>
  </si>
  <si>
    <t>2005-06</t>
  </si>
  <si>
    <t>2002-03</t>
  </si>
  <si>
    <t>Travel Blending</t>
  </si>
  <si>
    <t>pilot project</t>
  </si>
  <si>
    <t>IndiMark  Australian pilot project</t>
  </si>
  <si>
    <t xml:space="preserve">Voluntary Travel Behaviour Change IndiMark </t>
  </si>
  <si>
    <t>Public transport %</t>
  </si>
  <si>
    <t>TravelSmart project</t>
  </si>
  <si>
    <t>TravelBlending</t>
  </si>
  <si>
    <t>TravelBlending embedded within an intervention called Living Neighbourhoods was applied on the Gold Coast</t>
  </si>
  <si>
    <t>A further intervention was applied by UrbanTrans on the Sunshine Coast.</t>
  </si>
  <si>
    <t>STEP</t>
  </si>
  <si>
    <t>2-arm design. one group meeting, log-monitored pedometer-use and six e-mail messages from OHC</t>
  </si>
  <si>
    <t>24 weeks; 6-month</t>
  </si>
  <si>
    <t>1 contact per 2 weeks</t>
  </si>
  <si>
    <t>Logistic regression, Generalized Linear Mixed Models (GLMM)</t>
  </si>
  <si>
    <t>Walking at work, Weekly minutes</t>
  </si>
  <si>
    <t>COMP</t>
  </si>
  <si>
    <t>24 weeks</t>
  </si>
  <si>
    <t>Weekly minutes, mean (SD); Total walking</t>
  </si>
  <si>
    <t>implementation intentions intervention: rural area</t>
  </si>
  <si>
    <t>Implementation Intention</t>
  </si>
  <si>
    <t>2-arm design. Implementation Intention. 1 time intervention</t>
  </si>
  <si>
    <t>1 time</t>
  </si>
  <si>
    <t xml:space="preserve">November </t>
  </si>
  <si>
    <t>December</t>
  </si>
  <si>
    <t>1 contact per 4 weeks</t>
  </si>
  <si>
    <t>ANOVAs</t>
  </si>
  <si>
    <t>Single-occupancy car use</t>
  </si>
  <si>
    <t>dif-in-dif (intrvn - control)</t>
  </si>
  <si>
    <t>2-arm design. Free public transportation ticket and personal schedule information</t>
  </si>
  <si>
    <t>1 contact per 6 weeks</t>
  </si>
  <si>
    <t>mode % (fraction)</t>
  </si>
  <si>
    <t>% dif-in-dif (intrvn - control)</t>
  </si>
  <si>
    <t>regression analyses, RCT</t>
  </si>
  <si>
    <t>CONTROL</t>
  </si>
  <si>
    <t>Dialog
marketing</t>
  </si>
  <si>
    <t>Dialog, phone-based dialog marketing campaign. Personlized talk. stage diagnosis &amp; stage-specific intervention modules</t>
  </si>
  <si>
    <t>3-arm design
(1) control group; (2) experimental group participating in the phone-based dialog marketing campaign; (3) experimental group receiving only a standardized information package without a personal talk</t>
  </si>
  <si>
    <t>2 contacts per week</t>
  </si>
  <si>
    <t>regression analyses, MANCOVA</t>
  </si>
  <si>
    <t>% dif (intrvn - control)</t>
  </si>
  <si>
    <t>dialog</t>
  </si>
  <si>
    <t>change bike use (treatment - control)</t>
  </si>
  <si>
    <t>Info. Package</t>
  </si>
  <si>
    <t xml:space="preserve">Standardised information package. brochures/leaflets to promote the use of non-motor-car transportation means. information about PT use, bike and walking trails, and motor-carsharing services </t>
  </si>
  <si>
    <t>1 weeks</t>
  </si>
  <si>
    <t>1 contact per week</t>
  </si>
  <si>
    <t xml:space="preserve">Information package: </t>
  </si>
  <si>
    <t>Yeti</t>
  </si>
  <si>
    <t>Noin-monetary rewards</t>
  </si>
  <si>
    <t>2-arm design. Self-selected into 2 different reward schemes.
(1) Monetary rewards; (2) credits towards keeping a Smartphone</t>
  </si>
  <si>
    <t>11 weeks</t>
  </si>
  <si>
    <t>mixed logistic regression (MLR) model</t>
  </si>
  <si>
    <t>Non-driving in rush hour</t>
  </si>
  <si>
    <t>Monetary</t>
  </si>
  <si>
    <t>home-visit 
prospective car diary for the next-coming week, and possibilities to reduce car use were discussed. 
second car diary was filled in by both the experimental group and the control group reflecting car use after the intervention.</t>
  </si>
  <si>
    <t xml:space="preserve">2-arm design. Control, home-visit </t>
  </si>
  <si>
    <t>April-August, 2006</t>
  </si>
  <si>
    <t>Number of trips as passenger</t>
  </si>
  <si>
    <t>Individuals mean driving
distance/year (km)</t>
  </si>
  <si>
    <t>Total car trips change (frequency)</t>
  </si>
  <si>
    <t>−0.16</t>
  </si>
  <si>
    <t>Individuals mean driving 
distance/year (km)</t>
  </si>
  <si>
    <t>planning group</t>
  </si>
  <si>
    <t>travel feedback program, behavioral plans with respect to methods of reducing car-use, CO2 emission from car-use info</t>
  </si>
  <si>
    <t xml:space="preserve">2-arm design. advice group, planning group </t>
  </si>
  <si>
    <t>September</t>
  </si>
  <si>
    <t>November</t>
  </si>
  <si>
    <t>Estimated total duration of car trips over 3 days (min) (3 days before)</t>
  </si>
  <si>
    <t>Change in total duration of car trips over 3 days (min) (3 days after)</t>
  </si>
  <si>
    <t>Advice</t>
  </si>
  <si>
    <t>individualized information and advice on reducing family car-use, CO2 emission from car-use info</t>
  </si>
  <si>
    <t>Total car trips (frequency)</t>
  </si>
  <si>
    <t>Number of days of car-use during the month</t>
  </si>
  <si>
    <t>Frequency of car trips 3 days (3 days before)</t>
  </si>
  <si>
    <t>Frequency of car trips 3 days (3 days after)</t>
  </si>
  <si>
    <t>Experimental</t>
  </si>
  <si>
    <t xml:space="preserve">more deliberate choice of travel mode was induced, </t>
  </si>
  <si>
    <t>2-arm design. Control, awareness intervention</t>
  </si>
  <si>
    <t>one time (intervention). Whole experiment 4 weeks</t>
  </si>
  <si>
    <r>
      <t>self-reported past car use (SRC)</t>
    </r>
    <r>
      <rPr>
        <sz val="11"/>
        <color rgb="FFFF0000"/>
        <rFont val="Times New Roman"/>
        <family val="1"/>
      </rPr>
      <t xml:space="preserve"> (Scale ranging from: 1 to 5 (1 = never, 2 = 1–3/month, 3 = 1–2/week, 4 = 3–4/week, 5 = ≥ 5 /week).</t>
    </r>
  </si>
  <si>
    <t>% dif-in-dif (intrv -control)</t>
  </si>
  <si>
    <t>Göteborg car reduction experiment</t>
  </si>
  <si>
    <t xml:space="preserve">2 week per kilometer fee, </t>
  </si>
  <si>
    <t>4-arm design. Control, Charge, Charge + plan, Extend charge + plan</t>
  </si>
  <si>
    <t>Weekly trip frequency (Before treatment)</t>
  </si>
  <si>
    <t>Charge</t>
  </si>
  <si>
    <t>% dif-in-dif: Weekly trip frequency  (intrv -control)</t>
  </si>
  <si>
    <t>Charge+plan</t>
  </si>
  <si>
    <t>2 week long per kilometer fee, prospective car log (plan) for the following week</t>
  </si>
  <si>
    <t>4 week long per kilometer fee, prospective car log (plan) for the following week</t>
  </si>
  <si>
    <t>Weekly driving distance (km) (Before treatment)</t>
  </si>
  <si>
    <t>monetary</t>
  </si>
  <si>
    <t>monetary, plan</t>
  </si>
  <si>
    <t>4 weeks</t>
  </si>
  <si>
    <t>Bochum and Dortmund experiment:</t>
  </si>
  <si>
    <t>soft intervention, free ticket</t>
  </si>
  <si>
    <t xml:space="preserve">4-arm design. 
Commitment preceded by a free ticket, commitment only, free ticket only, and control
</t>
  </si>
  <si>
    <t xml:space="preserve">Bochum and Dortmund experiment: </t>
  </si>
  <si>
    <t>free ticket</t>
  </si>
  <si>
    <t>commitment</t>
  </si>
  <si>
    <t>1 contact per 24 weeks</t>
  </si>
  <si>
    <t>Gouda experiment</t>
  </si>
  <si>
    <t>Self-monitoring, Environmental information</t>
  </si>
  <si>
    <t xml:space="preserve">2x2 (Self-monitoring, environmental &amp; financial information) factorial 5-arm design. Information on the environmental costs (E), Information on financial costs (C), Information on environmental &amp; financial costs (E), No information (N), control condition (CC)
</t>
  </si>
  <si>
    <t>8 weeks</t>
  </si>
  <si>
    <t>mean amounts of kilometres travelled two-week periods: Period 1</t>
  </si>
  <si>
    <t>% reduction in VKT before &amp; after (in kms)</t>
  </si>
  <si>
    <t>Self-monitoring, Cost information</t>
  </si>
  <si>
    <t>Self-monitoring, Environment + Cost information</t>
  </si>
  <si>
    <t>Free travelcard</t>
  </si>
  <si>
    <t xml:space="preserve">5-arm design. Free travelcard, Customised Timetable, Free travelcard + customised timetable, Plan, Free travelcard + plan. </t>
  </si>
  <si>
    <t>Commuting by PT (0-10 scale)</t>
  </si>
  <si>
    <t>% dif-in-dif (intrv -control); car-driving habits</t>
  </si>
  <si>
    <t>October and November 2002</t>
  </si>
  <si>
    <t>1 contact per 8 weeks</t>
  </si>
  <si>
    <t>Community-Based Social Marketing</t>
  </si>
  <si>
    <t>% change in reported mode share</t>
  </si>
  <si>
    <t>% change in reported mode share: Increase bus</t>
  </si>
  <si>
    <t>% change in reported mode share: Increase walk</t>
  </si>
  <si>
    <t>14 weeks</t>
  </si>
  <si>
    <t>mid-November 2005</t>
  </si>
  <si>
    <t>−63</t>
  </si>
  <si>
    <t>PT marketing</t>
  </si>
  <si>
    <t>Bus Marketing and Passenger Information Measures</t>
  </si>
  <si>
    <t xml:space="preserve">before and after </t>
  </si>
  <si>
    <t>PT mode share %</t>
  </si>
  <si>
    <t>average trip rate (trips per 1,000 square feet)</t>
  </si>
  <si>
    <t>Trips per Employee (AM Peak Hour)</t>
  </si>
  <si>
    <t>Steps/day; non-car (comparison)</t>
  </si>
  <si>
    <t>Transportation PA: Walking</t>
  </si>
  <si>
    <t>Total Walking</t>
  </si>
  <si>
    <t>August 2006
and December 2006</t>
  </si>
  <si>
    <t>2-way mixed factorial analyses and Mann Whitney and Wilcoxon tests</t>
  </si>
  <si>
    <t>Steps/day</t>
  </si>
  <si>
    <t xml:space="preserve">Reduction in car driver trips </t>
  </si>
  <si>
    <t>Residential (16 sites): Arlington</t>
  </si>
  <si>
    <t>TDM services</t>
  </si>
  <si>
    <t>parking and TDM policies and programs</t>
  </si>
  <si>
    <t>between 2010 and 2012</t>
  </si>
  <si>
    <t>Percent of weekly commute trips (all Arlington residents)</t>
  </si>
  <si>
    <t>Drive/ride with others</t>
  </si>
  <si>
    <t>telework
and compressed work schedule</t>
  </si>
  <si>
    <t>% change in mode change</t>
  </si>
  <si>
    <t>Percent of weekly commute trips (TAZs in HH Travel Survey)</t>
  </si>
  <si>
    <t>Percent of non-work trips (2009 all Arlington residents) (Daily Non-work Trip)</t>
  </si>
  <si>
    <t>Percent of non-work trips (TAZs in HH Travel Survey) (Typical day non-work trips)</t>
  </si>
  <si>
    <t xml:space="preserve">Car ownership of vehicles/household (control: surrounding suburbs) </t>
  </si>
  <si>
    <t xml:space="preserve">Car ownership veh/household </t>
  </si>
  <si>
    <t>Residential (4 sites)</t>
  </si>
  <si>
    <t>Average Transport Mode Shares (Control Site)
(Average Weekday 7–9 a.m.)</t>
  </si>
  <si>
    <t>Average Transport Mode Shares (Control Site)
(Saturday 10 a.m.–1 p.m.)</t>
  </si>
  <si>
    <t>Bicycle fleet (20 bicycles)
On-site car-sharing vehicle with free membership
New-resident kit containing local transport information
Free weekly public transport ticket
Transport information on building website
Online forum for organizing carpooling
Umbrellas at lobby to encourage walking</t>
  </si>
  <si>
    <t>3 on-site car-sharing vehicles with free membership
Transport information on building website
Free membership to Melbourne Bike Share</t>
  </si>
  <si>
    <t>Additional on-site bicycle parking
Reduction in on-site car parking
New-resident kit containing local transport information
Free weekly public transport ticket
Free membership to car-sharing service
Transport information display in lobby</t>
  </si>
  <si>
    <t>Additional on-site bicycle parking
No on-site car parking
Car-sharing vehicle with free membership
12 h free use of car-sharing service per Resident
After-ride shower facilities adjacent to bicycle parking
Building users guide containing transport information</t>
  </si>
  <si>
    <t>workplace travel plan</t>
  </si>
  <si>
    <t>policy (e.g. completing a parking management study to inform a new parking policy, public transport ticket salary deduction/sacrifice schemes), infrastructure (e.g. provision of end of trip facilities, marking of carpooling spaces in staff car park) and behaviour change (e.g. cycling and walking programs).</t>
  </si>
  <si>
    <t>3 year</t>
  </si>
  <si>
    <t>Travel mode (%)-2011</t>
  </si>
  <si>
    <t>others</t>
  </si>
  <si>
    <t>workplace travel plan. Liverpool Hospital Travel Plan 2011-2014</t>
  </si>
  <si>
    <t>assessment of organisational barriers and enablers to travel planning, auditing of the transport to and physical environment of the hospital, a staff survey, analysis of distances staff travel to work and interviews with hospital managers</t>
  </si>
  <si>
    <t>provision of an off-site park and ride facility information to staff via a TravelSmart junction, TravelSmart inductions for new staff, a car pool management system including parking discounts a matching service and e-bikes</t>
  </si>
  <si>
    <t>Travel mode (%)- 2006</t>
  </si>
  <si>
    <t xml:space="preserve">Hollywood Private Hospital </t>
  </si>
  <si>
    <t>awareness raising of transport alternatives, fleet fuel reduction targets, guaranteed ride home service for carpoolers, secure and non-secure bicycle parking, pool loan bicycles and transport access guides</t>
  </si>
  <si>
    <t>New South Wales
Metropolitan</t>
  </si>
  <si>
    <t>distributing promotional goods, promoting community awareness and organizing local activities</t>
  </si>
  <si>
    <t>September 15, 2003</t>
  </si>
  <si>
    <t>Proportion (%) by Using Each Travel Model</t>
  </si>
  <si>
    <t>PT and walk</t>
  </si>
  <si>
    <t>Other Metropolitan: control</t>
  </si>
  <si>
    <t xml:space="preserve"> car-sharing scheme</t>
  </si>
  <si>
    <t>a subsidized bicycle purchase scheme, a car-sharing scheme and public transport measures</t>
  </si>
  <si>
    <t>Transport Plan: heavily limiting parking spaces and conditions for permits, increased parking charges, improving changing facilities for walkers and cyclists, new secure cycle storage, a subsidised cycle purchase
scheme, a car-sharing scheme, a free university bus service which served local train and bus stations, and discounted season tickets on buses</t>
  </si>
  <si>
    <t>Travel mode (%)- 1998</t>
  </si>
  <si>
    <t>classroom activities, development of school Travel Access Guides, parent newsletters and improving environments with local councils</t>
  </si>
  <si>
    <t>combined social and individualized
marketing campaign</t>
  </si>
  <si>
    <t>Usual mode of transport to work (pre)</t>
  </si>
  <si>
    <t>Reduction in the proportion reporting driving 5 days a week</t>
  </si>
  <si>
    <t>Number of times driving to work per week (5 times) (pre)</t>
  </si>
  <si>
    <t>% no of times driving to work per week</t>
  </si>
  <si>
    <t>Bike Now Programme</t>
  </si>
  <si>
    <t>12-month period in 2007 and 2008</t>
  </si>
  <si>
    <t>intervention towns</t>
  </si>
  <si>
    <t>town-wide cycling initiatives tailored to the specific setting consisting of a mixture capital investment and revenue investment</t>
  </si>
  <si>
    <t>October 2005 and March 2011</t>
  </si>
  <si>
    <t>Prevalence of cycling to work (%) (Census 2001)</t>
  </si>
  <si>
    <t>(5.77, 5.86)</t>
  </si>
  <si>
    <t>percentage points change for driving to work</t>
  </si>
  <si>
    <t>(-1.57, -1.20)</t>
  </si>
  <si>
    <t>difference-in-differences</t>
  </si>
  <si>
    <t xml:space="preserve"> (−0.09, 0.17)</t>
  </si>
  <si>
    <t>Prevalence of walking to work (%) (Census 2011)</t>
  </si>
  <si>
    <t>0.59, 0.87</t>
  </si>
  <si>
    <t xml:space="preserve">matched comparison </t>
  </si>
  <si>
    <t>(3.99, 4.08)</t>
  </si>
  <si>
    <t xml:space="preserve"> (0.974, 0.980)</t>
  </si>
  <si>
    <t xml:space="preserve"> (1.03, 1.05)</t>
  </si>
  <si>
    <t>May to October 2002</t>
  </si>
  <si>
    <t xml:space="preserve"> (5.77, 5.86)</t>
  </si>
  <si>
    <t>Bicycle proficiency education classes</t>
  </si>
  <si>
    <t>differences in cyclist counts between  2007-2009 in July</t>
  </si>
  <si>
    <t>differences in cyclist counts between  2008-2009 in July</t>
  </si>
  <si>
    <t>Number of people by mode of travel to Work for persons employed (pre-88-89)</t>
  </si>
  <si>
    <t>Carpool</t>
  </si>
  <si>
    <t>Motorcycle</t>
  </si>
  <si>
    <t>commuting by bike</t>
  </si>
  <si>
    <t>Percentage of total trips to and from work (pre-89-90)</t>
  </si>
  <si>
    <t>large scale: South Perth</t>
  </si>
  <si>
    <t>Individualised Marketing</t>
  </si>
  <si>
    <t>February to
June 2000</t>
  </si>
  <si>
    <t>Mode Share  1997/98</t>
  </si>
  <si>
    <t>Change 1997 to 2000 (%)</t>
  </si>
  <si>
    <t>contest for school children to propose projects</t>
  </si>
  <si>
    <t>summer 2002 (before-interviews)</t>
  </si>
  <si>
    <t>use a car several times a week (50.6%) or almost daily (22.8%).  5% do not use car at all</t>
  </si>
  <si>
    <t>use buses and trains almost every day (51.9%)</t>
  </si>
  <si>
    <t>cycle almost everyday (43.0%) or at least several times a week (21.5%)</t>
  </si>
  <si>
    <t>frequency of use (Before)</t>
  </si>
  <si>
    <t>Safe Routes to School</t>
  </si>
  <si>
    <t xml:space="preserve">decrease in trips by private vehicles carrying only one student </t>
  </si>
  <si>
    <t>% increase</t>
  </si>
  <si>
    <t>Bike-to-Work Days</t>
  </si>
  <si>
    <t>1 day event</t>
  </si>
  <si>
    <t>6th of October 2004</t>
  </si>
  <si>
    <t>October
2005</t>
  </si>
  <si>
    <t>Regular:  3.3 (1.3) 
Irregular:  13.4 (1.1) 
Inactive: 83.3 (0.5)</t>
  </si>
  <si>
    <t>Regular  43.4 (1.6) 
Irregular  28.3 (1.2) 
Inactive  28.3 (1.5)</t>
  </si>
  <si>
    <t>October and November 2006</t>
  </si>
  <si>
    <t>April and December 2003</t>
  </si>
  <si>
    <t>Recreational bicycling events</t>
  </si>
  <si>
    <t xml:space="preserve">   </t>
  </si>
  <si>
    <t>growth (per person trips per month)</t>
  </si>
  <si>
    <t>Cycle Instead campaign</t>
  </si>
  <si>
    <t>promote bicycling to youth soccer games</t>
  </si>
  <si>
    <t>community, individual</t>
  </si>
  <si>
    <t>Education/Training</t>
  </si>
  <si>
    <t>6 h of tuition, broken into 2- or 3-h sessions.</t>
  </si>
  <si>
    <t>Mean number of days rode bike last week</t>
  </si>
  <si>
    <t>Mean duration of bike riding last week (min)</t>
  </si>
  <si>
    <t>free bicycles, Cycle 100 program</t>
  </si>
  <si>
    <t>Pay-As-You-Drive</t>
  </si>
  <si>
    <t>5 cents per mile to 25 cents per mile</t>
  </si>
  <si>
    <t>Pay-As-You-Drive (PAYD) Insurance, or mileage-based insurance</t>
  </si>
  <si>
    <t>$25 for every five percent fewer miles driven compared their individual baseline mileage each six-month term</t>
  </si>
  <si>
    <t>Annualized Mileage Comparison (Commute Hour Time Period)</t>
  </si>
  <si>
    <t>Percent Reduction (Annualized Mileage)</t>
  </si>
  <si>
    <t>Pay-As-You-Drive vehicle insurance</t>
  </si>
  <si>
    <t>maximally 50 Euros per month</t>
  </si>
  <si>
    <t>driving distance</t>
  </si>
  <si>
    <t>speeding</t>
  </si>
  <si>
    <t>Senior Sunday, sunday saver and seniors sunday pass</t>
  </si>
  <si>
    <t>$2.50 Sunday Saver and the free Seniors Sunday Pass</t>
  </si>
  <si>
    <t>free PT travel</t>
  </si>
  <si>
    <t>Trenton, New Jersey</t>
  </si>
  <si>
    <t>offpeak free fares</t>
  </si>
  <si>
    <t>January 1977 through June 1979</t>
  </si>
  <si>
    <t>increase in ridership</t>
  </si>
  <si>
    <t>weekly car VMT</t>
  </si>
  <si>
    <t>Denver, Colorado</t>
  </si>
  <si>
    <t>Austin, Texas</t>
  </si>
  <si>
    <t>total fare-free service</t>
  </si>
  <si>
    <t>October 1989 to December 1990</t>
  </si>
  <si>
    <t>2003–2004</t>
  </si>
  <si>
    <t>one-month free bus ticket and a bus route map of Kyoto</t>
  </si>
  <si>
    <t>free month PT travel card</t>
  </si>
  <si>
    <t>(a) a customized timetable alone, (b) a customized timetable plus a free one-month travelcard, or (c) a free one-month travelcard alone</t>
  </si>
  <si>
    <t>Customized timetable</t>
  </si>
  <si>
    <t>CONTROL:</t>
  </si>
  <si>
    <t xml:space="preserve">-0.346 </t>
  </si>
  <si>
    <t>Means of public transport behaviour, after controlling for baseline intentions</t>
  </si>
  <si>
    <t>Free one-month travelcard</t>
  </si>
  <si>
    <t>Customized timetable + Free travelcard</t>
  </si>
  <si>
    <t>Trip planning</t>
  </si>
  <si>
    <t>Trip planning + Free travelcard</t>
  </si>
  <si>
    <t>cost of private vehicle travel</t>
  </si>
  <si>
    <t>Commuter Mode Shares</t>
  </si>
  <si>
    <t>Solo Driver Share</t>
  </si>
  <si>
    <t>Vetticle Trips per Employee per Day</t>
  </si>
  <si>
    <t>VMT per Employee per Year</t>
  </si>
  <si>
    <t>Percent Change</t>
  </si>
  <si>
    <t>the firm has continued to offer clean commuters $55 a month, but it now offers no parking subsidies</t>
  </si>
  <si>
    <t>full" cash out: free parking, which costs the agency $65 per space per month, or a cash subsidy of $65 per month.</t>
  </si>
  <si>
    <t xml:space="preserve">N/A </t>
  </si>
  <si>
    <t>financial incentives</t>
  </si>
  <si>
    <t>Short-term rental bikes</t>
  </si>
  <si>
    <t>Number of passengers</t>
  </si>
  <si>
    <t>Number of bike-and-ride users</t>
  </si>
  <si>
    <t>Share of bike-and-ride users (%)</t>
  </si>
  <si>
    <t>Growth (%)</t>
  </si>
  <si>
    <t>Bicycle Sharing Programs</t>
  </si>
  <si>
    <t>OYBike Pilot</t>
  </si>
  <si>
    <t>BikeBus'ters pilot project</t>
  </si>
  <si>
    <t>Public bicycle share program</t>
  </si>
  <si>
    <t xml:space="preserve">bike lockers and showers, bike and walk “buddy” matching service, rideshare matching, transit pass sales and subsidy (100%), guaranteed ride home, telecommuting, monthly cash prize drawing (5 x $200), recognition of winners and program promotion, parking enforcement in residential area </t>
  </si>
  <si>
    <t>“Easy Breathin’ = Easy Bucks” (EBEB)</t>
  </si>
  <si>
    <t xml:space="preserve"> August 95</t>
  </si>
  <si>
    <t>mode share (%)</t>
  </si>
  <si>
    <t>&lt;1</t>
  </si>
  <si>
    <t>Dropped Off/Other &lt;1%</t>
  </si>
  <si>
    <t>&lt;1%</t>
  </si>
  <si>
    <t>Vehicle Trip Rate</t>
  </si>
  <si>
    <t>Vehicle Trip Reduction (%)</t>
  </si>
  <si>
    <t>modified travel allowance 
transit pass subsidies
preferential parking for carpoolers
guaranteed ride home</t>
  </si>
  <si>
    <t xml:space="preserve">
weekend transportation home when transit unavailable
employer financing of bicycle purchase
commute information center (staffed)</t>
  </si>
  <si>
    <t>Auto Ratio</t>
  </si>
  <si>
    <t>Vehicle Kilometer Reduction (%)</t>
  </si>
  <si>
    <t>&gt;20</t>
  </si>
  <si>
    <t xml:space="preserve">transit operators services onto site 
per month transit and vanpool subsidy 
transit pass sales on-site 
on-site bicycles for travel within site 
</t>
  </si>
  <si>
    <t xml:space="preserve">rideshare matching 
guaranteed ride home 
preferential parking for carpools and vanpools </t>
  </si>
  <si>
    <t>Vanpool</t>
  </si>
  <si>
    <t xml:space="preserve">carpool ride matching and registration 
covered carpool pick-up location 
carpoolers retain travel allowance 
bicycle leasing 
subsidized bicycle purchase 
improved bicycle shelter and </t>
  </si>
  <si>
    <t xml:space="preserve">repair facilities 
bicycle paths on-site 
ongoing marketing and information 
encourage close-in residence 
advocate transit service improvements </t>
  </si>
  <si>
    <t xml:space="preserve">on-site transit pass sales 
guaranteed ride home 
preferential parking for carpools and vanpools 
flexible work hours </t>
  </si>
  <si>
    <t xml:space="preserve">parking fees for drive alone commuters 
parking fee discounts for carpools
transit pass subsidies 
staggered work hours 
9/80 compressed work week </t>
  </si>
  <si>
    <t xml:space="preserve">volume purchase of discounted passes 
bicycle programs with subsidies 
multi-use repair passes for bicycles 
rideshare matching 
 </t>
  </si>
  <si>
    <t>carpool marketing 
telecommuting 
on site transit pass sales (ticket printer) 
transit schedule information including computerized schedules</t>
  </si>
  <si>
    <t xml:space="preserve">guaranteed ride home 
rideshare matching 
bicycle racks and lockers 
flexible work hours for ridesharers 
</t>
  </si>
  <si>
    <t>parking fees for drive alone commuters  
subsidies for all commute alternatives 
child care subsidy for carpoolers</t>
  </si>
  <si>
    <t>Carpool/Vanpool</t>
  </si>
  <si>
    <t>Vehicle Trip Reduction</t>
  </si>
  <si>
    <t xml:space="preserve">bicycle program 
a bike in exchange for annual parking pass 
transit pass subsidy (100%)and restriction on parking </t>
  </si>
  <si>
    <t>Dropped Off/Other</t>
  </si>
  <si>
    <t>Other</t>
  </si>
  <si>
    <t xml:space="preserve">on-site transit pass or voucher sales 
vanpool provision and subsidy 
on-site ridematching using regional system 
bicycle racks, lockers and showers 
use of company vehicles for midday meetings 
</t>
  </si>
  <si>
    <t>guaranteed ride home 
preferential, discounted parking for carpools 
4/40 compressed work week and flexible hours 
transportation allowance for all employee at site 
parking fees for drive alone commuters 
transit subsidy</t>
  </si>
  <si>
    <t xml:space="preserve">no parking for short distance commuters 
employer provided bicycles 
Dutch Railways large user discounts 
rideshare matching </t>
  </si>
  <si>
    <t xml:space="preserve">on-site ridematching 
guaranteed ride home 
flexible work hours 
bike racks 
new hire orientation on ridesharing 
parking fees for drive alone commuters 
</t>
  </si>
  <si>
    <t xml:space="preserve">carpool and transit subsidy 
monthly prize drawing for ridesharers 
promotion  and personal appeals from management </t>
  </si>
  <si>
    <t xml:space="preserve">volume purchase of discounted annual train and transit passes from Dutch Railways 
100% transit pass subsidy 
carpool subsidy
</t>
  </si>
  <si>
    <t xml:space="preserve">bicycle lease 
lower travel allowance for SOV 
parking management, preferential parking 
for carpoolers, less spaces for SOVs </t>
  </si>
  <si>
    <t xml:space="preserve">increased parking fees, implementation of the U-PASS 
increased transit service 
free carpool parking, vanpool subsidies for U-PASS holders, 
ridematching, guaranteed (reimbursed) ride home 
</t>
  </si>
  <si>
    <t xml:space="preserve">improved bicycle facilities and program 
discounting daily parking for U-PASS holders
merchant discounts for U-PASS holders 
substantial promotion and information campaigns </t>
  </si>
  <si>
    <t xml:space="preserve">rideshare matching 
payroll deduction for annual rail pass 
demonstration car for carpool trial 
improved bicycle shelters and facilities 
TMA membership </t>
  </si>
  <si>
    <t>moving parking spaces off-site and providing shuttle services 
increased service on express buses to airport 
subsidized monthly passes 
subsidy for subway, bus, commuter rail and vanpools 
ridematching service for all airport employees</t>
  </si>
  <si>
    <t xml:space="preserve">improved bicycle facilities, bicycle lockers, rideshare matching 
preferential carpool spaces, peak period buses and shuttles 
</t>
  </si>
  <si>
    <t xml:space="preserve">discounted annual train and transit passes 
parking management, fees for SOV 
transit information with schedules tailored to Schiphol </t>
  </si>
  <si>
    <t xml:space="preserve">bicycle lockers and racks 
preferential carpool and vanpool parking spaces 
subsidized vanpool program 
guaranteed ride home </t>
  </si>
  <si>
    <t xml:space="preserve">subsidy for bicycle purchase, rideshare matching 
carpool subsidy, preferential carpool parking near entrance 
transit subsidy, free annual rail pass for business-trip, rail passes provided on-site </t>
  </si>
  <si>
    <t xml:space="preserve">subsidized vanpool program 
use of one vans for guaranteed ride home 
acquisition of vans </t>
  </si>
  <si>
    <t>2007/08</t>
  </si>
  <si>
    <t xml:space="preserve">Mapping pupil postcodes,
Parental &amp; pupil questionnaire – identifying issues, current and preferred way of travelling to school;
Keeping parents continually informed
Two large Walking Buses (30-40% uptake – approximately 40 - 50 pupils);
Pedestrian and cyclist training; 
Three parent shelters </t>
  </si>
  <si>
    <t>Car share</t>
  </si>
  <si>
    <t>Walk on Wednesday’; School Crossing Patrol; and
‘Walk to School Week’; school crossing patrols
Road safety training</t>
  </si>
  <si>
    <t>Two Walking Buses; Park &amp; Stride scheme;
Road markings; Cycle and Scooter sheds</t>
  </si>
  <si>
    <t>Safer Routes to School scheme</t>
  </si>
  <si>
    <t>Parental waiting shelter
questionnaire on current &amp; preffered travel choices
Road safety officers presentation</t>
  </si>
  <si>
    <t>‘Walk on Wednesday’;
‘Walk to School Week’;
Participation in Road Safety Week;
Implementation of a new school gate; and
New zebra crossing outside the school gate</t>
  </si>
  <si>
    <t>Bike IT; Cycle training;
Awarding prizes for cycling achievements
Provision of cycle storage; and
‘Walk to School Weeks’</t>
  </si>
  <si>
    <t>Park &amp; Ride scheme,
New cycle storage for staff,
Shuttle Buses,
Car sharing</t>
  </si>
  <si>
    <t>secure, covered cycle storage; Locker facilities, Bike Maintenance courses 
Cycle club - run one evening a week;
School Activity days – cycling activities
Velcro fixable cycle lights,
Saturday morning training event 
Go Bike cycling group who provide information packs and packages on events that are passed on to students.</t>
  </si>
  <si>
    <t>Bikeability initiatives; and road safety awareness training
Independent travel training (ITT)</t>
  </si>
  <si>
    <t>Designated AST day, aimed to encourage students and their families to practice AST on a specific day.
Strategies: encouragement only.</t>
  </si>
  <si>
    <t>1 day</t>
  </si>
  <si>
    <t>Buckley et al., 2013) USA (Moscow, Idaho)</t>
  </si>
  <si>
    <t>Buliung  et al.  2011: 4 Canadian provinces</t>
  </si>
  <si>
    <t>1-year</t>
  </si>
  <si>
    <t>intervention (post-intervention)</t>
  </si>
  <si>
    <t>Nevada Moves Day [NMD]</t>
  </si>
  <si>
    <t>number of students, number of cars</t>
  </si>
  <si>
    <t>% dif in no. of cars around school (intrv - control)</t>
  </si>
  <si>
    <t>control (post-intervention)</t>
  </si>
  <si>
    <t>number of students</t>
  </si>
  <si>
    <t>intervention (intervention)</t>
  </si>
  <si>
    <t>control (during intervention)</t>
  </si>
  <si>
    <t xml:space="preserve">A comprehensive school-based intervention to improve non-curricular PA through changes of the physical and school environment supported by educational activities.
Intervention schools were asked to have a policy targeting AST, to offer cycling safety education. </t>
  </si>
  <si>
    <t>program initiatives, physical initiative, policy initiative consisted of formulating and implementing a school PA policy, including active travel to school,</t>
  </si>
  <si>
    <t>Strategies: engineering, education, enforcement and policy.</t>
  </si>
  <si>
    <t>% mode</t>
  </si>
  <si>
    <t>85.5, 90.1</t>
  </si>
  <si>
    <t xml:space="preserve">control </t>
  </si>
  <si>
    <t>81.8, 86.9</t>
  </si>
  <si>
    <t>Coombes et al. 2016 
United Kingdom</t>
  </si>
  <si>
    <t>A technology-based intervention (Beat the Street) aimed to increase AST via incentive-motivated approaches. .</t>
  </si>
  <si>
    <t>Strategies: encouragement only</t>
  </si>
  <si>
    <t>Beat theStreet</t>
  </si>
  <si>
    <t>9 weeks</t>
  </si>
  <si>
    <t>May-July2014</t>
  </si>
  <si>
    <t>% active travel (median, IQR)</t>
  </si>
  <si>
    <t>7.5, 88.1</t>
  </si>
  <si>
    <t>Change in % of school commutes reported between baseline &amp; post-intervention</t>
  </si>
  <si>
    <t>25.0, 100.0</t>
  </si>
  <si>
    <t>intervention (mid-intervention)</t>
  </si>
  <si>
    <t xml:space="preserve">A technology-based intervention (Beat the Street) aimed to increase AST via incentive-motivated approaches. </t>
  </si>
  <si>
    <t>Strategies: encouragement only.</t>
  </si>
  <si>
    <t>Change in % of school commutes reported between baseline &amp; midt-intervention</t>
  </si>
  <si>
    <t>control (mid-intervention)</t>
  </si>
  <si>
    <t>25.0,100.0</t>
  </si>
  <si>
    <t>Crawford &amp; Garrard,
2013, Victoria, Australia [pilot schools]</t>
  </si>
  <si>
    <t>Inner suburban (treat)</t>
  </si>
  <si>
    <t>The Ride2School Program, which consisted mostly of promotional activities with some infrastructure changes.</t>
  </si>
  <si>
    <t xml:space="preserve"> Strategies: education, encouragement, and engineering.</t>
  </si>
  <si>
    <t>9-12 months</t>
  </si>
  <si>
    <t>active (% mode)</t>
  </si>
  <si>
    <t>Hands Up! Surveys change (%)</t>
  </si>
  <si>
    <t>Inner suburban (control)</t>
  </si>
  <si>
    <t>Outer suburban (treat)</t>
  </si>
  <si>
    <t xml:space="preserve">The Ride2School Program,
which consisted mostly of
promotional activities with some infrastructure changes. </t>
  </si>
  <si>
    <t>Strategies: education, encouragement, and engineering.</t>
  </si>
  <si>
    <t>Outer suburban (control)</t>
  </si>
  <si>
    <t>phase 2 parent reported data)</t>
  </si>
  <si>
    <t>The Ride2School Program,
which consisted mostly of promotional activities, without infrastructure changes.
Strategies: education and encouragement.</t>
  </si>
  <si>
    <t xml:space="preserve"> 6 months</t>
  </si>
  <si>
    <t>% of trips</t>
  </si>
  <si>
    <t>scooter</t>
  </si>
  <si>
    <t>phase 2</t>
  </si>
  <si>
    <t xml:space="preserve">The Ride2School Program,
which consisted mostly of promotional activities, without infrastructure changes.
</t>
  </si>
  <si>
    <t>Strategies: education and encouragement.</t>
  </si>
  <si>
    <t>phase 2 (student reported data)</t>
  </si>
  <si>
    <t>intervention without parents</t>
  </si>
  <si>
    <t xml:space="preserve">Cycling training, aimed to increase cycling skills and encourage uptake of cycling. </t>
  </si>
  <si>
    <t>Strategies: education only.</t>
  </si>
  <si>
    <t>4 sessions
(45 min each)</t>
  </si>
  <si>
    <t>Minutes/week</t>
  </si>
  <si>
    <t>intervention with parents</t>
  </si>
  <si>
    <t>control group</t>
  </si>
  <si>
    <t xml:space="preserve">intervention </t>
  </si>
  <si>
    <t xml:space="preserve">Bikeability, a national cycle
training program for children and adults.
</t>
  </si>
  <si>
    <r>
      <rPr>
        <b/>
        <sz val="11"/>
        <color rgb="FFFF7C80"/>
        <rFont val="Times New Roman"/>
        <family val="1"/>
      </rPr>
      <t xml:space="preserve">CONTROL: </t>
    </r>
    <r>
      <rPr>
        <sz val="11"/>
        <color theme="1"/>
        <rFont val="Times New Roman"/>
        <family val="1"/>
      </rPr>
      <t>Child usually travels to school by bike</t>
    </r>
  </si>
  <si>
    <t xml:space="preserve"> (1.8, 4.3)</t>
  </si>
  <si>
    <t>intervention - control</t>
  </si>
  <si>
    <t>Child usually travels to school by bike</t>
  </si>
  <si>
    <t xml:space="preserve">Implementation of crossing guards &amp; AST awareness campaign.
</t>
  </si>
  <si>
    <t>Strategies: education, equity</t>
  </si>
  <si>
    <t>WalkSafe program</t>
  </si>
  <si>
    <t>February of 2012 and April of 2012</t>
  </si>
  <si>
    <t>Child ; Adult AT</t>
  </si>
  <si>
    <t xml:space="preserve">Child </t>
  </si>
  <si>
    <t>Supervised</t>
  </si>
  <si>
    <t>Implementation of crossing guards &amp; AST awareness campaign.</t>
  </si>
  <si>
    <t>Unsupervised</t>
  </si>
  <si>
    <t xml:space="preserve">Safe Routes to School, a comprehensive, federally-funded program in the US designed
to increase AST through non- infrastructure and infrastructure strategies. </t>
  </si>
  <si>
    <t>education, community capacity building, enablement, and reinforcement through supportive environments and evaluation. Walking Wednesday</t>
  </si>
  <si>
    <t>Strategies: education, encouragement, and engineering</t>
  </si>
  <si>
    <t>AST in the morning trip</t>
  </si>
  <si>
    <t>change in AST in the morning trip</t>
  </si>
  <si>
    <t>Safe Routes to School, a comprehensive, federally-funded program in the US designed
to increase AST through non- infrastructure and infrastructure strategies. Strategies: education, encouragement, and engineering</t>
  </si>
  <si>
    <t>AST in the afternoon</t>
  </si>
  <si>
    <t>change in AST in the afternoon</t>
  </si>
  <si>
    <t xml:space="preserve">School Travel Planning, a school- specific intervention aimed to increase AST through a collaborative stakeholder and multi-strategic approach.
</t>
  </si>
  <si>
    <t>Strategies: engineering, education, enforcement, encouragement, and policy interventions.</t>
  </si>
  <si>
    <t>1-2 years</t>
  </si>
  <si>
    <t>AST increase %</t>
  </si>
  <si>
    <t>Hinckson et al. 2011b New Zealand</t>
  </si>
  <si>
    <t>2004-2008</t>
  </si>
  <si>
    <t xml:space="preserve">change in AST </t>
  </si>
  <si>
    <t xml:space="preserve">Safe Routes to School, a comprehensive, federally-funded program in the US designed to increase AST through infrastructure and non- infrastructure strategies. </t>
  </si>
  <si>
    <t>Strategies: education and encouragement; some schools received infrastructure improvements (engineering).</t>
  </si>
  <si>
    <t>Safe Routes to School (SRTS) initiatives</t>
  </si>
  <si>
    <t>ACS morning</t>
  </si>
  <si>
    <t>ACS afternoon</t>
  </si>
  <si>
    <t>infrastructure</t>
  </si>
  <si>
    <t>non-infrastructure</t>
  </si>
  <si>
    <t>comparison”</t>
  </si>
  <si>
    <t xml:space="preserve">Hunter et al. 2015 [40] </t>
  </si>
  <si>
    <t xml:space="preserve">International school competition, aimed to increase AST via incentive-motivated approaches.
</t>
  </si>
  <si>
    <t>September/October</t>
  </si>
  <si>
    <t>walked at least  past week</t>
  </si>
  <si>
    <t>walked at least five to ten times in the past week</t>
  </si>
  <si>
    <t>% change in prop who walk regularly</t>
  </si>
  <si>
    <t>Johnson et al. 2016 [41]
England [Bikeability school travel survey]</t>
  </si>
  <si>
    <t>Bikeability school travel survey</t>
  </si>
  <si>
    <t xml:space="preserve">Bikeability, a national cycle training program for children and adults.
</t>
  </si>
  <si>
    <t>proportional odds logistic regression models</t>
  </si>
  <si>
    <t>Census At School</t>
  </si>
  <si>
    <t>OR</t>
  </si>
  <si>
    <t>Central</t>
  </si>
  <si>
    <t>Strategies (varied across schools): education, encouragement, engineering, enforcement.</t>
  </si>
  <si>
    <t>2010–2012</t>
  </si>
  <si>
    <t>Baseline-AM</t>
  </si>
  <si>
    <t>Baseline-PM</t>
  </si>
  <si>
    <t>East</t>
  </si>
  <si>
    <t>West</t>
  </si>
  <si>
    <r>
      <t xml:space="preserve">School Travel Planning, a school- specific intervention aimed to increase AST through a collaborative stakeholder and multi-strategic approach.
</t>
    </r>
    <r>
      <rPr>
        <b/>
        <sz val="11"/>
        <color theme="1"/>
        <rFont val="Times New Roman"/>
        <family val="1"/>
      </rPr>
      <t/>
    </r>
  </si>
  <si>
    <t>SRTS
interventions</t>
  </si>
  <si>
    <r>
      <t xml:space="preserve">Safe Routes to School, a comprehensive, federally-funded program in the US designed to increase AST through non- infrastructure and infrastructure strategies.
</t>
    </r>
    <r>
      <rPr>
        <b/>
        <sz val="11"/>
        <color theme="1"/>
        <rFont val="Times New Roman"/>
        <family val="1"/>
      </rPr>
      <t/>
    </r>
  </si>
  <si>
    <t>Strategies: engineering, education, encouragement, and enforcement (varied between schools).</t>
  </si>
  <si>
    <t>% walking and bicycling (treat - control)</t>
  </si>
  <si>
    <t xml:space="preserve">Safe Routes to School, a comprehensive, federally-funded program in the US designed to increase AST through non- infrastructure and infrastructure strategies.
</t>
  </si>
  <si>
    <t xml:space="preserve">Education/encouragement only </t>
  </si>
  <si>
    <t>up to 4 years</t>
  </si>
  <si>
    <t>Marginal effects</t>
  </si>
  <si>
    <t>Marginal effect</t>
  </si>
  <si>
    <t xml:space="preserve">Education+crosswalks/sidewalks </t>
  </si>
  <si>
    <t xml:space="preserve">Education + Boltage </t>
  </si>
  <si>
    <t xml:space="preserve">Education + covered bike parking </t>
  </si>
  <si>
    <t xml:space="preserve">Education+2 SRTS interventions </t>
  </si>
  <si>
    <t xml:space="preserve">Travelling Green, a 6-week school based intervention aimed to increase AST via teacher lesson plans and student packs (e.g., material to set walking goals, record behavior).
</t>
  </si>
  <si>
    <t>Walkers (%)</t>
  </si>
  <si>
    <t>Total commute</t>
  </si>
  <si>
    <t>MVPA time</t>
  </si>
  <si>
    <t xml:space="preserve">Mendoza et al. 2011 [45]
Texas, USA
</t>
  </si>
  <si>
    <t xml:space="preserve">Walking School Bus, aimed to increase AST by having children walking in adult-supervised groups.
</t>
  </si>
  <si>
    <t>5 weeks</t>
  </si>
  <si>
    <t>weeks 1 to 5 beginning in March 2009</t>
  </si>
  <si>
    <t>Safe and Secure Cycling to school, aimed to increase cycling behaviors through a multicomponent cycling promotion program.</t>
  </si>
  <si>
    <t>Strategies: encouragement, enforcement, education and engineering.</t>
  </si>
  <si>
    <t>School cycling trips last week</t>
  </si>
  <si>
    <t>Long term school cycling (Never or hardly ever)</t>
  </si>
  <si>
    <t>Change in school cycling trips last week  (beta coeff -10,10)</t>
  </si>
  <si>
    <t>WSB</t>
  </si>
  <si>
    <t>Walking School Bus, aimed to increase AST by having children walking in adult-supervised groups.</t>
  </si>
  <si>
    <t xml:space="preserve"> Strategies: encouragement only</t>
  </si>
  <si>
    <t>Project level results</t>
  </si>
  <si>
    <t>All AST</t>
  </si>
  <si>
    <t>% Mean Change</t>
  </si>
  <si>
    <t>Mean Change, %</t>
  </si>
  <si>
    <t>School level results</t>
  </si>
  <si>
    <t xml:space="preserve">A drop-off spot (500-800 m distance from school) was organized that included teacher supervision on the walk to/from the designated area.
</t>
  </si>
  <si>
    <t xml:space="preserve">Intervention aimed in increasing
AST through changing children safety perceptions and attitudes. </t>
  </si>
  <si>
    <t>January to June of 2012</t>
  </si>
  <si>
    <t>frequency of the mode of commuting</t>
  </si>
  <si>
    <t>% change (frequency)</t>
  </si>
  <si>
    <t>% change in travel mode use</t>
  </si>
  <si>
    <t>change in frequency of the mode</t>
  </si>
  <si>
    <t>control (6 months)</t>
  </si>
  <si>
    <t>% change (mode frequency)</t>
  </si>
  <si>
    <t>% change (frequency) (6-month follow-up)</t>
  </si>
  <si>
    <t>% change in travel mode use (6 months)</t>
  </si>
  <si>
    <t>frequency of the mode (6 months)</t>
  </si>
  <si>
    <t xml:space="preserve">Click Obesity Study, a multicomponent lifestyle childhood obesity prevention program aimed to enhance lifestyle behaviors.
</t>
  </si>
  <si>
    <t>Strategies (for lifestyle behavior change in general): education, encouragement</t>
  </si>
  <si>
    <t>Improved commuting mode (from sedentary to active mode)</t>
  </si>
  <si>
    <t>Click Obesity Study, a multicomponent lifestyle childhood obesity prevention program aimed to enhance lifestyle behaviors.</t>
  </si>
  <si>
    <t>Kong et al., 2010) (New Mexico Albuquerque)</t>
  </si>
  <si>
    <t xml:space="preserve">Walking school bus (WSB). Four health themes were emphasized during the walks: (a) get up and play, (b) turn off your television, </t>
  </si>
  <si>
    <t>(c) eat 5 servings of fruit/vegetables per day, and (d) reduce soda/juice intake. Prizes (e.g., jump ropes, pedometers, frisbees, and water bottles) were distributed every other week to reinforce health messages.</t>
  </si>
  <si>
    <t>Preparation Promotion Programs</t>
  </si>
  <si>
    <t>Sirard et al., 2015. USA(Minneapolis)</t>
  </si>
  <si>
    <t>Preparation, Promotion, Programs</t>
  </si>
  <si>
    <t>Healthy Homework (Duncan et al., 2011) : pilot</t>
  </si>
  <si>
    <t>Promotion, Programs</t>
  </si>
  <si>
    <t>Active transport to/from school (h.day-1) Weekday</t>
  </si>
  <si>
    <t xml:space="preserve"> 0.00, 0.33</t>
  </si>
  <si>
    <t>0.00, 0.46</t>
  </si>
  <si>
    <t>Healthy Homework : RCT</t>
  </si>
  <si>
    <t>Intervention (immediatedly after)</t>
  </si>
  <si>
    <t>Weekday steps, school - T1 (Generalized linear mixed model coeff)</t>
  </si>
  <si>
    <t>Intervention (6 months after)</t>
  </si>
  <si>
    <t>Weekday steps, school - T2 (Generalized linear mixed model coeff)</t>
  </si>
  <si>
    <t>promoting active transport to/from school (riding to school programme, lunchtime and other walking groups)</t>
  </si>
  <si>
    <t>Preparation, Promotion, Programs, policy</t>
  </si>
  <si>
    <t>Walk/cycle to school,5 times per week: (%)</t>
  </si>
  <si>
    <t xml:space="preserve"> 55.7, 66.5</t>
  </si>
  <si>
    <t>50.4, 61.1</t>
  </si>
  <si>
    <t>Improve schoolyard by playground modification
Structured outdoor physical activities during school time
At least one outdoor education lesson a week/month</t>
  </si>
  <si>
    <t xml:space="preserve">Formulate objectives and guidelines for recess activities
</t>
  </si>
  <si>
    <t>Walking school bus lead by parents, Appointed staff responsible for physical activity
Health skills regarding PA among students
Health week</t>
  </si>
  <si>
    <t>Walks or bikes to school at least three days a week (%)</t>
  </si>
  <si>
    <t>Heelan et al. (2009)</t>
  </si>
  <si>
    <t xml:space="preserve">2 year </t>
  </si>
  <si>
    <t>actively commuted to school at least once a week (%)</t>
  </si>
  <si>
    <t>actively commuted home from school at least once a week (%)</t>
  </si>
  <si>
    <t>Lambe (2015): Study 1 (self-report survey)</t>
  </si>
  <si>
    <t>intervention town 1</t>
  </si>
  <si>
    <t>total daily minutes of active travel</t>
  </si>
  <si>
    <t xml:space="preserve">Difference </t>
  </si>
  <si>
    <t>(-1.81, 14.56)</t>
  </si>
  <si>
    <t>intervention town 2</t>
  </si>
  <si>
    <t>(-7.24, 17.22)</t>
  </si>
  <si>
    <t>Lambe (2015): Study 2 (manual counts)</t>
  </si>
  <si>
    <t>manual counts (2011)</t>
  </si>
  <si>
    <t xml:space="preserve"> change % (2011-2013)</t>
  </si>
  <si>
    <t>% change (2011-2013)</t>
  </si>
  <si>
    <t>Lambe et al. (2017) : total sample</t>
  </si>
  <si>
    <t>mode %</t>
  </si>
  <si>
    <t>Intervention town 1</t>
  </si>
  <si>
    <t>12km orbital pedestrian/cycleway around the town, improved existing cycleways on the town’s radial, routes, improved the public realm and pedestrian infrastructure in the town centre, created a 1.6km river boardwalk and organised a comprehensive ‘Active Travel’ themed campaign on three occasions.</t>
  </si>
  <si>
    <t xml:space="preserve"> Active travel promotional materials were sent home to the parents of all primary school-children. active travel officer to introduce an active travel challenge to the students. branded t-shirts for cycling or walking to school during a specific week of the campaign period. cycle skills training</t>
  </si>
  <si>
    <t>mode % (TO school)</t>
  </si>
  <si>
    <t>FROM school</t>
  </si>
  <si>
    <t xml:space="preserve"> change % (FROM school)</t>
  </si>
  <si>
    <t>(-6.6, 3.6)</t>
  </si>
  <si>
    <t>Intervention town 2</t>
  </si>
  <si>
    <t>project brand. team of four people were appointed. comprehensive package of predominantly infrastructural measures to create safer routes. conversion of an old railway track into a separated walking and cycling path (3949m in length). New on-road cycle lanes (2610m), traffic calming and pedestrian crossings (n=12).</t>
  </si>
  <si>
    <t xml:space="preserve"> a range of soft (behaviour change) measures such as promotional events during bike week each June (e.g. cycle to school buses). comprehensive cycle skills training programme. School cycling buses. </t>
  </si>
  <si>
    <t>GO School Smart Challenge: three week active travel competition which offered incentives to individuals and schools for engaging in active travel to school, Smarter Travel co-ordinators, Smarter Travel seminar for schools</t>
  </si>
  <si>
    <t>(-6.8, 8.7)</t>
  </si>
  <si>
    <t>Buliung  et al.  2011 [30]
4 Canadian provinces</t>
  </si>
  <si>
    <t>AM</t>
  </si>
  <si>
    <t>Designated AST day, aimed to encourage students and their families to practice AST on a specific day.</t>
  </si>
  <si>
    <t>PM</t>
  </si>
  <si>
    <t xml:space="preserve">secondary </t>
  </si>
  <si>
    <t>Design and evaluation of a Computational Travel Feedback System.</t>
  </si>
  <si>
    <t>university</t>
  </si>
  <si>
    <t xml:space="preserve">Each subject is required to carry a smartphone with a QT app installed. Process the data into travel diaries. Each subject has an account on the server and can pull up a daily diary. </t>
  </si>
  <si>
    <t>Third party services in the backend include Google Maps for route and travel time matching, and GTFS for bus and rail route matching.</t>
  </si>
  <si>
    <t xml:space="preserve"> March 18 2012</t>
  </si>
  <si>
    <t>April 7 2012</t>
  </si>
  <si>
    <t>Continuous for duration of experiment</t>
  </si>
  <si>
    <t>Distance traveled (km)</t>
  </si>
  <si>
    <t>Walk/bike. Distance traveled(km)</t>
  </si>
  <si>
    <t>14.4 (11.2)</t>
  </si>
  <si>
    <t>% Change in distance traveled (km)</t>
  </si>
  <si>
    <t>% change in VMT km</t>
  </si>
  <si>
    <t>A personalized mobility based intervention (ICT based PTP) to promote pro-environmental travel behavior: CG</t>
  </si>
  <si>
    <t>CG</t>
  </si>
  <si>
    <t>Control group</t>
  </si>
  <si>
    <t>z-score</t>
  </si>
  <si>
    <t>Bike+walking</t>
  </si>
  <si>
    <t>A personalized mobility based intervention (ICT based PTP) to promote pro-environmental travel behavior: TG</t>
  </si>
  <si>
    <t>TG</t>
  </si>
  <si>
    <t xml:space="preserve">For analysis, the percentage values for above-mentioned indicators are transformed into five equidistant categories (very low to very high) and ranked from 1 to 5. </t>
  </si>
  <si>
    <t>−1.893</t>
  </si>
  <si>
    <t>−1.512</t>
  </si>
  <si>
    <t>A randomized controlled trial in travel demand management: Control group</t>
  </si>
  <si>
    <t>15 months</t>
  </si>
  <si>
    <t xml:space="preserve">(car) Mean Parking days per week; (PT) Mean Transit days per week </t>
  </si>
  <si>
    <t>SD 1.27</t>
  </si>
  <si>
    <t>SD 0.63</t>
  </si>
  <si>
    <t>control (% change in Transit days per week)</t>
  </si>
  <si>
    <r>
      <rPr>
        <b/>
        <sz val="11"/>
        <color rgb="FFFF0000"/>
        <rFont val="Times New Roman"/>
        <family val="1"/>
      </rPr>
      <t>CONTROL:</t>
    </r>
    <r>
      <rPr>
        <sz val="11"/>
        <color theme="1"/>
        <rFont val="Times New Roman"/>
        <family val="1"/>
      </rPr>
      <t xml:space="preserve"> % of drivers who decreased PDPW (Parking Days Per Week)</t>
    </r>
  </si>
  <si>
    <t>% of drivers who decreased PDPW (Parking Days Per Week)</t>
  </si>
  <si>
    <t>control (% who increased their transit use)</t>
  </si>
  <si>
    <t>A randomized controlled trial in travel demand management: Informational campaign (E1)</t>
  </si>
  <si>
    <t>Informational campaign (E1)</t>
  </si>
  <si>
    <t>Information provided by weekly e-mails</t>
  </si>
  <si>
    <t>SD 1.23</t>
  </si>
  <si>
    <t>SD 0.67</t>
  </si>
  <si>
    <t>% change in Transit days per week (dif-in-dif)</t>
  </si>
  <si>
    <t>% of drivers who decreased PDPW [control - treatment]</t>
  </si>
  <si>
    <t>% who increased their transit use</t>
  </si>
  <si>
    <t>A randomized controlled trial in travel demand management: Monetary rewards (E2)</t>
  </si>
  <si>
    <t>Monetary rewards (E2)</t>
  </si>
  <si>
    <t>Incentives in the form of TechCASH, an MIT currency loaded onto employee ID cards and redeemable at on-campus dining locations, bookstores and various campus services.</t>
  </si>
  <si>
    <t>SD 0.74</t>
  </si>
  <si>
    <t>A randomized controlled trial in travel demand management: Informational campaign &amp; Monetary rewards (E3)</t>
  </si>
  <si>
    <t>Informational campaign &amp; Monetary rewards (E3)</t>
  </si>
  <si>
    <t>Information provided by weekly e-mails + 
Incentives in the form of TechCASH, an MIT currency loaded onto employee ID cards and redeemable at on-campus dining locations, bookstores and various campus services.</t>
  </si>
  <si>
    <t>SD 0.76</t>
  </si>
  <si>
    <t>Control group; Alternate modes used (N = 728)</t>
  </si>
  <si>
    <t>No treatment</t>
  </si>
  <si>
    <t>Informational campaign (E1); Alternate modes used (N = 728)</t>
  </si>
  <si>
    <t>% drive alone (control -treatment)</t>
  </si>
  <si>
    <t>% change in transit use (treat-control)</t>
  </si>
  <si>
    <t>bike use (treatment - control)</t>
  </si>
  <si>
    <t>% walk (treatment - control)</t>
  </si>
  <si>
    <t>Monetary rewards (E2); Alternate modes used (N = 728)</t>
  </si>
  <si>
    <t>Informational campaign &amp; Monetary rewards (E3); Alternate modes used (N = 728)</t>
  </si>
  <si>
    <t>Online survey experiment to test the effect of two behaviorally informed
interventions on preferences for EVs: Norm Treatment</t>
  </si>
  <si>
    <t>Norm Treatment</t>
  </si>
  <si>
    <t>treatment-treatment</t>
  </si>
  <si>
    <t>Percentage of EV choices</t>
  </si>
  <si>
    <t>Online survey experiment to test the effect of two behaviorally informed
interventions on preferences for EVs: Salient Treatment</t>
  </si>
  <si>
    <t>Salient Treatment</t>
  </si>
  <si>
    <t>Incentives were contingent upon walking 10,000 steps per day on most days of the week (i.e. 4+ days per week). Treatment Group: Cash award, variable schedule</t>
  </si>
  <si>
    <t>Treatment Group: Cash award, variable schedule</t>
  </si>
  <si>
    <t>University</t>
  </si>
  <si>
    <t>Likelihood of Meeting the Walking Goal while the Incentive was Offered</t>
  </si>
  <si>
    <t>October</t>
  </si>
  <si>
    <t>regression coefficient</t>
  </si>
  <si>
    <t>Change over Time in the Likelihood of Meeting the Walking Goal while the Incentive was Offered</t>
  </si>
  <si>
    <t>B</t>
  </si>
  <si>
    <t>SE 1.21</t>
  </si>
  <si>
    <t>Incentives were contingent upon walking 10,000 steps per day on most days of the week (i.e. 4+ days per week). Treatment Group: Deposit contract, fixed schedule</t>
  </si>
  <si>
    <t>Treatment Group: Deposit contract, fixed schedule</t>
  </si>
  <si>
    <t>SE 1.10</t>
  </si>
  <si>
    <t>Incentives were contingent upon walking 10,000 steps per day on most days of the week (i.e. 4+ days per week). Treatment Group: Cash award, fixed schedule</t>
  </si>
  <si>
    <t>Treatment Group: Cash award, fixed schedule</t>
  </si>
  <si>
    <t>SE 1.16</t>
  </si>
  <si>
    <t>Incentives were contingent upon walking 10,000 steps per day on most days of the week (i.e. 4+ days per week). Treatment Group: Deposit contract, variable schedule</t>
  </si>
  <si>
    <t xml:space="preserve"> Treatment Group: Deposit contract, variable schedule</t>
  </si>
  <si>
    <t>Treatment Group: Deposit contract, variable schedule</t>
  </si>
  <si>
    <t xml:space="preserve">Questionnaire on the impact of stimuli on the choice to cycle to schools. Stimuli Material: </t>
  </si>
  <si>
    <t>Combination of an informational intervention and a behavioral intervention</t>
  </si>
  <si>
    <t>Informational intervention (Educational Video) + Behavioral intervention (Nudge)</t>
  </si>
  <si>
    <t>Change in favor of cycling to school</t>
  </si>
  <si>
    <t>Informational intervention alone</t>
  </si>
  <si>
    <t xml:space="preserve">Informational intervention (Educational Video) </t>
  </si>
  <si>
    <t>Behavioral intervention alone</t>
  </si>
  <si>
    <t>Behavioral intervention (Nudge)</t>
  </si>
  <si>
    <t>Questionnaire on the impact of stimuli on the choice to cycle to schools. Stimuli Material: Autonomous motivational message</t>
  </si>
  <si>
    <t>Autonomous motivational message</t>
  </si>
  <si>
    <t>Two types of motivations, a controlled motivational claim or an autonomous one. 
These claims were integrated in the intervention the children saw: Either in the informational intervention (Appendix A), in the behavioural intervention (Appendix B), or in both. As such, two videos and two behavioural interventions were made to manipulate the motivational orientation of children.</t>
  </si>
  <si>
    <t>Questionnaire on the impact of stimuli on the choice to cycle to schools. Stimuli Material: Controlled motivational message</t>
  </si>
  <si>
    <t>Controlled motivational message</t>
  </si>
  <si>
    <t>The (2) “Cycle Challenge”, a cycling promotion scheme/behavioural change programme, with an emphasis on whether long-term behavioural change occurred: New cyclists</t>
  </si>
  <si>
    <t>New cyclists</t>
  </si>
  <si>
    <t>cycling promotion scheme/behavioural change programme</t>
  </si>
  <si>
    <t>“Cycle Challenge” 2009 = 1 month
“Cycle Challenge” 2010 = 2 months
Follow-up survey =  2 months</t>
  </si>
  <si>
    <t>“Cycle Challenge”  November 2009
“Cycle Challenge” May 2010
Follow-up survey July 2012</t>
  </si>
  <si>
    <t>“Cycle Challenge”  November 2009
“Cycle Challenge” July 2010
Follow-up survey August 2012</t>
  </si>
  <si>
    <t>Percentage of respondents in 'New cyclist' cycling category according to frequency of use (may not sum to 100% due to rounding)
Unit: Percentage</t>
  </si>
  <si>
    <t xml:space="preserve">19
</t>
  </si>
  <si>
    <t>The (2) “Cycle Challenge”, a cycling promotion scheme/behavioural change programme, with an emphasis on whether long-term behavioural change occurred: Occasional cyclists</t>
  </si>
  <si>
    <t>Occasional cyclists</t>
  </si>
  <si>
    <t>Percentage of respondents in 'Occasional cyclist' cycling category according to frequency of use (may not sum to 100% due to rounding)
Unit: Percentage</t>
  </si>
  <si>
    <t xml:space="preserve">20
</t>
  </si>
  <si>
    <t>The (2) “Cycle Challenge”, a cycling promotion scheme/behavioural change programme, with an emphasis on whether long-term behavioural change occurred: Regular cyclists</t>
  </si>
  <si>
    <t>Regular cyclists</t>
  </si>
  <si>
    <t>“Cycle Challenge”  November 2009
“Cycle Challenge” July 2010
Follow-up survey August 2012</t>
  </si>
  <si>
    <t>Percentage of respondents in 'Regular cyclist' cycling category according to frequency of use (may not sum to 100% due to rounding)
Unit: Percentage</t>
  </si>
  <si>
    <t>The (2) “Cycle Challenge”, a cycling promotion scheme/behavioural change programme, with an emphasis on whether long-term behavioural change occurred</t>
  </si>
  <si>
    <t>“Cycle Challenge” 2009 = 1 month
“Cycle Challenge” 2010 = 2 months
Follow-up survey =  2 months</t>
  </si>
  <si>
    <t xml:space="preserve">Proportion of staff respondents travelling to work by mode. </t>
  </si>
  <si>
    <t>Bus</t>
  </si>
  <si>
    <t>Other PT (excluding bus)</t>
  </si>
  <si>
    <t>Survey on travel intentions and
behaviour regarding Personal travel planning (PTP) and workplace relocation after an episode of unplanned disruption: Group A</t>
  </si>
  <si>
    <t>Group A</t>
  </si>
  <si>
    <t>(participants not subject to one-to-one interviews between surveys)
 Greater Christchurch Healthy Commuter Programme (GCHCP)
The personal travel planning programme identify those businesses planning to move to the central city in the next 12 months. Employees of nine businesses were surveyed pre and post-move.</t>
  </si>
  <si>
    <t>&gt;6 months</t>
  </si>
  <si>
    <t>number of trips per week (before move)</t>
  </si>
  <si>
    <t>Other NA</t>
  </si>
  <si>
    <t>number of trips per week (pre-post)</t>
  </si>
  <si>
    <t>control (% change in mean trips per week)</t>
  </si>
  <si>
    <t>% change (pre-post)</t>
  </si>
  <si>
    <t>Survey on travel intentions and
behaviour regarding Personal travel planning (PTP) and workplace relocation after an episode of unplanned disruption: Group B</t>
  </si>
  <si>
    <t>Group B</t>
  </si>
  <si>
    <t>(participants subject to one-to-one interviews between surveys) 
Greater Christchurch Healthy Commuter Programme (GCHCP)
The personal travel planning programme identify those businesses planning to move to the central city in the next 12 months. Employees of nine businesses were surveyed pre and post-move.
Oral presentations at companies: provide staff with the results of the pre-move surveys and to inform staff about the GCHCP. (In one-on-one interviews) information regarding the (travel) option/s, a free Metrocard if they did not already have one. Equivalent of one week bus fare.</t>
  </si>
  <si>
    <t>SD: 4.01</t>
  </si>
  <si>
    <t>SD: 1.52</t>
  </si>
  <si>
    <t>SD: 3.04</t>
  </si>
  <si>
    <t>SD: 1.58</t>
  </si>
  <si>
    <t>SD: 1.63</t>
  </si>
  <si>
    <t>SD: 0.77</t>
  </si>
  <si>
    <t>% change in mean number of trips per week (dif-in-dif)</t>
  </si>
  <si>
    <t>Travel behaviour change programmes (TBCP) targeted at time allocated to driving: TBCP participants</t>
  </si>
  <si>
    <t>TBCP participants</t>
  </si>
  <si>
    <t>166 - see N-desc in Sample sheet</t>
  </si>
  <si>
    <t>Three different actions based on psychological principles of persuasion (Cialdini 1984): 
1. cope with barriers related to perceived behavioural control and instrumental attitudes applying persuasion principles of reciprocity and scarcity. Personalized journey planning.</t>
  </si>
  <si>
    <t>2. self-identity and status. invited to attend a talk given by a cardiologist and a sport trainer.
3. barriers related to affective attitudes. persuasion principles of social proof and liking. invited to watch a video session where people who recently had reduced the use of the car were interviewed on the street on why they had decided to do so.</t>
  </si>
  <si>
    <t xml:space="preserve"> autumn of 2011</t>
  </si>
  <si>
    <t>regression</t>
  </si>
  <si>
    <t>TOTALTRIPS (Primary index equation for model)</t>
  </si>
  <si>
    <t>Travel behaviour change programmes (TBCP) targeted at time allocated to driving: Control Group (CG) participants</t>
  </si>
  <si>
    <t>Control Group (CG) participants</t>
  </si>
  <si>
    <t xml:space="preserve">Three different actions based on psychological principles of persuasion (Cialdini 1984): 
1. cope with barriers related to perceived behavioural control and instrumental attitudes applying persuasion principles of reciprocity and scarcity. Personalized journey planning.
</t>
  </si>
  <si>
    <t>TOTALTIME (Primary index equation for model)</t>
  </si>
  <si>
    <t>TOTALTIME(Primary index equation for model)</t>
  </si>
  <si>
    <t>Travel behaviour change programmes (TBCP) assessment of effects on sustainable travel: TBCP participants</t>
  </si>
  <si>
    <t>Average time travel per day 
Unit: minutes</t>
  </si>
  <si>
    <t>Active Travel (walking + cycling)</t>
  </si>
  <si>
    <t>Average time travel per day (dif-in-dif)</t>
  </si>
  <si>
    <t>% change in Average time travel (dif-in-dif)</t>
  </si>
  <si>
    <t>% change in avg travel</t>
  </si>
  <si>
    <t xml:space="preserve">Change in average time travel per day </t>
  </si>
  <si>
    <t>Travel behaviour change programmes (TBCP) assessment of effects on sustainable travel: Control Group (CG) participants</t>
  </si>
  <si>
    <t>Control as baseline</t>
  </si>
  <si>
    <t xml:space="preserve">−0.1 </t>
  </si>
  <si>
    <t xml:space="preserve">−1.5 </t>
  </si>
  <si>
    <t>Difference of Travel time (% points) [dif-in-dif]</t>
  </si>
  <si>
    <t>Difference of Travel time (% points)</t>
  </si>
  <si>
    <t>Difference of Travel time by each mode / Total travel time between survey waves
Unit: Percentage Points</t>
  </si>
  <si>
    <t>control (% points)</t>
  </si>
  <si>
    <t>−6.7</t>
  </si>
  <si>
    <t>−12.9</t>
  </si>
  <si>
    <t>Difference of Travel time by each mode / Total travel time between survey waves
Unit: Percentage</t>
  </si>
  <si>
    <t>An impact assessment of a VTBC program for prospective Park &amp; Riders (PP&amp;Rs): PTP (1st evaluation-second week)</t>
  </si>
  <si>
    <t>PTP (1st evaluation-second week)</t>
  </si>
  <si>
    <t>PTP offers personalized and customized travel solutions devised on the basis of individuals’ observed travel behavior, to encourage them to travel more sustainably. 
The program involved a ‘‘before’’ and ‘‘after’’ phase, and between the two a recommendation for changing to more sustainable travel behavior was provided.</t>
  </si>
  <si>
    <r>
      <t xml:space="preserve">Percentage of sample that declared </t>
    </r>
    <r>
      <rPr>
        <sz val="11"/>
        <color rgb="FFFF0000"/>
        <rFont val="Times New Roman"/>
        <family val="1"/>
      </rPr>
      <t>changing/ not changing</t>
    </r>
    <r>
      <rPr>
        <sz val="11"/>
        <color theme="1"/>
        <rFont val="Times New Roman"/>
        <family val="1"/>
      </rPr>
      <t xml:space="preserve"> their travel behavior from PV to PT
Unit: Percentage</t>
    </r>
  </si>
  <si>
    <t>Percentage of sample that declared changing their travel behavior from PV to PT
Unit: Percentage</t>
  </si>
  <si>
    <t>An impact assessment of a VTBC program for prospective Park &amp; Riders (PP&amp;Rs): PTP (2nd evaluation-after 3 months)</t>
  </si>
  <si>
    <t>PTP (2nd evaluation-after 3 months)</t>
  </si>
  <si>
    <t>Percentage of sample that declared changing/ not changing their travel behavior from PV to PT
Unit: Percentage</t>
  </si>
  <si>
    <t>An impact assessment of a VTBC program for prospective Park &amp; Riders (PP&amp;Rs): PTIM</t>
  </si>
  <si>
    <t>PTIM</t>
  </si>
  <si>
    <t>PTIM uses more general information to promote public transit use through advertising campaigns, aimed at encouraging use of the light rail.</t>
  </si>
  <si>
    <t>An impact assessment of a VTBC program for prospective Park &amp; Riders (PP&amp;Rs): VTBC (PTP + PTIM)</t>
  </si>
  <si>
    <t>VTBC (PTP + PTIM)</t>
  </si>
  <si>
    <t>PTP + PTIM</t>
  </si>
  <si>
    <t>Experimental Evaluation of Information Interventions to Encourage car owners to travel on foot and by bicycle: CG (time per mode - short term estimate T2)</t>
  </si>
  <si>
    <t>Control (CG): Post-intervention survey values (T2) short term estimate</t>
  </si>
  <si>
    <t xml:space="preserve">Received no information </t>
  </si>
  <si>
    <r>
      <t>Time per travel mode 
Pre-intervention survey values (T1)
unit:</t>
    </r>
    <r>
      <rPr>
        <i/>
        <sz val="11"/>
        <color theme="1"/>
        <rFont val="Times New Roman"/>
        <family val="1"/>
      </rPr>
      <t xml:space="preserve"> </t>
    </r>
    <r>
      <rPr>
        <b/>
        <sz val="11"/>
        <color theme="1"/>
        <rFont val="Times New Roman"/>
        <family val="1"/>
      </rPr>
      <t>mean minutes per day</t>
    </r>
  </si>
  <si>
    <t xml:space="preserve">% change in Time per travel mode (T2 - T1)
</t>
  </si>
  <si>
    <t xml:space="preserve">control (T2): % change in Time per travel mode </t>
  </si>
  <si>
    <t>Experimental Evaluation of Information Interventions to Encourage car owners to travel on foot and by bicycle: CG (time per mode - long term estimate T3)</t>
  </si>
  <si>
    <t>Control (CG): (T3) long term estimate</t>
  </si>
  <si>
    <t>31- in instance T3 attrition occurred but its not specified by group sample</t>
  </si>
  <si>
    <t>20 months</t>
  </si>
  <si>
    <r>
      <t xml:space="preserve">Time per travel mode 
Pre-intervention survey values (T1)
unit: </t>
    </r>
    <r>
      <rPr>
        <b/>
        <sz val="11"/>
        <color theme="1"/>
        <rFont val="Times New Roman"/>
        <family val="1"/>
      </rPr>
      <t>mean minutes per day</t>
    </r>
  </si>
  <si>
    <t xml:space="preserve">% change in Time per travel mode (T3 -T1)
</t>
  </si>
  <si>
    <t xml:space="preserve">control (T3): % change in Time per travel mode </t>
  </si>
  <si>
    <t>Experimental Evaluation of Information Interventions to Encourage car owners to travel on foot and by bicycle: CG (trips per mode - short term estimate T2)</t>
  </si>
  <si>
    <t>Control (CG): short term estimate T2</t>
  </si>
  <si>
    <r>
      <t xml:space="preserve">Trips per travel mode 
Pre-intervention survey values (T1)
unit: </t>
    </r>
    <r>
      <rPr>
        <b/>
        <sz val="11"/>
        <color theme="1"/>
        <rFont val="Times New Roman"/>
        <family val="1"/>
      </rPr>
      <t>mean times per week</t>
    </r>
  </si>
  <si>
    <t>% change in Trips per travel mode (T2 -T1)</t>
  </si>
  <si>
    <t>control (T2): % change in Trips per travel mode</t>
  </si>
  <si>
    <t>Experimental Evaluation of Information Interventions to Encourage car owners to travel on foot and by bicycle: CG (trips per mode - long term estimate T3)</t>
  </si>
  <si>
    <t>Control (CG)</t>
  </si>
  <si>
    <t>% change in Trips per travel mode (T3-T1)</t>
  </si>
  <si>
    <t>control (T3): % change in Trips per travel mode</t>
  </si>
  <si>
    <t>Experimental Evaluation of Information Interventions to Encourage car owners to travel on foot and by bicycle</t>
  </si>
  <si>
    <t>Treatment Group 1: IG1 (time per mode - short term estimate T2)</t>
  </si>
  <si>
    <t>Only received information from the environmental aspect</t>
  </si>
  <si>
    <t>Time per travel mode (% dif-in-dif): T2</t>
  </si>
  <si>
    <t xml:space="preserve">Time per travel mode </t>
  </si>
  <si>
    <t xml:space="preserve">Group 1 (T2): % change in Time per travel mode </t>
  </si>
  <si>
    <t>Treatment Group 1: IG1 (time per mode - long term estimate T3)</t>
  </si>
  <si>
    <t>37- in instance T3 attrition occurred but its not specified by group sample</t>
  </si>
  <si>
    <t xml:space="preserve">Time per travel mode (% dif-in-dif): T3
</t>
  </si>
  <si>
    <t xml:space="preserve">Group 1 (T3): % change in Time per travel mode </t>
  </si>
  <si>
    <t>Treatment Group 1: IG1 (trips per mode - short term estimate T2)</t>
  </si>
  <si>
    <t xml:space="preserve"> Trips per travel mode (% dif-in-dif): T2</t>
  </si>
  <si>
    <t xml:space="preserve">Trips per travel mode </t>
  </si>
  <si>
    <t>Group 1 (T2): % change in Trips per travel mode</t>
  </si>
  <si>
    <t xml:space="preserve">Experimental Evaluation of Information Interventions to Encourage car owners to travel on foot and by bicycle: </t>
  </si>
  <si>
    <t>Treatment Group 1: IG1 (trips per mode - long term estimate T3)</t>
  </si>
  <si>
    <t>37 - in instance T3 attrition occurred but its not specified by group sample</t>
  </si>
  <si>
    <t xml:space="preserve">Trips per travel mode (% dif-in-dif): T3
</t>
  </si>
  <si>
    <t>Group 1 (T3): % change in Trips per travel mode</t>
  </si>
  <si>
    <t>Experimental Evaluation of Information Interventions to Encourage car owners to travel on foot and by bicycle: IG2 (time per mode - short term estimate T2)</t>
  </si>
  <si>
    <t>Treatment Group 2: IG2 (time per mode - short term estimate T2)</t>
  </si>
  <si>
    <t>Information combined with environment and health aspects was pushed, and a low health target was set</t>
  </si>
  <si>
    <t>Time per travel mode 
Pre-intervention survey values (T1)
unit: mean minutes per day</t>
  </si>
  <si>
    <t xml:space="preserve">Group 2 (T2): % change in Time per travel mode </t>
  </si>
  <si>
    <t>Treatment Group 2: IG2 (time per mode - long term estimate T3)</t>
  </si>
  <si>
    <t>39- in instance T3 attrition occurred but its not specified by group sample</t>
  </si>
  <si>
    <r>
      <t>Time per travel mode 
Pre-intervention survey values (T1)
unit:</t>
    </r>
    <r>
      <rPr>
        <b/>
        <sz val="11"/>
        <color theme="1"/>
        <rFont val="Times New Roman"/>
        <family val="1"/>
      </rPr>
      <t xml:space="preserve"> mean minutes per day</t>
    </r>
  </si>
  <si>
    <t xml:space="preserve">Group 2 (T3): % change in Time per travel mode </t>
  </si>
  <si>
    <t>Treatment Group 2: IG2 (trips per mode - short term estimate T2)</t>
  </si>
  <si>
    <t>Trips per travel mode (% dif-in-dif): T2</t>
  </si>
  <si>
    <t>Group 2 (T2): % change in Trips per travel mode</t>
  </si>
  <si>
    <t>Treatment Group 2: IG2 (trips per mode - long term estimate T3)</t>
  </si>
  <si>
    <t>39 - in instance T3 attrition occurred but its not specified by group sample</t>
  </si>
  <si>
    <r>
      <t>Trips per travel mode 
Pre-intervention survey values (T1)
unit:</t>
    </r>
    <r>
      <rPr>
        <b/>
        <sz val="11"/>
        <color theme="1"/>
        <rFont val="Times New Roman"/>
        <family val="1"/>
      </rPr>
      <t xml:space="preserve"> mean times per week</t>
    </r>
  </si>
  <si>
    <t>Group 2 (T3): % change in Trips per travel mode</t>
  </si>
  <si>
    <t>Treatment Group 3: IG3 (time per mode - short term estimate T2)</t>
  </si>
  <si>
    <t>Information in the third experimental group (tagged IG3) covered the environmental and health aspects and a high health target</t>
  </si>
  <si>
    <t xml:space="preserve">Group 3 (T2): % change in Time per travel mode </t>
  </si>
  <si>
    <t>Treatment Group 3: IG3 (time per mode - long term estimate T3)</t>
  </si>
  <si>
    <t xml:space="preserve">Group 3 (T3): % change in Time per travel mode </t>
  </si>
  <si>
    <t>Treatment Group 3: IG3 (trips per mode - short term estimate T2)</t>
  </si>
  <si>
    <t>Group 3 (T2): % change in Trips per travel mode</t>
  </si>
  <si>
    <t>Treatment Group 3: IG3 (trips per mode - long term estimate T3)</t>
  </si>
  <si>
    <t>Group 3 (T3): % change in Trips per travel mode</t>
  </si>
  <si>
    <t>Stated preference questionnaire</t>
  </si>
  <si>
    <t>questions about the respondent’s transport situation, hypothetical modal choices and questions about fare evasion. Each respondent was confronted with nine modal choices (3 price scenarios x 3 trip motives)</t>
  </si>
  <si>
    <t>Mid November 2012</t>
  </si>
  <si>
    <t>Voluntary renouncement of ownership of their cars, and in return, received free travel cards to local buses for six months: changes in modal share</t>
  </si>
  <si>
    <t xml:space="preserve">The experiment ‘Give up your car’ was targeted at two-car households interested in replacing their driving by using buses. </t>
  </si>
  <si>
    <t>kilometres per person per week</t>
  </si>
  <si>
    <t>Walking and cycling (km/week)</t>
  </si>
  <si>
    <t>kilometres per person per week (pre-post)</t>
  </si>
  <si>
    <t>% change in kilometres per person per week</t>
  </si>
  <si>
    <t>Voluntary renouncement of ownership of their cars, and in return, received free travel cards to local buses for six months: changes in GHG emissions</t>
  </si>
  <si>
    <t>kilograms of CO2e per person per week</t>
  </si>
  <si>
    <t>All modes ( kgCO2/week)</t>
  </si>
  <si>
    <t>WeChat information intervention with experimental group and the control group: Cluster Hedonic-GF (Goal Frame) CG</t>
  </si>
  <si>
    <t>Cluster Hedonic-GF (Goal Frame) CG</t>
  </si>
  <si>
    <t>residential</t>
  </si>
  <si>
    <t>The experiment involved setting up two WeChat groups, the experimental group and the control group</t>
  </si>
  <si>
    <t>Hedonic goal frame individualists: comfort and pleasure as their main goal in travel behavior, and their least concern is money and health. They prefer the car to other travel modes mainly because the car is more comfortable and better able to induce pleasant emotions.</t>
  </si>
  <si>
    <r>
      <rPr>
        <b/>
        <sz val="11"/>
        <color theme="1"/>
        <rFont val="Times New Roman"/>
        <family val="1"/>
      </rPr>
      <t>average daily use time (ADUT)</t>
    </r>
    <r>
      <rPr>
        <sz val="11"/>
        <color theme="1"/>
        <rFont val="Times New Roman"/>
        <family val="1"/>
      </rPr>
      <t xml:space="preserve">
1 (0 min), 
2 (0–10 min)
3 (10–30 min)
4 (30–60 min)
5 (60–90 min) 
6 (90–120 min)
7 (more than 120 min)</t>
    </r>
  </si>
  <si>
    <t>% change in average daily use time</t>
  </si>
  <si>
    <t>% Change in distance traveled (mins)</t>
  </si>
  <si>
    <t xml:space="preserve">average daily use time </t>
  </si>
  <si>
    <t xml:space="preserve">% change in average daily use time </t>
  </si>
  <si>
    <t>change in average daily use time</t>
  </si>
  <si>
    <t>WeChat information intervention with experimental group and the control group: Cluster Hedonic-GF (Goal Frame) IG</t>
  </si>
  <si>
    <t>Cluster Hedonic-GF (Goal Frame) IG</t>
  </si>
  <si>
    <t>Two WeChat groups, the experimental group and the control group. Information was pushed erratically to the experimental group using WeChat. Pushes of information occurred six times, once every day for the first six days, followed by no information in the remaining days.</t>
  </si>
  <si>
    <t>WeChat information intervention with experimental group and the control group: Cluster Gain-GF (Goal Frame) CG</t>
  </si>
  <si>
    <t>Cluster Gain-GF (Goal Frame) CG</t>
  </si>
  <si>
    <t>Gain goal frame individualists: concerned with convenience and money rather than comfort and the environment. They are more inclined to choose travel modes that can save time, money, or effort.</t>
  </si>
  <si>
    <t>WeChat information intervention with experimental group and the control group: Cluster Gain-GF (Goal Frame) IG</t>
  </si>
  <si>
    <t>Cluster Gain-GF (Goal Frame) IG</t>
  </si>
  <si>
    <t>WeChat information intervention with experimental group and the control group: Cluster Green-GF (Goal Frame) CG</t>
  </si>
  <si>
    <t>Cluster Green-GF (Goal Frame) CG</t>
  </si>
  <si>
    <t>Green goal frame individualists: attach much importance to environmental protection. Although they always own a car, they are more willing to sacrifice convenience and comfort goals and use other green modes for pro-environmental reasons.</t>
  </si>
  <si>
    <t>WeChat information intervention with experimental group and the control group: Cluster Green-GF (Goal Frame) IG</t>
  </si>
  <si>
    <t>Cluster Green-GF (Goal Frame) IG</t>
  </si>
  <si>
    <t>Introduction of a light rail service and a VTCB/PTP program</t>
  </si>
  <si>
    <t>All-group comparison between survey waves</t>
  </si>
  <si>
    <t>Three groups with different treatment:
PTP: participants who received the PTP;
CG: participants who formed part of the control group;
No PTP: participants who did not receive the PTP and were not included in the CG (these were users of bus services or car drivers who did not benefit from using the light rail service as they did not live along the corridor served by light railway).</t>
  </si>
  <si>
    <t>Modal share (1st wave survey)
Unit: Percentage</t>
  </si>
  <si>
    <t>car passenger</t>
  </si>
  <si>
    <t>Change in Modal share</t>
  </si>
  <si>
    <t>% Change in mode use</t>
  </si>
  <si>
    <t>Cycle street intervention and post-implementation (after 6 months) of  written household survey: Treatment group</t>
  </si>
  <si>
    <t>Treatment group</t>
  </si>
  <si>
    <t>residents living at Senefelderstraße and at the adjoining streets—i.e., those residents directly affected by the cycle street (Senefelder neighborhood)</t>
  </si>
  <si>
    <t>% change in mode use frequency (treatment - control)</t>
  </si>
  <si>
    <t>% change in mode use (treat - control)</t>
  </si>
  <si>
    <t>Cycle street intervention and post-implementation (after 6 months) of  written household survey: Control group</t>
  </si>
  <si>
    <t>similar number of residents of a nearby reference neighborhood in the city center 
similarity to the Senefelder neighborhood in terms of demographic structure, built environment, centrality, and access to public transport</t>
  </si>
  <si>
    <r>
      <rPr>
        <b/>
        <sz val="11"/>
        <color theme="1"/>
        <rFont val="Times New Roman"/>
        <family val="1"/>
      </rPr>
      <t>Percentage of sample that uses each mode frequently</t>
    </r>
    <r>
      <rPr>
        <sz val="11"/>
        <color theme="1"/>
        <rFont val="Times New Roman"/>
        <family val="1"/>
      </rPr>
      <t xml:space="preserve">
Frequent use: “1–3 days per week” or “(almost) daily”</t>
    </r>
  </si>
  <si>
    <t>Voluntary travel behavior change (VTBC) program: Treatment Group</t>
  </si>
  <si>
    <t>Treatment group (Post-test)</t>
  </si>
  <si>
    <t>(1) individualized counseling meeting
(2) first-time questionnaire
(3) Participants completed the questionnaire a  second time four to six weeks later (at the end of the bus test)
(4) three months after the test, they were contacted by phone and asked whether  they still took the bus and how frequently</t>
  </si>
  <si>
    <t>Frequency of use
Total n = 16</t>
  </si>
  <si>
    <t>Daily: 0
Regular: 0
Occasionally: 2
Never: 14
Missing data: 0</t>
  </si>
  <si>
    <t>Treatment group (3 month post-test)</t>
  </si>
  <si>
    <t>Voluntary travel behavior change (VTBC) program: Control Group</t>
  </si>
  <si>
    <t>completed the same questionnaire online twice with an interval of one month, at the same time as members participating in the program</t>
  </si>
  <si>
    <t>Frequency of use
Total n = 15</t>
  </si>
  <si>
    <t>Daily: 0
Regular: 0
Occasionally: 2
Never: 13
Missing data: 0</t>
  </si>
  <si>
    <t>Relocation to new apartment blocks with favorable urban location and public transport connections, additional multi-modal mobility services and reduced parking availability: Group HOA Haninge (1)</t>
  </si>
  <si>
    <t>Group HOA Haninge (1)</t>
  </si>
  <si>
    <t>Apartment block HOA Haninge (1)</t>
  </si>
  <si>
    <t>In both HOAs, the mobility services included car clubs with electric cars offering discounts for the residents, bike clubs with electric (cargo) bikes, safe and easily accessible parking for personal bikes, information.
(only) in HOA Haninge:
Financial incentives to use public transport: Everyone moving into HOA Haninge received a free public transport card for one month, or the equivalent amount as a pay-as-you-go card.
Personal travel planning offered by a travel coach and discounts on taxis and an offsite car hire service.</t>
  </si>
  <si>
    <t xml:space="preserve">Average number of days in a week that the different transport modes were reported as being used
Baseline: Pre-relocation survey </t>
  </si>
  <si>
    <t>% Change in average number of days</t>
  </si>
  <si>
    <t>% Change in Average number of days</t>
  </si>
  <si>
    <t xml:space="preserve">% growth in average daily use time </t>
  </si>
  <si>
    <t>% change in Average number of days in a week</t>
  </si>
  <si>
    <t>Change in average number of days</t>
  </si>
  <si>
    <t>Relocation to new apartment blocks with favorable urban location and public transport connections, additional multi-modal mobility services and reduced parking availability: Group HOA Elvsjoe (2)</t>
  </si>
  <si>
    <t>Group HOA Elvsjoe (2)</t>
  </si>
  <si>
    <t>Apartment block  HOA Elvsjoe (2)</t>
  </si>
  <si>
    <t xml:space="preserve">157 small- and medium-sized apartments targeted at young people who are buying their first apartment. 
In both HOAs, the mobility services included car clubs with electric cars offering discounts for the residents, bike clubs with electric (cargo) bikes, safe and easily accessible parking for personal bikes, information.
(only) in HOA Elvsjoe:
Financial incentives to use public transport: Residents who were not renting a parking space or who were not on a waiting list for a parking space received a one-year public transport card for free when they moved into HOA Elvsjoe.
</t>
  </si>
  <si>
    <t xml:space="preserve">6-month active urban mobility VTBC game app combining standard  gamification elements with personalized game content </t>
  </si>
  <si>
    <t>Behaviour change in terms of preferred transportation means used (percentage)</t>
  </si>
  <si>
    <t>Behaviour change in terms of preferred transportation (percentage)</t>
  </si>
  <si>
    <t xml:space="preserve">Individual trial participants were given the option to forfeit their right to a parking pass for one week, in exchange for (TG A) a $5 monetary incentive; </t>
  </si>
  <si>
    <t xml:space="preserve"> monetary incentive</t>
  </si>
  <si>
    <t>Only financial incentive (TG A) a $5 monetary incentive;</t>
  </si>
  <si>
    <t xml:space="preserve">Individual trial participants were given the option to forfeit their right to a parking pass for one week, in exchange for (TG B) a free cup of coffee or juice; </t>
  </si>
  <si>
    <t>free cup of coffee or juice</t>
  </si>
  <si>
    <t xml:space="preserve">Only social incentive (TG B) a free cup of coffee or juice; </t>
  </si>
  <si>
    <t>Individual trial participants were given the option to forfeit their right to a parking pass for one week, in exchange for (TG C) a free cup of coffee or juice, with a specified value of $2;</t>
  </si>
  <si>
    <t>a free cup of coffee or juice, with a specified value of $2;</t>
  </si>
  <si>
    <t xml:space="preserve">Mixed financial/social signals incentive (TG C) a free cup of coffee or juice, with a specified value of $2; </t>
  </si>
  <si>
    <t>Individual trial participants were given the option to forfeit their right to a parking pass for one week, in exchange for (TG D) a social request to give up their pass for altruistic reasons; in this case benefit to the environment</t>
  </si>
  <si>
    <t>benefit to the environment</t>
  </si>
  <si>
    <t>Social/Altruistic Reasons (TG D) a social request to give up their pass for altruistic reasons; in this case benefit to the environment</t>
  </si>
  <si>
    <t xml:space="preserve"> Set of 5 soft mobility management measures implemented in a school (all levels).</t>
  </si>
  <si>
    <t>Measures implemented:
1. Carpooling;
2. Park &amp; Stride;
3. School Route Map;
4. Safe Parking Banners;
5. Tree of Life Contest.</t>
  </si>
  <si>
    <t>Modal distribution pre-treatment
unit: percentage</t>
  </si>
  <si>
    <t>% change in modes</t>
  </si>
  <si>
    <t xml:space="preserve">Messaging interventions in relation to walking for university students. </t>
  </si>
  <si>
    <t>Health messages + self-monitoring (HSM)</t>
  </si>
  <si>
    <t>Participants (final sample: N = 39) assigned to this condition received daily messages on the physical health benefits related to taking at least 7,000 steps a day. They were also required to install an app to monitor their daily steps. Moreover, they received a daily request for sending a screenshot of daily steps.</t>
  </si>
  <si>
    <t xml:space="preserve">2 months </t>
  </si>
  <si>
    <r>
      <t xml:space="preserve">Walking activity (T1)
Unit: </t>
    </r>
    <r>
      <rPr>
        <b/>
        <sz val="11"/>
        <color theme="1"/>
        <rFont val="Times New Roman"/>
        <family val="1"/>
      </rPr>
      <t>Mean number of days spent walking at least 10 mins over the last week</t>
    </r>
    <r>
      <rPr>
        <sz val="11"/>
        <color theme="1"/>
        <rFont val="Times New Roman"/>
        <family val="1"/>
      </rPr>
      <t>.</t>
    </r>
  </si>
  <si>
    <t>SD 1.5</t>
  </si>
  <si>
    <t>% change in Mean walking days</t>
  </si>
  <si>
    <t>Well-being messages + self-monitoring (WSM)</t>
  </si>
  <si>
    <t>Participants (final sample: N = 37) assigned to this condition received messages on the psychological benefits related to taking at least 7,000 steps a day. They were also required to install an app to monitor their daily steps. Moreover, they received a daily request for sending a screenshot of daily steps.</t>
  </si>
  <si>
    <r>
      <t xml:space="preserve">Walking activity (T1)
Unit: </t>
    </r>
    <r>
      <rPr>
        <b/>
        <sz val="11"/>
        <color theme="1"/>
        <rFont val="Times New Roman"/>
        <family val="1"/>
      </rPr>
      <t>Mean number of days spent walking at least 10 mins over the last week.</t>
    </r>
  </si>
  <si>
    <t>SD 1.8</t>
  </si>
  <si>
    <t>Self-monitoring (SM)</t>
  </si>
  <si>
    <t>Participants (final sample: N = 39) assigned to this condition received no messages, but they were required to install an app to monitor their daily steps. Moreover, they received a daily request for sending a screenshot of daily steps.</t>
  </si>
  <si>
    <t>SD 1.44</t>
  </si>
  <si>
    <t>Control condition (CC)</t>
  </si>
  <si>
    <t>Participants (final sample: N = 41) assigned to this condition received no messages and were not required to monitor their daily steps.</t>
  </si>
  <si>
    <t>SD 1.34</t>
  </si>
  <si>
    <t>Control (% change in Mean walking days)</t>
  </si>
  <si>
    <t xml:space="preserve">Access to interactive online accessibility mapping application (IOAMA) for relocators before relocation </t>
  </si>
  <si>
    <t>Treatment</t>
  </si>
  <si>
    <t>The treatment group participants were given password-protected access to the IOAMA designed to assist their residential location decision making processes. IOAMA information was only available in the survey given to the treatment group participants which was the only difference in the pre-relocation surveys received by both groups.</t>
  </si>
  <si>
    <r>
      <rPr>
        <b/>
        <sz val="11"/>
        <color theme="1"/>
        <rFont val="Times New Roman"/>
        <family val="1"/>
      </rPr>
      <t xml:space="preserve">Number of single work trips per week </t>
    </r>
    <r>
      <rPr>
        <sz val="11"/>
        <color theme="1"/>
        <rFont val="Times New Roman"/>
        <family val="1"/>
      </rPr>
      <t xml:space="preserve">
Unit: Average n</t>
    </r>
  </si>
  <si>
    <t>Car as driver</t>
  </si>
  <si>
    <t>Car as passenger</t>
  </si>
  <si>
    <t>before and after + control post</t>
  </si>
  <si>
    <t>Mode share
Unit: Percentage</t>
  </si>
  <si>
    <t>change in modal share</t>
  </si>
  <si>
    <t>% change in mode share</t>
  </si>
  <si>
    <t>Control group participants received no information</t>
  </si>
  <si>
    <t>Control (% change in mode share)</t>
  </si>
  <si>
    <t>Personalized travel plan (PTP) for PP&amp;Rs (short term estimate - survey in the week following the PTP)</t>
  </si>
  <si>
    <t>PP&amp;Rs (Prospective Park and Riders) who received PTP</t>
  </si>
  <si>
    <t>car owner/drivers, who could conveniently (total travel time car + light rail shorter or equal to total travel time by car + parking time) reach work/study or discretionary locations traveling by car to the station car park, and then taking the light rail to the final destination</t>
  </si>
  <si>
    <t>Travel behavior change registered from PP&amp;R to P&amp;R
Unit: percentage</t>
  </si>
  <si>
    <t>Personalized travel plan (PTP) for PP&amp;Rs (long term estimate - survey 3 months after the PTP)</t>
  </si>
  <si>
    <t>Personalized travel plan (PTP) for PP&amp;Rs</t>
  </si>
  <si>
    <t>Current P&amp;R (Park and Riders)</t>
  </si>
  <si>
    <t>Light rail users who already are P&amp;R</t>
  </si>
  <si>
    <t>PP&amp;Rs (Prospective Park and Riders) who did not receive PTP only exposed to mass communication campaign</t>
  </si>
  <si>
    <t>Implementation of fare-free public transport policy (FFPT)</t>
  </si>
  <si>
    <t>area-wide</t>
  </si>
  <si>
    <t>Results for residents who did not access a Free Bus Passare taken as baseline values</t>
  </si>
  <si>
    <t>Ongoing</t>
  </si>
  <si>
    <t>Primary mode of transport
Unit: percentage</t>
  </si>
  <si>
    <t>train</t>
  </si>
  <si>
    <t>Mobility behaviour change programme: ‘Team Cup’ competition for sports teams (formal social group) 
(short term estimate - survey at the end of the programme)</t>
  </si>
  <si>
    <t>Formal social groups</t>
  </si>
  <si>
    <t xml:space="preserve">Participation was incentivized with a prize of 500 CHF (approx. 430 Euros) for the sports team with the highest ratio of bike trips to training sessions. </t>
  </si>
  <si>
    <t>Mode share
Unit: Percentage (SD)</t>
  </si>
  <si>
    <t>change in mode use</t>
  </si>
  <si>
    <t>Mobility behaviour change programme:
‘Fitness Cup’ competition for gym members (individuals)
(short term estimate - survey at the end of the programme)</t>
  </si>
  <si>
    <t>Individuals</t>
  </si>
  <si>
    <t xml:space="preserve">Participation was incentivized with a prize of three months of free gym membership for the individual who cycled to the gym the most.
This group is a control condition to explore if collaborating with formal social groups is a more effective strategy for behaviour change programmes in mobility compared to targeting individuals, but it still receives treatment. </t>
  </si>
  <si>
    <t>Mobility behaviour change programme: ‘Team Cup’ competition for sports teams (formal social group) 
(long term estimate - survey 12 weeks
after the programme ended)</t>
  </si>
  <si>
    <t>Mobility behaviour change programme:
‘Fitness Cup’ competition for gym members (individuals)
(long term estimate - survey 12 weeks
after the programme ended)</t>
  </si>
  <si>
    <t>Each participant in the project received a small leaflet with some descriptions of public transport in Värmland and a 30-day free public transport ticket.</t>
  </si>
  <si>
    <t>Sum frequency
Unit: n reported trips per week of full sample</t>
  </si>
  <si>
    <t>individualized; area-wide</t>
  </si>
  <si>
    <t>Active mode (walking and cycling)</t>
  </si>
  <si>
    <t xml:space="preserve">trips per week </t>
  </si>
  <si>
    <t>% Change in trips per week</t>
  </si>
  <si>
    <t>Average frequency
Unit: n days by mode</t>
  </si>
  <si>
    <t>% change in Average frequency (n days by mode)</t>
  </si>
  <si>
    <t>Average frequency</t>
  </si>
  <si>
    <t>Relative mode use
Unit: percentage</t>
  </si>
  <si>
    <t>change in relative mode use</t>
  </si>
  <si>
    <t>As a city-level intervention for travel mode, a dockless bicycle-sharing system was officially launched in Shanghai in April 2016.</t>
  </si>
  <si>
    <t xml:space="preserve">Treatment </t>
  </si>
  <si>
    <t>Travel mode choice for commuting trips
Unit: percentage</t>
  </si>
  <si>
    <t>Motorcycles/Electric motorcycles</t>
  </si>
  <si>
    <t>PT + walking (&gt;500m)</t>
  </si>
  <si>
    <t>Travel mode choice for non-commuting trips
Unit: percentage</t>
  </si>
  <si>
    <t>Transit pass</t>
  </si>
  <si>
    <t>Employees decision to commute on transit 
Unit= regression coefficient</t>
  </si>
  <si>
    <t>−0.558</t>
  </si>
  <si>
    <t>odds ratio</t>
  </si>
  <si>
    <t>Employees decision to commute on transit 
Unit= odds ratio</t>
  </si>
  <si>
    <t>Free parking</t>
  </si>
  <si>
    <t>Information based TDM (CO2 emissions and consumed calories)  delivered through face-to-face survey to assess impact on travel mode choice for commuting trips only (complete sample)</t>
  </si>
  <si>
    <t>Face-to-face total sample (a)
(259 obs.)</t>
  </si>
  <si>
    <t>RP</t>
  </si>
  <si>
    <t>RP Modal share
Unit: Percentage</t>
  </si>
  <si>
    <t>Information based TDM (CO2 emissions and consumed calories)  delivered through face-to-face survey to assess impact on travel mode choice for commuting trips only (sub-sample)</t>
  </si>
  <si>
    <t xml:space="preserve">Face-to-face subsample (b) to match sample characteristics of web-based sample
(146 obs) </t>
  </si>
  <si>
    <t xml:space="preserve">Information based TDM (CO2 emissions and consumed calories)  delivered through web-based survey to assess impact on travel mode choice for commuting trips only </t>
  </si>
  <si>
    <t xml:space="preserve">Web sample (c )
(146 obs.) </t>
  </si>
  <si>
    <t>PTP program: travel advisors (TAs) offered customized origin-destination information for about 15 minutes, regarding bus, bicycle systems and private bicycle: Employees</t>
  </si>
  <si>
    <t xml:space="preserve">Residential Short Term vs. Residential Long Term 
Short term values are taken as Baseline </t>
  </si>
  <si>
    <t>Trips per mode, person, week (short term)
Unit: n</t>
  </si>
  <si>
    <t>% change in Trips per mode, person, week</t>
  </si>
  <si>
    <t>% Change in trips</t>
  </si>
  <si>
    <t>% change in Trips per mode</t>
  </si>
  <si>
    <t xml:space="preserve">Control Short Term vs. Control Long Term 
Short term values are taken as Baseline </t>
  </si>
  <si>
    <t>Control (% change in Trips per mode, person, week)</t>
  </si>
  <si>
    <t>PTP program: travel advisors (TAs) offered customized origin-destination information for about 15 minutes, regarding bus, bicycle systems and private bicycle: Students</t>
  </si>
  <si>
    <t xml:space="preserve">Residential (?) vs. Residential Long Term 
Short term values are taken as Baseline </t>
  </si>
  <si>
    <t>Modal split (residential ?)
Unit: Percentage</t>
  </si>
  <si>
    <t>change in modal split</t>
  </si>
  <si>
    <t xml:space="preserve">Control Long Term 
Short term values are taken as Baseline </t>
  </si>
  <si>
    <t>FFPT program</t>
  </si>
  <si>
    <t>Modal share
Unit: Percentage</t>
  </si>
  <si>
    <t>VTBC program (either or both a community development approach and an individual conversation based approach): Wave 2 short-term assessment</t>
  </si>
  <si>
    <t>Wave 2 short-term assessment</t>
  </si>
  <si>
    <t>TravelSmart program</t>
  </si>
  <si>
    <t>Each participant was assigned a walkability score based on their home address. The resulting walkability score, ranging from 9 (car-dependent) to 88 (very walkable), suggested significant variations of the built environment among the households in the sample.</t>
  </si>
  <si>
    <t xml:space="preserve"> The walkability score was then dichotomized, using median split, into two groups: high walkability and low walkability.</t>
  </si>
  <si>
    <t xml:space="preserve">Number of trips
Unit: n </t>
  </si>
  <si>
    <t>number of trips (% dif-in-dif)</t>
  </si>
  <si>
    <t>Number of trips
Coefficients estimated</t>
  </si>
  <si>
    <t>number of trips (dif-in-dif)</t>
  </si>
  <si>
    <t>VTBC program (either or both a community development approach and an individual conversation based approach): Wave 3 long-term assessment</t>
  </si>
  <si>
    <t>Wave 3 long-term assessment</t>
  </si>
  <si>
    <t xml:space="preserve">Each participant was assigned a walkability score based on their home address. The resulting walkability score, ranging from 9 (car-dependent) to 88 (very walkable), suggested significant variations of the built environment among the households in the sample. </t>
  </si>
  <si>
    <t>The walkability score was then dichotomized, using median split, into two groups: high walkability and low walkability.</t>
  </si>
  <si>
    <t>Total trip time
Unit: Minutes</t>
  </si>
  <si>
    <t>Change in total trip time (% dif-in-dif)</t>
  </si>
  <si>
    <t>Total trip time
Coefficients estimated</t>
  </si>
  <si>
    <t>Change in total trip time (dif-in-dif)</t>
  </si>
  <si>
    <t>Total trip distance
Unit: km</t>
  </si>
  <si>
    <t>Change in total trip distance (% dif-in-dif)</t>
  </si>
  <si>
    <t>Total trip distance
Coefficients estimated</t>
  </si>
  <si>
    <t>Change in total trip distance (dif-in-dif)</t>
  </si>
  <si>
    <t>% change in trip distance</t>
  </si>
  <si>
    <t>Change in total trip distance (%dif-in-dif)</t>
  </si>
  <si>
    <t>% change in trip distance (dif-in-dif)</t>
  </si>
  <si>
    <t>Control: Wave 2 short-term assessment</t>
  </si>
  <si>
    <t>96 participants not participating in Travel Smart are the ‘control’ group</t>
  </si>
  <si>
    <t>Control (Change in Number of trips)</t>
  </si>
  <si>
    <t>Control:  Wave 3 long-term assessment</t>
  </si>
  <si>
    <t>Control (Change in total trip time)</t>
  </si>
  <si>
    <t>Control: Wave 3 long-term assessment</t>
  </si>
  <si>
    <t>Control (Change in Total trip distance)</t>
  </si>
  <si>
    <t>Advanced Traveller Information Systems (ATISs) app</t>
  </si>
  <si>
    <t>(app name/research project) Optimod’Lyon
a smartphone (Samsung Galaxy S3 mini) was presented as incentive</t>
  </si>
  <si>
    <t>Most frequent trip mode choice
Unit: n</t>
  </si>
  <si>
    <t>PT+car</t>
  </si>
  <si>
    <t>PT+soft modes</t>
  </si>
  <si>
    <t>change in Most frequent trip mode choice</t>
  </si>
  <si>
    <t>% change in mode (no of people)</t>
  </si>
  <si>
    <t>VTBC supported by routing mobile App: without gamification (Phase 2)</t>
  </si>
  <si>
    <t>routing mobile App Viaggia Rovereto Available on Google Play at https://play.google.com/store/apps/details?id=eu.trentorise.smartcampus.viaggiarovereto&amp;hl=en.</t>
  </si>
  <si>
    <t>phase 1 - baseline (1 week)
phase 2 - recommendations without gamification (2 weeks)</t>
  </si>
  <si>
    <t>Percentage of Km travelled for each mode of transport
Unit: Percentage</t>
  </si>
  <si>
    <t>Bike sharing</t>
  </si>
  <si>
    <t>Change in Percentage of Km travelled</t>
  </si>
  <si>
    <t>% Change in trip distance</t>
  </si>
  <si>
    <t>Percentage of Km travelled</t>
  </si>
  <si>
    <t>% change in Number of trips</t>
  </si>
  <si>
    <t>VTBC supported by routing mobile App: with gamification (Phase 3)</t>
  </si>
  <si>
    <t>phase 1 - baseline (1 week)
phase 3 - gamification (2 weeks)</t>
  </si>
  <si>
    <t>Trips that involved at least one leg in either the car or bike sharing mode
Unit: Percentage</t>
  </si>
  <si>
    <t>Change in % trips with bike share</t>
  </si>
  <si>
    <t>trips (treat-control)</t>
  </si>
  <si>
    <t>When Nudges Aren’t Enough: Experiment 1</t>
  </si>
  <si>
    <t>Treatment 1</t>
  </si>
  <si>
    <t>Treatment 2</t>
  </si>
  <si>
    <t xml:space="preserve">unplanned disruption </t>
  </si>
  <si>
    <t>usual travel/main mode of travel (before move)</t>
  </si>
  <si>
    <t>unplanned disruption</t>
  </si>
  <si>
    <t>Free-one-month electronic travel pass</t>
  </si>
  <si>
    <t>Automated response data</t>
  </si>
  <si>
    <t>Times of using bus as commute mode in past one week (Self-reported pre-intervention survey data)
Unit: n</t>
  </si>
  <si>
    <t>Employer provided incentives: charging of parking charge</t>
  </si>
  <si>
    <t>Employee Commute Options program, Portland, Oregon, US
DIS-incentive (fee for parking)</t>
  </si>
  <si>
    <t>TDM program: employers with +100 employees must develop a travel reduction plan and are expected to provide financial incentives to employees who commute by alternative modes</t>
  </si>
  <si>
    <t>Multinomial Logit (MNL) nested logit (NL) models</t>
  </si>
  <si>
    <t>(Without parking charge / Parking fee = 0)</t>
  </si>
  <si>
    <t>(car) Drive to Transit simple</t>
  </si>
  <si>
    <t>(car) Drive to Transit complex</t>
  </si>
  <si>
    <t>(PT) Walk to Transit complex</t>
  </si>
  <si>
    <t>Employer provided incentives:  transit pass for free or at a reduced cost</t>
  </si>
  <si>
    <t>Employee Commute Options program, Portland, Oregon, US</t>
  </si>
  <si>
    <t>(Without transit pass / Transit pass = 0)</t>
  </si>
  <si>
    <t>TBCP</t>
  </si>
  <si>
    <t xml:space="preserve">Each participant in the TBCP received at least two of the treatments:
(1) Report sent by post with personalized and general info on more sustainable
travel alternatives 
(2) talk given by a cardiologist and a sports trainer
(3) watch a motivational video session </t>
  </si>
  <si>
    <t>Daily travel time in Private Vehicle (PV)
Unit: min</t>
  </si>
  <si>
    <t>% change in daily travel time (dif-in-dif)</t>
  </si>
  <si>
    <t>Daily modal share
Unit: Percentage</t>
  </si>
  <si>
    <t>% change in modal share (dif-in-dif)</t>
  </si>
  <si>
    <t>control (% change in daily travel time)</t>
  </si>
  <si>
    <t>control (% change in modal share)</t>
  </si>
  <si>
    <t>% change in weeks goal was met (treat-control)</t>
  </si>
  <si>
    <t>Mean Number of Weeks that the Walking Goal was Met (B) After Incentive was Discontinued</t>
  </si>
  <si>
    <t>percentage of the given mode</t>
  </si>
  <si>
    <t>non-car</t>
  </si>
  <si>
    <t>Information transfer group</t>
  </si>
  <si>
    <t>percentage of the given mode (dif-in-dif)</t>
  </si>
  <si>
    <t>1996–2004</t>
  </si>
  <si>
    <t>mode share %</t>
  </si>
  <si>
    <t>relative change</t>
  </si>
  <si>
    <t>treatment (03/04-1998)</t>
  </si>
  <si>
    <t>PT IndiMark campaign</t>
  </si>
  <si>
    <t>mode share % (08-1997)</t>
  </si>
  <si>
    <t>Control (03/04-1998)</t>
  </si>
  <si>
    <t>treatment (10-1998)</t>
  </si>
  <si>
    <t>treatment (04-2002)</t>
  </si>
  <si>
    <t>Mid 2001</t>
  </si>
  <si>
    <t>Individualised marketing campaign</t>
  </si>
  <si>
    <t>EU-project TAPESTRY</t>
  </si>
  <si>
    <t>Travel Awareness Publicity and Education</t>
  </si>
  <si>
    <t>North Rhine-Westphalia (state)</t>
  </si>
  <si>
    <t>Victoria (State)</t>
  </si>
  <si>
    <t>Minnesota (state)</t>
  </si>
  <si>
    <t>Venlo (Municipality)</t>
  </si>
  <si>
    <t>West-Flanders (Province)</t>
  </si>
  <si>
    <t>Paisley</t>
  </si>
  <si>
    <t>Stuttgart, Freiberg</t>
  </si>
  <si>
    <t>Hampshire</t>
  </si>
  <si>
    <t>Bishopsworth, Hartcliffe</t>
  </si>
  <si>
    <t>Delft, Den Haag</t>
  </si>
  <si>
    <t>Hannover</t>
  </si>
  <si>
    <t>Oxford</t>
  </si>
  <si>
    <t>London </t>
  </si>
  <si>
    <t xml:space="preserve">Buckinghamshire </t>
  </si>
  <si>
    <t>Gloucestershire </t>
  </si>
  <si>
    <t>Plymouth</t>
  </si>
  <si>
    <t>St Helens</t>
  </si>
  <si>
    <t xml:space="preserve">Cambridgeshire </t>
  </si>
  <si>
    <t>Redcar and Cleveland</t>
  </si>
  <si>
    <t>Thurrock</t>
  </si>
  <si>
    <t>Shropshire</t>
  </si>
  <si>
    <t>Wrexham</t>
  </si>
  <si>
    <t>Yorkshire</t>
  </si>
  <si>
    <t>Great Missenden </t>
  </si>
  <si>
    <t>High Wycombe</t>
  </si>
  <si>
    <t xml:space="preserve"> High Wycombe</t>
  </si>
  <si>
    <t>Hertfordshire</t>
  </si>
  <si>
    <t>Wendover</t>
  </si>
  <si>
    <t>High Wycombe </t>
  </si>
  <si>
    <t>West Dunbartonshire</t>
  </si>
  <si>
    <t>Seattle</t>
  </si>
  <si>
    <t>Illawarra, Shoalhaven</t>
  </si>
  <si>
    <t>New South Wales (NSW)</t>
  </si>
  <si>
    <t>Missouri</t>
  </si>
  <si>
    <t>Pasadena</t>
  </si>
  <si>
    <t>Worchester</t>
  </si>
  <si>
    <t>Hyogo </t>
  </si>
  <si>
    <t>Gosnells</t>
  </si>
  <si>
    <t>Wanneroo</t>
  </si>
  <si>
    <t>Grange</t>
  </si>
  <si>
    <t>Townsville</t>
  </si>
  <si>
    <t>Göteborg</t>
  </si>
  <si>
    <t>Paisley, Blantyre, Dumfries, London</t>
  </si>
  <si>
    <t>Poole</t>
  </si>
  <si>
    <t xml:space="preserve"> Marin County</t>
  </si>
  <si>
    <t>(region) city_coded</t>
  </si>
  <si>
    <t>California (State)</t>
  </si>
  <si>
    <t>Davis</t>
  </si>
  <si>
    <t>North Central Texas (State)</t>
  </si>
  <si>
    <t>Edinburgh</t>
  </si>
  <si>
    <t>Carmichael</t>
  </si>
  <si>
    <t>Washington, DC (area)</t>
  </si>
  <si>
    <t>Los Angeles</t>
  </si>
  <si>
    <t>Amsterdam</t>
  </si>
  <si>
    <t>San Diego</t>
  </si>
  <si>
    <t>East Granby</t>
  </si>
  <si>
    <t>West Midlands (Metropolitan County)</t>
  </si>
  <si>
    <t>East Midlands (region)</t>
  </si>
  <si>
    <t>East of England (region)</t>
  </si>
  <si>
    <t>Yorkshire and the Humber (region)</t>
  </si>
  <si>
    <t>South West (region)</t>
  </si>
  <si>
    <t>South East (region)</t>
  </si>
  <si>
    <t>Moscow</t>
  </si>
  <si>
    <t>Ontario, Alberta, British Columbia,  Nova Scotia (region)</t>
  </si>
  <si>
    <t>Nevada</t>
  </si>
  <si>
    <t>Southern Denmark (region)</t>
  </si>
  <si>
    <t>Victoria (region)</t>
  </si>
  <si>
    <t>Flanders</t>
  </si>
  <si>
    <t>Auckland (region)</t>
  </si>
  <si>
    <t>Texas (region)</t>
  </si>
  <si>
    <t xml:space="preserve">London, Reading, Vancouver </t>
  </si>
  <si>
    <t>Oregon (region)</t>
  </si>
  <si>
    <t>Florida, Oregon</t>
  </si>
  <si>
    <t>Granada (region) and Jae´n (Castillo de Locoubı´n)</t>
  </si>
  <si>
    <t>Minneapolis (region)</t>
  </si>
  <si>
    <t>Hefei</t>
  </si>
  <si>
    <t>Xuzhou</t>
  </si>
  <si>
    <t>Trento (region)</t>
  </si>
  <si>
    <t>Portland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</si>
</sst>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43" x14ac:knownFonts="1">
    <font>
      <sz val="11"/>
      <color theme="1"/>
      <name val="Calibri"/>
      <family val="2"/>
      <scheme val="minor"/>
    </font>
    <font>
      <sz val="11"/>
      <color theme="1"/>
      <name val="Times New Roman"/>
      <family val="1"/>
    </font>
    <font>
      <b/>
      <sz val="11"/>
      <color theme="1"/>
      <name val="Times New Roman"/>
      <family val="1"/>
    </font>
    <font>
      <sz val="11"/>
      <color rgb="FF000000"/>
      <name val="Times New Roman"/>
      <family val="1"/>
    </font>
    <font>
      <b/>
      <sz val="14"/>
      <color theme="1"/>
      <name val="Times New Roman"/>
      <family val="1"/>
    </font>
    <font>
      <sz val="11"/>
      <name val="Times New Roman"/>
      <family val="1"/>
    </font>
    <font>
      <b/>
      <sz val="10"/>
      <color theme="1"/>
      <name val="Times New Roman"/>
      <family val="1"/>
    </font>
    <font>
      <b/>
      <sz val="10"/>
      <name val="Times New Roman"/>
      <family val="1"/>
    </font>
    <font>
      <sz val="10"/>
      <color theme="1"/>
      <name val="Times New Roman"/>
      <family val="1"/>
    </font>
    <font>
      <b/>
      <sz val="11"/>
      <name val="Times New Roman"/>
      <family val="1"/>
    </font>
    <font>
      <sz val="10"/>
      <name val="Times New Roman"/>
      <family val="1"/>
    </font>
    <font>
      <sz val="9"/>
      <color theme="1"/>
      <name val="Times New Roman"/>
      <family val="1"/>
    </font>
    <font>
      <sz val="11"/>
      <color rgb="FFFF0000"/>
      <name val="Times New Roman"/>
      <family val="1"/>
    </font>
    <font>
      <sz val="10"/>
      <color rgb="FFFF0000"/>
      <name val="Times New Roman"/>
      <family val="1"/>
    </font>
    <font>
      <b/>
      <sz val="10"/>
      <color rgb="FFFF0000"/>
      <name val="Times New Roman"/>
      <family val="1"/>
    </font>
    <font>
      <b/>
      <sz val="9"/>
      <color theme="1"/>
      <name val="Times New Roman"/>
      <family val="1"/>
    </font>
    <font>
      <b/>
      <sz val="9"/>
      <name val="Times New Roman"/>
      <family val="1"/>
    </font>
    <font>
      <sz val="9"/>
      <name val="Times New Roman"/>
      <family val="1"/>
    </font>
    <font>
      <sz val="9"/>
      <color rgb="FFFF0000"/>
      <name val="Times New Roman"/>
      <family val="1"/>
    </font>
    <font>
      <sz val="9"/>
      <color indexed="81"/>
      <name val="Tahoma"/>
      <family val="2"/>
    </font>
    <font>
      <b/>
      <sz val="9"/>
      <color indexed="81"/>
      <name val="Tahoma"/>
      <family val="2"/>
    </font>
    <font>
      <sz val="11.5"/>
      <color theme="1"/>
      <name val="Times New Roman"/>
      <family val="1"/>
    </font>
    <font>
      <b/>
      <sz val="11"/>
      <color theme="1"/>
      <name val="Calibri"/>
      <family val="2"/>
      <scheme val="minor"/>
    </font>
    <font>
      <sz val="11"/>
      <color rgb="FF292425"/>
      <name val="Times New Roman"/>
      <family val="1"/>
    </font>
    <font>
      <b/>
      <sz val="11"/>
      <color rgb="FFFF0000"/>
      <name val="Times New Roman"/>
      <family val="1"/>
    </font>
    <font>
      <i/>
      <sz val="11"/>
      <color theme="1"/>
      <name val="Times New Roman"/>
      <family val="1"/>
    </font>
    <font>
      <b/>
      <sz val="8"/>
      <color theme="1"/>
      <name val="Times New Roman"/>
      <family val="1"/>
    </font>
    <font>
      <b/>
      <sz val="9"/>
      <color rgb="FFFF0000"/>
      <name val="Times New Roman"/>
      <family val="1"/>
    </font>
    <font>
      <sz val="9"/>
      <color rgb="FF292425"/>
      <name val="Arial"/>
      <family val="2"/>
    </font>
    <font>
      <b/>
      <sz val="11"/>
      <color theme="0"/>
      <name val="Times New Roman"/>
      <family val="1"/>
    </font>
    <font>
      <sz val="10"/>
      <color rgb="FF000000"/>
      <name val="Times New Roman"/>
      <family val="1"/>
    </font>
    <font>
      <sz val="10"/>
      <color theme="1"/>
      <name val="Calibri"/>
      <family val="2"/>
      <scheme val="minor"/>
    </font>
    <font>
      <sz val="9"/>
      <color theme="1"/>
      <name val="Calibri"/>
      <family val="2"/>
      <scheme val="minor"/>
    </font>
    <font>
      <sz val="9"/>
      <color rgb="FF000000"/>
      <name val="Times New Roman"/>
      <family val="1"/>
    </font>
    <font>
      <b/>
      <sz val="9"/>
      <color rgb="FF008E73"/>
      <name val="Times New Roman"/>
      <family val="1"/>
    </font>
    <font>
      <sz val="9"/>
      <color rgb="FF00B050"/>
      <name val="Times New Roman"/>
      <family val="1"/>
    </font>
    <font>
      <sz val="9"/>
      <color rgb="FF292425"/>
      <name val="Times New Roman"/>
      <family val="1"/>
    </font>
    <font>
      <sz val="11"/>
      <color theme="0"/>
      <name val="Times New Roman"/>
      <family val="1"/>
    </font>
    <font>
      <sz val="10"/>
      <color theme="0"/>
      <name val="Times New Roman"/>
      <family val="1"/>
    </font>
    <font>
      <b/>
      <sz val="11"/>
      <color rgb="FFFF7C80"/>
      <name val="Times New Roman"/>
      <family val="1"/>
    </font>
    <font>
      <sz val="11"/>
      <color rgb="FF000000"/>
      <name val="Calibri"/>
      <family val="2"/>
    </font>
    <font>
      <b/>
      <sz val="10"/>
      <color rgb="FF000000"/>
      <name val="Times New Roman"/>
      <family val="1"/>
    </font>
    <font>
      <sz val="9"/>
      <color theme="1"/>
      <name val="Calibri"/>
      <family val="2"/>
    </font>
  </fonts>
  <fills count="3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DFD"/>
        <bgColor indexed="64"/>
      </patternFill>
    </fill>
    <fill>
      <patternFill patternType="solid">
        <fgColor rgb="FFFFE7FF"/>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D5FD"/>
        <bgColor indexed="64"/>
      </patternFill>
    </fill>
    <fill>
      <patternFill patternType="solid">
        <fgColor rgb="FFFFEFFE"/>
        <bgColor indexed="64"/>
      </patternFill>
    </fill>
    <fill>
      <patternFill patternType="solid">
        <fgColor rgb="FF00FFCC"/>
        <bgColor indexed="64"/>
      </patternFill>
    </fill>
    <fill>
      <patternFill patternType="solid">
        <fgColor theme="1" tint="0.499984740745262"/>
        <bgColor indexed="64"/>
      </patternFill>
    </fill>
    <fill>
      <patternFill patternType="solid">
        <fgColor rgb="FFF8CBAD"/>
        <bgColor rgb="FF000000"/>
      </patternFill>
    </fill>
    <fill>
      <patternFill patternType="solid">
        <fgColor rgb="FFC00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DDEBF7"/>
        <bgColor indexed="64"/>
      </patternFill>
    </fill>
    <fill>
      <patternFill patternType="solid">
        <fgColor rgb="FFFF0000"/>
        <bgColor indexed="64"/>
      </patternFill>
    </fill>
    <fill>
      <patternFill patternType="solid">
        <fgColor theme="9" tint="0.39997558519241921"/>
        <bgColor indexed="64"/>
      </patternFill>
    </fill>
  </fills>
  <borders count="26">
    <border>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673">
    <xf numFmtId="0" fontId="0" fillId="0" borderId="0" xfId="0"/>
    <xf numFmtId="0" fontId="1" fillId="0" borderId="0" xfId="0" applyFont="1"/>
    <xf numFmtId="0" fontId="2"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3" fillId="0" borderId="2" xfId="0" applyFont="1" applyBorder="1" applyAlignment="1">
      <alignment horizontal="left" vertical="center" wrapText="1"/>
    </xf>
    <xf numFmtId="0" fontId="6" fillId="0" borderId="2" xfId="0" applyFont="1" applyBorder="1" applyAlignment="1">
      <alignment horizontal="center" vertical="center"/>
    </xf>
    <xf numFmtId="0" fontId="8" fillId="0" borderId="2"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2" fillId="2" borderId="0" xfId="0" applyFont="1" applyFill="1" applyAlignment="1">
      <alignment horizontal="center" vertical="center" wrapText="1"/>
    </xf>
    <xf numFmtId="0" fontId="1" fillId="0" borderId="4" xfId="0" applyFont="1" applyBorder="1" applyAlignment="1">
      <alignment horizontal="left" vertical="center" wrapText="1"/>
    </xf>
    <xf numFmtId="0" fontId="9" fillId="2" borderId="0" xfId="0" applyFont="1" applyFill="1" applyAlignment="1">
      <alignment horizontal="center" vertical="center" wrapText="1"/>
    </xf>
    <xf numFmtId="0" fontId="2" fillId="0" borderId="0" xfId="0" applyFont="1" applyAlignment="1">
      <alignment vertical="center"/>
    </xf>
    <xf numFmtId="0" fontId="1" fillId="0" borderId="0" xfId="0" applyFont="1" applyAlignment="1">
      <alignment horizontal="left" vertical="center"/>
    </xf>
    <xf numFmtId="0" fontId="5" fillId="0" borderId="2" xfId="0" applyFont="1" applyBorder="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1" fillId="3" borderId="2" xfId="0" applyFont="1" applyFill="1" applyBorder="1" applyAlignment="1">
      <alignment horizontal="left" vertical="center" wrapText="1"/>
    </xf>
    <xf numFmtId="0" fontId="1" fillId="0" borderId="2" xfId="0" applyFont="1" applyBorder="1" applyAlignment="1">
      <alignment horizontal="center" vertical="center"/>
    </xf>
    <xf numFmtId="0" fontId="2" fillId="5" borderId="2" xfId="0" applyFont="1" applyFill="1" applyBorder="1" applyAlignment="1">
      <alignment horizontal="center" vertical="center"/>
    </xf>
    <xf numFmtId="0" fontId="6" fillId="5" borderId="2" xfId="0" applyFont="1" applyFill="1" applyBorder="1" applyAlignment="1">
      <alignment horizontal="left" vertical="center"/>
    </xf>
    <xf numFmtId="0" fontId="7" fillId="5" borderId="2" xfId="0" applyFont="1" applyFill="1" applyBorder="1" applyAlignment="1">
      <alignment horizontal="left" vertical="center" wrapText="1"/>
    </xf>
    <xf numFmtId="0" fontId="8" fillId="3" borderId="2" xfId="0" applyFont="1" applyFill="1" applyBorder="1" applyAlignment="1">
      <alignment horizontal="center" vertical="center"/>
    </xf>
    <xf numFmtId="0" fontId="1" fillId="6" borderId="2" xfId="0" applyFont="1" applyFill="1" applyBorder="1" applyAlignment="1">
      <alignment horizontal="left" vertical="center" wrapText="1"/>
    </xf>
    <xf numFmtId="0" fontId="1" fillId="6"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8" fillId="8" borderId="2" xfId="0" applyFont="1" applyFill="1" applyBorder="1" applyAlignment="1">
      <alignment horizontal="center" vertical="center"/>
    </xf>
    <xf numFmtId="0" fontId="1" fillId="8" borderId="2" xfId="0" applyFont="1" applyFill="1" applyBorder="1" applyAlignment="1">
      <alignment horizontal="left" vertical="center" wrapText="1"/>
    </xf>
    <xf numFmtId="0" fontId="1" fillId="8" borderId="2" xfId="0" applyFont="1" applyFill="1" applyBorder="1" applyAlignment="1">
      <alignment horizontal="center" vertical="center"/>
    </xf>
    <xf numFmtId="0" fontId="8" fillId="9" borderId="2" xfId="0" applyFont="1" applyFill="1" applyBorder="1" applyAlignment="1">
      <alignment horizontal="center" vertical="center"/>
    </xf>
    <xf numFmtId="0" fontId="1" fillId="9" borderId="2"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8" fillId="2" borderId="0" xfId="0" applyFont="1" applyFill="1" applyAlignment="1">
      <alignment horizontal="center" vertical="center"/>
    </xf>
    <xf numFmtId="0" fontId="8" fillId="3" borderId="0" xfId="0" applyFont="1" applyFill="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wrapText="1"/>
    </xf>
    <xf numFmtId="0" fontId="8" fillId="9" borderId="0" xfId="0" applyFont="1" applyFill="1" applyAlignment="1">
      <alignment horizontal="center" vertical="center"/>
    </xf>
    <xf numFmtId="0" fontId="8" fillId="8" borderId="0" xfId="0" applyFont="1" applyFill="1" applyAlignment="1">
      <alignment horizontal="center" vertical="center"/>
    </xf>
    <xf numFmtId="0" fontId="1" fillId="3" borderId="0" xfId="0" applyFont="1" applyFill="1" applyAlignment="1">
      <alignment horizontal="center" vertical="center"/>
    </xf>
    <xf numFmtId="0" fontId="1" fillId="6" borderId="0" xfId="0" applyFont="1" applyFill="1" applyAlignment="1">
      <alignment horizontal="center" vertical="center"/>
    </xf>
    <xf numFmtId="0" fontId="1" fillId="9" borderId="4" xfId="0" applyFont="1" applyFill="1" applyBorder="1" applyAlignment="1">
      <alignment horizontal="left" vertical="center"/>
    </xf>
    <xf numFmtId="0" fontId="1" fillId="9" borderId="0" xfId="0" applyFont="1" applyFill="1" applyAlignment="1">
      <alignment horizontal="center" vertical="center"/>
    </xf>
    <xf numFmtId="0" fontId="1" fillId="2" borderId="0" xfId="0" applyFont="1" applyFill="1" applyAlignment="1">
      <alignment horizontal="left" vertical="center" wrapText="1"/>
    </xf>
    <xf numFmtId="0" fontId="1" fillId="9" borderId="0" xfId="0" applyFont="1" applyFill="1" applyAlignment="1">
      <alignment horizontal="left" vertical="center" wrapText="1"/>
    </xf>
    <xf numFmtId="0" fontId="1" fillId="9" borderId="0" xfId="0" applyFont="1" applyFill="1" applyAlignment="1">
      <alignment horizontal="center" vertical="center" wrapText="1"/>
    </xf>
    <xf numFmtId="49" fontId="1" fillId="8"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0" fontId="1" fillId="8" borderId="0" xfId="0" applyFont="1" applyFill="1" applyAlignment="1">
      <alignment horizontal="center" vertical="center" wrapText="1"/>
    </xf>
    <xf numFmtId="0" fontId="1" fillId="8" borderId="4" xfId="0" applyFont="1" applyFill="1" applyBorder="1"/>
    <xf numFmtId="0" fontId="1" fillId="8" borderId="0" xfId="0" applyFont="1" applyFill="1"/>
    <xf numFmtId="0" fontId="1" fillId="9" borderId="0" xfId="0" applyFont="1" applyFill="1"/>
    <xf numFmtId="0" fontId="1" fillId="6" borderId="0" xfId="0" applyFont="1" applyFill="1" applyAlignment="1">
      <alignment horizontal="left" vertical="center" wrapText="1"/>
    </xf>
    <xf numFmtId="0" fontId="1" fillId="3" borderId="4" xfId="0" applyFont="1" applyFill="1" applyBorder="1" applyAlignment="1">
      <alignment horizontal="left" vertical="center"/>
    </xf>
    <xf numFmtId="0" fontId="1" fillId="3" borderId="0" xfId="0" applyFont="1" applyFill="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horizontal="center" vertical="center"/>
    </xf>
    <xf numFmtId="0" fontId="1" fillId="0" borderId="4" xfId="0" applyFont="1" applyBorder="1" applyAlignment="1">
      <alignment vertical="center" wrapText="1"/>
    </xf>
    <xf numFmtId="0" fontId="11" fillId="0" borderId="0" xfId="0" applyFont="1" applyAlignment="1">
      <alignment vertical="center" wrapText="1"/>
    </xf>
    <xf numFmtId="0" fontId="1" fillId="3" borderId="0" xfId="0" applyFont="1" applyFill="1" applyAlignment="1">
      <alignment horizontal="center" vertical="center" wrapText="1"/>
    </xf>
    <xf numFmtId="0" fontId="1" fillId="3" borderId="4" xfId="0" applyFont="1" applyFill="1" applyBorder="1" applyAlignment="1">
      <alignment horizontal="left" vertical="center" wrapText="1"/>
    </xf>
    <xf numFmtId="0" fontId="1" fillId="3" borderId="0" xfId="0" applyFont="1" applyFill="1" applyAlignment="1">
      <alignment horizontal="left" vertical="center"/>
    </xf>
    <xf numFmtId="0" fontId="1" fillId="6" borderId="0" xfId="0" applyFont="1" applyFill="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xf>
    <xf numFmtId="0" fontId="1" fillId="8" borderId="4" xfId="0" applyFont="1" applyFill="1" applyBorder="1" applyAlignment="1">
      <alignment horizontal="center" vertical="center" wrapText="1"/>
    </xf>
    <xf numFmtId="0" fontId="1" fillId="12" borderId="0" xfId="0" applyFont="1" applyFill="1" applyAlignment="1">
      <alignment horizontal="left" vertical="center" wrapText="1"/>
    </xf>
    <xf numFmtId="0" fontId="11" fillId="0" borderId="0" xfId="0" applyFont="1" applyAlignment="1">
      <alignment horizontal="left" vertical="center" wrapText="1"/>
    </xf>
    <xf numFmtId="0" fontId="9" fillId="0" borderId="2" xfId="0" applyFont="1" applyBorder="1" applyAlignment="1">
      <alignment horizontal="center" vertical="center"/>
    </xf>
    <xf numFmtId="0" fontId="3" fillId="0" borderId="0" xfId="0" applyFont="1" applyAlignment="1">
      <alignment horizontal="left" vertical="center" wrapText="1"/>
    </xf>
    <xf numFmtId="0" fontId="3" fillId="8" borderId="0" xfId="0" applyFont="1" applyFill="1" applyAlignment="1">
      <alignment horizontal="left" vertical="center" wrapText="1"/>
    </xf>
    <xf numFmtId="0" fontId="9" fillId="3" borderId="2" xfId="0" applyFont="1" applyFill="1" applyBorder="1" applyAlignment="1">
      <alignment horizontal="center" vertical="center"/>
    </xf>
    <xf numFmtId="0" fontId="5" fillId="3" borderId="0" xfId="0" applyFont="1" applyFill="1" applyAlignment="1">
      <alignment horizontal="left" vertical="center" wrapText="1"/>
    </xf>
    <xf numFmtId="0" fontId="9" fillId="9" borderId="2" xfId="0" applyFont="1" applyFill="1" applyBorder="1" applyAlignment="1">
      <alignment horizontal="center" vertical="center"/>
    </xf>
    <xf numFmtId="0" fontId="1" fillId="10" borderId="2" xfId="0" applyFont="1" applyFill="1" applyBorder="1" applyAlignment="1">
      <alignment horizontal="left" vertical="center" wrapText="1"/>
    </xf>
    <xf numFmtId="0" fontId="9" fillId="13" borderId="2" xfId="0" applyFont="1" applyFill="1" applyBorder="1" applyAlignment="1">
      <alignment horizontal="center" vertical="center"/>
    </xf>
    <xf numFmtId="0" fontId="1" fillId="13" borderId="0" xfId="0" applyFont="1" applyFill="1" applyAlignment="1">
      <alignment horizontal="left" vertical="center" wrapText="1"/>
    </xf>
    <xf numFmtId="0" fontId="1" fillId="13" borderId="2" xfId="0" applyFont="1" applyFill="1" applyBorder="1" applyAlignment="1">
      <alignment horizontal="left" vertical="center" wrapText="1"/>
    </xf>
    <xf numFmtId="0" fontId="12" fillId="9" borderId="0" xfId="0" applyFont="1" applyFill="1" applyAlignment="1">
      <alignment horizontal="left" vertical="center" wrapText="1"/>
    </xf>
    <xf numFmtId="0" fontId="2" fillId="10" borderId="6" xfId="0" applyFont="1" applyFill="1" applyBorder="1" applyAlignment="1">
      <alignment horizontal="center" vertical="center"/>
    </xf>
    <xf numFmtId="0" fontId="8" fillId="0" borderId="2" xfId="0" applyFont="1" applyBorder="1" applyAlignment="1">
      <alignment horizontal="left" vertical="center" wrapText="1"/>
    </xf>
    <xf numFmtId="0" fontId="6" fillId="8" borderId="2" xfId="0" applyFont="1" applyFill="1" applyBorder="1" applyAlignment="1">
      <alignment horizontal="center" vertical="center"/>
    </xf>
    <xf numFmtId="0" fontId="8" fillId="0" borderId="2" xfId="0" applyFont="1" applyBorder="1" applyAlignment="1">
      <alignment horizontal="left" vertical="center"/>
    </xf>
    <xf numFmtId="0" fontId="8" fillId="8" borderId="2" xfId="0" applyFont="1" applyFill="1" applyBorder="1" applyAlignment="1">
      <alignment horizontal="left" vertical="center" wrapText="1"/>
    </xf>
    <xf numFmtId="0" fontId="14" fillId="0" borderId="2" xfId="0" applyFont="1" applyBorder="1" applyAlignment="1">
      <alignment horizontal="center" vertical="center"/>
    </xf>
    <xf numFmtId="0" fontId="13" fillId="0" borderId="2" xfId="0" applyFont="1" applyBorder="1" applyAlignment="1">
      <alignment horizontal="left" vertical="center" wrapText="1"/>
    </xf>
    <xf numFmtId="0" fontId="8" fillId="0" borderId="3" xfId="0" applyFont="1" applyBorder="1" applyAlignment="1">
      <alignment horizontal="center" vertical="center"/>
    </xf>
    <xf numFmtId="0" fontId="3" fillId="8" borderId="2" xfId="0" applyFont="1" applyFill="1" applyBorder="1" applyAlignment="1">
      <alignment horizontal="left" vertical="center" wrapText="1"/>
    </xf>
    <xf numFmtId="0" fontId="3" fillId="9" borderId="2" xfId="0" applyFont="1" applyFill="1" applyBorder="1" applyAlignment="1">
      <alignment horizontal="left" vertical="center" wrapText="1"/>
    </xf>
    <xf numFmtId="0" fontId="1" fillId="10" borderId="0" xfId="0" applyFont="1" applyFill="1" applyAlignment="1">
      <alignment horizontal="left" vertical="center" wrapText="1"/>
    </xf>
    <xf numFmtId="0" fontId="3" fillId="9" borderId="0" xfId="0" applyFont="1" applyFill="1" applyAlignment="1">
      <alignment horizontal="left" vertical="center" wrapText="1"/>
    </xf>
    <xf numFmtId="0" fontId="1" fillId="3" borderId="4" xfId="0" applyFont="1" applyFill="1" applyBorder="1" applyAlignment="1">
      <alignment horizontal="center" vertical="center"/>
    </xf>
    <xf numFmtId="0" fontId="1" fillId="9" borderId="4" xfId="0" applyFont="1" applyFill="1" applyBorder="1" applyAlignment="1">
      <alignment horizontal="center" vertical="center"/>
    </xf>
    <xf numFmtId="0" fontId="8" fillId="0" borderId="0" xfId="0" applyFont="1" applyAlignment="1">
      <alignment horizontal="left"/>
    </xf>
    <xf numFmtId="49" fontId="1" fillId="0" borderId="0" xfId="0" applyNumberFormat="1" applyFont="1" applyAlignment="1">
      <alignment horizontal="left" vertical="center"/>
    </xf>
    <xf numFmtId="0" fontId="12" fillId="0" borderId="0" xfId="0" applyFont="1" applyAlignment="1">
      <alignment horizontal="center" vertical="center" wrapText="1"/>
    </xf>
    <xf numFmtId="0" fontId="8" fillId="8" borderId="0" xfId="0" applyFont="1" applyFill="1" applyAlignment="1">
      <alignment horizontal="left" vertical="center" wrapText="1"/>
    </xf>
    <xf numFmtId="0" fontId="8" fillId="3" borderId="0" xfId="0" applyFont="1" applyFill="1" applyAlignment="1">
      <alignment horizontal="left" vertical="center" wrapText="1"/>
    </xf>
    <xf numFmtId="0" fontId="10" fillId="3" borderId="0" xfId="0" applyFont="1" applyFill="1" applyAlignment="1">
      <alignment horizontal="left" vertical="center" wrapText="1"/>
    </xf>
    <xf numFmtId="0" fontId="8" fillId="9" borderId="0" xfId="0" applyFont="1" applyFill="1" applyAlignment="1">
      <alignment horizontal="left" vertical="center" wrapText="1"/>
    </xf>
    <xf numFmtId="0" fontId="11" fillId="0" borderId="0" xfId="0" applyFont="1" applyAlignment="1">
      <alignment horizontal="center" vertical="center"/>
    </xf>
    <xf numFmtId="0" fontId="16" fillId="5" borderId="0" xfId="0" applyFont="1" applyFill="1" applyAlignment="1">
      <alignment horizontal="left" vertical="center" wrapText="1"/>
    </xf>
    <xf numFmtId="0" fontId="11" fillId="8" borderId="0" xfId="0" applyFont="1" applyFill="1" applyAlignment="1">
      <alignment horizontal="left" vertical="center" wrapText="1"/>
    </xf>
    <xf numFmtId="0" fontId="11" fillId="3" borderId="0" xfId="0" applyFont="1" applyFill="1" applyAlignment="1">
      <alignment horizontal="left" vertical="center" wrapText="1"/>
    </xf>
    <xf numFmtId="0" fontId="17" fillId="3" borderId="0" xfId="0" applyFont="1" applyFill="1" applyAlignment="1">
      <alignment horizontal="left" vertical="center" wrapText="1"/>
    </xf>
    <xf numFmtId="0" fontId="11" fillId="9" borderId="0" xfId="0" applyFont="1" applyFill="1" applyAlignment="1">
      <alignment horizontal="left" vertical="center" wrapText="1"/>
    </xf>
    <xf numFmtId="0" fontId="11" fillId="10" borderId="0" xfId="0" applyFont="1" applyFill="1" applyAlignment="1">
      <alignment horizontal="left" vertical="center" wrapText="1"/>
    </xf>
    <xf numFmtId="0" fontId="11" fillId="13" borderId="0" xfId="0" applyFont="1" applyFill="1" applyAlignment="1">
      <alignment horizontal="left" vertical="center" wrapText="1"/>
    </xf>
    <xf numFmtId="0" fontId="18" fillId="9" borderId="0" xfId="0" applyFont="1" applyFill="1" applyAlignment="1">
      <alignment horizontal="left" vertical="center" wrapText="1"/>
    </xf>
    <xf numFmtId="0" fontId="18" fillId="0" borderId="0" xfId="0" applyFont="1" applyAlignment="1">
      <alignment horizontal="left" vertical="center" wrapText="1"/>
    </xf>
    <xf numFmtId="0" fontId="11" fillId="11" borderId="0" xfId="0" applyFont="1" applyFill="1" applyAlignment="1">
      <alignment horizontal="left" vertical="center" wrapText="1"/>
    </xf>
    <xf numFmtId="0" fontId="9" fillId="11" borderId="2" xfId="0" applyFont="1" applyFill="1" applyBorder="1" applyAlignment="1">
      <alignment horizontal="center" vertical="center"/>
    </xf>
    <xf numFmtId="0" fontId="8" fillId="3" borderId="2" xfId="0" applyFont="1" applyFill="1" applyBorder="1" applyAlignment="1">
      <alignment horizontal="left" vertical="center" wrapText="1"/>
    </xf>
    <xf numFmtId="0" fontId="5" fillId="8" borderId="0" xfId="0" applyFont="1" applyFill="1" applyAlignment="1">
      <alignment horizontal="center" vertical="center" wrapText="1"/>
    </xf>
    <xf numFmtId="0" fontId="11" fillId="0" borderId="0" xfId="0" applyFont="1" applyAlignment="1">
      <alignment horizontal="left" vertical="center"/>
    </xf>
    <xf numFmtId="49" fontId="1" fillId="0" borderId="4" xfId="0" applyNumberFormat="1" applyFont="1" applyBorder="1" applyAlignment="1">
      <alignment horizontal="center" vertical="center" wrapText="1"/>
    </xf>
    <xf numFmtId="0" fontId="11" fillId="6" borderId="0" xfId="0" applyFont="1" applyFill="1" applyAlignment="1">
      <alignment horizontal="left" vertical="center"/>
    </xf>
    <xf numFmtId="0" fontId="3" fillId="0" borderId="0" xfId="0" applyFont="1" applyAlignment="1">
      <alignment horizontal="center" vertical="center" wrapText="1"/>
    </xf>
    <xf numFmtId="49" fontId="1"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5" fillId="0" borderId="0" xfId="0" applyFont="1" applyAlignment="1">
      <alignment horizontal="center" vertical="center" wrapText="1"/>
    </xf>
    <xf numFmtId="0" fontId="3" fillId="8" borderId="0" xfId="0" applyFont="1" applyFill="1" applyAlignment="1">
      <alignment horizontal="center" vertical="center" wrapText="1"/>
    </xf>
    <xf numFmtId="0" fontId="5" fillId="3" borderId="0" xfId="0" applyFont="1" applyFill="1" applyAlignment="1">
      <alignment horizontal="center" vertical="center" wrapText="1"/>
    </xf>
    <xf numFmtId="0" fontId="12" fillId="9" borderId="0" xfId="0" applyFont="1" applyFill="1" applyAlignment="1">
      <alignment horizontal="center" vertical="center" wrapText="1"/>
    </xf>
    <xf numFmtId="0" fontId="13" fillId="0" borderId="0" xfId="0" applyFont="1" applyAlignment="1">
      <alignment horizontal="center" vertical="center" wrapText="1"/>
    </xf>
    <xf numFmtId="0" fontId="12" fillId="3" borderId="0" xfId="0" applyFont="1" applyFill="1" applyAlignment="1">
      <alignment horizontal="left" vertical="center" wrapText="1"/>
    </xf>
    <xf numFmtId="0" fontId="1" fillId="3" borderId="4" xfId="0" applyFont="1" applyFill="1" applyBorder="1" applyAlignment="1">
      <alignment vertical="center" wrapText="1"/>
    </xf>
    <xf numFmtId="0" fontId="2" fillId="0" borderId="0" xfId="0" applyFont="1" applyAlignment="1">
      <alignment horizontal="center" vertical="center" wrapText="1"/>
    </xf>
    <xf numFmtId="0" fontId="12" fillId="3" borderId="0" xfId="0" applyFont="1" applyFill="1" applyAlignment="1">
      <alignment horizontal="center" vertical="center"/>
    </xf>
    <xf numFmtId="0" fontId="1" fillId="0" borderId="5" xfId="0" applyFont="1" applyBorder="1" applyAlignment="1">
      <alignment horizontal="center" vertical="center" wrapText="1"/>
    </xf>
    <xf numFmtId="0" fontId="1" fillId="9" borderId="3" xfId="0" applyFont="1" applyFill="1" applyBorder="1" applyAlignment="1">
      <alignment horizontal="center" vertical="center"/>
    </xf>
    <xf numFmtId="0" fontId="1" fillId="3" borderId="0" xfId="0" applyFont="1" applyFill="1" applyAlignment="1">
      <alignment vertical="center"/>
    </xf>
    <xf numFmtId="0" fontId="11" fillId="3" borderId="0" xfId="0" applyFont="1" applyFill="1" applyAlignment="1">
      <alignment horizontal="left" vertical="center"/>
    </xf>
    <xf numFmtId="49" fontId="1" fillId="3" borderId="4" xfId="0" applyNumberFormat="1" applyFont="1" applyFill="1" applyBorder="1" applyAlignment="1">
      <alignment horizontal="left" vertical="center"/>
    </xf>
    <xf numFmtId="49" fontId="1" fillId="3" borderId="0" xfId="0" applyNumberFormat="1" applyFont="1" applyFill="1" applyAlignment="1">
      <alignment horizontal="left" vertical="center"/>
    </xf>
    <xf numFmtId="0" fontId="1" fillId="3" borderId="0" xfId="0" applyFont="1" applyFill="1"/>
    <xf numFmtId="0" fontId="1" fillId="3" borderId="3" xfId="0" applyFont="1" applyFill="1" applyBorder="1" applyAlignment="1">
      <alignment horizontal="center" vertical="center"/>
    </xf>
    <xf numFmtId="0" fontId="2" fillId="3" borderId="0" xfId="0" applyFont="1" applyFill="1" applyAlignment="1">
      <alignment horizontal="center" vertical="center"/>
    </xf>
    <xf numFmtId="0" fontId="5" fillId="3" borderId="2" xfId="0" applyFont="1" applyFill="1" applyBorder="1" applyAlignment="1">
      <alignment horizontal="center" vertical="center"/>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xf>
    <xf numFmtId="0" fontId="1" fillId="9" borderId="0" xfId="0" applyFont="1" applyFill="1" applyAlignment="1">
      <alignment horizontal="left" vertical="center"/>
    </xf>
    <xf numFmtId="0" fontId="8" fillId="10" borderId="2" xfId="0" applyFont="1" applyFill="1" applyBorder="1" applyAlignment="1">
      <alignment horizontal="left" vertical="center" wrapText="1"/>
    </xf>
    <xf numFmtId="0" fontId="8" fillId="11" borderId="2" xfId="0" applyFont="1" applyFill="1" applyBorder="1" applyAlignment="1">
      <alignment horizontal="left" vertical="center" wrapText="1"/>
    </xf>
    <xf numFmtId="0" fontId="10" fillId="3" borderId="2" xfId="0" applyFont="1" applyFill="1" applyBorder="1" applyAlignment="1">
      <alignment horizontal="left" vertical="center" wrapText="1"/>
    </xf>
    <xf numFmtId="0" fontId="8" fillId="9" borderId="2" xfId="0" applyFont="1" applyFill="1" applyBorder="1" applyAlignment="1">
      <alignment horizontal="left" vertical="center" wrapText="1"/>
    </xf>
    <xf numFmtId="0" fontId="8" fillId="13" borderId="2" xfId="0" applyFont="1" applyFill="1" applyBorder="1" applyAlignment="1">
      <alignment horizontal="left" vertical="center" wrapText="1"/>
    </xf>
    <xf numFmtId="0" fontId="13" fillId="9" borderId="2" xfId="0" applyFont="1" applyFill="1" applyBorder="1" applyAlignment="1">
      <alignment horizontal="left" vertical="center" wrapText="1"/>
    </xf>
    <xf numFmtId="0" fontId="1" fillId="13" borderId="5" xfId="0" applyFont="1" applyFill="1" applyBorder="1" applyAlignment="1">
      <alignment horizontal="center" vertical="center" wrapText="1"/>
    </xf>
    <xf numFmtId="0" fontId="1" fillId="13" borderId="4" xfId="0" applyFont="1" applyFill="1" applyBorder="1" applyAlignment="1">
      <alignment horizontal="center" vertical="center"/>
    </xf>
    <xf numFmtId="0" fontId="1" fillId="13" borderId="0" xfId="0" applyFont="1" applyFill="1" applyAlignment="1">
      <alignment horizontal="center" vertical="center"/>
    </xf>
    <xf numFmtId="0" fontId="1" fillId="13" borderId="3" xfId="0" applyFont="1" applyFill="1" applyBorder="1" applyAlignment="1">
      <alignment horizontal="center" vertical="center"/>
    </xf>
    <xf numFmtId="0" fontId="1" fillId="13" borderId="0" xfId="0" applyFont="1" applyFill="1" applyAlignment="1">
      <alignment horizontal="center" vertical="center" wrapText="1"/>
    </xf>
    <xf numFmtId="0" fontId="1" fillId="13" borderId="0" xfId="0" applyFont="1" applyFill="1"/>
    <xf numFmtId="9" fontId="1" fillId="0" borderId="0" xfId="0" applyNumberFormat="1" applyFont="1" applyAlignment="1">
      <alignment horizontal="center" vertical="center"/>
    </xf>
    <xf numFmtId="0" fontId="2" fillId="13" borderId="0" xfId="0" applyFont="1" applyFill="1" applyAlignment="1">
      <alignment horizontal="center" vertical="center"/>
    </xf>
    <xf numFmtId="0" fontId="1" fillId="13" borderId="2" xfId="0" applyFont="1" applyFill="1" applyBorder="1" applyAlignment="1">
      <alignment horizontal="center" vertical="center"/>
    </xf>
    <xf numFmtId="3" fontId="1" fillId="0" borderId="0" xfId="0" applyNumberFormat="1" applyFont="1" applyAlignment="1">
      <alignment horizontal="center" vertical="center" wrapText="1"/>
    </xf>
    <xf numFmtId="0" fontId="2" fillId="14" borderId="0" xfId="0" applyFont="1" applyFill="1" applyAlignment="1">
      <alignment horizontal="center" vertical="center"/>
    </xf>
    <xf numFmtId="0" fontId="1" fillId="9" borderId="0" xfId="0" applyFont="1" applyFill="1" applyAlignment="1">
      <alignment vertical="center" wrapText="1"/>
    </xf>
    <xf numFmtId="0" fontId="1" fillId="12" borderId="0" xfId="0" applyFont="1" applyFill="1" applyAlignment="1">
      <alignment horizontal="center" vertical="center" wrapText="1"/>
    </xf>
    <xf numFmtId="0" fontId="1" fillId="14" borderId="0" xfId="0" applyFont="1" applyFill="1" applyAlignment="1">
      <alignment horizontal="center" vertical="center"/>
    </xf>
    <xf numFmtId="0" fontId="1" fillId="14" borderId="0" xfId="0" applyFont="1" applyFill="1" applyAlignment="1">
      <alignment horizontal="center" vertical="center" wrapText="1"/>
    </xf>
    <xf numFmtId="0" fontId="1" fillId="14" borderId="0" xfId="0" applyFont="1" applyFill="1" applyAlignment="1">
      <alignment horizontal="left" vertical="center" wrapText="1"/>
    </xf>
    <xf numFmtId="0" fontId="1" fillId="14" borderId="0" xfId="0" applyFont="1" applyFill="1"/>
    <xf numFmtId="0" fontId="8" fillId="3" borderId="2" xfId="0" applyFont="1" applyFill="1" applyBorder="1" applyAlignment="1">
      <alignment horizontal="center" vertical="center" wrapText="1"/>
    </xf>
    <xf numFmtId="0" fontId="12" fillId="8" borderId="0" xfId="0" applyFont="1" applyFill="1" applyAlignment="1">
      <alignment horizontal="left" vertical="center" wrapText="1"/>
    </xf>
    <xf numFmtId="3" fontId="0" fillId="0" borderId="0" xfId="0" applyNumberFormat="1" applyAlignment="1">
      <alignment vertical="center" wrapText="1"/>
    </xf>
    <xf numFmtId="0" fontId="22" fillId="0" borderId="0" xfId="0" applyFont="1" applyAlignment="1">
      <alignment vertical="center" wrapText="1"/>
    </xf>
    <xf numFmtId="0" fontId="1" fillId="15" borderId="0" xfId="0" applyFont="1" applyFill="1" applyAlignment="1">
      <alignment horizontal="left" vertical="center" wrapText="1"/>
    </xf>
    <xf numFmtId="0" fontId="2" fillId="15" borderId="2" xfId="0" applyFont="1" applyFill="1" applyBorder="1" applyAlignment="1">
      <alignment horizontal="center" vertical="center"/>
    </xf>
    <xf numFmtId="0" fontId="8" fillId="15" borderId="2" xfId="0" applyFont="1" applyFill="1" applyBorder="1" applyAlignment="1">
      <alignment horizontal="left" vertical="center" wrapText="1"/>
    </xf>
    <xf numFmtId="0" fontId="11" fillId="15" borderId="0" xfId="0" applyFont="1" applyFill="1" applyAlignment="1">
      <alignment horizontal="left" vertical="center" wrapText="1"/>
    </xf>
    <xf numFmtId="0" fontId="8" fillId="8" borderId="2" xfId="0" applyFont="1" applyFill="1" applyBorder="1" applyAlignment="1">
      <alignment horizontal="left" vertical="center"/>
    </xf>
    <xf numFmtId="0" fontId="5" fillId="0" borderId="0" xfId="0" applyFont="1" applyAlignment="1">
      <alignment horizontal="left" vertical="center" wrapText="1"/>
    </xf>
    <xf numFmtId="0" fontId="1" fillId="9" borderId="2" xfId="0" applyFont="1" applyFill="1" applyBorder="1" applyAlignment="1">
      <alignment horizontal="center" vertical="center"/>
    </xf>
    <xf numFmtId="49" fontId="1" fillId="9" borderId="0" xfId="0" applyNumberFormat="1" applyFont="1" applyFill="1" applyAlignment="1">
      <alignment horizontal="left" vertical="center"/>
    </xf>
    <xf numFmtId="0" fontId="1" fillId="2" borderId="0" xfId="0" applyFont="1" applyFill="1" applyAlignment="1">
      <alignment horizontal="center" vertical="center"/>
    </xf>
    <xf numFmtId="0" fontId="11" fillId="2" borderId="0" xfId="0" applyFont="1" applyFill="1" applyAlignment="1">
      <alignment horizontal="left" vertical="center"/>
    </xf>
    <xf numFmtId="49" fontId="1" fillId="2" borderId="0" xfId="0" applyNumberFormat="1" applyFont="1" applyFill="1" applyAlignment="1">
      <alignment horizontal="left" vertical="center"/>
    </xf>
    <xf numFmtId="0" fontId="1" fillId="2" borderId="0" xfId="0" applyFont="1" applyFill="1" applyAlignment="1">
      <alignment vertical="center"/>
    </xf>
    <xf numFmtId="0" fontId="1" fillId="2" borderId="0" xfId="0" applyFont="1" applyFill="1"/>
    <xf numFmtId="0" fontId="8" fillId="8" borderId="0" xfId="0" applyFont="1" applyFill="1" applyAlignment="1">
      <alignment horizontal="left" vertical="center"/>
    </xf>
    <xf numFmtId="0" fontId="11" fillId="8" borderId="0" xfId="0" applyFont="1" applyFill="1" applyAlignment="1">
      <alignment horizontal="left" vertical="center"/>
    </xf>
    <xf numFmtId="49" fontId="1" fillId="8" borderId="4" xfId="0" applyNumberFormat="1" applyFont="1" applyFill="1" applyBorder="1" applyAlignment="1">
      <alignment horizontal="left" vertical="center"/>
    </xf>
    <xf numFmtId="49" fontId="1" fillId="8" borderId="0" xfId="0" applyNumberFormat="1" applyFont="1" applyFill="1" applyAlignment="1">
      <alignment horizontal="left" vertical="center"/>
    </xf>
    <xf numFmtId="0" fontId="1" fillId="8" borderId="0" xfId="0" applyFont="1" applyFill="1" applyAlignment="1">
      <alignment vertical="center"/>
    </xf>
    <xf numFmtId="0" fontId="1" fillId="7" borderId="4" xfId="0" applyFont="1" applyFill="1" applyBorder="1" applyAlignment="1">
      <alignment horizontal="center" vertical="center"/>
    </xf>
    <xf numFmtId="0" fontId="1" fillId="7" borderId="0" xfId="0" applyFont="1" applyFill="1" applyAlignment="1">
      <alignment horizontal="center" vertical="center"/>
    </xf>
    <xf numFmtId="0" fontId="1" fillId="7" borderId="0" xfId="0" applyFont="1" applyFill="1" applyAlignment="1">
      <alignment horizontal="left" vertical="center" wrapText="1"/>
    </xf>
    <xf numFmtId="0" fontId="1" fillId="7" borderId="0" xfId="0" applyFont="1" applyFill="1" applyAlignment="1">
      <alignment horizontal="center" vertical="center" wrapText="1"/>
    </xf>
    <xf numFmtId="0" fontId="1" fillId="7" borderId="3" xfId="0" applyFont="1" applyFill="1" applyBorder="1" applyAlignment="1">
      <alignment horizontal="center" vertical="center"/>
    </xf>
    <xf numFmtId="0" fontId="1" fillId="7" borderId="0" xfId="0" applyFont="1" applyFill="1"/>
    <xf numFmtId="0" fontId="1" fillId="8" borderId="4" xfId="0" applyFont="1" applyFill="1" applyBorder="1" applyAlignment="1">
      <alignment horizontal="center" vertical="center"/>
    </xf>
    <xf numFmtId="0" fontId="1" fillId="8" borderId="4" xfId="0" applyFont="1" applyFill="1" applyBorder="1" applyAlignment="1">
      <alignment vertical="center" wrapText="1"/>
    </xf>
    <xf numFmtId="0" fontId="1" fillId="8" borderId="3" xfId="0" applyFont="1" applyFill="1" applyBorder="1" applyAlignment="1">
      <alignment horizontal="center" vertical="center"/>
    </xf>
    <xf numFmtId="0" fontId="1" fillId="15" borderId="0" xfId="0" applyFont="1" applyFill="1" applyAlignment="1">
      <alignment horizontal="center" vertical="center" wrapText="1"/>
    </xf>
    <xf numFmtId="0" fontId="1" fillId="2" borderId="4" xfId="0" applyFont="1" applyFill="1" applyBorder="1" applyAlignment="1">
      <alignment horizontal="center" vertical="center"/>
    </xf>
    <xf numFmtId="0" fontId="11" fillId="13" borderId="0" xfId="0" applyFont="1" applyFill="1" applyAlignment="1">
      <alignment horizontal="left" vertical="center"/>
    </xf>
    <xf numFmtId="0" fontId="1" fillId="13" borderId="0" xfId="0" applyFont="1" applyFill="1" applyAlignment="1">
      <alignment vertical="center"/>
    </xf>
    <xf numFmtId="0" fontId="11" fillId="9" borderId="0" xfId="0" applyFont="1" applyFill="1" applyAlignment="1">
      <alignment horizontal="left" vertical="center"/>
    </xf>
    <xf numFmtId="0" fontId="1" fillId="9" borderId="0" xfId="0" applyFont="1" applyFill="1" applyAlignment="1">
      <alignment vertical="center"/>
    </xf>
    <xf numFmtId="17" fontId="1" fillId="0" borderId="0" xfId="0" applyNumberFormat="1" applyFont="1" applyAlignment="1">
      <alignment horizontal="center" vertical="center" wrapText="1"/>
    </xf>
    <xf numFmtId="0" fontId="1" fillId="9" borderId="4" xfId="0" applyFont="1" applyFill="1" applyBorder="1" applyAlignment="1">
      <alignment horizontal="center" vertical="center" wrapText="1"/>
    </xf>
    <xf numFmtId="0" fontId="1" fillId="0" borderId="2" xfId="0" applyFont="1" applyBorder="1" applyAlignment="1">
      <alignment vertical="center" wrapText="1"/>
    </xf>
    <xf numFmtId="0" fontId="1" fillId="3" borderId="2" xfId="0" applyFont="1" applyFill="1" applyBorder="1" applyAlignment="1">
      <alignment vertical="center" wrapText="1"/>
    </xf>
    <xf numFmtId="0" fontId="1" fillId="9" borderId="2" xfId="0" applyFont="1" applyFill="1" applyBorder="1" applyAlignment="1">
      <alignment vertical="center" wrapText="1"/>
    </xf>
    <xf numFmtId="0" fontId="1" fillId="13" borderId="2" xfId="0" applyFont="1" applyFill="1" applyBorder="1" applyAlignment="1">
      <alignment vertical="center" wrapText="1"/>
    </xf>
    <xf numFmtId="0" fontId="1" fillId="7" borderId="2" xfId="0" applyFont="1" applyFill="1" applyBorder="1" applyAlignment="1">
      <alignment vertical="center" wrapText="1"/>
    </xf>
    <xf numFmtId="0" fontId="1" fillId="8" borderId="2" xfId="0" applyFont="1" applyFill="1" applyBorder="1" applyAlignment="1">
      <alignment vertical="center" wrapText="1"/>
    </xf>
    <xf numFmtId="0" fontId="2" fillId="0" borderId="2" xfId="0" applyFont="1" applyBorder="1" applyAlignment="1">
      <alignment horizontal="center" vertical="center" wrapText="1"/>
    </xf>
    <xf numFmtId="0" fontId="1" fillId="3" borderId="0" xfId="0" applyFont="1" applyFill="1" applyAlignment="1">
      <alignment vertical="center" wrapText="1"/>
    </xf>
    <xf numFmtId="0" fontId="1" fillId="13"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2" fontId="1" fillId="0" borderId="0" xfId="0" applyNumberFormat="1" applyFont="1" applyAlignment="1">
      <alignment horizontal="center" vertical="center" wrapText="1"/>
    </xf>
    <xf numFmtId="2" fontId="1" fillId="0" borderId="0" xfId="0" applyNumberFormat="1" applyFont="1" applyAlignment="1">
      <alignment horizontal="center" vertical="center"/>
    </xf>
    <xf numFmtId="9" fontId="1" fillId="0" borderId="0" xfId="0" applyNumberFormat="1" applyFont="1" applyAlignment="1">
      <alignment horizontal="center" vertical="center" wrapText="1"/>
    </xf>
    <xf numFmtId="0" fontId="1" fillId="0" borderId="0" xfId="0" applyFont="1" applyAlignment="1">
      <alignment wrapText="1"/>
    </xf>
    <xf numFmtId="0" fontId="8" fillId="15" borderId="0" xfId="0" applyFont="1" applyFill="1" applyAlignment="1">
      <alignment horizontal="center" vertical="center"/>
    </xf>
    <xf numFmtId="0" fontId="8" fillId="10" borderId="0" xfId="0" applyFont="1" applyFill="1" applyAlignment="1">
      <alignment horizontal="center" vertical="center"/>
    </xf>
    <xf numFmtId="0" fontId="1" fillId="5" borderId="0" xfId="0" applyFont="1" applyFill="1" applyAlignment="1">
      <alignment horizontal="center" vertical="center"/>
    </xf>
    <xf numFmtId="0" fontId="8" fillId="0" borderId="2" xfId="0" applyFont="1" applyBorder="1" applyAlignment="1">
      <alignment horizontal="center" vertical="center" wrapText="1"/>
    </xf>
    <xf numFmtId="49" fontId="1" fillId="0" borderId="4" xfId="0" applyNumberFormat="1" applyFont="1" applyBorder="1" applyAlignment="1">
      <alignment horizontal="left" vertical="center" wrapText="1"/>
    </xf>
    <xf numFmtId="0" fontId="11" fillId="0" borderId="2" xfId="0" applyFont="1" applyBorder="1" applyAlignment="1">
      <alignment horizontal="center" vertical="center"/>
    </xf>
    <xf numFmtId="0" fontId="24" fillId="0" borderId="0" xfId="0" applyFont="1" applyAlignment="1">
      <alignment horizontal="center" vertical="center"/>
    </xf>
    <xf numFmtId="0" fontId="24" fillId="0" borderId="2" xfId="0" applyFont="1" applyBorder="1" applyAlignment="1">
      <alignment horizontal="center" vertical="center"/>
    </xf>
    <xf numFmtId="0" fontId="13" fillId="0" borderId="0" xfId="0" applyFont="1" applyAlignment="1">
      <alignment horizontal="center" vertical="center"/>
    </xf>
    <xf numFmtId="0" fontId="1" fillId="2" borderId="2" xfId="0" applyFont="1" applyFill="1" applyBorder="1" applyAlignment="1">
      <alignment vertical="center" wrapText="1"/>
    </xf>
    <xf numFmtId="0" fontId="1" fillId="2" borderId="3" xfId="0" applyFont="1" applyFill="1" applyBorder="1" applyAlignment="1">
      <alignment horizontal="center" vertical="center"/>
    </xf>
    <xf numFmtId="0" fontId="1" fillId="6" borderId="2" xfId="0" applyFont="1" applyFill="1" applyBorder="1" applyAlignment="1">
      <alignment vertical="center" wrapText="1"/>
    </xf>
    <xf numFmtId="0" fontId="1" fillId="3" borderId="5" xfId="0" applyFont="1" applyFill="1" applyBorder="1" applyAlignment="1">
      <alignment horizontal="center" vertical="center" wrapText="1"/>
    </xf>
    <xf numFmtId="0" fontId="1" fillId="2" borderId="0" xfId="0" applyFont="1" applyFill="1" applyAlignment="1">
      <alignment vertical="center" wrapText="1"/>
    </xf>
    <xf numFmtId="0" fontId="1" fillId="6" borderId="2" xfId="0" applyFont="1" applyFill="1" applyBorder="1" applyAlignment="1">
      <alignment horizontal="center" vertical="center" wrapText="1"/>
    </xf>
    <xf numFmtId="0" fontId="1" fillId="13" borderId="4" xfId="0" applyFont="1" applyFill="1" applyBorder="1" applyAlignment="1">
      <alignment horizontal="center" vertical="center" wrapText="1"/>
    </xf>
    <xf numFmtId="49" fontId="1" fillId="6" borderId="4" xfId="0" applyNumberFormat="1" applyFont="1" applyFill="1" applyBorder="1" applyAlignment="1">
      <alignment horizontal="left" vertical="center" wrapText="1"/>
    </xf>
    <xf numFmtId="0" fontId="1" fillId="6" borderId="0" xfId="0" applyFont="1" applyFill="1" applyAlignment="1">
      <alignment vertical="center" wrapText="1"/>
    </xf>
    <xf numFmtId="0" fontId="1" fillId="14"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3" xfId="0" applyFont="1" applyFill="1" applyBorder="1" applyAlignment="1">
      <alignment horizontal="center" vertical="center"/>
    </xf>
    <xf numFmtId="0" fontId="0" fillId="3" borderId="0" xfId="0" applyFill="1" applyAlignment="1">
      <alignment horizontal="center" vertical="center"/>
    </xf>
    <xf numFmtId="0" fontId="2" fillId="2" borderId="0" xfId="0" applyFont="1" applyFill="1" applyAlignment="1">
      <alignment horizontal="center" vertical="center"/>
    </xf>
    <xf numFmtId="0" fontId="13" fillId="9" borderId="0" xfId="0" applyFont="1" applyFill="1" applyAlignment="1">
      <alignment horizontal="center" vertical="center"/>
    </xf>
    <xf numFmtId="0" fontId="1" fillId="9" borderId="5" xfId="0" applyFont="1" applyFill="1" applyBorder="1" applyAlignment="1">
      <alignment horizontal="center" vertical="center" wrapText="1"/>
    </xf>
    <xf numFmtId="0" fontId="6" fillId="3" borderId="2" xfId="0" applyFont="1" applyFill="1" applyBorder="1" applyAlignment="1">
      <alignment horizontal="center" vertical="center"/>
    </xf>
    <xf numFmtId="0" fontId="13" fillId="8" borderId="0" xfId="0" applyFont="1" applyFill="1" applyAlignment="1">
      <alignment horizontal="center" vertical="center"/>
    </xf>
    <xf numFmtId="0" fontId="10" fillId="0" borderId="0" xfId="0" applyFont="1" applyAlignment="1">
      <alignment horizontal="center" vertical="center"/>
    </xf>
    <xf numFmtId="0" fontId="1" fillId="0" borderId="2" xfId="0" applyFont="1" applyBorder="1" applyAlignment="1">
      <alignment horizontal="center" vertical="center" wrapText="1"/>
    </xf>
    <xf numFmtId="0" fontId="2" fillId="8" borderId="0" xfId="0" applyFont="1" applyFill="1" applyAlignment="1">
      <alignment horizontal="center" vertical="center"/>
    </xf>
    <xf numFmtId="0" fontId="5" fillId="4"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8" xfId="0" applyFont="1" applyFill="1" applyBorder="1" applyAlignment="1">
      <alignment horizontal="left" vertical="center" wrapText="1"/>
    </xf>
    <xf numFmtId="0" fontId="2" fillId="0" borderId="8" xfId="0" applyFont="1" applyBorder="1"/>
    <xf numFmtId="49" fontId="1" fillId="6" borderId="4" xfId="0" applyNumberFormat="1" applyFont="1" applyFill="1" applyBorder="1" applyAlignment="1">
      <alignment horizontal="left" vertical="center"/>
    </xf>
    <xf numFmtId="49" fontId="1" fillId="6" borderId="0" xfId="0" applyNumberFormat="1" applyFont="1" applyFill="1" applyAlignment="1">
      <alignment horizontal="left" vertical="center"/>
    </xf>
    <xf numFmtId="0" fontId="1" fillId="6" borderId="0" xfId="0" applyFont="1" applyFill="1"/>
    <xf numFmtId="0" fontId="12" fillId="6" borderId="0" xfId="0" applyFont="1" applyFill="1" applyAlignment="1">
      <alignment horizontal="center" vertical="center"/>
    </xf>
    <xf numFmtId="0" fontId="13" fillId="6" borderId="2" xfId="0" applyFont="1" applyFill="1" applyBorder="1" applyAlignment="1">
      <alignment horizontal="center" vertical="center"/>
    </xf>
    <xf numFmtId="0" fontId="1" fillId="4" borderId="0" xfId="0" applyFont="1" applyFill="1" applyAlignment="1">
      <alignment horizontal="center" vertical="center"/>
    </xf>
    <xf numFmtId="0" fontId="1" fillId="4" borderId="3" xfId="0" applyFont="1" applyFill="1" applyBorder="1" applyAlignment="1">
      <alignment horizontal="center" vertical="center"/>
    </xf>
    <xf numFmtId="0" fontId="1" fillId="16" borderId="0" xfId="0" applyFont="1" applyFill="1" applyAlignment="1">
      <alignment horizontal="center" vertical="center"/>
    </xf>
    <xf numFmtId="0" fontId="1" fillId="16" borderId="4" xfId="0" applyFont="1" applyFill="1" applyBorder="1" applyAlignment="1">
      <alignment horizontal="center" vertical="center"/>
    </xf>
    <xf numFmtId="0" fontId="1" fillId="16" borderId="3" xfId="0" applyFont="1" applyFill="1" applyBorder="1" applyAlignment="1">
      <alignment horizontal="center" vertical="center"/>
    </xf>
    <xf numFmtId="0" fontId="1" fillId="16" borderId="0" xfId="0" applyFont="1" applyFill="1" applyAlignment="1">
      <alignment horizontal="center" vertical="center" wrapText="1"/>
    </xf>
    <xf numFmtId="0" fontId="1" fillId="4" borderId="0" xfId="0" applyFont="1" applyFill="1" applyAlignment="1">
      <alignment horizontal="left" vertical="center" wrapText="1"/>
    </xf>
    <xf numFmtId="0" fontId="1" fillId="4" borderId="4" xfId="0" applyFont="1" applyFill="1" applyBorder="1" applyAlignment="1">
      <alignment horizontal="left" vertical="center" wrapText="1"/>
    </xf>
    <xf numFmtId="0" fontId="1" fillId="5" borderId="3" xfId="0" applyFont="1" applyFill="1" applyBorder="1" applyAlignment="1">
      <alignment horizontal="center" vertical="center"/>
    </xf>
    <xf numFmtId="0" fontId="1" fillId="17" borderId="0" xfId="0" applyFont="1" applyFill="1" applyAlignment="1">
      <alignment horizontal="center" vertical="center"/>
    </xf>
    <xf numFmtId="0" fontId="1" fillId="17" borderId="3" xfId="0" applyFont="1" applyFill="1" applyBorder="1" applyAlignment="1">
      <alignment horizontal="center" vertical="center"/>
    </xf>
    <xf numFmtId="0" fontId="1" fillId="5" borderId="0" xfId="0" applyFont="1" applyFill="1" applyAlignment="1">
      <alignment horizontal="left" vertical="center" wrapText="1"/>
    </xf>
    <xf numFmtId="0" fontId="1" fillId="16" borderId="0" xfId="0" applyFont="1" applyFill="1" applyAlignment="1">
      <alignment horizontal="left" vertical="center" wrapText="1"/>
    </xf>
    <xf numFmtId="0" fontId="1" fillId="17" borderId="0" xfId="0" applyFont="1" applyFill="1" applyAlignment="1">
      <alignment horizontal="left" vertical="center" wrapText="1"/>
    </xf>
    <xf numFmtId="0" fontId="1" fillId="18" borderId="0" xfId="0" applyFont="1" applyFill="1" applyAlignment="1">
      <alignment horizontal="center" vertical="center" wrapText="1"/>
    </xf>
    <xf numFmtId="0" fontId="1" fillId="18" borderId="0" xfId="0" applyFont="1" applyFill="1" applyAlignment="1">
      <alignment horizontal="center" vertical="center"/>
    </xf>
    <xf numFmtId="0" fontId="1" fillId="17" borderId="0" xfId="0" applyFont="1" applyFill="1"/>
    <xf numFmtId="0" fontId="1" fillId="17" borderId="4" xfId="0" applyFont="1" applyFill="1" applyBorder="1" applyAlignment="1">
      <alignment horizontal="center" vertical="center"/>
    </xf>
    <xf numFmtId="0" fontId="12" fillId="17" borderId="0" xfId="0" applyFont="1" applyFill="1" applyAlignment="1">
      <alignment horizontal="center" vertical="center"/>
    </xf>
    <xf numFmtId="0" fontId="23" fillId="0" borderId="0" xfId="0" applyFont="1" applyAlignment="1">
      <alignment vertical="center" wrapText="1"/>
    </xf>
    <xf numFmtId="0" fontId="2" fillId="9" borderId="0" xfId="0" applyFont="1" applyFill="1" applyAlignment="1">
      <alignment horizontal="center" vertical="center" wrapText="1"/>
    </xf>
    <xf numFmtId="0" fontId="1" fillId="17" borderId="2" xfId="0" applyFont="1" applyFill="1" applyBorder="1" applyAlignment="1">
      <alignment vertical="center" wrapText="1"/>
    </xf>
    <xf numFmtId="49" fontId="1" fillId="17" borderId="0" xfId="0" applyNumberFormat="1" applyFont="1" applyFill="1" applyAlignment="1">
      <alignment horizontal="left" vertical="center"/>
    </xf>
    <xf numFmtId="49" fontId="1" fillId="17" borderId="0" xfId="0" applyNumberFormat="1" applyFont="1" applyFill="1" applyAlignment="1">
      <alignment horizontal="center" vertical="center"/>
    </xf>
    <xf numFmtId="0" fontId="1" fillId="17" borderId="0" xfId="0" applyFont="1" applyFill="1" applyAlignment="1">
      <alignment horizontal="center" vertical="center" wrapText="1"/>
    </xf>
    <xf numFmtId="0" fontId="1" fillId="5" borderId="4" xfId="0" applyFont="1" applyFill="1" applyBorder="1" applyAlignment="1">
      <alignment horizontal="center" vertical="center"/>
    </xf>
    <xf numFmtId="0" fontId="1" fillId="5" borderId="2" xfId="0" applyFont="1" applyFill="1" applyBorder="1" applyAlignment="1">
      <alignment vertical="center" wrapText="1"/>
    </xf>
    <xf numFmtId="49" fontId="1" fillId="5" borderId="0" xfId="0" applyNumberFormat="1" applyFont="1" applyFill="1" applyAlignment="1">
      <alignment horizontal="left" vertical="center"/>
    </xf>
    <xf numFmtId="0" fontId="1" fillId="5" borderId="0" xfId="0" applyFont="1" applyFill="1" applyAlignment="1">
      <alignment horizontal="center" vertical="center" wrapText="1"/>
    </xf>
    <xf numFmtId="0" fontId="1" fillId="5" borderId="0" xfId="0" applyFont="1" applyFill="1"/>
    <xf numFmtId="0" fontId="1" fillId="16" borderId="2" xfId="0" applyFont="1" applyFill="1" applyBorder="1" applyAlignment="1">
      <alignment vertical="center" wrapText="1"/>
    </xf>
    <xf numFmtId="49" fontId="1" fillId="16" borderId="0" xfId="0" applyNumberFormat="1" applyFont="1" applyFill="1" applyAlignment="1">
      <alignment horizontal="left" vertical="center"/>
    </xf>
    <xf numFmtId="0" fontId="1" fillId="16" borderId="0" xfId="0" applyFont="1" applyFill="1"/>
    <xf numFmtId="0" fontId="1" fillId="5" borderId="0" xfId="0" applyFont="1" applyFill="1" applyAlignment="1">
      <alignment vertical="center" wrapText="1"/>
    </xf>
    <xf numFmtId="0" fontId="1" fillId="5" borderId="2" xfId="0" applyFont="1" applyFill="1" applyBorder="1" applyAlignment="1">
      <alignment horizontal="left" vertical="center" wrapText="1"/>
    </xf>
    <xf numFmtId="0" fontId="1" fillId="18" borderId="2" xfId="0" applyFont="1" applyFill="1" applyBorder="1" applyAlignment="1">
      <alignment horizontal="left" vertical="center" wrapText="1"/>
    </xf>
    <xf numFmtId="0" fontId="1" fillId="18" borderId="2" xfId="0" applyFont="1" applyFill="1" applyBorder="1" applyAlignment="1">
      <alignment vertical="center" wrapText="1"/>
    </xf>
    <xf numFmtId="0" fontId="1" fillId="18" borderId="0" xfId="0" applyFont="1" applyFill="1" applyAlignment="1">
      <alignment vertical="center" wrapText="1"/>
    </xf>
    <xf numFmtId="49" fontId="1" fillId="18" borderId="4" xfId="0" applyNumberFormat="1" applyFont="1" applyFill="1" applyBorder="1" applyAlignment="1">
      <alignment horizontal="left" vertical="center"/>
    </xf>
    <xf numFmtId="0" fontId="1" fillId="18" borderId="0" xfId="0" applyFont="1" applyFill="1" applyAlignment="1">
      <alignment horizontal="left" vertical="center" wrapText="1"/>
    </xf>
    <xf numFmtId="0" fontId="1" fillId="18" borderId="3" xfId="0" applyFont="1" applyFill="1" applyBorder="1" applyAlignment="1">
      <alignment horizontal="center" vertical="center"/>
    </xf>
    <xf numFmtId="0" fontId="1" fillId="18" borderId="0" xfId="0" applyFont="1" applyFill="1"/>
    <xf numFmtId="0" fontId="1" fillId="18" borderId="4" xfId="0" applyFont="1" applyFill="1" applyBorder="1" applyAlignment="1">
      <alignment vertical="center" wrapText="1"/>
    </xf>
    <xf numFmtId="0" fontId="12" fillId="0" borderId="2" xfId="0" applyFont="1" applyBorder="1" applyAlignment="1">
      <alignment horizontal="left" vertical="center" wrapText="1"/>
    </xf>
    <xf numFmtId="0" fontId="1" fillId="5" borderId="4" xfId="0" applyFont="1" applyFill="1" applyBorder="1" applyAlignment="1">
      <alignment vertical="center" wrapText="1"/>
    </xf>
    <xf numFmtId="0" fontId="26" fillId="2" borderId="8" xfId="0" applyFont="1" applyFill="1" applyBorder="1" applyAlignment="1">
      <alignment horizontal="center" vertical="center" wrapText="1"/>
    </xf>
    <xf numFmtId="0" fontId="22" fillId="0" borderId="0" xfId="0" applyFont="1" applyAlignment="1">
      <alignment horizontal="center" vertical="center" wrapText="1"/>
    </xf>
    <xf numFmtId="0" fontId="12" fillId="0" borderId="4" xfId="0" applyFont="1" applyBorder="1" applyAlignment="1">
      <alignment horizontal="center" vertical="center" wrapText="1"/>
    </xf>
    <xf numFmtId="1" fontId="1" fillId="0" borderId="4" xfId="0" applyNumberFormat="1" applyFont="1" applyBorder="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vertical="center" wrapText="1"/>
    </xf>
    <xf numFmtId="0" fontId="1" fillId="6" borderId="2" xfId="0" applyFont="1" applyFill="1" applyBorder="1" applyAlignment="1">
      <alignment horizontal="center" vertical="center"/>
    </xf>
    <xf numFmtId="49" fontId="12" fillId="0" borderId="0" xfId="0" applyNumberFormat="1" applyFont="1" applyAlignment="1">
      <alignment horizontal="left" vertical="center" wrapText="1"/>
    </xf>
    <xf numFmtId="0" fontId="12" fillId="6" borderId="0" xfId="0" applyFont="1" applyFill="1" applyAlignment="1">
      <alignment horizontal="left" vertical="center" wrapText="1"/>
    </xf>
    <xf numFmtId="1" fontId="12" fillId="0" borderId="4" xfId="0" applyNumberFormat="1" applyFont="1" applyBorder="1" applyAlignment="1">
      <alignment horizontal="center" vertical="center"/>
    </xf>
    <xf numFmtId="0" fontId="1" fillId="4" borderId="2" xfId="0" applyFont="1" applyFill="1" applyBorder="1" applyAlignment="1">
      <alignment horizontal="left" vertical="center" wrapText="1"/>
    </xf>
    <xf numFmtId="0" fontId="1" fillId="4" borderId="4" xfId="0" applyFont="1" applyFill="1" applyBorder="1" applyAlignment="1">
      <alignment horizontal="center" vertical="center"/>
    </xf>
    <xf numFmtId="0" fontId="1" fillId="4" borderId="2" xfId="0" applyFont="1" applyFill="1" applyBorder="1" applyAlignment="1">
      <alignment vertical="center" wrapText="1"/>
    </xf>
    <xf numFmtId="0" fontId="1" fillId="4" borderId="0" xfId="0" applyFont="1" applyFill="1" applyAlignment="1">
      <alignment vertical="center" wrapText="1"/>
    </xf>
    <xf numFmtId="0" fontId="1" fillId="4" borderId="0" xfId="0" applyFont="1" applyFill="1" applyAlignment="1">
      <alignment horizontal="center" vertical="center" wrapText="1"/>
    </xf>
    <xf numFmtId="9" fontId="1" fillId="4" borderId="0" xfId="0" applyNumberFormat="1" applyFont="1" applyFill="1" applyAlignment="1">
      <alignment horizontal="center" vertical="center" wrapText="1"/>
    </xf>
    <xf numFmtId="2" fontId="1" fillId="4" borderId="0" xfId="0" applyNumberFormat="1" applyFont="1" applyFill="1" applyAlignment="1">
      <alignment horizontal="center" vertical="center" wrapText="1"/>
    </xf>
    <xf numFmtId="0" fontId="1" fillId="4" borderId="0" xfId="0" applyFont="1" applyFill="1"/>
    <xf numFmtId="0" fontId="1" fillId="4" borderId="4" xfId="0" applyFont="1" applyFill="1" applyBorder="1" applyAlignment="1">
      <alignment vertical="center" wrapText="1"/>
    </xf>
    <xf numFmtId="49" fontId="1" fillId="4" borderId="4" xfId="0" applyNumberFormat="1" applyFont="1" applyFill="1" applyBorder="1" applyAlignment="1">
      <alignment horizontal="left" vertical="center"/>
    </xf>
    <xf numFmtId="49" fontId="1" fillId="4" borderId="0" xfId="0" applyNumberFormat="1" applyFont="1" applyFill="1" applyAlignment="1">
      <alignment horizontal="left" vertical="center"/>
    </xf>
    <xf numFmtId="0" fontId="11" fillId="9" borderId="0" xfId="0" applyFont="1" applyFill="1" applyAlignment="1">
      <alignment horizontal="center" vertical="center" wrapText="1"/>
    </xf>
    <xf numFmtId="2" fontId="12" fillId="0" borderId="0" xfId="0" applyNumberFormat="1" applyFont="1" applyAlignment="1">
      <alignment horizontal="center" vertical="center" wrapText="1"/>
    </xf>
    <xf numFmtId="0" fontId="12" fillId="18" borderId="0" xfId="0" applyFont="1" applyFill="1" applyAlignment="1">
      <alignment vertical="center" wrapText="1"/>
    </xf>
    <xf numFmtId="0" fontId="12" fillId="18" borderId="0" xfId="0" applyFont="1" applyFill="1" applyAlignment="1">
      <alignment horizontal="left" vertical="center" wrapText="1"/>
    </xf>
    <xf numFmtId="49" fontId="12" fillId="0" borderId="4" xfId="0" applyNumberFormat="1" applyFont="1" applyBorder="1" applyAlignment="1">
      <alignment horizontal="left" vertical="center" wrapText="1"/>
    </xf>
    <xf numFmtId="49" fontId="12" fillId="9" borderId="4" xfId="0" applyNumberFormat="1" applyFont="1" applyFill="1" applyBorder="1" applyAlignment="1">
      <alignment horizontal="left" vertical="center" wrapText="1"/>
    </xf>
    <xf numFmtId="49" fontId="12" fillId="0" borderId="0" xfId="0" applyNumberFormat="1" applyFont="1" applyAlignment="1">
      <alignment horizontal="left" vertical="center"/>
    </xf>
    <xf numFmtId="49" fontId="12" fillId="6" borderId="0" xfId="0" applyNumberFormat="1" applyFont="1" applyFill="1" applyAlignment="1">
      <alignment horizontal="left" vertical="center"/>
    </xf>
    <xf numFmtId="49" fontId="12" fillId="6" borderId="0" xfId="0" applyNumberFormat="1" applyFont="1" applyFill="1" applyAlignment="1">
      <alignment horizontal="left" vertical="center" wrapText="1"/>
    </xf>
    <xf numFmtId="0" fontId="8" fillId="0" borderId="4" xfId="0" applyFont="1" applyBorder="1" applyAlignment="1">
      <alignment horizontal="left" vertical="center" wrapText="1"/>
    </xf>
    <xf numFmtId="0" fontId="1" fillId="19" borderId="0" xfId="0" applyFont="1" applyFill="1" applyAlignment="1">
      <alignment horizontal="center" vertical="center"/>
    </xf>
    <xf numFmtId="0" fontId="3" fillId="19" borderId="2" xfId="0" applyFont="1" applyFill="1" applyBorder="1" applyAlignment="1">
      <alignment horizontal="left" vertical="center" wrapText="1"/>
    </xf>
    <xf numFmtId="0" fontId="1" fillId="19" borderId="0" xfId="0" applyFont="1" applyFill="1" applyAlignment="1">
      <alignment horizontal="left" vertical="center" wrapText="1"/>
    </xf>
    <xf numFmtId="49" fontId="1" fillId="19" borderId="0" xfId="0" applyNumberFormat="1" applyFont="1" applyFill="1" applyAlignment="1">
      <alignment horizontal="left" vertical="center"/>
    </xf>
    <xf numFmtId="0" fontId="1" fillId="19" borderId="0" xfId="0" applyFont="1" applyFill="1" applyAlignment="1">
      <alignment horizontal="center" vertical="center" wrapText="1"/>
    </xf>
    <xf numFmtId="0" fontId="1" fillId="19" borderId="3" xfId="0" applyFont="1" applyFill="1" applyBorder="1" applyAlignment="1">
      <alignment horizontal="center" vertical="center"/>
    </xf>
    <xf numFmtId="0" fontId="1" fillId="19" borderId="0" xfId="0" applyFont="1" applyFill="1"/>
    <xf numFmtId="0" fontId="6" fillId="0" borderId="11" xfId="0" applyFont="1" applyBorder="1" applyAlignment="1">
      <alignment horizontal="center" vertical="center" wrapText="1"/>
    </xf>
    <xf numFmtId="0" fontId="11" fillId="3" borderId="0" xfId="0" applyFont="1" applyFill="1" applyAlignment="1">
      <alignment horizontal="center" vertical="center" wrapText="1"/>
    </xf>
    <xf numFmtId="0" fontId="12" fillId="4" borderId="0" xfId="0" applyFont="1" applyFill="1" applyAlignment="1">
      <alignment horizontal="center" vertical="center" wrapText="1"/>
    </xf>
    <xf numFmtId="0" fontId="8" fillId="4" borderId="2" xfId="0" applyFont="1" applyFill="1" applyBorder="1" applyAlignment="1">
      <alignment horizontal="left" vertical="center" wrapText="1"/>
    </xf>
    <xf numFmtId="0" fontId="1" fillId="4" borderId="0" xfId="0" applyFont="1" applyFill="1" applyAlignment="1">
      <alignment horizontal="left" vertical="center"/>
    </xf>
    <xf numFmtId="49" fontId="1" fillId="5" borderId="4" xfId="0" applyNumberFormat="1" applyFont="1" applyFill="1" applyBorder="1" applyAlignment="1">
      <alignment horizontal="left" vertical="center" wrapText="1"/>
    </xf>
    <xf numFmtId="0" fontId="13" fillId="0" borderId="2" xfId="0" applyFont="1" applyBorder="1" applyAlignment="1">
      <alignment horizontal="center" vertical="center"/>
    </xf>
    <xf numFmtId="0" fontId="8" fillId="5" borderId="0" xfId="0" applyFont="1" applyFill="1" applyAlignment="1">
      <alignment horizontal="left"/>
    </xf>
    <xf numFmtId="49" fontId="1" fillId="18" borderId="4" xfId="0" applyNumberFormat="1" applyFont="1" applyFill="1" applyBorder="1" applyAlignment="1">
      <alignment horizontal="left" vertical="center" wrapText="1"/>
    </xf>
    <xf numFmtId="0" fontId="2" fillId="4" borderId="0" xfId="0" applyFont="1" applyFill="1" applyAlignment="1">
      <alignment horizontal="center" vertical="center" wrapText="1"/>
    </xf>
    <xf numFmtId="0" fontId="8" fillId="4" borderId="3" xfId="0" applyFont="1" applyFill="1" applyBorder="1" applyAlignment="1">
      <alignment horizontal="center" vertical="center"/>
    </xf>
    <xf numFmtId="1" fontId="1" fillId="4" borderId="4" xfId="0" applyNumberFormat="1" applyFont="1" applyFill="1" applyBorder="1" applyAlignment="1">
      <alignment horizontal="center" vertical="center" wrapText="1"/>
    </xf>
    <xf numFmtId="49" fontId="1" fillId="17" borderId="4" xfId="0" applyNumberFormat="1" applyFont="1" applyFill="1" applyBorder="1" applyAlignment="1">
      <alignment horizontal="left" vertical="center" wrapText="1"/>
    </xf>
    <xf numFmtId="49" fontId="1" fillId="17" borderId="0" xfId="0" applyNumberFormat="1" applyFont="1" applyFill="1" applyAlignment="1">
      <alignment horizontal="left" vertical="center" wrapText="1"/>
    </xf>
    <xf numFmtId="49" fontId="1" fillId="9" borderId="4" xfId="0" applyNumberFormat="1" applyFont="1" applyFill="1" applyBorder="1" applyAlignment="1">
      <alignment horizontal="left" vertical="center" wrapText="1"/>
    </xf>
    <xf numFmtId="1" fontId="12" fillId="0" borderId="4" xfId="0" applyNumberFormat="1" applyFont="1" applyBorder="1" applyAlignment="1">
      <alignment horizontal="center" vertical="center" wrapText="1"/>
    </xf>
    <xf numFmtId="1" fontId="12" fillId="4" borderId="4" xfId="0" applyNumberFormat="1" applyFont="1" applyFill="1" applyBorder="1" applyAlignment="1">
      <alignment horizontal="center" vertical="center" wrapText="1"/>
    </xf>
    <xf numFmtId="1" fontId="9" fillId="0" borderId="9" xfId="0" applyNumberFormat="1" applyFont="1" applyBorder="1" applyAlignment="1">
      <alignment horizontal="center" vertical="center" wrapText="1"/>
    </xf>
    <xf numFmtId="1" fontId="1" fillId="0" borderId="4" xfId="0" applyNumberFormat="1" applyFont="1" applyBorder="1" applyAlignment="1">
      <alignment horizontal="center" vertical="center"/>
    </xf>
    <xf numFmtId="1" fontId="1" fillId="3" borderId="4" xfId="0" applyNumberFormat="1" applyFont="1" applyFill="1" applyBorder="1" applyAlignment="1">
      <alignment horizontal="center" vertical="center"/>
    </xf>
    <xf numFmtId="1" fontId="12" fillId="8" borderId="4" xfId="0" applyNumberFormat="1" applyFont="1" applyFill="1" applyBorder="1" applyAlignment="1">
      <alignment horizontal="center" vertical="center"/>
    </xf>
    <xf numFmtId="1" fontId="1" fillId="6" borderId="4" xfId="0" applyNumberFormat="1" applyFont="1" applyFill="1" applyBorder="1" applyAlignment="1">
      <alignment horizontal="center" vertical="center"/>
    </xf>
    <xf numFmtId="1" fontId="1" fillId="9" borderId="4" xfId="0" applyNumberFormat="1" applyFont="1" applyFill="1" applyBorder="1" applyAlignment="1">
      <alignment horizontal="center" vertical="center"/>
    </xf>
    <xf numFmtId="1" fontId="12" fillId="3" borderId="4" xfId="0" applyNumberFormat="1" applyFont="1" applyFill="1" applyBorder="1" applyAlignment="1">
      <alignment horizontal="center" vertical="center"/>
    </xf>
    <xf numFmtId="1" fontId="1" fillId="8" borderId="4" xfId="0" applyNumberFormat="1" applyFont="1" applyFill="1" applyBorder="1" applyAlignment="1">
      <alignment horizontal="center" vertical="center"/>
    </xf>
    <xf numFmtId="1" fontId="1" fillId="4" borderId="4" xfId="0" applyNumberFormat="1" applyFont="1" applyFill="1" applyBorder="1" applyAlignment="1">
      <alignment horizontal="center" vertical="center"/>
    </xf>
    <xf numFmtId="1" fontId="12" fillId="5" borderId="4" xfId="0" applyNumberFormat="1" applyFont="1" applyFill="1" applyBorder="1" applyAlignment="1">
      <alignment horizontal="center" vertical="center"/>
    </xf>
    <xf numFmtId="1" fontId="12" fillId="4" borderId="4" xfId="0" applyNumberFormat="1" applyFont="1" applyFill="1" applyBorder="1" applyAlignment="1">
      <alignment horizontal="center" vertical="center"/>
    </xf>
    <xf numFmtId="1" fontId="12" fillId="18" borderId="4" xfId="0" applyNumberFormat="1" applyFont="1" applyFill="1" applyBorder="1" applyAlignment="1">
      <alignment horizontal="center" vertical="center"/>
    </xf>
    <xf numFmtId="1" fontId="12" fillId="18" borderId="4" xfId="0" applyNumberFormat="1" applyFont="1" applyFill="1" applyBorder="1" applyAlignment="1">
      <alignment horizontal="center" vertical="center" wrapText="1"/>
    </xf>
    <xf numFmtId="1" fontId="12" fillId="3" borderId="4" xfId="0" applyNumberFormat="1" applyFont="1" applyFill="1" applyBorder="1" applyAlignment="1">
      <alignment horizontal="center" vertical="center" wrapText="1"/>
    </xf>
    <xf numFmtId="1" fontId="1" fillId="13" borderId="4" xfId="0" applyNumberFormat="1" applyFont="1" applyFill="1" applyBorder="1" applyAlignment="1">
      <alignment horizontal="center" vertical="center"/>
    </xf>
    <xf numFmtId="1" fontId="1" fillId="18" borderId="4"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12" fillId="6" borderId="4" xfId="0" applyNumberFormat="1" applyFont="1" applyFill="1" applyBorder="1" applyAlignment="1">
      <alignment horizontal="center" vertical="center"/>
    </xf>
    <xf numFmtId="1" fontId="12" fillId="8" borderId="4" xfId="0" applyNumberFormat="1" applyFont="1" applyFill="1" applyBorder="1" applyAlignment="1">
      <alignment horizontal="center" vertical="center" wrapText="1"/>
    </xf>
    <xf numFmtId="1" fontId="1" fillId="5" borderId="4" xfId="0" applyNumberFormat="1" applyFont="1" applyFill="1" applyBorder="1" applyAlignment="1">
      <alignment horizontal="center" vertical="center"/>
    </xf>
    <xf numFmtId="1" fontId="1" fillId="2" borderId="4" xfId="0" applyNumberFormat="1" applyFont="1" applyFill="1" applyBorder="1" applyAlignment="1">
      <alignment horizontal="center" vertical="center"/>
    </xf>
    <xf numFmtId="1" fontId="12" fillId="6" borderId="4" xfId="0" applyNumberFormat="1" applyFont="1" applyFill="1" applyBorder="1" applyAlignment="1">
      <alignment horizontal="center" vertical="center" wrapText="1"/>
    </xf>
    <xf numFmtId="1" fontId="1" fillId="19" borderId="4" xfId="0" applyNumberFormat="1" applyFont="1" applyFill="1" applyBorder="1" applyAlignment="1">
      <alignment horizontal="center" vertical="center"/>
    </xf>
    <xf numFmtId="1" fontId="1" fillId="9" borderId="4" xfId="0" applyNumberFormat="1" applyFont="1" applyFill="1" applyBorder="1" applyAlignment="1">
      <alignment horizontal="center" vertical="center" wrapText="1"/>
    </xf>
    <xf numFmtId="1" fontId="1" fillId="16" borderId="4" xfId="0" applyNumberFormat="1" applyFont="1" applyFill="1" applyBorder="1" applyAlignment="1">
      <alignment horizontal="center" vertical="center"/>
    </xf>
    <xf numFmtId="1" fontId="1" fillId="17" borderId="4" xfId="0" applyNumberFormat="1" applyFont="1" applyFill="1" applyBorder="1" applyAlignment="1">
      <alignment horizontal="center" vertical="center"/>
    </xf>
    <xf numFmtId="1" fontId="12" fillId="16" borderId="4" xfId="0" applyNumberFormat="1" applyFont="1" applyFill="1" applyBorder="1" applyAlignment="1">
      <alignment horizontal="center" vertical="center"/>
    </xf>
    <xf numFmtId="0" fontId="2" fillId="6" borderId="0" xfId="0" applyFont="1" applyFill="1" applyAlignment="1">
      <alignment horizontal="center" vertical="center"/>
    </xf>
    <xf numFmtId="0" fontId="1" fillId="10" borderId="0" xfId="0" applyFont="1" applyFill="1" applyAlignment="1">
      <alignment horizontal="center" vertical="center"/>
    </xf>
    <xf numFmtId="0" fontId="11" fillId="10" borderId="0" xfId="0" applyFont="1" applyFill="1" applyAlignment="1">
      <alignment horizontal="left" vertical="center"/>
    </xf>
    <xf numFmtId="0" fontId="1" fillId="10" borderId="0" xfId="0" applyFont="1" applyFill="1" applyAlignment="1">
      <alignment vertical="center"/>
    </xf>
    <xf numFmtId="0" fontId="1" fillId="10" borderId="0" xfId="0" applyFont="1" applyFill="1"/>
    <xf numFmtId="17" fontId="11" fillId="0" borderId="0" xfId="0" applyNumberFormat="1" applyFont="1" applyAlignment="1">
      <alignment horizontal="left" vertical="center"/>
    </xf>
    <xf numFmtId="0" fontId="12" fillId="8" borderId="0" xfId="0" applyFont="1" applyFill="1" applyAlignment="1">
      <alignment horizontal="center" vertical="center" wrapText="1"/>
    </xf>
    <xf numFmtId="49" fontId="1" fillId="18" borderId="0" xfId="0" applyNumberFormat="1" applyFont="1" applyFill="1" applyAlignment="1">
      <alignment horizontal="left" vertical="center" wrapText="1"/>
    </xf>
    <xf numFmtId="0" fontId="12" fillId="2" borderId="0" xfId="0" applyFont="1" applyFill="1" applyAlignment="1">
      <alignment horizontal="center" vertical="center" wrapText="1"/>
    </xf>
    <xf numFmtId="0" fontId="5" fillId="8" borderId="0" xfId="0" applyFont="1" applyFill="1" applyAlignment="1">
      <alignment horizontal="center" vertical="center"/>
    </xf>
    <xf numFmtId="0" fontId="5" fillId="7" borderId="0" xfId="0" applyFont="1" applyFill="1" applyAlignment="1">
      <alignment horizontal="center" vertical="center" wrapText="1"/>
    </xf>
    <xf numFmtId="0" fontId="12" fillId="10" borderId="0" xfId="0" applyFont="1" applyFill="1" applyAlignment="1">
      <alignment horizontal="center" vertical="center" wrapText="1"/>
    </xf>
    <xf numFmtId="0" fontId="8" fillId="8" borderId="0" xfId="0" applyFont="1" applyFill="1" applyAlignment="1">
      <alignment horizontal="center" vertical="center" wrapText="1"/>
    </xf>
    <xf numFmtId="0" fontId="8" fillId="9" borderId="0" xfId="0" applyFont="1" applyFill="1" applyAlignment="1">
      <alignment horizontal="center" vertical="center" wrapText="1"/>
    </xf>
    <xf numFmtId="0" fontId="8" fillId="0" borderId="0" xfId="0" applyFont="1" applyAlignment="1">
      <alignment horizontal="center"/>
    </xf>
    <xf numFmtId="0" fontId="24" fillId="2" borderId="0" xfId="0" applyFont="1" applyFill="1" applyAlignment="1">
      <alignment horizontal="center" vertical="center"/>
    </xf>
    <xf numFmtId="0" fontId="30" fillId="0" borderId="2" xfId="0" applyFont="1" applyBorder="1" applyAlignment="1">
      <alignment horizontal="left" vertical="center" wrapText="1"/>
    </xf>
    <xf numFmtId="0" fontId="30" fillId="3" borderId="2" xfId="0" applyFont="1" applyFill="1" applyBorder="1" applyAlignment="1">
      <alignment horizontal="left" vertical="center" wrapText="1"/>
    </xf>
    <xf numFmtId="0" fontId="30" fillId="8" borderId="2"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30" fillId="10" borderId="2" xfId="0" applyFont="1" applyFill="1" applyBorder="1" applyAlignment="1">
      <alignment horizontal="left" vertical="center" wrapText="1"/>
    </xf>
    <xf numFmtId="0" fontId="30" fillId="3" borderId="0" xfId="0" applyFont="1" applyFill="1" applyAlignment="1">
      <alignment horizontal="center" vertical="center" wrapText="1"/>
    </xf>
    <xf numFmtId="0" fontId="30" fillId="0" borderId="0" xfId="0" applyFont="1" applyAlignment="1">
      <alignment horizontal="left" vertical="center" wrapText="1"/>
    </xf>
    <xf numFmtId="0" fontId="30" fillId="11" borderId="0" xfId="0" applyFont="1" applyFill="1" applyAlignment="1">
      <alignment horizontal="left" vertical="center" wrapText="1"/>
    </xf>
    <xf numFmtId="0" fontId="13" fillId="0" borderId="0" xfId="0" applyFont="1" applyAlignment="1">
      <alignment horizontal="left" vertical="center" wrapText="1"/>
    </xf>
    <xf numFmtId="0" fontId="8" fillId="13" borderId="0" xfId="0" applyFont="1" applyFill="1" applyAlignment="1">
      <alignment horizontal="left" vertical="center" wrapText="1"/>
    </xf>
    <xf numFmtId="0" fontId="13" fillId="9" borderId="0" xfId="0" applyFont="1" applyFill="1" applyAlignment="1">
      <alignment horizontal="left" vertical="center" wrapText="1"/>
    </xf>
    <xf numFmtId="0" fontId="10" fillId="15" borderId="0" xfId="0" applyFont="1" applyFill="1" applyAlignment="1">
      <alignment horizontal="left" vertical="center" wrapText="1"/>
    </xf>
    <xf numFmtId="0" fontId="10" fillId="0" borderId="0" xfId="0" applyFont="1" applyAlignment="1">
      <alignment horizontal="left" vertical="center" wrapText="1"/>
    </xf>
    <xf numFmtId="0" fontId="10" fillId="8" borderId="0" xfId="0" applyFont="1" applyFill="1" applyAlignment="1">
      <alignment horizontal="left" vertical="center" wrapText="1"/>
    </xf>
    <xf numFmtId="1" fontId="1" fillId="7" borderId="4" xfId="0" applyNumberFormat="1" applyFont="1" applyFill="1" applyBorder="1" applyAlignment="1">
      <alignment horizontal="center" vertical="center"/>
    </xf>
    <xf numFmtId="0" fontId="12" fillId="8" borderId="0" xfId="0" applyFont="1" applyFill="1" applyAlignment="1">
      <alignment horizontal="center" vertical="center"/>
    </xf>
    <xf numFmtId="1" fontId="1" fillId="4" borderId="0" xfId="0" applyNumberFormat="1" applyFont="1" applyFill="1" applyAlignment="1">
      <alignment horizontal="center" vertical="center" wrapText="1"/>
    </xf>
    <xf numFmtId="1" fontId="1" fillId="0" borderId="0" xfId="0" applyNumberFormat="1" applyFont="1" applyAlignment="1">
      <alignment horizontal="center" vertical="center" wrapText="1"/>
    </xf>
    <xf numFmtId="3" fontId="12" fillId="0" borderId="0" xfId="0" applyNumberFormat="1" applyFont="1" applyAlignment="1">
      <alignment horizontal="center" vertical="center"/>
    </xf>
    <xf numFmtId="3" fontId="12" fillId="8" borderId="0" xfId="0" applyNumberFormat="1" applyFont="1" applyFill="1" applyAlignment="1">
      <alignment horizontal="center" vertical="center"/>
    </xf>
    <xf numFmtId="0" fontId="5" fillId="0" borderId="12" xfId="0" applyFont="1" applyBorder="1" applyAlignment="1">
      <alignment horizontal="center" vertical="center" wrapText="1"/>
    </xf>
    <xf numFmtId="0" fontId="11" fillId="3" borderId="0" xfId="0" applyFont="1" applyFill="1" applyAlignment="1">
      <alignment horizontal="center" vertical="center"/>
    </xf>
    <xf numFmtId="49" fontId="12" fillId="18" borderId="0" xfId="0" applyNumberFormat="1" applyFont="1" applyFill="1" applyAlignment="1">
      <alignment horizontal="left" vertical="center"/>
    </xf>
    <xf numFmtId="0" fontId="1" fillId="9"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9"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18" borderId="2" xfId="0" applyFont="1" applyFill="1" applyBorder="1" applyAlignment="1">
      <alignment horizontal="center" vertical="center" wrapText="1"/>
    </xf>
    <xf numFmtId="0" fontId="1" fillId="17" borderId="2"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2" fillId="1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8" borderId="2"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19" borderId="2"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10" fontId="1" fillId="0" borderId="0" xfId="0" applyNumberFormat="1" applyFont="1" applyAlignment="1">
      <alignment horizontal="center" vertical="center" wrapText="1"/>
    </xf>
    <xf numFmtId="0" fontId="12" fillId="18" borderId="0" xfId="0" applyFont="1" applyFill="1" applyAlignment="1">
      <alignment horizontal="center" vertical="center" wrapText="1"/>
    </xf>
    <xf numFmtId="0" fontId="12" fillId="3" borderId="0" xfId="0" applyFont="1" applyFill="1" applyAlignment="1">
      <alignment horizontal="center" vertical="center" wrapText="1"/>
    </xf>
    <xf numFmtId="49" fontId="8" fillId="0" borderId="0" xfId="0" applyNumberFormat="1" applyFont="1" applyAlignment="1">
      <alignment horizontal="center" vertical="center" wrapText="1"/>
    </xf>
    <xf numFmtId="49" fontId="8" fillId="0" borderId="0" xfId="0" applyNumberFormat="1" applyFont="1" applyAlignment="1">
      <alignment horizontal="center" vertical="center"/>
    </xf>
    <xf numFmtId="49" fontId="8" fillId="3" borderId="0" xfId="0" applyNumberFormat="1" applyFont="1" applyFill="1" applyAlignment="1">
      <alignment horizontal="center" vertical="center"/>
    </xf>
    <xf numFmtId="49" fontId="8" fillId="0" borderId="0" xfId="0" applyNumberFormat="1" applyFont="1" applyAlignment="1">
      <alignment horizontal="left" vertical="center" wrapText="1"/>
    </xf>
    <xf numFmtId="49" fontId="8" fillId="0" borderId="0" xfId="0" applyNumberFormat="1" applyFont="1" applyAlignment="1">
      <alignment horizontal="left" vertical="center"/>
    </xf>
    <xf numFmtId="49" fontId="8" fillId="3" borderId="0" xfId="0" applyNumberFormat="1" applyFont="1" applyFill="1" applyAlignment="1">
      <alignment horizontal="left" vertical="center"/>
    </xf>
    <xf numFmtId="49" fontId="8" fillId="9" borderId="0" xfId="0" applyNumberFormat="1" applyFont="1" applyFill="1" applyAlignment="1">
      <alignment horizontal="center" vertical="center"/>
    </xf>
    <xf numFmtId="0" fontId="8" fillId="6" borderId="0" xfId="0" applyFont="1" applyFill="1" applyAlignment="1">
      <alignment horizontal="left" vertical="center" wrapText="1"/>
    </xf>
    <xf numFmtId="0" fontId="8" fillId="2" borderId="0" xfId="0" applyFont="1" applyFill="1" applyAlignment="1">
      <alignment horizontal="left" vertical="center" wrapText="1"/>
    </xf>
    <xf numFmtId="0" fontId="8" fillId="12" borderId="0" xfId="0" applyFont="1" applyFill="1" applyAlignment="1">
      <alignment horizontal="left" vertical="center" wrapText="1"/>
    </xf>
    <xf numFmtId="49" fontId="8" fillId="8" borderId="0" xfId="0" applyNumberFormat="1" applyFont="1" applyFill="1" applyAlignment="1">
      <alignment horizontal="center" vertical="center"/>
    </xf>
    <xf numFmtId="49" fontId="8" fillId="2" borderId="0" xfId="0" applyNumberFormat="1" applyFont="1" applyFill="1" applyAlignment="1">
      <alignment horizontal="center" vertical="center"/>
    </xf>
    <xf numFmtId="49" fontId="13" fillId="0" borderId="0" xfId="0" applyNumberFormat="1" applyFont="1" applyAlignment="1">
      <alignment horizontal="left" vertical="center" wrapText="1"/>
    </xf>
    <xf numFmtId="49" fontId="8" fillId="13" borderId="0" xfId="0" applyNumberFormat="1" applyFont="1" applyFill="1" applyAlignment="1">
      <alignment horizontal="center" vertical="center"/>
    </xf>
    <xf numFmtId="49" fontId="8" fillId="10" borderId="0" xfId="0" applyNumberFormat="1" applyFont="1" applyFill="1" applyAlignment="1">
      <alignment horizontal="center" vertical="center"/>
    </xf>
    <xf numFmtId="2" fontId="12" fillId="9" borderId="0" xfId="0" applyNumberFormat="1" applyFont="1" applyFill="1" applyAlignment="1">
      <alignment horizontal="center" vertical="center" wrapText="1"/>
    </xf>
    <xf numFmtId="0" fontId="1" fillId="10" borderId="2" xfId="0" applyFont="1" applyFill="1" applyBorder="1" applyAlignment="1">
      <alignment horizontal="center" vertical="center"/>
    </xf>
    <xf numFmtId="10" fontId="1" fillId="0" borderId="0" xfId="0" applyNumberFormat="1" applyFont="1" applyAlignment="1">
      <alignment horizontal="center" vertical="center"/>
    </xf>
    <xf numFmtId="10" fontId="12" fillId="0" borderId="0" xfId="0" applyNumberFormat="1" applyFont="1" applyAlignment="1">
      <alignment horizontal="center" vertical="center"/>
    </xf>
    <xf numFmtId="49" fontId="8" fillId="3" borderId="0" xfId="0" applyNumberFormat="1" applyFont="1" applyFill="1" applyAlignment="1">
      <alignment horizontal="left" vertical="center" wrapText="1"/>
    </xf>
    <xf numFmtId="49" fontId="8" fillId="9" borderId="0" xfId="0" applyNumberFormat="1" applyFont="1" applyFill="1" applyAlignment="1">
      <alignment horizontal="left" vertical="center" wrapText="1"/>
    </xf>
    <xf numFmtId="0" fontId="13" fillId="6" borderId="0" xfId="0" applyFont="1" applyFill="1" applyAlignment="1">
      <alignment horizontal="left" vertical="center" wrapText="1"/>
    </xf>
    <xf numFmtId="9" fontId="8" fillId="6" borderId="0" xfId="0" applyNumberFormat="1" applyFont="1" applyFill="1" applyAlignment="1">
      <alignment horizontal="left" vertical="center" wrapText="1"/>
    </xf>
    <xf numFmtId="9" fontId="8" fillId="0" borderId="0" xfId="0" applyNumberFormat="1" applyFont="1" applyAlignment="1">
      <alignment horizontal="left" vertical="center" wrapText="1"/>
    </xf>
    <xf numFmtId="0" fontId="8" fillId="6" borderId="0" xfId="0" applyFont="1" applyFill="1" applyAlignment="1">
      <alignment horizontal="center" vertical="center" wrapText="1"/>
    </xf>
    <xf numFmtId="9" fontId="8" fillId="6" borderId="0" xfId="0" applyNumberFormat="1" applyFont="1" applyFill="1" applyAlignment="1">
      <alignment horizontal="center" vertical="center" wrapText="1"/>
    </xf>
    <xf numFmtId="49" fontId="8" fillId="8" borderId="0" xfId="0" applyNumberFormat="1" applyFont="1" applyFill="1" applyAlignment="1">
      <alignment horizontal="left" vertical="center" wrapText="1"/>
    </xf>
    <xf numFmtId="49" fontId="8" fillId="2" borderId="0" xfId="0" applyNumberFormat="1" applyFont="1" applyFill="1" applyAlignment="1">
      <alignment horizontal="left" vertical="center" wrapText="1"/>
    </xf>
    <xf numFmtId="49" fontId="13" fillId="9" borderId="0" xfId="0" applyNumberFormat="1" applyFont="1" applyFill="1" applyAlignment="1">
      <alignment horizontal="center" vertical="center"/>
    </xf>
    <xf numFmtId="49" fontId="8" fillId="13" borderId="0" xfId="0" applyNumberFormat="1" applyFont="1" applyFill="1" applyAlignment="1">
      <alignment horizontal="left" vertical="center" wrapText="1"/>
    </xf>
    <xf numFmtId="49" fontId="8" fillId="10" borderId="0" xfId="0" applyNumberFormat="1" applyFont="1" applyFill="1" applyAlignment="1">
      <alignment horizontal="left" vertical="center" wrapText="1"/>
    </xf>
    <xf numFmtId="0" fontId="1" fillId="21" borderId="0" xfId="0" applyFont="1" applyFill="1" applyAlignment="1">
      <alignment horizontal="center" vertical="center" wrapText="1"/>
    </xf>
    <xf numFmtId="0" fontId="11" fillId="0" borderId="0" xfId="0" applyFont="1" applyAlignment="1">
      <alignment horizontal="center" vertical="center" wrapText="1"/>
    </xf>
    <xf numFmtId="17" fontId="11" fillId="0" borderId="0" xfId="0" applyNumberFormat="1" applyFont="1" applyAlignment="1">
      <alignment horizontal="center" vertical="center"/>
    </xf>
    <xf numFmtId="0" fontId="11" fillId="9" borderId="0" xfId="0" applyFont="1" applyFill="1" applyAlignment="1">
      <alignment horizontal="center" vertical="center"/>
    </xf>
    <xf numFmtId="0" fontId="11" fillId="8" borderId="0" xfId="0" applyFont="1" applyFill="1" applyAlignment="1">
      <alignment horizontal="center" vertical="center"/>
    </xf>
    <xf numFmtId="0" fontId="11" fillId="2" borderId="0" xfId="0" applyFont="1" applyFill="1" applyAlignment="1">
      <alignment horizontal="center" vertical="center"/>
    </xf>
    <xf numFmtId="0" fontId="11" fillId="6" borderId="0" xfId="0" applyFont="1" applyFill="1" applyAlignment="1">
      <alignment horizontal="center" vertical="center"/>
    </xf>
    <xf numFmtId="0" fontId="11" fillId="13" borderId="0" xfId="0" applyFont="1" applyFill="1" applyAlignment="1">
      <alignment horizontal="center" vertical="center"/>
    </xf>
    <xf numFmtId="0" fontId="11" fillId="10" borderId="0" xfId="0" applyFont="1" applyFill="1" applyAlignment="1">
      <alignment horizontal="center" vertical="center"/>
    </xf>
    <xf numFmtId="49" fontId="11" fillId="0" borderId="0" xfId="0" applyNumberFormat="1" applyFont="1" applyAlignment="1">
      <alignment horizontal="left" vertical="center" wrapText="1"/>
    </xf>
    <xf numFmtId="49" fontId="11" fillId="0" borderId="4" xfId="0" applyNumberFormat="1" applyFont="1" applyBorder="1" applyAlignment="1">
      <alignment horizontal="left" vertical="center" wrapText="1"/>
    </xf>
    <xf numFmtId="0" fontId="11" fillId="0" borderId="1" xfId="0" applyFont="1" applyBorder="1" applyAlignment="1">
      <alignment horizontal="left" vertical="center" wrapText="1"/>
    </xf>
    <xf numFmtId="0" fontId="11" fillId="6" borderId="1" xfId="0" applyFont="1" applyFill="1" applyBorder="1" applyAlignment="1">
      <alignment horizontal="left" vertical="center" wrapText="1"/>
    </xf>
    <xf numFmtId="0" fontId="11" fillId="3" borderId="0" xfId="0" applyFont="1" applyFill="1" applyAlignment="1">
      <alignment vertical="center"/>
    </xf>
    <xf numFmtId="0" fontId="11" fillId="0" borderId="0" xfId="0" applyFont="1" applyAlignment="1">
      <alignment vertical="center"/>
    </xf>
    <xf numFmtId="49" fontId="11" fillId="0" borderId="4" xfId="0" applyNumberFormat="1" applyFont="1" applyBorder="1" applyAlignment="1">
      <alignment horizontal="left" vertical="center"/>
    </xf>
    <xf numFmtId="0" fontId="18" fillId="6" borderId="0" xfId="0" applyFont="1" applyFill="1" applyAlignment="1">
      <alignment horizontal="center" vertical="center" wrapText="1"/>
    </xf>
    <xf numFmtId="0" fontId="11" fillId="6" borderId="0" xfId="0" applyFont="1" applyFill="1" applyAlignment="1">
      <alignment horizontal="left" vertical="center" wrapText="1"/>
    </xf>
    <xf numFmtId="0" fontId="11" fillId="6" borderId="0" xfId="0" applyFont="1" applyFill="1" applyAlignment="1">
      <alignment horizontal="center" vertical="center" wrapText="1"/>
    </xf>
    <xf numFmtId="49" fontId="11" fillId="3" borderId="4" xfId="0" applyNumberFormat="1" applyFont="1" applyFill="1" applyBorder="1" applyAlignment="1">
      <alignment horizontal="left" vertical="center"/>
    </xf>
    <xf numFmtId="0" fontId="11" fillId="3" borderId="0" xfId="0" applyFont="1" applyFill="1" applyAlignment="1">
      <alignment vertical="center" wrapText="1"/>
    </xf>
    <xf numFmtId="0" fontId="18" fillId="3" borderId="0" xfId="0" applyFont="1" applyFill="1" applyAlignment="1">
      <alignment horizontal="left" vertical="center" wrapText="1"/>
    </xf>
    <xf numFmtId="49" fontId="11" fillId="9" borderId="4" xfId="0" applyNumberFormat="1" applyFont="1" applyFill="1" applyBorder="1" applyAlignment="1">
      <alignment horizontal="left" vertical="center"/>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8" fillId="6" borderId="0" xfId="0" applyFont="1" applyFill="1" applyAlignment="1">
      <alignment horizontal="left" vertical="center" wrapText="1"/>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17" fillId="9" borderId="0" xfId="0" applyFont="1" applyFill="1" applyAlignment="1">
      <alignment horizontal="left" vertical="center" wrapText="1"/>
    </xf>
    <xf numFmtId="0" fontId="11" fillId="8" borderId="4" xfId="0" applyFont="1" applyFill="1" applyBorder="1" applyAlignment="1">
      <alignment horizontal="left" vertical="center" wrapText="1"/>
    </xf>
    <xf numFmtId="0" fontId="11" fillId="8" borderId="0" xfId="0" applyFont="1" applyFill="1" applyAlignment="1">
      <alignment horizontal="center" vertical="center" wrapText="1"/>
    </xf>
    <xf numFmtId="0" fontId="11" fillId="2" borderId="4" xfId="0" applyFont="1" applyFill="1" applyBorder="1" applyAlignment="1">
      <alignment horizontal="left" vertical="center" wrapText="1"/>
    </xf>
    <xf numFmtId="0" fontId="11" fillId="20" borderId="0" xfId="0" applyFont="1" applyFill="1" applyAlignment="1">
      <alignment horizontal="center" vertical="center" wrapText="1"/>
    </xf>
    <xf numFmtId="0" fontId="18" fillId="20" borderId="0" xfId="0" applyFont="1" applyFill="1" applyAlignment="1">
      <alignment horizontal="left" vertical="center" wrapText="1"/>
    </xf>
    <xf numFmtId="0" fontId="18" fillId="8" borderId="0" xfId="0" applyFont="1" applyFill="1" applyAlignment="1">
      <alignment horizontal="left" vertical="center" wrapText="1"/>
    </xf>
    <xf numFmtId="0" fontId="11" fillId="3" borderId="4" xfId="0" applyFont="1" applyFill="1" applyBorder="1" applyAlignment="1">
      <alignment horizontal="left" vertical="center" wrapText="1"/>
    </xf>
    <xf numFmtId="0" fontId="18" fillId="8" borderId="0" xfId="0" applyFont="1" applyFill="1" applyAlignment="1">
      <alignment horizontal="center" vertical="center" wrapText="1"/>
    </xf>
    <xf numFmtId="0" fontId="11" fillId="8" borderId="0" xfId="0" applyFont="1" applyFill="1" applyAlignment="1">
      <alignment vertical="center" wrapText="1"/>
    </xf>
    <xf numFmtId="49" fontId="11" fillId="8" borderId="4" xfId="0" applyNumberFormat="1" applyFont="1" applyFill="1" applyBorder="1" applyAlignment="1">
      <alignment horizontal="left" vertical="center"/>
    </xf>
    <xf numFmtId="49" fontId="11" fillId="2" borderId="4" xfId="0" applyNumberFormat="1" applyFont="1" applyFill="1" applyBorder="1" applyAlignment="1">
      <alignment horizontal="left" vertical="center"/>
    </xf>
    <xf numFmtId="0" fontId="32" fillId="0" borderId="0" xfId="0" applyFont="1" applyAlignment="1">
      <alignment horizontal="center" vertical="center"/>
    </xf>
    <xf numFmtId="0" fontId="32" fillId="0" borderId="0" xfId="0" applyFont="1" applyAlignment="1">
      <alignment horizontal="left" vertical="center"/>
    </xf>
    <xf numFmtId="0" fontId="17" fillId="0" borderId="0" xfId="0" applyFont="1" applyAlignment="1">
      <alignment horizontal="left" vertical="center" wrapText="1"/>
    </xf>
    <xf numFmtId="49" fontId="11" fillId="18" borderId="4" xfId="0" applyNumberFormat="1" applyFont="1" applyFill="1" applyBorder="1" applyAlignment="1">
      <alignment horizontal="left" vertical="center"/>
    </xf>
    <xf numFmtId="0" fontId="17" fillId="7" borderId="0" xfId="0" applyFont="1" applyFill="1" applyAlignment="1">
      <alignment horizontal="left" vertical="center" wrapText="1"/>
    </xf>
    <xf numFmtId="0" fontId="17" fillId="7" borderId="0" xfId="0" applyFont="1" applyFill="1" applyAlignment="1">
      <alignment horizontal="center" vertical="center"/>
    </xf>
    <xf numFmtId="0" fontId="18" fillId="12" borderId="0" xfId="0" applyFont="1" applyFill="1" applyAlignment="1">
      <alignment horizontal="left" vertical="center" wrapText="1"/>
    </xf>
    <xf numFmtId="0" fontId="18" fillId="12" borderId="0" xfId="0" applyFont="1" applyFill="1" applyAlignment="1">
      <alignment horizontal="center" vertical="center"/>
    </xf>
    <xf numFmtId="49" fontId="11" fillId="13" borderId="4" xfId="0" applyNumberFormat="1" applyFont="1" applyFill="1" applyBorder="1" applyAlignment="1">
      <alignment horizontal="left" vertical="center"/>
    </xf>
    <xf numFmtId="0" fontId="11" fillId="13" borderId="0" xfId="0" applyFont="1" applyFill="1" applyAlignment="1">
      <alignment horizontal="center" vertical="center" wrapText="1"/>
    </xf>
    <xf numFmtId="49" fontId="11" fillId="0" borderId="4" xfId="0" applyNumberFormat="1" applyFont="1" applyBorder="1" applyAlignment="1">
      <alignment horizontal="center" vertical="center"/>
    </xf>
    <xf numFmtId="0" fontId="18" fillId="8" borderId="0" xfId="0" applyFont="1" applyFill="1" applyAlignment="1">
      <alignment horizontal="center" vertical="center"/>
    </xf>
    <xf numFmtId="49" fontId="11" fillId="10" borderId="4" xfId="0" applyNumberFormat="1" applyFont="1" applyFill="1" applyBorder="1" applyAlignment="1">
      <alignment horizontal="left" vertical="center"/>
    </xf>
    <xf numFmtId="0" fontId="11" fillId="10" borderId="0" xfId="0" applyFont="1" applyFill="1" applyAlignment="1">
      <alignment horizontal="center" vertical="center" wrapText="1"/>
    </xf>
    <xf numFmtId="0" fontId="18" fillId="0" borderId="0" xfId="0" applyFont="1" applyAlignment="1">
      <alignment horizontal="left" vertical="center"/>
    </xf>
    <xf numFmtId="49" fontId="11" fillId="0" borderId="0" xfId="0" applyNumberFormat="1" applyFont="1" applyAlignment="1">
      <alignment horizontal="center" vertical="center" wrapText="1"/>
    </xf>
    <xf numFmtId="0" fontId="11" fillId="10" borderId="0" xfId="0" applyFont="1" applyFill="1" applyAlignment="1">
      <alignment horizontal="left"/>
    </xf>
    <xf numFmtId="0" fontId="11" fillId="8" borderId="0" xfId="0" applyFont="1" applyFill="1" applyAlignment="1">
      <alignment horizontal="left"/>
    </xf>
    <xf numFmtId="0" fontId="11" fillId="0" borderId="0" xfId="0" applyFont="1" applyAlignment="1">
      <alignment horizontal="left"/>
    </xf>
    <xf numFmtId="49" fontId="11" fillId="0" borderId="0" xfId="0" applyNumberFormat="1" applyFont="1" applyAlignment="1">
      <alignment horizontal="left" vertical="center"/>
    </xf>
    <xf numFmtId="49" fontId="11" fillId="9" borderId="0" xfId="0" applyNumberFormat="1" applyFont="1" applyFill="1" applyAlignment="1">
      <alignment horizontal="left" vertical="center"/>
    </xf>
    <xf numFmtId="49" fontId="11" fillId="3" borderId="0" xfId="0" applyNumberFormat="1" applyFont="1" applyFill="1" applyAlignment="1">
      <alignment horizontal="left" vertical="center"/>
    </xf>
    <xf numFmtId="49" fontId="11" fillId="8" borderId="0" xfId="0" applyNumberFormat="1" applyFont="1" applyFill="1" applyAlignment="1">
      <alignment horizontal="left" vertical="center"/>
    </xf>
    <xf numFmtId="49" fontId="11" fillId="2" borderId="0" xfId="0" applyNumberFormat="1" applyFont="1" applyFill="1" applyAlignment="1">
      <alignment horizontal="left" vertical="center"/>
    </xf>
    <xf numFmtId="49" fontId="11" fillId="6" borderId="0" xfId="0" applyNumberFormat="1" applyFont="1" applyFill="1" applyAlignment="1">
      <alignment horizontal="left" vertical="center"/>
    </xf>
    <xf numFmtId="49" fontId="18" fillId="9" borderId="0" xfId="0" applyNumberFormat="1" applyFont="1" applyFill="1" applyAlignment="1">
      <alignment horizontal="center" vertical="center"/>
    </xf>
    <xf numFmtId="49" fontId="11" fillId="13" borderId="0" xfId="0" applyNumberFormat="1" applyFont="1" applyFill="1" applyAlignment="1">
      <alignment horizontal="left" vertical="center"/>
    </xf>
    <xf numFmtId="49" fontId="17" fillId="0" borderId="0" xfId="0" applyNumberFormat="1" applyFont="1" applyAlignment="1">
      <alignment horizontal="left" vertical="center" wrapText="1"/>
    </xf>
    <xf numFmtId="0" fontId="2" fillId="0" borderId="4" xfId="0" applyFont="1" applyBorder="1"/>
    <xf numFmtId="0" fontId="1" fillId="0" borderId="4" xfId="0" applyFont="1" applyBorder="1"/>
    <xf numFmtId="0" fontId="1" fillId="3" borderId="4" xfId="0" applyFont="1" applyFill="1" applyBorder="1"/>
    <xf numFmtId="0" fontId="1" fillId="0" borderId="4" xfId="0" applyFont="1" applyBorder="1" applyAlignment="1">
      <alignment wrapText="1"/>
    </xf>
    <xf numFmtId="0" fontId="1" fillId="9" borderId="4" xfId="0" applyFont="1" applyFill="1" applyBorder="1"/>
    <xf numFmtId="0" fontId="1" fillId="2" borderId="4" xfId="0" applyFont="1" applyFill="1" applyBorder="1"/>
    <xf numFmtId="0" fontId="1" fillId="13" borderId="4" xfId="0" applyFont="1" applyFill="1" applyBorder="1"/>
    <xf numFmtId="0" fontId="1" fillId="10" borderId="4" xfId="0" applyFont="1" applyFill="1" applyBorder="1"/>
    <xf numFmtId="17" fontId="11" fillId="3" borderId="0" xfId="0" applyNumberFormat="1" applyFont="1" applyFill="1" applyAlignment="1">
      <alignment horizontal="center" vertical="center" wrapText="1"/>
    </xf>
    <xf numFmtId="17" fontId="11" fillId="0" borderId="0" xfId="0" applyNumberFormat="1" applyFont="1" applyAlignment="1">
      <alignment horizontal="center" vertical="center" wrapText="1"/>
    </xf>
    <xf numFmtId="0" fontId="32" fillId="9" borderId="0" xfId="0" applyFont="1" applyFill="1" applyAlignment="1">
      <alignment horizontal="center" vertical="center"/>
    </xf>
    <xf numFmtId="0" fontId="5" fillId="8" borderId="2" xfId="0" applyFont="1" applyFill="1" applyBorder="1" applyAlignment="1">
      <alignment horizontal="center" vertical="center" wrapText="1"/>
    </xf>
    <xf numFmtId="49" fontId="1" fillId="0" borderId="2" xfId="0" applyNumberFormat="1" applyFont="1" applyBorder="1" applyAlignment="1">
      <alignment horizontal="center" vertical="center"/>
    </xf>
    <xf numFmtId="0" fontId="12" fillId="0" borderId="2" xfId="0" applyFont="1" applyBorder="1" applyAlignment="1">
      <alignment horizontal="center" vertical="center"/>
    </xf>
    <xf numFmtId="0" fontId="12" fillId="8" borderId="2" xfId="0" applyFont="1" applyFill="1" applyBorder="1" applyAlignment="1">
      <alignment horizontal="center" vertical="center"/>
    </xf>
    <xf numFmtId="0" fontId="15" fillId="0" borderId="0" xfId="0" applyFont="1" applyAlignment="1">
      <alignment vertical="center"/>
    </xf>
    <xf numFmtId="0" fontId="11" fillId="9" borderId="0" xfId="0" applyFont="1" applyFill="1" applyAlignment="1">
      <alignment vertical="center"/>
    </xf>
    <xf numFmtId="0" fontId="11" fillId="8" borderId="0" xfId="0" applyFont="1" applyFill="1" applyAlignment="1">
      <alignment vertical="center"/>
    </xf>
    <xf numFmtId="0" fontId="11" fillId="2" borderId="0" xfId="0" applyFont="1" applyFill="1" applyAlignment="1">
      <alignment vertical="center"/>
    </xf>
    <xf numFmtId="0" fontId="18" fillId="0" borderId="0" xfId="0" applyFont="1" applyAlignment="1">
      <alignment vertical="center"/>
    </xf>
    <xf numFmtId="0" fontId="18" fillId="9" borderId="0" xfId="0" applyFont="1" applyFill="1" applyAlignment="1">
      <alignment horizontal="center" vertical="center"/>
    </xf>
    <xf numFmtId="0" fontId="11" fillId="13" borderId="0" xfId="0" applyFont="1" applyFill="1" applyAlignment="1">
      <alignment vertical="center"/>
    </xf>
    <xf numFmtId="0" fontId="11" fillId="10" borderId="0" xfId="0" applyFont="1" applyFill="1" applyAlignment="1">
      <alignment vertical="center"/>
    </xf>
    <xf numFmtId="0" fontId="15" fillId="0" borderId="0" xfId="0" applyFont="1" applyAlignment="1">
      <alignment horizontal="center" vertical="center"/>
    </xf>
    <xf numFmtId="0" fontId="15" fillId="0" borderId="4" xfId="0" applyFont="1" applyBorder="1" applyAlignment="1">
      <alignment vertical="center"/>
    </xf>
    <xf numFmtId="0" fontId="11" fillId="0" borderId="4" xfId="0" applyFont="1" applyBorder="1" applyAlignment="1">
      <alignment vertical="center"/>
    </xf>
    <xf numFmtId="0" fontId="11" fillId="3" borderId="4" xfId="0" applyFont="1" applyFill="1" applyBorder="1" applyAlignment="1">
      <alignment vertical="center"/>
    </xf>
    <xf numFmtId="0" fontId="11" fillId="0" borderId="4" xfId="0" applyFont="1" applyBorder="1" applyAlignment="1">
      <alignment vertical="center" wrapText="1"/>
    </xf>
    <xf numFmtId="0" fontId="11" fillId="9" borderId="4" xfId="0" applyFont="1" applyFill="1" applyBorder="1" applyAlignment="1">
      <alignment vertical="center"/>
    </xf>
    <xf numFmtId="0" fontId="18" fillId="3" borderId="0" xfId="0" applyFont="1" applyFill="1" applyAlignment="1">
      <alignment horizontal="center" vertical="center"/>
    </xf>
    <xf numFmtId="9" fontId="11" fillId="0" borderId="0" xfId="0" applyNumberFormat="1" applyFont="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5" xfId="0" applyFont="1" applyFill="1" applyBorder="1" applyAlignment="1">
      <alignment horizontal="center" vertical="center"/>
    </xf>
    <xf numFmtId="0" fontId="11" fillId="8" borderId="4" xfId="0" applyFont="1" applyFill="1" applyBorder="1" applyAlignment="1">
      <alignment vertical="center"/>
    </xf>
    <xf numFmtId="0" fontId="11" fillId="2" borderId="4" xfId="0" applyFont="1" applyFill="1" applyBorder="1" applyAlignment="1">
      <alignment vertical="center"/>
    </xf>
    <xf numFmtId="0" fontId="18" fillId="9" borderId="4" xfId="0" applyFont="1" applyFill="1" applyBorder="1" applyAlignment="1">
      <alignment horizontal="center" vertical="center"/>
    </xf>
    <xf numFmtId="0" fontId="18" fillId="9" borderId="5" xfId="0" applyFont="1" applyFill="1" applyBorder="1" applyAlignment="1">
      <alignment horizontal="center" vertical="center"/>
    </xf>
    <xf numFmtId="0" fontId="11" fillId="13" borderId="4" xfId="0" applyFont="1" applyFill="1" applyBorder="1" applyAlignment="1">
      <alignment vertical="center"/>
    </xf>
    <xf numFmtId="0" fontId="18" fillId="0" borderId="4" xfId="0" applyFont="1" applyBorder="1" applyAlignment="1">
      <alignment vertical="center"/>
    </xf>
    <xf numFmtId="0" fontId="17" fillId="0" borderId="0" xfId="0" applyFont="1" applyAlignment="1">
      <alignment horizontal="center" vertical="center"/>
    </xf>
    <xf numFmtId="0" fontId="35" fillId="0" borderId="5" xfId="0" applyFont="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vertical="center"/>
    </xf>
    <xf numFmtId="0" fontId="11" fillId="3" borderId="2" xfId="0" applyFont="1" applyFill="1" applyBorder="1" applyAlignment="1">
      <alignment vertical="center"/>
    </xf>
    <xf numFmtId="0" fontId="11" fillId="0" borderId="2" xfId="0" applyFont="1" applyBorder="1" applyAlignment="1">
      <alignment vertical="center" wrapText="1"/>
    </xf>
    <xf numFmtId="0" fontId="11" fillId="9" borderId="2" xfId="0" applyFont="1" applyFill="1" applyBorder="1" applyAlignment="1">
      <alignment vertical="center"/>
    </xf>
    <xf numFmtId="0" fontId="11" fillId="8" borderId="2" xfId="0" applyFont="1" applyFill="1" applyBorder="1" applyAlignment="1">
      <alignment vertical="center"/>
    </xf>
    <xf numFmtId="0" fontId="11" fillId="8" borderId="2" xfId="0" applyFont="1" applyFill="1" applyBorder="1" applyAlignment="1">
      <alignment vertical="center" wrapText="1"/>
    </xf>
    <xf numFmtId="0" fontId="11" fillId="2" borderId="2" xfId="0" applyFont="1" applyFill="1" applyBorder="1" applyAlignment="1">
      <alignment vertical="center" wrapText="1"/>
    </xf>
    <xf numFmtId="0" fontId="11" fillId="9" borderId="2" xfId="0" applyFont="1" applyFill="1" applyBorder="1" applyAlignment="1">
      <alignment vertical="center" wrapText="1"/>
    </xf>
    <xf numFmtId="0" fontId="17" fillId="8" borderId="2" xfId="0" applyFont="1" applyFill="1" applyBorder="1" applyAlignment="1">
      <alignment vertical="center" wrapText="1"/>
    </xf>
    <xf numFmtId="0" fontId="11" fillId="13" borderId="2" xfId="0" applyFont="1" applyFill="1" applyBorder="1" applyAlignment="1">
      <alignment vertical="center"/>
    </xf>
    <xf numFmtId="0" fontId="11" fillId="10" borderId="2" xfId="0" applyFont="1" applyFill="1" applyBorder="1" applyAlignment="1">
      <alignment vertical="center"/>
    </xf>
    <xf numFmtId="3" fontId="11" fillId="0" borderId="4" xfId="0" applyNumberFormat="1" applyFont="1" applyBorder="1" applyAlignment="1">
      <alignment horizontal="center" vertical="center"/>
    </xf>
    <xf numFmtId="0" fontId="11" fillId="9" borderId="4" xfId="0" applyFont="1" applyFill="1" applyBorder="1" applyAlignment="1">
      <alignment horizontal="center" vertical="center"/>
    </xf>
    <xf numFmtId="0" fontId="11" fillId="10" borderId="4" xfId="0" applyFont="1" applyFill="1" applyBorder="1" applyAlignment="1">
      <alignment horizontal="center" vertical="center"/>
    </xf>
    <xf numFmtId="3" fontId="11" fillId="0" borderId="0" xfId="0" applyNumberFormat="1" applyFont="1" applyAlignment="1">
      <alignment horizontal="center" vertical="center" wrapText="1"/>
    </xf>
    <xf numFmtId="0" fontId="11" fillId="18" borderId="0" xfId="0" applyFont="1" applyFill="1" applyAlignment="1">
      <alignment horizontal="center" vertical="center" wrapText="1"/>
    </xf>
    <xf numFmtId="2" fontId="1" fillId="6" borderId="0" xfId="0" applyNumberFormat="1" applyFont="1" applyFill="1" applyAlignment="1">
      <alignment horizontal="center" vertical="center" wrapText="1"/>
    </xf>
    <xf numFmtId="3" fontId="1" fillId="9" borderId="0" xfId="0" applyNumberFormat="1" applyFont="1" applyFill="1" applyAlignment="1">
      <alignment horizontal="center" vertical="center" wrapText="1"/>
    </xf>
    <xf numFmtId="3" fontId="1" fillId="16" borderId="0" xfId="0" applyNumberFormat="1" applyFont="1" applyFill="1" applyAlignment="1">
      <alignment horizontal="center" vertical="center" wrapText="1"/>
    </xf>
    <xf numFmtId="3" fontId="1" fillId="17" borderId="0" xfId="0" applyNumberFormat="1" applyFont="1" applyFill="1" applyAlignment="1">
      <alignment horizontal="center" vertical="center" wrapText="1"/>
    </xf>
    <xf numFmtId="0" fontId="12" fillId="4" borderId="8"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6" borderId="4" xfId="0" applyFont="1" applyFill="1" applyBorder="1" applyAlignment="1">
      <alignment vertical="center" wrapText="1"/>
    </xf>
    <xf numFmtId="0" fontId="3" fillId="23" borderId="0" xfId="0" applyFont="1" applyFill="1" applyAlignment="1">
      <alignment horizontal="center" vertical="center" wrapText="1"/>
    </xf>
    <xf numFmtId="0" fontId="33" fillId="0" borderId="0" xfId="0" applyFont="1" applyAlignment="1">
      <alignment horizontal="left" vertical="center" wrapText="1"/>
    </xf>
    <xf numFmtId="49" fontId="11" fillId="13" borderId="0" xfId="0" applyNumberFormat="1" applyFont="1" applyFill="1" applyAlignment="1">
      <alignment horizontal="center" vertical="center" wrapText="1"/>
    </xf>
    <xf numFmtId="49" fontId="11" fillId="13" borderId="0" xfId="0" applyNumberFormat="1" applyFont="1" applyFill="1" applyAlignment="1">
      <alignment horizontal="left" vertical="center" wrapText="1"/>
    </xf>
    <xf numFmtId="49" fontId="1" fillId="0" borderId="0" xfId="0" applyNumberFormat="1" applyFont="1" applyAlignment="1">
      <alignment vertical="center" wrapText="1"/>
    </xf>
    <xf numFmtId="49" fontId="12" fillId="9" borderId="0" xfId="0" applyNumberFormat="1" applyFont="1" applyFill="1" applyAlignment="1">
      <alignment horizontal="left" vertical="center" wrapText="1"/>
    </xf>
    <xf numFmtId="15" fontId="11" fillId="0" borderId="0" xfId="0" applyNumberFormat="1" applyFont="1" applyAlignment="1">
      <alignment horizontal="center" vertical="center" wrapText="1"/>
    </xf>
    <xf numFmtId="0" fontId="11" fillId="0" borderId="1" xfId="0" applyFont="1" applyBorder="1" applyAlignment="1">
      <alignment horizontal="left" vertical="center"/>
    </xf>
    <xf numFmtId="0" fontId="11" fillId="3" borderId="1" xfId="0" applyFont="1" applyFill="1" applyBorder="1" applyAlignment="1">
      <alignment horizontal="left" vertical="center"/>
    </xf>
    <xf numFmtId="17" fontId="11" fillId="3" borderId="1" xfId="0" applyNumberFormat="1" applyFont="1" applyFill="1" applyBorder="1" applyAlignment="1">
      <alignment horizontal="left" vertical="center" wrapText="1"/>
    </xf>
    <xf numFmtId="17" fontId="11" fillId="0" borderId="1" xfId="0" applyNumberFormat="1" applyFont="1" applyBorder="1" applyAlignment="1">
      <alignment horizontal="left" vertical="center" wrapText="1"/>
    </xf>
    <xf numFmtId="0" fontId="11" fillId="3" borderId="1" xfId="0" applyFont="1" applyFill="1" applyBorder="1" applyAlignment="1">
      <alignment horizontal="left" vertical="center" wrapText="1"/>
    </xf>
    <xf numFmtId="0" fontId="32" fillId="0" borderId="1" xfId="0" applyFont="1" applyBorder="1" applyAlignment="1">
      <alignment horizontal="left" vertical="center"/>
    </xf>
    <xf numFmtId="0" fontId="32" fillId="9" borderId="1" xfId="0" applyFont="1" applyFill="1" applyBorder="1" applyAlignment="1">
      <alignment horizontal="left" vertical="center"/>
    </xf>
    <xf numFmtId="0" fontId="11" fillId="8" borderId="1" xfId="0" applyFont="1" applyFill="1" applyBorder="1" applyAlignment="1">
      <alignment horizontal="left" vertical="center"/>
    </xf>
    <xf numFmtId="0" fontId="11" fillId="2" borderId="1" xfId="0" applyFont="1" applyFill="1" applyBorder="1" applyAlignment="1">
      <alignment horizontal="left" vertical="center"/>
    </xf>
    <xf numFmtId="0" fontId="11" fillId="9" borderId="1" xfId="0" applyFont="1" applyFill="1" applyBorder="1" applyAlignment="1">
      <alignment horizontal="left" vertical="center"/>
    </xf>
    <xf numFmtId="0" fontId="18" fillId="0" borderId="1" xfId="0" applyFont="1" applyBorder="1" applyAlignment="1">
      <alignment horizontal="left" vertical="center"/>
    </xf>
    <xf numFmtId="0" fontId="11" fillId="13" borderId="1" xfId="0" applyFont="1" applyFill="1" applyBorder="1" applyAlignment="1">
      <alignment horizontal="left" vertical="center"/>
    </xf>
    <xf numFmtId="0" fontId="11" fillId="10" borderId="1" xfId="0" applyFont="1" applyFill="1" applyBorder="1" applyAlignment="1">
      <alignment horizontal="left" vertical="center"/>
    </xf>
    <xf numFmtId="49" fontId="11" fillId="0" borderId="1" xfId="0" applyNumberFormat="1" applyFont="1" applyBorder="1" applyAlignment="1">
      <alignment horizontal="left" vertical="center"/>
    </xf>
    <xf numFmtId="17" fontId="11" fillId="0" borderId="1" xfId="0" applyNumberFormat="1" applyFont="1" applyBorder="1" applyAlignment="1">
      <alignment horizontal="left" vertical="center"/>
    </xf>
    <xf numFmtId="0" fontId="11" fillId="9" borderId="1" xfId="0" applyFont="1" applyFill="1" applyBorder="1" applyAlignment="1">
      <alignment horizontal="left" vertical="center" wrapText="1"/>
    </xf>
    <xf numFmtId="0" fontId="18" fillId="0" borderId="1" xfId="0" applyFont="1" applyBorder="1" applyAlignment="1">
      <alignment horizontal="left" vertical="center" wrapText="1"/>
    </xf>
    <xf numFmtId="0" fontId="36" fillId="0" borderId="0" xfId="0" applyFont="1"/>
    <xf numFmtId="0" fontId="33" fillId="0" borderId="0" xfId="0" applyFont="1" applyAlignment="1">
      <alignment horizontal="center" vertical="center" wrapText="1"/>
    </xf>
    <xf numFmtId="0" fontId="12" fillId="0" borderId="4" xfId="0" applyFont="1" applyBorder="1" applyAlignment="1">
      <alignment vertical="center" wrapText="1"/>
    </xf>
    <xf numFmtId="164" fontId="1" fillId="3" borderId="0" xfId="0" applyNumberFormat="1" applyFont="1" applyFill="1" applyAlignment="1">
      <alignment horizontal="center" vertical="center" wrapText="1"/>
    </xf>
    <xf numFmtId="0" fontId="11" fillId="0" borderId="2" xfId="0" applyFont="1" applyBorder="1" applyAlignment="1">
      <alignment horizontal="left" vertical="center" wrapText="1"/>
    </xf>
    <xf numFmtId="2" fontId="11" fillId="0" borderId="0" xfId="0" applyNumberFormat="1" applyFont="1" applyAlignment="1">
      <alignment horizontal="center" vertical="center" wrapText="1"/>
    </xf>
    <xf numFmtId="0" fontId="11" fillId="0" borderId="0" xfId="0" quotePrefix="1" applyFont="1" applyAlignment="1">
      <alignment horizontal="left" vertical="center" wrapText="1"/>
    </xf>
    <xf numFmtId="10" fontId="12" fillId="9" borderId="0" xfId="0" applyNumberFormat="1" applyFont="1" applyFill="1" applyAlignment="1">
      <alignment horizontal="center" vertical="center" wrapText="1"/>
    </xf>
    <xf numFmtId="0" fontId="8" fillId="3" borderId="0" xfId="0" applyFont="1" applyFill="1" applyAlignment="1">
      <alignment horizontal="center"/>
    </xf>
    <xf numFmtId="0" fontId="1" fillId="9" borderId="3" xfId="0" applyFont="1" applyFill="1" applyBorder="1" applyAlignment="1">
      <alignment horizontal="center" vertical="center" wrapText="1"/>
    </xf>
    <xf numFmtId="0" fontId="1" fillId="2" borderId="2" xfId="0" applyFont="1" applyFill="1" applyBorder="1" applyAlignment="1">
      <alignment horizontal="center" vertical="center"/>
    </xf>
    <xf numFmtId="0" fontId="11" fillId="4" borderId="0" xfId="0" applyFont="1" applyFill="1" applyAlignment="1">
      <alignment horizontal="center" vertical="center"/>
    </xf>
    <xf numFmtId="0" fontId="11" fillId="5" borderId="0" xfId="0" applyFont="1" applyFill="1" applyAlignment="1">
      <alignment horizontal="center" vertical="center"/>
    </xf>
    <xf numFmtId="0" fontId="18" fillId="18" borderId="0" xfId="0" applyFont="1" applyFill="1" applyAlignment="1">
      <alignment horizontal="center" vertical="center"/>
    </xf>
    <xf numFmtId="0" fontId="11" fillId="18" borderId="0" xfId="0" applyFont="1" applyFill="1" applyAlignment="1">
      <alignment horizontal="center" vertical="center"/>
    </xf>
    <xf numFmtId="0" fontId="11" fillId="7" borderId="0" xfId="0" applyFont="1" applyFill="1" applyAlignment="1">
      <alignment horizontal="center" vertical="center"/>
    </xf>
    <xf numFmtId="0" fontId="11" fillId="19" borderId="0" xfId="0" applyFont="1" applyFill="1" applyAlignment="1">
      <alignment horizontal="center" vertical="center"/>
    </xf>
    <xf numFmtId="0" fontId="11" fillId="16" borderId="0" xfId="0" applyFont="1" applyFill="1" applyAlignment="1">
      <alignment horizontal="center" vertical="center"/>
    </xf>
    <xf numFmtId="0" fontId="11" fillId="17" borderId="0" xfId="0" applyFont="1" applyFill="1" applyAlignment="1">
      <alignment horizontal="center" vertical="center"/>
    </xf>
    <xf numFmtId="0" fontId="15" fillId="0" borderId="5" xfId="0" applyFont="1" applyBorder="1" applyAlignment="1">
      <alignment horizontal="center" vertical="center"/>
    </xf>
    <xf numFmtId="0" fontId="11" fillId="0" borderId="5" xfId="0" applyFont="1" applyBorder="1" applyAlignment="1">
      <alignment horizontal="center" vertical="center" wrapText="1"/>
    </xf>
    <xf numFmtId="0" fontId="11" fillId="9" borderId="5" xfId="0" applyFont="1" applyFill="1" applyBorder="1" applyAlignment="1">
      <alignment horizontal="center" vertical="center"/>
    </xf>
    <xf numFmtId="0" fontId="11" fillId="2" borderId="5" xfId="0" applyFont="1" applyFill="1" applyBorder="1" applyAlignment="1">
      <alignment horizontal="center" vertical="center"/>
    </xf>
    <xf numFmtId="0" fontId="11" fillId="13" borderId="5" xfId="0" applyFont="1" applyFill="1" applyBorder="1" applyAlignment="1">
      <alignment horizontal="center" vertical="center"/>
    </xf>
    <xf numFmtId="0" fontId="11" fillId="10" borderId="5" xfId="0" applyFont="1" applyFill="1" applyBorder="1" applyAlignment="1">
      <alignment horizontal="center" vertical="center"/>
    </xf>
    <xf numFmtId="49" fontId="9" fillId="9" borderId="8" xfId="0" applyNumberFormat="1" applyFont="1" applyFill="1" applyBorder="1" applyAlignment="1">
      <alignment horizontal="left" vertical="center"/>
    </xf>
    <xf numFmtId="49" fontId="7" fillId="4" borderId="9" xfId="0" applyNumberFormat="1" applyFont="1" applyFill="1" applyBorder="1" applyAlignment="1">
      <alignment horizontal="left" vertical="center" wrapText="1"/>
    </xf>
    <xf numFmtId="0" fontId="7" fillId="4" borderId="8" xfId="0"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17" fontId="1" fillId="0" borderId="0" xfId="0" applyNumberFormat="1" applyFont="1" applyAlignment="1">
      <alignment horizontal="left" vertical="center" wrapText="1"/>
    </xf>
    <xf numFmtId="49" fontId="1" fillId="8" borderId="4" xfId="0" applyNumberFormat="1" applyFont="1" applyFill="1" applyBorder="1" applyAlignment="1">
      <alignment horizontal="left" vertical="center" wrapText="1"/>
    </xf>
    <xf numFmtId="49" fontId="1" fillId="4" borderId="4" xfId="0" applyNumberFormat="1" applyFont="1" applyFill="1" applyBorder="1" applyAlignment="1">
      <alignment horizontal="left" vertical="center" wrapText="1"/>
    </xf>
    <xf numFmtId="49" fontId="12" fillId="6" borderId="4" xfId="0" applyNumberFormat="1" applyFont="1" applyFill="1" applyBorder="1" applyAlignment="1">
      <alignment horizontal="left" vertical="center"/>
    </xf>
    <xf numFmtId="49" fontId="12" fillId="18" borderId="4" xfId="0" applyNumberFormat="1" applyFont="1" applyFill="1" applyBorder="1" applyAlignment="1">
      <alignment horizontal="left" vertical="center" wrapText="1"/>
    </xf>
    <xf numFmtId="49" fontId="1" fillId="13" borderId="4" xfId="0" applyNumberFormat="1" applyFont="1" applyFill="1" applyBorder="1" applyAlignment="1">
      <alignment horizontal="left" vertical="center"/>
    </xf>
    <xf numFmtId="17" fontId="1" fillId="13" borderId="0" xfId="0" applyNumberFormat="1" applyFont="1" applyFill="1" applyAlignment="1">
      <alignment horizontal="left" vertical="center" wrapText="1"/>
    </xf>
    <xf numFmtId="49" fontId="1" fillId="0" borderId="4" xfId="0" applyNumberFormat="1" applyFont="1" applyBorder="1" applyAlignment="1">
      <alignment horizontal="left" vertical="center"/>
    </xf>
    <xf numFmtId="49" fontId="1" fillId="2" borderId="4" xfId="0" applyNumberFormat="1" applyFont="1" applyFill="1" applyBorder="1" applyAlignment="1">
      <alignment horizontal="left" vertical="center" wrapText="1"/>
    </xf>
    <xf numFmtId="49" fontId="1" fillId="12" borderId="4" xfId="0" applyNumberFormat="1" applyFont="1" applyFill="1" applyBorder="1" applyAlignment="1">
      <alignment horizontal="left" vertical="center" wrapText="1"/>
    </xf>
    <xf numFmtId="49" fontId="1" fillId="13" borderId="4" xfId="0" applyNumberFormat="1" applyFont="1" applyFill="1" applyBorder="1" applyAlignment="1">
      <alignment horizontal="left" vertical="center" wrapText="1"/>
    </xf>
    <xf numFmtId="11" fontId="1" fillId="13" borderId="0" xfId="0" applyNumberFormat="1" applyFont="1" applyFill="1" applyAlignment="1">
      <alignment horizontal="left" vertical="center" wrapText="1"/>
    </xf>
    <xf numFmtId="49" fontId="1" fillId="19" borderId="4" xfId="0" applyNumberFormat="1" applyFont="1" applyFill="1" applyBorder="1" applyAlignment="1">
      <alignment horizontal="left" vertical="center" wrapText="1"/>
    </xf>
    <xf numFmtId="49" fontId="1" fillId="15" borderId="4" xfId="0" applyNumberFormat="1" applyFont="1" applyFill="1" applyBorder="1" applyAlignment="1">
      <alignment horizontal="left" vertical="center" wrapText="1"/>
    </xf>
    <xf numFmtId="49" fontId="1" fillId="16" borderId="4" xfId="0" applyNumberFormat="1" applyFont="1" applyFill="1" applyBorder="1" applyAlignment="1">
      <alignment horizontal="left" vertical="center" wrapText="1"/>
    </xf>
    <xf numFmtId="17" fontId="1" fillId="17" borderId="0" xfId="0" applyNumberFormat="1" applyFont="1" applyFill="1" applyAlignment="1">
      <alignment horizontal="left" vertical="center" wrapText="1"/>
    </xf>
    <xf numFmtId="17" fontId="1" fillId="8" borderId="0" xfId="0" applyNumberFormat="1" applyFont="1" applyFill="1" applyAlignment="1">
      <alignment horizontal="left" vertical="center" wrapText="1"/>
    </xf>
    <xf numFmtId="15" fontId="1" fillId="0" borderId="0" xfId="0" applyNumberFormat="1" applyFont="1" applyAlignment="1">
      <alignment horizontal="left" vertical="center" wrapText="1"/>
    </xf>
    <xf numFmtId="0" fontId="1" fillId="6" borderId="4"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5" xfId="0" applyFont="1" applyBorder="1" applyAlignment="1">
      <alignment horizontal="center" vertical="center" wrapText="1"/>
    </xf>
    <xf numFmtId="49" fontId="1" fillId="0" borderId="5" xfId="0" applyNumberFormat="1" applyFont="1" applyBorder="1" applyAlignment="1">
      <alignment horizontal="center" vertical="center" wrapText="1"/>
    </xf>
    <xf numFmtId="0" fontId="3" fillId="6"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3" fillId="3"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12" fillId="9" borderId="5" xfId="0" applyFont="1" applyFill="1" applyBorder="1" applyAlignment="1">
      <alignment horizontal="center" vertical="center" wrapText="1"/>
    </xf>
    <xf numFmtId="0" fontId="5" fillId="15" borderId="5"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13" fillId="0" borderId="5" xfId="0" applyFont="1" applyBorder="1" applyAlignment="1">
      <alignment horizontal="center" vertical="center" wrapText="1"/>
    </xf>
    <xf numFmtId="0" fontId="10" fillId="0" borderId="5" xfId="0" applyFont="1" applyBorder="1" applyAlignment="1">
      <alignment horizontal="center" vertical="center" wrapText="1"/>
    </xf>
    <xf numFmtId="0" fontId="30" fillId="0" borderId="4" xfId="0" applyFont="1" applyBorder="1" applyAlignment="1">
      <alignment horizontal="center" vertical="center" wrapText="1"/>
    </xf>
    <xf numFmtId="0" fontId="8" fillId="0" borderId="4" xfId="0" applyFont="1" applyBorder="1" applyAlignment="1">
      <alignment horizontal="center" vertical="center" wrapText="1"/>
    </xf>
    <xf numFmtId="17" fontId="8" fillId="0" borderId="0" xfId="0" applyNumberFormat="1" applyFont="1" applyAlignment="1">
      <alignment horizontal="center" vertical="center" wrapText="1"/>
    </xf>
    <xf numFmtId="49" fontId="1" fillId="2" borderId="4" xfId="0" applyNumberFormat="1" applyFont="1" applyFill="1" applyBorder="1" applyAlignment="1">
      <alignment horizontal="center" vertical="center" wrapText="1"/>
    </xf>
    <xf numFmtId="1" fontId="13" fillId="0" borderId="4" xfId="0" applyNumberFormat="1" applyFont="1" applyBorder="1" applyAlignment="1">
      <alignment horizontal="center" vertical="center"/>
    </xf>
    <xf numFmtId="1" fontId="8" fillId="9" borderId="4" xfId="0" applyNumberFormat="1" applyFont="1" applyFill="1" applyBorder="1" applyAlignment="1">
      <alignment horizontal="center" vertical="center"/>
    </xf>
    <xf numFmtId="0" fontId="1" fillId="4" borderId="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4" borderId="0" xfId="0" applyFont="1" applyFill="1" applyAlignment="1">
      <alignment horizontal="center" vertical="center"/>
    </xf>
    <xf numFmtId="0" fontId="1" fillId="4" borderId="3" xfId="0" applyFont="1" applyFill="1" applyBorder="1" applyAlignment="1">
      <alignment horizontal="center" vertical="center" wrapText="1"/>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1" fillId="8" borderId="8" xfId="0" applyFont="1" applyFill="1" applyBorder="1" applyAlignment="1">
      <alignment horizontal="center" vertical="center" wrapText="1"/>
    </xf>
    <xf numFmtId="0" fontId="1" fillId="20" borderId="8" xfId="0" applyFont="1" applyFill="1" applyBorder="1" applyAlignment="1">
      <alignment horizontal="center" vertical="center" wrapText="1"/>
    </xf>
    <xf numFmtId="0" fontId="37" fillId="24" borderId="9" xfId="0" applyFont="1" applyFill="1" applyBorder="1" applyAlignment="1">
      <alignment horizontal="center" vertical="center" wrapText="1"/>
    </xf>
    <xf numFmtId="0" fontId="37" fillId="24" borderId="8" xfId="0" applyFont="1" applyFill="1" applyBorder="1" applyAlignment="1">
      <alignment horizontal="center" vertical="center" wrapText="1"/>
    </xf>
    <xf numFmtId="0" fontId="1" fillId="8" borderId="8" xfId="0" applyFont="1" applyFill="1" applyBorder="1" applyAlignment="1">
      <alignment vertical="center" wrapText="1"/>
    </xf>
    <xf numFmtId="0" fontId="1" fillId="20" borderId="8" xfId="0" applyFont="1" applyFill="1" applyBorder="1" applyAlignment="1">
      <alignment vertical="center" wrapText="1"/>
    </xf>
    <xf numFmtId="0" fontId="38" fillId="24" borderId="9" xfId="0" applyFont="1" applyFill="1" applyBorder="1" applyAlignment="1">
      <alignment horizontal="center" vertical="center" wrapText="1"/>
    </xf>
    <xf numFmtId="0" fontId="38" fillId="24" borderId="8"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0" xfId="0" applyFont="1" applyFill="1" applyAlignment="1">
      <alignment vertical="center"/>
    </xf>
    <xf numFmtId="0" fontId="1" fillId="5" borderId="0" xfId="0" applyFont="1" applyFill="1" applyAlignment="1">
      <alignment vertical="center"/>
    </xf>
    <xf numFmtId="0" fontId="1" fillId="5" borderId="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14" borderId="0" xfId="0" applyFont="1" applyFill="1" applyAlignment="1">
      <alignment vertical="center"/>
    </xf>
    <xf numFmtId="0" fontId="1" fillId="14" borderId="2" xfId="0" applyFont="1" applyFill="1" applyBorder="1" applyAlignment="1">
      <alignment vertical="center" wrapText="1"/>
    </xf>
    <xf numFmtId="0" fontId="1" fillId="14" borderId="0" xfId="0" applyFont="1" applyFill="1" applyAlignment="1">
      <alignment vertical="center" wrapText="1"/>
    </xf>
    <xf numFmtId="0" fontId="1" fillId="14" borderId="4" xfId="0" applyFont="1" applyFill="1" applyBorder="1" applyAlignment="1">
      <alignment horizontal="center" vertical="center" wrapText="1"/>
    </xf>
    <xf numFmtId="0" fontId="1" fillId="17" borderId="0" xfId="0" applyFont="1" applyFill="1" applyAlignment="1">
      <alignment vertical="center"/>
    </xf>
    <xf numFmtId="0" fontId="1" fillId="17" borderId="0" xfId="0" applyFont="1" applyFill="1" applyAlignment="1">
      <alignment vertical="center" wrapText="1"/>
    </xf>
    <xf numFmtId="0" fontId="1" fillId="17" borderId="4" xfId="0" applyFont="1" applyFill="1" applyBorder="1" applyAlignment="1">
      <alignment horizontal="center" vertical="center" wrapText="1"/>
    </xf>
    <xf numFmtId="0" fontId="1" fillId="16" borderId="0" xfId="0" applyFont="1" applyFill="1" applyAlignment="1">
      <alignment vertical="center"/>
    </xf>
    <xf numFmtId="0" fontId="1" fillId="16" borderId="0" xfId="0" applyFont="1" applyFill="1" applyAlignment="1">
      <alignment vertical="center" wrapText="1"/>
    </xf>
    <xf numFmtId="0" fontId="1" fillId="16" borderId="4" xfId="0" applyFont="1" applyFill="1" applyBorder="1" applyAlignment="1">
      <alignment horizontal="center" vertical="center" wrapText="1"/>
    </xf>
    <xf numFmtId="0" fontId="1" fillId="6" borderId="0" xfId="0" applyFont="1" applyFill="1" applyAlignment="1">
      <alignment vertical="center"/>
    </xf>
    <xf numFmtId="0" fontId="11" fillId="2" borderId="2" xfId="0" applyFont="1" applyFill="1" applyBorder="1" applyAlignment="1">
      <alignment vertical="center"/>
    </xf>
    <xf numFmtId="3" fontId="1" fillId="0" borderId="0" xfId="0" applyNumberFormat="1" applyFont="1" applyAlignment="1">
      <alignment horizontal="center" vertical="center"/>
    </xf>
    <xf numFmtId="17" fontId="1" fillId="3" borderId="0" xfId="0" applyNumberFormat="1" applyFont="1" applyFill="1" applyAlignment="1">
      <alignment horizontal="left" vertical="center" wrapText="1"/>
    </xf>
    <xf numFmtId="0" fontId="5" fillId="0" borderId="10" xfId="0" applyFont="1" applyBorder="1" applyAlignment="1">
      <alignment horizontal="center" vertical="center" wrapText="1"/>
    </xf>
    <xf numFmtId="0" fontId="12" fillId="4" borderId="3" xfId="0" applyFont="1" applyFill="1" applyBorder="1" applyAlignment="1">
      <alignment horizontal="center" vertical="center"/>
    </xf>
    <xf numFmtId="0" fontId="12" fillId="0" borderId="3" xfId="0" applyFont="1" applyBorder="1" applyAlignment="1">
      <alignment horizontal="center" vertical="center"/>
    </xf>
    <xf numFmtId="0" fontId="1" fillId="18"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2" fillId="6" borderId="3" xfId="0" applyFont="1" applyFill="1" applyBorder="1" applyAlignment="1">
      <alignment horizontal="center" vertical="center"/>
    </xf>
    <xf numFmtId="0" fontId="5" fillId="0" borderId="3" xfId="0" applyFont="1" applyBorder="1" applyAlignment="1">
      <alignment horizontal="center" vertical="center"/>
    </xf>
    <xf numFmtId="0" fontId="12" fillId="8" borderId="3" xfId="0" applyFont="1" applyFill="1" applyBorder="1" applyAlignment="1">
      <alignment horizontal="center" vertical="center"/>
    </xf>
    <xf numFmtId="0" fontId="1" fillId="6" borderId="3" xfId="0" applyFont="1" applyFill="1" applyBorder="1" applyAlignment="1">
      <alignment horizontal="center" vertical="center" wrapText="1"/>
    </xf>
    <xf numFmtId="1" fontId="1" fillId="4" borderId="3" xfId="0" applyNumberFormat="1" applyFont="1" applyFill="1" applyBorder="1" applyAlignment="1">
      <alignment horizontal="center" vertical="center" wrapText="1"/>
    </xf>
    <xf numFmtId="1" fontId="1" fillId="0" borderId="3" xfId="0" applyNumberFormat="1" applyFont="1" applyBorder="1" applyAlignment="1">
      <alignment horizontal="center" vertical="center" wrapText="1"/>
    </xf>
    <xf numFmtId="3" fontId="12" fillId="0" borderId="3" xfId="0" applyNumberFormat="1" applyFont="1" applyBorder="1" applyAlignment="1">
      <alignment horizontal="center" vertical="center"/>
    </xf>
    <xf numFmtId="3" fontId="12" fillId="8" borderId="3" xfId="0" applyNumberFormat="1" applyFont="1" applyFill="1" applyBorder="1" applyAlignment="1">
      <alignment horizontal="center" vertical="center"/>
    </xf>
    <xf numFmtId="0" fontId="12" fillId="0" borderId="3" xfId="0" applyFont="1" applyBorder="1" applyAlignment="1">
      <alignment horizontal="center" vertical="center" wrapText="1"/>
    </xf>
    <xf numFmtId="0" fontId="12" fillId="17" borderId="3" xfId="0" applyFont="1" applyFill="1" applyBorder="1" applyAlignment="1">
      <alignment horizontal="center" vertical="center"/>
    </xf>
    <xf numFmtId="0" fontId="3" fillId="8" borderId="3" xfId="0" applyFont="1" applyFill="1" applyBorder="1" applyAlignment="1">
      <alignment horizontal="center" vertical="center" wrapText="1"/>
    </xf>
    <xf numFmtId="0" fontId="3" fillId="0" borderId="3" xfId="0" applyFont="1" applyBorder="1" applyAlignment="1">
      <alignment horizontal="center" vertical="center"/>
    </xf>
    <xf numFmtId="0" fontId="3" fillId="5" borderId="3" xfId="0" applyFont="1" applyFill="1" applyBorder="1" applyAlignment="1">
      <alignment horizontal="center" vertical="center"/>
    </xf>
    <xf numFmtId="3" fontId="1" fillId="0" borderId="3" xfId="0" applyNumberFormat="1" applyFont="1" applyBorder="1" applyAlignment="1">
      <alignment horizontal="center" vertical="center"/>
    </xf>
    <xf numFmtId="0" fontId="1" fillId="3" borderId="13" xfId="0" applyFont="1" applyFill="1" applyBorder="1" applyAlignment="1">
      <alignment horizontal="center" vertical="center" wrapText="1"/>
    </xf>
    <xf numFmtId="0" fontId="12" fillId="2" borderId="2" xfId="0" applyFont="1" applyFill="1" applyBorder="1" applyAlignment="1">
      <alignment horizontal="center" vertical="center"/>
    </xf>
    <xf numFmtId="0" fontId="3" fillId="0" borderId="2" xfId="0" applyFont="1" applyBorder="1" applyAlignment="1">
      <alignment horizontal="center" vertical="center" wrapText="1"/>
    </xf>
    <xf numFmtId="49" fontId="1" fillId="0" borderId="2" xfId="0" applyNumberFormat="1" applyFont="1" applyBorder="1" applyAlignment="1">
      <alignment horizontal="center" vertical="center" wrapText="1"/>
    </xf>
    <xf numFmtId="0" fontId="3" fillId="6"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5" fillId="8" borderId="2" xfId="0" applyFont="1" applyFill="1" applyBorder="1" applyAlignment="1">
      <alignment horizontal="center" vertical="center"/>
    </xf>
    <xf numFmtId="0" fontId="5" fillId="7" borderId="2" xfId="0" applyFont="1" applyFill="1" applyBorder="1" applyAlignment="1">
      <alignment horizontal="center" vertical="center" wrapText="1"/>
    </xf>
    <xf numFmtId="0" fontId="12" fillId="3" borderId="2" xfId="0" applyFont="1" applyFill="1" applyBorder="1" applyAlignment="1">
      <alignment horizontal="center" vertical="center"/>
    </xf>
    <xf numFmtId="0" fontId="12" fillId="10" borderId="2"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8" fillId="10" borderId="2" xfId="0" applyFont="1" applyFill="1" applyBorder="1" applyAlignment="1">
      <alignment horizontal="center" vertical="center"/>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8" fillId="0" borderId="2" xfId="0" applyFont="1" applyBorder="1" applyAlignment="1">
      <alignment horizontal="center"/>
    </xf>
    <xf numFmtId="0" fontId="12" fillId="9" borderId="2" xfId="0" applyFont="1" applyFill="1" applyBorder="1" applyAlignment="1">
      <alignment horizontal="center" vertical="center"/>
    </xf>
    <xf numFmtId="1" fontId="1" fillId="0" borderId="2" xfId="0" applyNumberFormat="1" applyFont="1" applyBorder="1" applyAlignment="1">
      <alignment horizontal="center" vertical="center"/>
    </xf>
    <xf numFmtId="3" fontId="1" fillId="0" borderId="2" xfId="0" applyNumberFormat="1" applyFont="1" applyBorder="1" applyAlignment="1">
      <alignment horizontal="center" vertical="center"/>
    </xf>
    <xf numFmtId="3" fontId="1" fillId="9" borderId="2" xfId="0" applyNumberFormat="1" applyFont="1" applyFill="1" applyBorder="1" applyAlignment="1">
      <alignment horizontal="center" vertical="center"/>
    </xf>
    <xf numFmtId="0" fontId="1" fillId="8" borderId="2" xfId="0" applyFont="1" applyFill="1" applyBorder="1" applyAlignment="1">
      <alignment horizontal="center"/>
    </xf>
    <xf numFmtId="0" fontId="1" fillId="10" borderId="2" xfId="0" applyFont="1" applyFill="1" applyBorder="1" applyAlignment="1">
      <alignment horizontal="center"/>
    </xf>
    <xf numFmtId="0" fontId="8" fillId="8" borderId="2" xfId="0" applyFont="1" applyFill="1" applyBorder="1" applyAlignment="1">
      <alignment horizontal="center"/>
    </xf>
    <xf numFmtId="3" fontId="1" fillId="3" borderId="2" xfId="0" applyNumberFormat="1" applyFont="1" applyFill="1" applyBorder="1" applyAlignment="1">
      <alignment horizontal="center" vertical="center"/>
    </xf>
    <xf numFmtId="0" fontId="8" fillId="6" borderId="0" xfId="0" applyFont="1" applyFill="1" applyAlignment="1">
      <alignment horizontal="center" vertical="center"/>
    </xf>
    <xf numFmtId="0" fontId="10" fillId="8" borderId="0" xfId="0" applyFont="1" applyFill="1" applyAlignment="1">
      <alignment horizontal="center" vertical="center"/>
    </xf>
    <xf numFmtId="0" fontId="8" fillId="13" borderId="0" xfId="0" applyFont="1" applyFill="1" applyAlignment="1">
      <alignment horizontal="center" vertical="center"/>
    </xf>
    <xf numFmtId="0" fontId="8" fillId="21" borderId="0" xfId="0" applyFont="1" applyFill="1" applyAlignment="1">
      <alignment horizontal="center" vertical="center"/>
    </xf>
    <xf numFmtId="0" fontId="1" fillId="0" borderId="14" xfId="0" applyFont="1" applyBorder="1" applyAlignment="1">
      <alignment horizontal="center" vertical="center"/>
    </xf>
    <xf numFmtId="0" fontId="1" fillId="8" borderId="7" xfId="0" applyFont="1" applyFill="1" applyBorder="1" applyAlignment="1">
      <alignment vertical="center" wrapText="1"/>
    </xf>
    <xf numFmtId="49" fontId="1" fillId="4" borderId="0" xfId="0" applyNumberFormat="1" applyFont="1" applyFill="1" applyAlignment="1">
      <alignment horizontal="left" vertical="center" wrapText="1"/>
    </xf>
    <xf numFmtId="1" fontId="5" fillId="4" borderId="4" xfId="0" applyNumberFormat="1" applyFont="1" applyFill="1" applyBorder="1" applyAlignment="1">
      <alignment horizontal="center" vertical="center"/>
    </xf>
    <xf numFmtId="3" fontId="1" fillId="4" borderId="0" xfId="0" applyNumberFormat="1" applyFont="1" applyFill="1" applyAlignment="1">
      <alignment horizontal="center" vertical="center" wrapText="1"/>
    </xf>
    <xf numFmtId="0" fontId="12" fillId="4" borderId="3"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0" xfId="0" applyFont="1" applyFill="1" applyAlignment="1">
      <alignment horizontal="center" vertical="center" wrapText="1"/>
    </xf>
    <xf numFmtId="17" fontId="1" fillId="4" borderId="0" xfId="0" applyNumberFormat="1" applyFont="1" applyFill="1" applyAlignment="1">
      <alignment horizontal="left" vertical="center" wrapText="1"/>
    </xf>
    <xf numFmtId="0" fontId="3" fillId="4" borderId="0" xfId="0" applyFont="1" applyFill="1" applyAlignment="1">
      <alignment horizontal="center" vertical="center" wrapText="1"/>
    </xf>
    <xf numFmtId="1" fontId="13" fillId="4" borderId="4" xfId="0" applyNumberFormat="1" applyFont="1" applyFill="1" applyBorder="1" applyAlignment="1">
      <alignment horizontal="center" vertical="center"/>
    </xf>
    <xf numFmtId="0" fontId="8" fillId="4" borderId="2"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0" xfId="0" applyFont="1" applyFill="1" applyAlignment="1">
      <alignment horizontal="left" vertical="center" wrapText="1"/>
    </xf>
    <xf numFmtId="0" fontId="8" fillId="4" borderId="4" xfId="0" applyFont="1" applyFill="1" applyBorder="1" applyAlignment="1">
      <alignment horizontal="center" vertical="center" wrapText="1"/>
    </xf>
    <xf numFmtId="17" fontId="8" fillId="4" borderId="0" xfId="0" applyNumberFormat="1" applyFont="1" applyFill="1" applyAlignment="1">
      <alignment horizontal="center" vertical="center" wrapText="1"/>
    </xf>
    <xf numFmtId="49" fontId="8" fillId="4" borderId="0" xfId="0" applyNumberFormat="1" applyFont="1" applyFill="1" applyAlignment="1">
      <alignment horizontal="left" vertical="center"/>
    </xf>
    <xf numFmtId="49" fontId="1" fillId="4" borderId="4" xfId="0" applyNumberFormat="1" applyFont="1" applyFill="1" applyBorder="1" applyAlignment="1">
      <alignment horizontal="center" vertical="center" wrapText="1"/>
    </xf>
    <xf numFmtId="0" fontId="12" fillId="4" borderId="0" xfId="0" applyFont="1" applyFill="1" applyAlignment="1">
      <alignment horizontal="left" vertical="center" wrapText="1"/>
    </xf>
    <xf numFmtId="49" fontId="9" fillId="9" borderId="7" xfId="0" applyNumberFormat="1" applyFont="1" applyFill="1" applyBorder="1" applyAlignment="1">
      <alignment horizontal="center" vertical="center"/>
    </xf>
    <xf numFmtId="49" fontId="12" fillId="0" borderId="2" xfId="0" applyNumberFormat="1" applyFont="1" applyBorder="1" applyAlignment="1">
      <alignment horizontal="center" vertical="center"/>
    </xf>
    <xf numFmtId="49" fontId="12" fillId="3" borderId="2" xfId="0" applyNumberFormat="1" applyFont="1" applyFill="1" applyBorder="1" applyAlignment="1">
      <alignment horizontal="center" vertical="center"/>
    </xf>
    <xf numFmtId="49" fontId="12" fillId="0" borderId="2" xfId="0" applyNumberFormat="1" applyFont="1" applyBorder="1" applyAlignment="1">
      <alignment horizontal="center" vertical="center" wrapText="1"/>
    </xf>
    <xf numFmtId="49" fontId="12" fillId="9" borderId="2" xfId="0" applyNumberFormat="1" applyFont="1" applyFill="1" applyBorder="1" applyAlignment="1">
      <alignment horizontal="center" vertical="center" wrapText="1"/>
    </xf>
    <xf numFmtId="49" fontId="12" fillId="8" borderId="2" xfId="0" applyNumberFormat="1" applyFont="1" applyFill="1" applyBorder="1" applyAlignment="1">
      <alignment horizontal="center" vertical="center" wrapText="1"/>
    </xf>
    <xf numFmtId="49" fontId="12" fillId="15" borderId="2" xfId="0" applyNumberFormat="1" applyFont="1" applyFill="1" applyBorder="1" applyAlignment="1">
      <alignment horizontal="center" vertical="center"/>
    </xf>
    <xf numFmtId="49" fontId="1" fillId="18" borderId="2" xfId="0" applyNumberFormat="1" applyFont="1" applyFill="1" applyBorder="1" applyAlignment="1">
      <alignment horizontal="center" vertical="center"/>
    </xf>
    <xf numFmtId="49" fontId="1" fillId="3" borderId="2" xfId="0" applyNumberFormat="1" applyFont="1" applyFill="1" applyBorder="1" applyAlignment="1">
      <alignment horizontal="center" vertical="center"/>
    </xf>
    <xf numFmtId="0" fontId="3" fillId="2"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wrapText="1"/>
    </xf>
    <xf numFmtId="49" fontId="1" fillId="5" borderId="2" xfId="0" applyNumberFormat="1"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18" borderId="2" xfId="0" applyNumberFormat="1"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0" borderId="2" xfId="0" applyFont="1" applyBorder="1" applyAlignment="1">
      <alignment horizontal="center" vertical="center" wrapText="1"/>
    </xf>
    <xf numFmtId="49" fontId="1" fillId="9" borderId="2"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0" borderId="2"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6" borderId="2" xfId="0" applyNumberFormat="1" applyFont="1" applyFill="1" applyBorder="1" applyAlignment="1">
      <alignment horizontal="center" vertical="center"/>
    </xf>
    <xf numFmtId="49" fontId="1" fillId="19" borderId="2" xfId="0" applyNumberFormat="1" applyFont="1" applyFill="1" applyBorder="1" applyAlignment="1">
      <alignment horizontal="center" vertical="center"/>
    </xf>
    <xf numFmtId="49" fontId="1" fillId="15" borderId="2" xfId="0" applyNumberFormat="1" applyFont="1" applyFill="1" applyBorder="1" applyAlignment="1">
      <alignment horizontal="center" vertical="center"/>
    </xf>
    <xf numFmtId="49" fontId="1" fillId="16" borderId="2" xfId="0" applyNumberFormat="1" applyFont="1" applyFill="1" applyBorder="1" applyAlignment="1">
      <alignment horizontal="center" vertical="center"/>
    </xf>
    <xf numFmtId="49" fontId="1" fillId="9" borderId="2" xfId="0" applyNumberFormat="1" applyFont="1" applyFill="1" applyBorder="1" applyAlignment="1">
      <alignment horizontal="center" vertical="center" wrapText="1"/>
    </xf>
    <xf numFmtId="49" fontId="1" fillId="17" borderId="2" xfId="0" applyNumberFormat="1" applyFont="1" applyFill="1" applyBorder="1" applyAlignment="1">
      <alignment horizontal="center" vertical="center"/>
    </xf>
    <xf numFmtId="49" fontId="12" fillId="9" borderId="2" xfId="0" applyNumberFormat="1" applyFont="1" applyFill="1" applyBorder="1" applyAlignment="1">
      <alignment horizontal="center" vertical="center"/>
    </xf>
    <xf numFmtId="49" fontId="1" fillId="17" borderId="2" xfId="0" applyNumberFormat="1" applyFont="1" applyFill="1" applyBorder="1" applyAlignment="1">
      <alignment horizontal="center" vertical="center" wrapText="1"/>
    </xf>
    <xf numFmtId="49" fontId="12" fillId="4" borderId="2" xfId="0" applyNumberFormat="1" applyFont="1" applyFill="1" applyBorder="1" applyAlignment="1">
      <alignment horizontal="center" vertical="center"/>
    </xf>
    <xf numFmtId="49" fontId="12" fillId="5" borderId="2" xfId="0" applyNumberFormat="1" applyFont="1" applyFill="1" applyBorder="1" applyAlignment="1">
      <alignment horizontal="center" vertical="center"/>
    </xf>
    <xf numFmtId="49" fontId="12" fillId="8" borderId="2" xfId="0" applyNumberFormat="1" applyFont="1" applyFill="1" applyBorder="1" applyAlignment="1">
      <alignment horizontal="center" vertical="center"/>
    </xf>
    <xf numFmtId="49" fontId="8" fillId="3" borderId="2" xfId="0" applyNumberFormat="1" applyFont="1" applyFill="1" applyBorder="1" applyAlignment="1">
      <alignment horizontal="center" vertical="center" wrapText="1"/>
    </xf>
    <xf numFmtId="49" fontId="8" fillId="4" borderId="2"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wrapText="1"/>
    </xf>
    <xf numFmtId="0" fontId="18" fillId="8" borderId="4" xfId="0" applyFont="1" applyFill="1" applyBorder="1" applyAlignment="1">
      <alignment horizontal="center" vertical="center"/>
    </xf>
    <xf numFmtId="0" fontId="18" fillId="8" borderId="5" xfId="0" applyFont="1" applyFill="1" applyBorder="1" applyAlignment="1">
      <alignment horizontal="center" vertical="center"/>
    </xf>
    <xf numFmtId="0" fontId="18" fillId="0" borderId="2" xfId="0" applyFont="1" applyBorder="1" applyAlignment="1">
      <alignment vertical="center" wrapText="1"/>
    </xf>
    <xf numFmtId="3" fontId="11" fillId="0" borderId="0" xfId="0" applyNumberFormat="1" applyFont="1" applyAlignment="1">
      <alignment horizontal="left" vertical="center" wrapText="1"/>
    </xf>
    <xf numFmtId="3" fontId="11" fillId="0" borderId="0" xfId="0" applyNumberFormat="1" applyFont="1" applyAlignment="1">
      <alignment horizontal="center" vertical="center"/>
    </xf>
    <xf numFmtId="0" fontId="11" fillId="3" borderId="2" xfId="0" applyFont="1" applyFill="1" applyBorder="1" applyAlignment="1">
      <alignment horizontal="left" vertical="center" wrapText="1"/>
    </xf>
    <xf numFmtId="0" fontId="11" fillId="9" borderId="2" xfId="0" applyFont="1" applyFill="1" applyBorder="1" applyAlignment="1">
      <alignment horizontal="left" vertical="center" wrapText="1"/>
    </xf>
    <xf numFmtId="0" fontId="11" fillId="8" borderId="2"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11" fillId="3" borderId="2" xfId="0" applyFont="1" applyFill="1" applyBorder="1" applyAlignment="1">
      <alignment vertical="center" wrapText="1"/>
    </xf>
    <xf numFmtId="49" fontId="11" fillId="0" borderId="2" xfId="0" applyNumberFormat="1" applyFont="1" applyBorder="1" applyAlignment="1">
      <alignment horizontal="left" vertical="center" wrapText="1"/>
    </xf>
    <xf numFmtId="0" fontId="18" fillId="8" borderId="2" xfId="0" applyFont="1" applyFill="1" applyBorder="1" applyAlignment="1">
      <alignment horizontal="left" vertical="center" wrapText="1"/>
    </xf>
    <xf numFmtId="0" fontId="18" fillId="0" borderId="2" xfId="0" applyFont="1" applyBorder="1" applyAlignment="1">
      <alignment horizontal="left" vertical="center" wrapText="1"/>
    </xf>
    <xf numFmtId="0" fontId="11" fillId="13" borderId="2" xfId="0" applyFont="1" applyFill="1" applyBorder="1" applyAlignment="1">
      <alignment horizontal="left" vertical="center" wrapText="1"/>
    </xf>
    <xf numFmtId="0" fontId="11" fillId="10" borderId="2" xfId="0" applyFont="1" applyFill="1" applyBorder="1" applyAlignment="1">
      <alignment horizontal="left" vertical="center" wrapText="1"/>
    </xf>
    <xf numFmtId="0" fontId="33" fillId="8" borderId="2" xfId="0" applyFont="1" applyFill="1" applyBorder="1" applyAlignment="1">
      <alignment horizontal="left" vertical="center" wrapText="1"/>
    </xf>
    <xf numFmtId="0" fontId="33" fillId="0" borderId="2" xfId="0" applyFont="1" applyBorder="1" applyAlignment="1">
      <alignment horizontal="left" vertical="center" wrapText="1"/>
    </xf>
    <xf numFmtId="0" fontId="33" fillId="9" borderId="2" xfId="0" applyFont="1" applyFill="1" applyBorder="1" applyAlignment="1">
      <alignment horizontal="left" vertical="center" wrapText="1"/>
    </xf>
    <xf numFmtId="0" fontId="28" fillId="0" borderId="0" xfId="0" applyFont="1" applyAlignment="1">
      <alignment horizontal="center" wrapText="1"/>
    </xf>
    <xf numFmtId="49" fontId="8" fillId="0" borderId="1" xfId="0" applyNumberFormat="1" applyFont="1" applyBorder="1" applyAlignment="1">
      <alignment horizontal="center" vertical="center"/>
    </xf>
    <xf numFmtId="49" fontId="8" fillId="9"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6"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49" fontId="11" fillId="0" borderId="1" xfId="0" applyNumberFormat="1" applyFont="1" applyBorder="1" applyAlignment="1">
      <alignment horizontal="center" vertical="center" wrapText="1"/>
    </xf>
    <xf numFmtId="0" fontId="3" fillId="0" borderId="13" xfId="0" applyFont="1" applyBorder="1" applyAlignment="1">
      <alignment horizontal="left" vertical="center" wrapText="1"/>
    </xf>
    <xf numFmtId="0" fontId="1" fillId="0" borderId="13" xfId="0" applyFont="1" applyBorder="1" applyAlignment="1">
      <alignment horizontal="left" vertical="center" wrapText="1"/>
    </xf>
    <xf numFmtId="0" fontId="3" fillId="8" borderId="13" xfId="0" applyFont="1" applyFill="1" applyBorder="1" applyAlignment="1">
      <alignment horizontal="left" vertical="center" wrapText="1"/>
    </xf>
    <xf numFmtId="0" fontId="1" fillId="8" borderId="13" xfId="0" applyFont="1" applyFill="1" applyBorder="1" applyAlignment="1">
      <alignment horizontal="left" vertical="center" wrapText="1"/>
    </xf>
    <xf numFmtId="49" fontId="1" fillId="8" borderId="13" xfId="0" applyNumberFormat="1" applyFont="1" applyFill="1" applyBorder="1" applyAlignment="1">
      <alignment horizontal="left" vertical="center" wrapText="1"/>
    </xf>
    <xf numFmtId="0" fontId="12" fillId="8" borderId="1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9" borderId="13" xfId="0" applyFont="1" applyFill="1" applyBorder="1" applyAlignment="1">
      <alignment horizontal="left" vertical="center" wrapText="1"/>
    </xf>
    <xf numFmtId="0" fontId="5" fillId="0" borderId="13" xfId="0" applyFont="1" applyBorder="1" applyAlignment="1">
      <alignment horizontal="left" vertical="center" wrapText="1"/>
    </xf>
    <xf numFmtId="0" fontId="12" fillId="0" borderId="13" xfId="0" applyFont="1" applyBorder="1" applyAlignment="1">
      <alignment horizontal="left" vertical="center" wrapText="1"/>
    </xf>
    <xf numFmtId="0" fontId="1" fillId="4" borderId="13" xfId="0" applyFont="1" applyFill="1" applyBorder="1" applyAlignment="1">
      <alignment horizontal="left" vertical="center" wrapText="1"/>
    </xf>
    <xf numFmtId="0" fontId="1" fillId="5" borderId="13"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1" fillId="18" borderId="13"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5" fillId="6" borderId="13" xfId="0" applyFont="1" applyFill="1" applyBorder="1" applyAlignment="1">
      <alignment horizontal="left" vertical="center" wrapText="1"/>
    </xf>
    <xf numFmtId="0" fontId="1" fillId="13" borderId="13" xfId="0" applyFont="1" applyFill="1" applyBorder="1" applyAlignment="1">
      <alignment horizontal="left" vertical="center" wrapText="1"/>
    </xf>
    <xf numFmtId="0" fontId="12" fillId="9" borderId="13"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11" borderId="13" xfId="0" applyFont="1" applyFill="1" applyBorder="1" applyAlignment="1">
      <alignment horizontal="left" vertical="center" wrapText="1"/>
    </xf>
    <xf numFmtId="0" fontId="5" fillId="7" borderId="13" xfId="0" applyFont="1" applyFill="1" applyBorder="1" applyAlignment="1">
      <alignment horizontal="left" vertical="center" wrapText="1"/>
    </xf>
    <xf numFmtId="0" fontId="12" fillId="19" borderId="13" xfId="0" applyFont="1" applyFill="1" applyBorder="1" applyAlignment="1">
      <alignment horizontal="left" vertical="center" wrapText="1"/>
    </xf>
    <xf numFmtId="0" fontId="8" fillId="10" borderId="13" xfId="0" applyFont="1" applyFill="1" applyBorder="1" applyAlignment="1">
      <alignment horizontal="left" vertical="center" wrapText="1"/>
    </xf>
    <xf numFmtId="0" fontId="8" fillId="8" borderId="13" xfId="0" applyFont="1" applyFill="1" applyBorder="1" applyAlignment="1">
      <alignment horizontal="left" vertical="center" wrapText="1"/>
    </xf>
    <xf numFmtId="0" fontId="8" fillId="0" borderId="13" xfId="0" applyFont="1" applyBorder="1" applyAlignment="1">
      <alignment horizontal="left" vertical="center" wrapText="1"/>
    </xf>
    <xf numFmtId="0" fontId="8" fillId="3" borderId="13" xfId="0" applyFont="1" applyFill="1" applyBorder="1" applyAlignment="1">
      <alignment horizontal="left" vertical="center" wrapText="1"/>
    </xf>
    <xf numFmtId="0" fontId="8" fillId="9" borderId="13" xfId="0" applyFont="1" applyFill="1" applyBorder="1" applyAlignment="1">
      <alignment horizontal="left" vertical="center" wrapText="1"/>
    </xf>
    <xf numFmtId="0" fontId="8" fillId="4" borderId="13" xfId="0" applyFont="1" applyFill="1" applyBorder="1" applyAlignment="1">
      <alignment horizontal="left" vertical="center" wrapText="1"/>
    </xf>
    <xf numFmtId="0" fontId="8" fillId="16" borderId="13" xfId="0" applyFont="1" applyFill="1" applyBorder="1" applyAlignment="1">
      <alignment horizontal="left" vertical="center" wrapText="1"/>
    </xf>
    <xf numFmtId="0" fontId="8" fillId="17" borderId="13" xfId="0" applyFont="1" applyFill="1" applyBorder="1" applyAlignment="1">
      <alignment horizontal="left" vertical="center" wrapText="1"/>
    </xf>
    <xf numFmtId="0" fontId="8" fillId="5" borderId="13"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4" fillId="0" borderId="13" xfId="0" applyFont="1" applyBorder="1" applyAlignment="1">
      <alignment horizontal="left" vertical="center" wrapText="1"/>
    </xf>
    <xf numFmtId="0" fontId="13" fillId="3" borderId="0" xfId="0" applyFont="1" applyFill="1" applyAlignment="1">
      <alignment horizontal="center" vertical="center" wrapText="1"/>
    </xf>
    <xf numFmtId="0" fontId="9" fillId="0" borderId="9" xfId="0" applyFont="1" applyBorder="1" applyAlignment="1">
      <alignment vertical="center" wrapText="1"/>
    </xf>
    <xf numFmtId="0" fontId="1" fillId="9" borderId="4" xfId="0" applyFont="1" applyFill="1" applyBorder="1" applyAlignment="1">
      <alignment vertical="center" wrapText="1"/>
    </xf>
    <xf numFmtId="0" fontId="1" fillId="13" borderId="4" xfId="0" applyFont="1" applyFill="1" applyBorder="1" applyAlignment="1">
      <alignment vertical="center" wrapText="1"/>
    </xf>
    <xf numFmtId="0" fontId="1" fillId="7" borderId="4" xfId="0" applyFont="1" applyFill="1" applyBorder="1" applyAlignment="1">
      <alignment vertical="center" wrapText="1"/>
    </xf>
    <xf numFmtId="0" fontId="1" fillId="2" borderId="4" xfId="0" applyFont="1" applyFill="1" applyBorder="1" applyAlignment="1">
      <alignment vertical="center" wrapText="1"/>
    </xf>
    <xf numFmtId="0" fontId="1" fillId="19" borderId="4" xfId="0" applyFont="1" applyFill="1" applyBorder="1" applyAlignment="1">
      <alignment vertical="center" wrapText="1"/>
    </xf>
    <xf numFmtId="0" fontId="12" fillId="8" borderId="4" xfId="0" applyFont="1" applyFill="1" applyBorder="1" applyAlignment="1">
      <alignment vertical="center" wrapText="1"/>
    </xf>
    <xf numFmtId="0" fontId="1" fillId="16" borderId="4" xfId="0" applyFont="1" applyFill="1" applyBorder="1" applyAlignment="1">
      <alignment vertical="center" wrapText="1"/>
    </xf>
    <xf numFmtId="0" fontId="1" fillId="17" borderId="4" xfId="0" applyFont="1" applyFill="1" applyBorder="1" applyAlignment="1">
      <alignment vertical="center" wrapText="1"/>
    </xf>
    <xf numFmtId="0" fontId="12" fillId="4" borderId="4" xfId="0" applyFont="1" applyFill="1" applyBorder="1" applyAlignment="1">
      <alignment vertical="center" wrapText="1"/>
    </xf>
    <xf numFmtId="0" fontId="1" fillId="8" borderId="5" xfId="0" applyFont="1" applyFill="1" applyBorder="1" applyAlignment="1">
      <alignment vertical="center" wrapText="1"/>
    </xf>
    <xf numFmtId="0" fontId="8" fillId="3" borderId="4" xfId="0" applyFont="1" applyFill="1" applyBorder="1" applyAlignment="1">
      <alignment vertical="center" wrapText="1"/>
    </xf>
    <xf numFmtId="0" fontId="8" fillId="0" borderId="4" xfId="0" applyFont="1" applyBorder="1" applyAlignment="1">
      <alignment vertical="center" wrapText="1"/>
    </xf>
    <xf numFmtId="0" fontId="12" fillId="6" borderId="4" xfId="0" applyFont="1" applyFill="1" applyBorder="1" applyAlignment="1">
      <alignment vertical="center" wrapText="1"/>
    </xf>
    <xf numFmtId="0" fontId="30" fillId="0" borderId="4" xfId="0" applyFont="1" applyBorder="1" applyAlignment="1">
      <alignment vertical="center" wrapText="1"/>
    </xf>
    <xf numFmtId="0" fontId="8" fillId="4" borderId="4" xfId="0" applyFont="1" applyFill="1" applyBorder="1" applyAlignment="1">
      <alignment vertical="center" wrapText="1"/>
    </xf>
    <xf numFmtId="164" fontId="1" fillId="0" borderId="0" xfId="0" applyNumberFormat="1" applyFont="1" applyAlignment="1">
      <alignment horizontal="center" vertical="center"/>
    </xf>
    <xf numFmtId="0" fontId="13" fillId="8" borderId="0" xfId="0" applyFont="1" applyFill="1" applyAlignment="1">
      <alignment horizontal="left" vertical="center" wrapText="1"/>
    </xf>
    <xf numFmtId="0" fontId="30" fillId="8" borderId="0" xfId="0" applyFont="1" applyFill="1" applyAlignment="1">
      <alignment horizontal="left" vertical="center" wrapText="1"/>
    </xf>
    <xf numFmtId="0" fontId="1" fillId="3" borderId="2" xfId="0" applyFont="1" applyFill="1" applyBorder="1"/>
    <xf numFmtId="0" fontId="1" fillId="8" borderId="2" xfId="0" applyFont="1" applyFill="1" applyBorder="1"/>
    <xf numFmtId="0" fontId="30" fillId="6" borderId="0" xfId="0" applyFont="1" applyFill="1" applyAlignment="1">
      <alignment horizontal="left" vertical="center" wrapText="1"/>
    </xf>
    <xf numFmtId="0" fontId="13" fillId="2" borderId="0" xfId="0" applyFont="1" applyFill="1" applyAlignment="1">
      <alignment horizontal="left" vertical="center" wrapText="1"/>
    </xf>
    <xf numFmtId="0" fontId="8" fillId="2" borderId="0" xfId="0" applyFont="1" applyFill="1" applyAlignment="1">
      <alignment horizontal="left" vertical="center"/>
    </xf>
    <xf numFmtId="0" fontId="8" fillId="9" borderId="0" xfId="0" applyFont="1" applyFill="1" applyAlignment="1">
      <alignment horizontal="left" vertical="center"/>
    </xf>
    <xf numFmtId="0" fontId="10" fillId="8" borderId="0" xfId="0" applyFont="1" applyFill="1" applyAlignment="1">
      <alignment horizontal="left" vertical="center"/>
    </xf>
    <xf numFmtId="0" fontId="10" fillId="7" borderId="0" xfId="0" applyFont="1" applyFill="1" applyAlignment="1">
      <alignment horizontal="left" vertical="center" wrapText="1"/>
    </xf>
    <xf numFmtId="0" fontId="8" fillId="6" borderId="0" xfId="0" applyFont="1" applyFill="1" applyAlignment="1">
      <alignment horizontal="left" vertical="center"/>
    </xf>
    <xf numFmtId="0" fontId="8" fillId="3" borderId="0" xfId="0" applyFont="1" applyFill="1" applyAlignment="1">
      <alignment horizontal="left" vertical="center"/>
    </xf>
    <xf numFmtId="0" fontId="13" fillId="10" borderId="0" xfId="0" applyFont="1" applyFill="1" applyAlignment="1">
      <alignment horizontal="left" vertical="center" wrapText="1"/>
    </xf>
    <xf numFmtId="0" fontId="6" fillId="9" borderId="0" xfId="0" applyFont="1" applyFill="1" applyAlignment="1">
      <alignment horizontal="left" vertical="center"/>
    </xf>
    <xf numFmtId="0" fontId="6" fillId="0" borderId="0" xfId="0" applyFont="1" applyAlignment="1">
      <alignment horizontal="left" vertical="center"/>
    </xf>
    <xf numFmtId="164" fontId="1" fillId="0" borderId="0" xfId="0" applyNumberFormat="1" applyFont="1" applyAlignment="1">
      <alignment horizontal="center" vertical="center" wrapText="1"/>
    </xf>
    <xf numFmtId="0" fontId="1" fillId="20" borderId="8" xfId="0" applyFont="1" applyFill="1" applyBorder="1" applyAlignment="1">
      <alignment horizontal="left" vertical="center" wrapText="1"/>
    </xf>
    <xf numFmtId="0" fontId="1" fillId="0" borderId="2" xfId="0" applyFont="1" applyBorder="1"/>
    <xf numFmtId="0" fontId="1" fillId="4" borderId="2" xfId="0" applyFont="1" applyFill="1" applyBorder="1"/>
    <xf numFmtId="0" fontId="1" fillId="5" borderId="2" xfId="0" applyFont="1" applyFill="1" applyBorder="1"/>
    <xf numFmtId="17" fontId="11" fillId="9" borderId="0" xfId="0" applyNumberFormat="1" applyFont="1" applyFill="1" applyAlignment="1">
      <alignment horizontal="left" vertical="center"/>
    </xf>
    <xf numFmtId="0" fontId="1" fillId="0" borderId="16" xfId="0" applyFont="1" applyBorder="1" applyAlignment="1">
      <alignment horizontal="center" vertical="center"/>
    </xf>
    <xf numFmtId="0" fontId="1" fillId="0" borderId="1" xfId="0" applyFont="1" applyBorder="1" applyAlignment="1">
      <alignment horizontal="center" vertical="center"/>
    </xf>
    <xf numFmtId="164" fontId="1" fillId="4" borderId="0" xfId="0" applyNumberFormat="1" applyFont="1" applyFill="1" applyAlignment="1">
      <alignment horizontal="center" vertical="center"/>
    </xf>
    <xf numFmtId="164" fontId="1" fillId="4" borderId="0" xfId="0" applyNumberFormat="1" applyFont="1" applyFill="1" applyAlignment="1">
      <alignment horizontal="center" vertical="center" wrapText="1"/>
    </xf>
    <xf numFmtId="165" fontId="1" fillId="0" borderId="0" xfId="0" applyNumberFormat="1" applyFont="1" applyAlignment="1">
      <alignment horizontal="center" vertical="center"/>
    </xf>
    <xf numFmtId="49" fontId="18" fillId="0" borderId="0" xfId="0" applyNumberFormat="1" applyFont="1" applyAlignment="1">
      <alignment horizontal="center" vertical="center" wrapText="1"/>
    </xf>
    <xf numFmtId="49" fontId="11" fillId="9" borderId="0" xfId="0" applyNumberFormat="1" applyFont="1" applyFill="1" applyAlignment="1">
      <alignment horizontal="center" vertical="center" wrapText="1"/>
    </xf>
    <xf numFmtId="49" fontId="11" fillId="3" borderId="0" xfId="0" applyNumberFormat="1" applyFont="1" applyFill="1" applyAlignment="1">
      <alignment horizontal="center" vertical="center" wrapText="1"/>
    </xf>
    <xf numFmtId="49" fontId="11" fillId="8" borderId="0" xfId="0" applyNumberFormat="1" applyFont="1" applyFill="1" applyAlignment="1">
      <alignment horizontal="center" vertical="center" wrapText="1"/>
    </xf>
    <xf numFmtId="49" fontId="11" fillId="2" borderId="0" xfId="0" applyNumberFormat="1" applyFont="1" applyFill="1" applyAlignment="1">
      <alignment horizontal="center" vertical="center" wrapText="1"/>
    </xf>
    <xf numFmtId="49" fontId="11" fillId="6" borderId="0" xfId="0" applyNumberFormat="1" applyFont="1" applyFill="1" applyAlignment="1">
      <alignment horizontal="center" vertical="center" wrapText="1"/>
    </xf>
    <xf numFmtId="0" fontId="17" fillId="8" borderId="0" xfId="0" applyFont="1" applyFill="1" applyAlignment="1">
      <alignment horizontal="center" vertical="center" wrapText="1"/>
    </xf>
    <xf numFmtId="0" fontId="17" fillId="0" borderId="0" xfId="0" applyFont="1" applyAlignment="1">
      <alignment horizontal="center" vertical="center" wrapText="1"/>
    </xf>
    <xf numFmtId="0" fontId="17" fillId="6" borderId="0" xfId="0" applyFont="1" applyFill="1" applyAlignment="1">
      <alignment horizontal="center" vertical="center" wrapText="1"/>
    </xf>
    <xf numFmtId="0" fontId="17" fillId="3" borderId="0" xfId="0" applyFont="1" applyFill="1" applyAlignment="1">
      <alignment horizontal="center" vertical="center" wrapText="1"/>
    </xf>
    <xf numFmtId="0" fontId="33" fillId="9" borderId="0" xfId="0" applyFont="1" applyFill="1" applyAlignment="1">
      <alignment horizontal="center" vertical="center" wrapText="1"/>
    </xf>
    <xf numFmtId="0" fontId="33" fillId="13" borderId="0" xfId="0" applyFont="1" applyFill="1" applyAlignment="1">
      <alignment horizontal="center" vertical="center" wrapText="1"/>
    </xf>
    <xf numFmtId="0" fontId="33" fillId="8" borderId="0" xfId="0" applyFont="1" applyFill="1" applyAlignment="1">
      <alignment horizontal="center" vertical="center" wrapText="1"/>
    </xf>
    <xf numFmtId="0" fontId="33" fillId="2" borderId="0" xfId="0" applyFont="1" applyFill="1" applyAlignment="1">
      <alignment horizontal="center" vertical="center" wrapText="1"/>
    </xf>
    <xf numFmtId="0" fontId="33" fillId="10" borderId="0" xfId="0" applyFont="1" applyFill="1" applyAlignment="1">
      <alignment horizontal="center" vertical="center" wrapText="1"/>
    </xf>
    <xf numFmtId="0" fontId="33" fillId="3" borderId="0" xfId="0" applyFont="1" applyFill="1" applyAlignment="1">
      <alignment horizontal="center" vertical="center" wrapText="1"/>
    </xf>
    <xf numFmtId="49" fontId="18" fillId="10" borderId="0" xfId="0" applyNumberFormat="1" applyFont="1" applyFill="1" applyAlignment="1">
      <alignment horizontal="center" vertical="center" wrapText="1"/>
    </xf>
    <xf numFmtId="49" fontId="18" fillId="9" borderId="0" xfId="0" applyNumberFormat="1" applyFont="1" applyFill="1" applyAlignment="1">
      <alignment horizontal="center" vertical="center" wrapText="1"/>
    </xf>
    <xf numFmtId="0" fontId="15" fillId="0" borderId="3" xfId="0" applyFont="1" applyBorder="1" applyAlignment="1">
      <alignment horizontal="center" vertical="center"/>
    </xf>
    <xf numFmtId="0" fontId="11" fillId="0" borderId="3" xfId="0" applyFont="1" applyBorder="1" applyAlignment="1">
      <alignment horizontal="center" vertical="center"/>
    </xf>
    <xf numFmtId="0" fontId="11" fillId="3" borderId="3" xfId="0" applyFont="1" applyFill="1" applyBorder="1" applyAlignment="1">
      <alignment horizontal="center" vertical="center"/>
    </xf>
    <xf numFmtId="0" fontId="11" fillId="0" borderId="3" xfId="0" applyFont="1" applyBorder="1" applyAlignment="1">
      <alignment horizontal="center" vertical="center" wrapText="1"/>
    </xf>
    <xf numFmtId="0" fontId="11" fillId="9" borderId="3" xfId="0" applyFont="1" applyFill="1" applyBorder="1" applyAlignment="1">
      <alignment horizontal="center" vertical="center"/>
    </xf>
    <xf numFmtId="0" fontId="18" fillId="8" borderId="3" xfId="0" applyFont="1" applyFill="1" applyBorder="1" applyAlignment="1">
      <alignment horizontal="center" vertical="center"/>
    </xf>
    <xf numFmtId="0" fontId="11" fillId="8" borderId="3" xfId="0" applyFont="1" applyFill="1" applyBorder="1" applyAlignment="1">
      <alignment horizontal="center" vertical="center"/>
    </xf>
    <xf numFmtId="0" fontId="11" fillId="2" borderId="3" xfId="0" applyFont="1" applyFill="1" applyBorder="1" applyAlignment="1">
      <alignment horizontal="center" vertical="center"/>
    </xf>
    <xf numFmtId="0" fontId="18" fillId="0" borderId="3" xfId="0" applyFont="1" applyBorder="1" applyAlignment="1">
      <alignment horizontal="center" vertical="center"/>
    </xf>
    <xf numFmtId="0" fontId="18" fillId="9" borderId="3" xfId="0" applyFont="1" applyFill="1" applyBorder="1" applyAlignment="1">
      <alignment horizontal="center" vertical="center"/>
    </xf>
    <xf numFmtId="0" fontId="11" fillId="13" borderId="3" xfId="0" applyFont="1" applyFill="1" applyBorder="1" applyAlignment="1">
      <alignment horizontal="center" vertical="center"/>
    </xf>
    <xf numFmtId="0" fontId="18" fillId="0" borderId="0" xfId="0" applyFont="1" applyAlignment="1">
      <alignment vertical="center" wrapText="1"/>
    </xf>
    <xf numFmtId="0" fontId="11" fillId="10" borderId="3" xfId="0" applyFont="1" applyFill="1" applyBorder="1" applyAlignment="1">
      <alignment horizontal="center" vertical="center"/>
    </xf>
    <xf numFmtId="0" fontId="8" fillId="25" borderId="0" xfId="0" applyFont="1" applyFill="1" applyAlignment="1">
      <alignment horizontal="center" vertical="center"/>
    </xf>
    <xf numFmtId="0" fontId="1" fillId="25" borderId="2" xfId="0" applyFont="1" applyFill="1" applyBorder="1" applyAlignment="1">
      <alignment horizontal="center" vertical="center" wrapText="1"/>
    </xf>
    <xf numFmtId="0" fontId="1" fillId="25" borderId="0" xfId="0" applyFont="1" applyFill="1" applyAlignment="1">
      <alignment horizontal="center" vertical="center" wrapText="1"/>
    </xf>
    <xf numFmtId="0" fontId="8" fillId="25" borderId="0" xfId="0" applyFont="1" applyFill="1" applyAlignment="1">
      <alignment horizontal="left" vertical="center" wrapText="1"/>
    </xf>
    <xf numFmtId="0" fontId="11" fillId="25" borderId="0" xfId="0" applyFont="1" applyFill="1" applyAlignment="1">
      <alignment horizontal="center" vertical="center" wrapText="1"/>
    </xf>
    <xf numFmtId="0" fontId="11" fillId="25" borderId="0" xfId="0" applyFont="1" applyFill="1" applyAlignment="1">
      <alignment horizontal="center" vertical="center"/>
    </xf>
    <xf numFmtId="49" fontId="11" fillId="25" borderId="4" xfId="0" applyNumberFormat="1" applyFont="1" applyFill="1" applyBorder="1" applyAlignment="1">
      <alignment horizontal="left" vertical="center"/>
    </xf>
    <xf numFmtId="0" fontId="11" fillId="25" borderId="0" xfId="0" applyFont="1" applyFill="1" applyAlignment="1">
      <alignment horizontal="left" vertical="center" wrapText="1"/>
    </xf>
    <xf numFmtId="0" fontId="11" fillId="25" borderId="0" xfId="0" applyFont="1" applyFill="1" applyAlignment="1">
      <alignment horizontal="left" vertical="center"/>
    </xf>
    <xf numFmtId="0" fontId="11" fillId="25" borderId="2" xfId="0" applyFont="1" applyFill="1" applyBorder="1" applyAlignment="1">
      <alignment horizontal="left" vertical="center" wrapText="1"/>
    </xf>
    <xf numFmtId="0" fontId="1" fillId="25" borderId="0" xfId="0" applyFont="1" applyFill="1" applyAlignment="1">
      <alignment horizontal="center" vertical="center"/>
    </xf>
    <xf numFmtId="0" fontId="1" fillId="25" borderId="0" xfId="0" applyFont="1" applyFill="1" applyAlignment="1">
      <alignment vertical="center"/>
    </xf>
    <xf numFmtId="0" fontId="11" fillId="25" borderId="1" xfId="0" applyFont="1" applyFill="1" applyBorder="1" applyAlignment="1">
      <alignment horizontal="left" vertical="center"/>
    </xf>
    <xf numFmtId="49" fontId="11" fillId="25" borderId="0" xfId="0" applyNumberFormat="1" applyFont="1" applyFill="1" applyAlignment="1">
      <alignment horizontal="left" vertical="center"/>
    </xf>
    <xf numFmtId="49" fontId="8" fillId="25" borderId="0" xfId="0" applyNumberFormat="1" applyFont="1" applyFill="1" applyAlignment="1">
      <alignment horizontal="center" vertical="center"/>
    </xf>
    <xf numFmtId="49" fontId="8" fillId="25" borderId="0" xfId="0" applyNumberFormat="1" applyFont="1" applyFill="1" applyAlignment="1">
      <alignment horizontal="left" vertical="center" wrapText="1"/>
    </xf>
    <xf numFmtId="0" fontId="11" fillId="25" borderId="2" xfId="0" applyFont="1" applyFill="1" applyBorder="1" applyAlignment="1">
      <alignment vertical="center"/>
    </xf>
    <xf numFmtId="0" fontId="33" fillId="25" borderId="0" xfId="0" applyFont="1" applyFill="1" applyAlignment="1">
      <alignment horizontal="center" vertical="center" wrapText="1"/>
    </xf>
    <xf numFmtId="0" fontId="11" fillId="25" borderId="0" xfId="0" applyFont="1" applyFill="1" applyAlignment="1">
      <alignment vertical="center"/>
    </xf>
    <xf numFmtId="0" fontId="11" fillId="25" borderId="3" xfId="0" applyFont="1" applyFill="1" applyBorder="1" applyAlignment="1">
      <alignment horizontal="center" vertical="center"/>
    </xf>
    <xf numFmtId="0" fontId="11" fillId="25" borderId="4" xfId="0" applyFont="1" applyFill="1" applyBorder="1" applyAlignment="1">
      <alignment vertical="center"/>
    </xf>
    <xf numFmtId="0" fontId="11" fillId="25" borderId="5" xfId="0" applyFont="1" applyFill="1" applyBorder="1" applyAlignment="1">
      <alignment horizontal="center" vertical="center"/>
    </xf>
    <xf numFmtId="0" fontId="1" fillId="25" borderId="4" xfId="0" applyFont="1" applyFill="1" applyBorder="1"/>
    <xf numFmtId="0" fontId="1" fillId="25" borderId="0" xfId="0" applyFont="1" applyFill="1"/>
    <xf numFmtId="0" fontId="11" fillId="4" borderId="0" xfId="0" applyFont="1" applyFill="1" applyAlignment="1">
      <alignment horizontal="center" vertical="center" wrapText="1"/>
    </xf>
    <xf numFmtId="49" fontId="11" fillId="4" borderId="4" xfId="0" applyNumberFormat="1" applyFont="1" applyFill="1" applyBorder="1" applyAlignment="1">
      <alignment horizontal="left" vertical="center"/>
    </xf>
    <xf numFmtId="0" fontId="11" fillId="4" borderId="0" xfId="0" applyFont="1" applyFill="1" applyAlignment="1">
      <alignment horizontal="left" vertical="center" wrapText="1"/>
    </xf>
    <xf numFmtId="0" fontId="11" fillId="4" borderId="0" xfId="0" applyFont="1" applyFill="1" applyAlignment="1">
      <alignment horizontal="left" vertical="center"/>
    </xf>
    <xf numFmtId="0" fontId="11" fillId="4" borderId="2" xfId="0" applyFont="1" applyFill="1" applyBorder="1" applyAlignment="1">
      <alignment horizontal="left" vertical="center" wrapText="1"/>
    </xf>
    <xf numFmtId="0" fontId="11" fillId="4" borderId="1" xfId="0" applyFont="1" applyFill="1" applyBorder="1" applyAlignment="1">
      <alignment horizontal="left" vertical="center"/>
    </xf>
    <xf numFmtId="49" fontId="11" fillId="4" borderId="0" xfId="0" applyNumberFormat="1" applyFont="1" applyFill="1" applyAlignment="1">
      <alignment horizontal="left" vertical="center"/>
    </xf>
    <xf numFmtId="49" fontId="8" fillId="4" borderId="0" xfId="0" applyNumberFormat="1" applyFont="1" applyFill="1" applyAlignment="1">
      <alignment horizontal="center" vertical="center"/>
    </xf>
    <xf numFmtId="49" fontId="8" fillId="4" borderId="0" xfId="0" applyNumberFormat="1" applyFont="1" applyFill="1" applyAlignment="1">
      <alignment horizontal="left" vertical="center" wrapText="1"/>
    </xf>
    <xf numFmtId="0" fontId="11" fillId="4" borderId="2" xfId="0" applyFont="1" applyFill="1" applyBorder="1" applyAlignment="1">
      <alignment vertical="center"/>
    </xf>
    <xf numFmtId="0" fontId="33" fillId="4" borderId="0" xfId="0" applyFont="1" applyFill="1" applyAlignment="1">
      <alignment horizontal="center" vertical="center" wrapText="1"/>
    </xf>
    <xf numFmtId="0" fontId="11" fillId="4" borderId="0" xfId="0" applyFont="1" applyFill="1" applyAlignment="1">
      <alignment vertical="center"/>
    </xf>
    <xf numFmtId="0" fontId="11" fillId="4" borderId="3" xfId="0" applyFont="1" applyFill="1" applyBorder="1" applyAlignment="1">
      <alignment horizontal="center" vertical="center"/>
    </xf>
    <xf numFmtId="0" fontId="11" fillId="4" borderId="4" xfId="0" applyFont="1" applyFill="1" applyBorder="1" applyAlignment="1">
      <alignment vertical="center"/>
    </xf>
    <xf numFmtId="0" fontId="11" fillId="4" borderId="5" xfId="0" applyFont="1" applyFill="1" applyBorder="1" applyAlignment="1">
      <alignment horizontal="center" vertical="center"/>
    </xf>
    <xf numFmtId="0" fontId="1" fillId="4" borderId="4" xfId="0" applyFont="1" applyFill="1" applyBorder="1"/>
    <xf numFmtId="49" fontId="11" fillId="9" borderId="0" xfId="0" applyNumberFormat="1" applyFont="1" applyFill="1" applyAlignment="1">
      <alignment horizontal="left" vertical="center" wrapText="1"/>
    </xf>
    <xf numFmtId="49" fontId="1" fillId="0" borderId="14" xfId="0" applyNumberFormat="1" applyFont="1" applyBorder="1" applyAlignment="1">
      <alignment horizontal="center" vertical="center"/>
    </xf>
    <xf numFmtId="49" fontId="1" fillId="9" borderId="14" xfId="0" applyNumberFormat="1" applyFont="1" applyFill="1" applyBorder="1" applyAlignment="1">
      <alignment horizontal="left" vertical="center" wrapText="1"/>
    </xf>
    <xf numFmtId="49" fontId="1" fillId="2" borderId="14" xfId="0" applyNumberFormat="1" applyFont="1" applyFill="1" applyBorder="1" applyAlignment="1">
      <alignment horizontal="left" vertical="center" wrapText="1"/>
    </xf>
    <xf numFmtId="49" fontId="1" fillId="8" borderId="14" xfId="0" applyNumberFormat="1" applyFont="1" applyFill="1" applyBorder="1" applyAlignment="1">
      <alignment horizontal="left" vertical="center" wrapText="1"/>
    </xf>
    <xf numFmtId="49" fontId="1" fillId="2" borderId="14" xfId="0" applyNumberFormat="1" applyFont="1" applyFill="1" applyBorder="1" applyAlignment="1">
      <alignment horizontal="left" vertical="center"/>
    </xf>
    <xf numFmtId="49" fontId="1" fillId="9" borderId="14" xfId="0" applyNumberFormat="1" applyFont="1" applyFill="1" applyBorder="1" applyAlignment="1">
      <alignment horizontal="left" vertical="center"/>
    </xf>
    <xf numFmtId="49" fontId="8" fillId="9" borderId="14" xfId="0" applyNumberFormat="1" applyFont="1" applyFill="1" applyBorder="1" applyAlignment="1">
      <alignment horizontal="left" vertical="center" wrapText="1"/>
    </xf>
    <xf numFmtId="49" fontId="31" fillId="9" borderId="14" xfId="0" applyNumberFormat="1" applyFont="1" applyFill="1" applyBorder="1" applyAlignment="1">
      <alignment vertical="center"/>
    </xf>
    <xf numFmtId="49" fontId="8" fillId="9" borderId="14" xfId="0" applyNumberFormat="1" applyFont="1" applyFill="1" applyBorder="1" applyAlignment="1">
      <alignment vertical="center" wrapText="1"/>
    </xf>
    <xf numFmtId="0" fontId="8" fillId="10" borderId="2" xfId="0" applyFont="1" applyFill="1" applyBorder="1" applyAlignment="1">
      <alignment horizontal="center" vertical="center" wrapText="1"/>
    </xf>
    <xf numFmtId="0" fontId="31" fillId="9" borderId="2" xfId="0" applyFont="1" applyFill="1" applyBorder="1" applyAlignment="1">
      <alignment horizontal="center" vertical="center" wrapText="1"/>
    </xf>
    <xf numFmtId="0" fontId="8" fillId="0" borderId="2" xfId="0" applyFont="1" applyBorder="1" applyAlignment="1">
      <alignment horizontal="center" wrapText="1"/>
    </xf>
    <xf numFmtId="0" fontId="1" fillId="26" borderId="0" xfId="0" applyFont="1" applyFill="1" applyAlignment="1">
      <alignment horizontal="center" vertical="center"/>
    </xf>
    <xf numFmtId="0" fontId="8" fillId="20" borderId="0" xfId="0" applyFont="1" applyFill="1" applyAlignment="1">
      <alignment horizontal="center" vertical="center"/>
    </xf>
    <xf numFmtId="0" fontId="8" fillId="20" borderId="0" xfId="0" applyFont="1" applyFill="1" applyAlignment="1">
      <alignment horizontal="center" vertical="center" wrapText="1"/>
    </xf>
    <xf numFmtId="0" fontId="9" fillId="0" borderId="9" xfId="0" applyFont="1" applyBorder="1" applyAlignment="1">
      <alignment horizontal="center" vertical="center" wrapText="1"/>
    </xf>
    <xf numFmtId="0" fontId="1" fillId="18"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 fillId="26" borderId="13" xfId="0" applyFont="1" applyFill="1" applyBorder="1" applyAlignment="1">
      <alignment horizontal="left" vertical="center" wrapText="1"/>
    </xf>
    <xf numFmtId="0" fontId="1" fillId="26" borderId="4" xfId="0" applyFont="1" applyFill="1" applyBorder="1" applyAlignment="1">
      <alignment vertical="center" wrapText="1"/>
    </xf>
    <xf numFmtId="0" fontId="1" fillId="26" borderId="4" xfId="0" applyFont="1" applyFill="1" applyBorder="1" applyAlignment="1">
      <alignment horizontal="center" vertical="center" wrapText="1"/>
    </xf>
    <xf numFmtId="1" fontId="12" fillId="26" borderId="4" xfId="0" applyNumberFormat="1" applyFont="1" applyFill="1" applyBorder="1" applyAlignment="1">
      <alignment horizontal="center" vertical="center"/>
    </xf>
    <xf numFmtId="0" fontId="1" fillId="26" borderId="3" xfId="0" applyFont="1" applyFill="1" applyBorder="1" applyAlignment="1">
      <alignment horizontal="center" vertical="center"/>
    </xf>
    <xf numFmtId="0" fontId="12" fillId="26" borderId="0" xfId="0" applyFont="1" applyFill="1" applyAlignment="1">
      <alignment horizontal="center" vertical="center"/>
    </xf>
    <xf numFmtId="0" fontId="11" fillId="26" borderId="0" xfId="0" applyFont="1" applyFill="1" applyAlignment="1">
      <alignment horizontal="center" vertical="center"/>
    </xf>
    <xf numFmtId="0" fontId="12" fillId="26" borderId="2" xfId="0" applyFont="1" applyFill="1" applyBorder="1" applyAlignment="1">
      <alignment horizontal="center" vertical="center" wrapText="1"/>
    </xf>
    <xf numFmtId="0" fontId="1" fillId="26" borderId="2" xfId="0" applyFont="1" applyFill="1" applyBorder="1" applyAlignment="1">
      <alignment vertical="center" wrapText="1"/>
    </xf>
    <xf numFmtId="0" fontId="1" fillId="26" borderId="0" xfId="0" applyFont="1" applyFill="1" applyAlignment="1">
      <alignment vertical="center" wrapText="1"/>
    </xf>
    <xf numFmtId="49" fontId="1" fillId="26" borderId="4" xfId="0" applyNumberFormat="1" applyFont="1" applyFill="1" applyBorder="1" applyAlignment="1">
      <alignment horizontal="left" vertical="center" wrapText="1"/>
    </xf>
    <xf numFmtId="0" fontId="1" fillId="26" borderId="0" xfId="0" applyFont="1" applyFill="1" applyAlignment="1">
      <alignment horizontal="left" vertical="center" wrapText="1"/>
    </xf>
    <xf numFmtId="17" fontId="1" fillId="26" borderId="0" xfId="0" applyNumberFormat="1" applyFont="1" applyFill="1" applyAlignment="1">
      <alignment horizontal="left" vertical="center" wrapText="1"/>
    </xf>
    <xf numFmtId="17" fontId="1" fillId="26" borderId="0" xfId="0" applyNumberFormat="1" applyFont="1" applyFill="1" applyAlignment="1">
      <alignment horizontal="center" vertical="center" wrapText="1"/>
    </xf>
    <xf numFmtId="0" fontId="1" fillId="26" borderId="0" xfId="0" applyFont="1" applyFill="1" applyAlignment="1">
      <alignment horizontal="center" vertical="center" wrapText="1"/>
    </xf>
    <xf numFmtId="0" fontId="1" fillId="26" borderId="4" xfId="0" applyFont="1" applyFill="1" applyBorder="1" applyAlignment="1">
      <alignment horizontal="center" vertical="center"/>
    </xf>
    <xf numFmtId="0" fontId="1" fillId="26" borderId="0" xfId="0" applyFont="1" applyFill="1" applyAlignment="1">
      <alignment vertical="center"/>
    </xf>
    <xf numFmtId="0" fontId="1" fillId="26" borderId="0" xfId="0" applyFont="1" applyFill="1"/>
    <xf numFmtId="49" fontId="12" fillId="26" borderId="2" xfId="0" applyNumberFormat="1" applyFont="1" applyFill="1" applyBorder="1" applyAlignment="1">
      <alignment horizontal="center" vertical="center" wrapText="1"/>
    </xf>
    <xf numFmtId="49" fontId="1" fillId="26" borderId="0" xfId="0" applyNumberFormat="1" applyFont="1" applyFill="1" applyAlignment="1">
      <alignment horizontal="left" vertical="center" wrapText="1"/>
    </xf>
    <xf numFmtId="1" fontId="1" fillId="26" borderId="4" xfId="0" applyNumberFormat="1" applyFont="1" applyFill="1" applyBorder="1" applyAlignment="1">
      <alignment horizontal="center" vertical="center"/>
    </xf>
    <xf numFmtId="0" fontId="1" fillId="26" borderId="2" xfId="0" applyFont="1" applyFill="1" applyBorder="1" applyAlignment="1">
      <alignment horizontal="center" vertical="center" wrapText="1"/>
    </xf>
    <xf numFmtId="0" fontId="11" fillId="26" borderId="0" xfId="0" applyFont="1" applyFill="1" applyAlignment="1">
      <alignment horizontal="left" vertical="center" wrapText="1"/>
    </xf>
    <xf numFmtId="0" fontId="11" fillId="0" borderId="1" xfId="0" applyFont="1" applyBorder="1" applyAlignment="1">
      <alignment horizontal="center" vertical="center"/>
    </xf>
    <xf numFmtId="0" fontId="5" fillId="2" borderId="2" xfId="0" applyFont="1" applyFill="1" applyBorder="1" applyAlignment="1">
      <alignment horizontal="center" vertical="center" wrapText="1"/>
    </xf>
    <xf numFmtId="1" fontId="1" fillId="5" borderId="4"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0" fontId="10" fillId="11" borderId="0" xfId="0" applyFont="1" applyFill="1" applyAlignment="1">
      <alignment horizontal="center" vertical="center"/>
    </xf>
    <xf numFmtId="0" fontId="12" fillId="9" borderId="0" xfId="0" quotePrefix="1" applyFont="1" applyFill="1" applyAlignment="1">
      <alignment vertical="center" wrapText="1"/>
    </xf>
    <xf numFmtId="17" fontId="1" fillId="9" borderId="0" xfId="0" applyNumberFormat="1" applyFont="1" applyFill="1" applyAlignment="1">
      <alignment horizontal="left" vertical="center" wrapText="1"/>
    </xf>
    <xf numFmtId="9" fontId="1" fillId="0" borderId="0" xfId="0" applyNumberFormat="1" applyFont="1" applyAlignment="1">
      <alignment vertical="center"/>
    </xf>
    <xf numFmtId="0" fontId="12" fillId="0" borderId="2" xfId="0" applyFont="1" applyBorder="1" applyAlignment="1">
      <alignment vertical="center" wrapText="1"/>
    </xf>
    <xf numFmtId="9" fontId="12" fillId="9" borderId="0" xfId="0" applyNumberFormat="1" applyFont="1" applyFill="1" applyAlignment="1">
      <alignment horizontal="center" vertical="center"/>
    </xf>
    <xf numFmtId="3" fontId="11" fillId="9" borderId="0" xfId="0" applyNumberFormat="1" applyFont="1" applyFill="1" applyAlignment="1">
      <alignment horizontal="center" vertical="center"/>
    </xf>
    <xf numFmtId="0" fontId="12" fillId="8" borderId="2" xfId="0" applyFont="1" applyFill="1" applyBorder="1" applyAlignment="1">
      <alignment horizontal="left" vertical="center" wrapText="1"/>
    </xf>
    <xf numFmtId="0" fontId="5" fillId="8" borderId="13" xfId="0" applyFont="1" applyFill="1" applyBorder="1" applyAlignment="1">
      <alignment horizontal="left" vertical="center" wrapText="1"/>
    </xf>
    <xf numFmtId="0" fontId="5" fillId="8" borderId="2" xfId="0" applyFont="1" applyFill="1" applyBorder="1" applyAlignment="1">
      <alignment horizontal="left" vertical="center" wrapText="1"/>
    </xf>
    <xf numFmtId="0" fontId="5" fillId="8" borderId="0" xfId="0" applyFont="1" applyFill="1" applyAlignment="1">
      <alignment horizontal="left" vertical="center" wrapText="1"/>
    </xf>
    <xf numFmtId="2" fontId="1" fillId="8" borderId="0" xfId="0" applyNumberFormat="1" applyFont="1" applyFill="1" applyAlignment="1">
      <alignment horizontal="center" vertical="center" wrapText="1"/>
    </xf>
    <xf numFmtId="0" fontId="8" fillId="7" borderId="0" xfId="0" applyFont="1" applyFill="1" applyAlignment="1">
      <alignment horizontal="center" vertical="center"/>
    </xf>
    <xf numFmtId="49" fontId="1" fillId="7" borderId="4" xfId="0" applyNumberFormat="1" applyFont="1" applyFill="1" applyBorder="1" applyAlignment="1">
      <alignment horizontal="left" vertical="center" wrapText="1"/>
    </xf>
    <xf numFmtId="0" fontId="1" fillId="7" borderId="0" xfId="0" applyFont="1" applyFill="1" applyAlignment="1">
      <alignment vertical="center"/>
    </xf>
    <xf numFmtId="3" fontId="11" fillId="0" borderId="0" xfId="0" applyNumberFormat="1" applyFont="1" applyAlignment="1">
      <alignment horizontal="left" vertical="center"/>
    </xf>
    <xf numFmtId="0" fontId="18" fillId="3" borderId="0" xfId="0" applyFont="1" applyFill="1" applyAlignment="1">
      <alignment horizontal="center" vertical="center" wrapText="1"/>
    </xf>
    <xf numFmtId="49" fontId="8" fillId="9" borderId="0" xfId="0" applyNumberFormat="1" applyFont="1" applyFill="1" applyAlignment="1">
      <alignment horizontal="center" vertical="center" wrapText="1"/>
    </xf>
    <xf numFmtId="49" fontId="8" fillId="3" borderId="0" xfId="0" applyNumberFormat="1" applyFont="1" applyFill="1" applyAlignment="1">
      <alignment horizontal="center" vertical="center" wrapText="1"/>
    </xf>
    <xf numFmtId="49" fontId="8" fillId="3" borderId="1" xfId="0" applyNumberFormat="1" applyFont="1" applyFill="1" applyBorder="1" applyAlignment="1">
      <alignment horizontal="center" vertical="center" wrapText="1"/>
    </xf>
    <xf numFmtId="0" fontId="8" fillId="2" borderId="0" xfId="0" applyFont="1" applyFill="1" applyAlignment="1">
      <alignment horizontal="center" vertical="center" wrapText="1"/>
    </xf>
    <xf numFmtId="0" fontId="8" fillId="12" borderId="0" xfId="0" applyFont="1" applyFill="1" applyAlignment="1">
      <alignment horizontal="center" vertical="center" wrapText="1"/>
    </xf>
    <xf numFmtId="0" fontId="8" fillId="3" borderId="0" xfId="0" applyFont="1" applyFill="1" applyAlignment="1">
      <alignment horizontal="center" vertical="center" wrapText="1"/>
    </xf>
    <xf numFmtId="49" fontId="8" fillId="8" borderId="0" xfId="0" applyNumberFormat="1" applyFont="1" applyFill="1" applyAlignment="1">
      <alignment horizontal="center" vertical="center" wrapText="1"/>
    </xf>
    <xf numFmtId="49" fontId="8" fillId="8" borderId="1" xfId="0" applyNumberFormat="1" applyFont="1" applyFill="1" applyBorder="1" applyAlignment="1">
      <alignment horizontal="center" vertical="center" wrapText="1"/>
    </xf>
    <xf numFmtId="49" fontId="8" fillId="2" borderId="0" xfId="0" applyNumberFormat="1" applyFont="1" applyFill="1" applyAlignment="1">
      <alignment horizontal="center" vertical="center" wrapText="1"/>
    </xf>
    <xf numFmtId="49" fontId="8" fillId="2" borderId="1" xfId="0" applyNumberFormat="1" applyFont="1" applyFill="1" applyBorder="1" applyAlignment="1">
      <alignment horizontal="center" vertical="center" wrapText="1"/>
    </xf>
    <xf numFmtId="49" fontId="30" fillId="0" borderId="0" xfId="0" applyNumberFormat="1" applyFont="1" applyAlignment="1">
      <alignment horizontal="center" vertical="center"/>
    </xf>
    <xf numFmtId="49" fontId="8" fillId="6" borderId="0" xfId="0" applyNumberFormat="1" applyFont="1" applyFill="1" applyAlignment="1">
      <alignment horizontal="center" vertical="center" wrapText="1"/>
    </xf>
    <xf numFmtId="49" fontId="8" fillId="6" borderId="1" xfId="0" applyNumberFormat="1" applyFont="1" applyFill="1" applyBorder="1" applyAlignment="1">
      <alignment horizontal="center" vertical="center" wrapText="1"/>
    </xf>
    <xf numFmtId="49" fontId="13" fillId="0" borderId="1" xfId="0" applyNumberFormat="1" applyFont="1" applyBorder="1" applyAlignment="1">
      <alignment horizontal="center" vertical="center" wrapText="1"/>
    </xf>
    <xf numFmtId="49" fontId="8" fillId="13" borderId="0" xfId="0" applyNumberFormat="1" applyFont="1" applyFill="1" applyAlignment="1">
      <alignment horizontal="center" vertical="center" wrapText="1"/>
    </xf>
    <xf numFmtId="49" fontId="8" fillId="13" borderId="1" xfId="0" applyNumberFormat="1" applyFont="1" applyFill="1" applyBorder="1" applyAlignment="1">
      <alignment horizontal="center" vertical="center" wrapText="1"/>
    </xf>
    <xf numFmtId="49" fontId="8" fillId="4" borderId="0" xfId="0" applyNumberFormat="1" applyFont="1" applyFill="1" applyAlignment="1">
      <alignment horizontal="center" vertical="center" wrapText="1"/>
    </xf>
    <xf numFmtId="49" fontId="8" fillId="4" borderId="1" xfId="0" applyNumberFormat="1" applyFont="1" applyFill="1" applyBorder="1" applyAlignment="1">
      <alignment horizontal="center" vertical="center" wrapText="1"/>
    </xf>
    <xf numFmtId="49" fontId="8" fillId="25" borderId="0" xfId="0" applyNumberFormat="1" applyFont="1" applyFill="1" applyAlignment="1">
      <alignment horizontal="center" vertical="center" wrapText="1"/>
    </xf>
    <xf numFmtId="49" fontId="8" fillId="25" borderId="1" xfId="0" applyNumberFormat="1" applyFont="1" applyFill="1" applyBorder="1" applyAlignment="1">
      <alignment horizontal="center" vertical="center" wrapText="1"/>
    </xf>
    <xf numFmtId="49" fontId="8" fillId="10" borderId="0" xfId="0" applyNumberFormat="1" applyFont="1" applyFill="1" applyAlignment="1">
      <alignment horizontal="center" vertical="center" wrapText="1"/>
    </xf>
    <xf numFmtId="49" fontId="8" fillId="10" borderId="1" xfId="0" applyNumberFormat="1" applyFont="1" applyFill="1" applyBorder="1" applyAlignment="1">
      <alignment horizontal="center" vertical="center" wrapText="1"/>
    </xf>
    <xf numFmtId="0" fontId="32" fillId="0" borderId="0" xfId="0" applyFont="1" applyAlignment="1">
      <alignment wrapText="1"/>
    </xf>
    <xf numFmtId="17" fontId="11" fillId="8" borderId="0" xfId="0" applyNumberFormat="1" applyFont="1" applyFill="1" applyAlignment="1">
      <alignment horizontal="left" vertical="center" wrapText="1"/>
    </xf>
    <xf numFmtId="17" fontId="11" fillId="0" borderId="0" xfId="0" applyNumberFormat="1" applyFont="1" applyAlignment="1">
      <alignment horizontal="left" vertical="center" wrapText="1"/>
    </xf>
    <xf numFmtId="0" fontId="11" fillId="18" borderId="0" xfId="0" applyFont="1" applyFill="1" applyAlignment="1">
      <alignment horizontal="left" vertical="center" wrapText="1"/>
    </xf>
    <xf numFmtId="10" fontId="17" fillId="0" borderId="0" xfId="0" applyNumberFormat="1" applyFont="1" applyAlignment="1">
      <alignment horizontal="left" vertical="center" wrapText="1"/>
    </xf>
    <xf numFmtId="0" fontId="17" fillId="8" borderId="0" xfId="0" applyFont="1" applyFill="1" applyAlignment="1">
      <alignment horizontal="left" vertical="center" wrapText="1"/>
    </xf>
    <xf numFmtId="9" fontId="11" fillId="0" borderId="0" xfId="0" applyNumberFormat="1" applyFont="1" applyAlignment="1">
      <alignment horizontal="left" vertical="center" wrapText="1"/>
    </xf>
    <xf numFmtId="2" fontId="11" fillId="0" borderId="0" xfId="0" applyNumberFormat="1" applyFont="1" applyAlignment="1">
      <alignment horizontal="left" vertical="center" wrapText="1"/>
    </xf>
    <xf numFmtId="0" fontId="17" fillId="6" borderId="0" xfId="0" applyFont="1" applyFill="1" applyAlignment="1">
      <alignment horizontal="left" vertical="center" wrapText="1"/>
    </xf>
    <xf numFmtId="0" fontId="33" fillId="0" borderId="4" xfId="0"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vertical="center"/>
    </xf>
    <xf numFmtId="49" fontId="11" fillId="0" borderId="4" xfId="0" applyNumberFormat="1" applyFont="1" applyBorder="1" applyAlignment="1">
      <alignment vertical="center" wrapText="1"/>
    </xf>
    <xf numFmtId="0" fontId="28" fillId="0" borderId="0" xfId="0" applyFont="1" applyAlignment="1">
      <alignment horizontal="center" vertical="center" wrapText="1"/>
    </xf>
    <xf numFmtId="0" fontId="40" fillId="0" borderId="0" xfId="0" applyFont="1" applyAlignment="1">
      <alignment horizontal="center" vertical="center" wrapText="1"/>
    </xf>
    <xf numFmtId="0" fontId="11" fillId="0" borderId="0" xfId="0" applyFont="1" applyAlignment="1">
      <alignment wrapText="1"/>
    </xf>
    <xf numFmtId="0" fontId="33" fillId="3" borderId="0" xfId="0" applyFont="1" applyFill="1" applyAlignment="1">
      <alignment horizontal="left" vertical="center" wrapText="1"/>
    </xf>
    <xf numFmtId="0" fontId="28" fillId="0" borderId="0" xfId="0" applyFont="1" applyAlignment="1">
      <alignment wrapText="1"/>
    </xf>
    <xf numFmtId="0" fontId="18" fillId="0" borderId="0" xfId="0" applyFont="1" applyAlignment="1">
      <alignment wrapText="1"/>
    </xf>
    <xf numFmtId="0" fontId="33" fillId="0" borderId="0" xfId="0" applyFont="1" applyAlignment="1">
      <alignment vertical="center" wrapText="1"/>
    </xf>
    <xf numFmtId="49" fontId="13" fillId="0" borderId="0" xfId="0" applyNumberFormat="1" applyFont="1" applyAlignment="1">
      <alignment horizontal="center" vertical="center" wrapText="1"/>
    </xf>
    <xf numFmtId="0" fontId="13" fillId="8" borderId="0" xfId="0" applyFont="1" applyFill="1" applyAlignment="1">
      <alignment horizontal="center" vertical="center" wrapText="1"/>
    </xf>
    <xf numFmtId="0" fontId="10" fillId="8" borderId="0" xfId="0" applyFont="1" applyFill="1" applyAlignment="1">
      <alignment horizontal="center" vertical="center" wrapText="1"/>
    </xf>
    <xf numFmtId="0" fontId="10" fillId="0" borderId="0" xfId="0" applyFont="1" applyAlignment="1">
      <alignment horizontal="center" vertical="center" wrapText="1"/>
    </xf>
    <xf numFmtId="0" fontId="10" fillId="6" borderId="0" xfId="0" applyFont="1" applyFill="1" applyAlignment="1">
      <alignment horizontal="center" vertical="center" wrapText="1"/>
    </xf>
    <xf numFmtId="0" fontId="10" fillId="3" borderId="0" xfId="0" applyFont="1" applyFill="1" applyAlignment="1">
      <alignment horizontal="center" vertical="center" wrapText="1"/>
    </xf>
    <xf numFmtId="0" fontId="30" fillId="0" borderId="0" xfId="0" applyFont="1" applyAlignment="1">
      <alignment horizontal="center" vertical="center" wrapText="1"/>
    </xf>
    <xf numFmtId="0" fontId="30" fillId="9" borderId="0" xfId="0" applyFont="1" applyFill="1" applyAlignment="1">
      <alignment horizontal="center" vertical="center" wrapText="1"/>
    </xf>
    <xf numFmtId="0" fontId="30" fillId="13" borderId="0" xfId="0" applyFont="1" applyFill="1" applyAlignment="1">
      <alignment horizontal="center" vertical="center" wrapText="1"/>
    </xf>
    <xf numFmtId="0" fontId="30" fillId="8" borderId="0" xfId="0" applyFont="1" applyFill="1" applyAlignment="1">
      <alignment horizontal="center" vertical="center" wrapText="1"/>
    </xf>
    <xf numFmtId="0" fontId="30" fillId="2" borderId="0" xfId="0" applyFont="1" applyFill="1" applyAlignment="1">
      <alignment horizontal="center" vertical="center" wrapText="1"/>
    </xf>
    <xf numFmtId="0" fontId="30" fillId="4" borderId="0" xfId="0" applyFont="1" applyFill="1" applyAlignment="1">
      <alignment horizontal="center" vertical="center" wrapText="1"/>
    </xf>
    <xf numFmtId="0" fontId="30" fillId="25" borderId="0" xfId="0" applyFont="1" applyFill="1" applyAlignment="1">
      <alignment horizontal="center" vertical="center" wrapText="1"/>
    </xf>
    <xf numFmtId="0" fontId="30" fillId="10" borderId="0" xfId="0" applyFont="1" applyFill="1" applyAlignment="1">
      <alignment horizontal="center" vertical="center" wrapText="1"/>
    </xf>
    <xf numFmtId="49" fontId="13" fillId="10" borderId="0" xfId="0" applyNumberFormat="1" applyFont="1" applyFill="1" applyAlignment="1">
      <alignment horizontal="center" vertical="center" wrapText="1"/>
    </xf>
    <xf numFmtId="49" fontId="13" fillId="0" borderId="4" xfId="0" applyNumberFormat="1" applyFont="1" applyBorder="1" applyAlignment="1">
      <alignment horizontal="center" vertical="center" wrapText="1"/>
    </xf>
    <xf numFmtId="49" fontId="8" fillId="0" borderId="4" xfId="0" applyNumberFormat="1" applyFont="1" applyBorder="1" applyAlignment="1">
      <alignment horizontal="center" vertical="center" wrapText="1"/>
    </xf>
    <xf numFmtId="49" fontId="13" fillId="9" borderId="4" xfId="0" applyNumberFormat="1" applyFont="1" applyFill="1" applyBorder="1" applyAlignment="1">
      <alignment horizontal="center" vertical="center" wrapText="1"/>
    </xf>
    <xf numFmtId="3" fontId="1" fillId="18" borderId="0" xfId="0" applyNumberFormat="1" applyFont="1" applyFill="1" applyAlignment="1">
      <alignment horizontal="center" vertical="center" wrapText="1"/>
    </xf>
    <xf numFmtId="3" fontId="0" fillId="0" borderId="0" xfId="0" applyNumberFormat="1" applyAlignment="1">
      <alignment horizontal="center" vertical="center" wrapText="1"/>
    </xf>
    <xf numFmtId="0" fontId="7" fillId="6" borderId="15" xfId="0" applyFont="1" applyFill="1" applyBorder="1" applyAlignment="1">
      <alignment horizontal="center" vertical="center" wrapText="1"/>
    </xf>
    <xf numFmtId="0" fontId="1" fillId="3" borderId="1" xfId="0" applyFont="1" applyFill="1" applyBorder="1" applyAlignment="1">
      <alignment horizontal="center" vertical="center"/>
    </xf>
    <xf numFmtId="0" fontId="12" fillId="4" borderId="2" xfId="0" applyFont="1" applyFill="1" applyBorder="1" applyAlignment="1">
      <alignment horizontal="center" vertical="center"/>
    </xf>
    <xf numFmtId="0" fontId="1" fillId="4"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4" borderId="2" xfId="0" applyFont="1" applyFill="1" applyBorder="1" applyAlignment="1">
      <alignment horizontal="center" vertical="center"/>
    </xf>
    <xf numFmtId="0" fontId="1" fillId="5" borderId="1" xfId="0" applyFont="1" applyFill="1" applyBorder="1" applyAlignment="1">
      <alignment horizontal="center" vertical="center"/>
    </xf>
    <xf numFmtId="2" fontId="12" fillId="6" borderId="2" xfId="0" applyNumberFormat="1" applyFont="1" applyFill="1" applyBorder="1" applyAlignment="1">
      <alignment horizontal="center" vertical="center" wrapText="1"/>
    </xf>
    <xf numFmtId="2" fontId="1" fillId="6" borderId="2" xfId="0" applyNumberFormat="1" applyFont="1" applyFill="1" applyBorder="1" applyAlignment="1">
      <alignment horizontal="center" vertical="center"/>
    </xf>
    <xf numFmtId="0" fontId="1" fillId="9" borderId="1" xfId="0" applyFont="1" applyFill="1" applyBorder="1" applyAlignment="1">
      <alignment horizontal="center" vertical="center"/>
    </xf>
    <xf numFmtId="10" fontId="12" fillId="9" borderId="2" xfId="0" applyNumberFormat="1" applyFont="1" applyFill="1" applyBorder="1" applyAlignment="1">
      <alignment horizontal="center" vertical="center" wrapText="1"/>
    </xf>
    <xf numFmtId="2" fontId="21" fillId="0" borderId="2" xfId="0" applyNumberFormat="1" applyFont="1" applyBorder="1" applyAlignment="1">
      <alignment horizontal="center" vertical="center"/>
    </xf>
    <xf numFmtId="2" fontId="1" fillId="18" borderId="2" xfId="0" applyNumberFormat="1" applyFont="1" applyFill="1" applyBorder="1" applyAlignment="1">
      <alignment horizontal="center" vertical="center" wrapText="1"/>
    </xf>
    <xf numFmtId="2" fontId="8" fillId="0" borderId="2" xfId="0" applyNumberFormat="1" applyFont="1" applyBorder="1" applyAlignment="1">
      <alignment horizontal="center" vertical="center" wrapText="1"/>
    </xf>
    <xf numFmtId="49" fontId="1" fillId="6" borderId="2" xfId="0" applyNumberFormat="1" applyFont="1" applyFill="1" applyBorder="1" applyAlignment="1">
      <alignment horizontal="left" vertical="center" wrapText="1"/>
    </xf>
    <xf numFmtId="49" fontId="1" fillId="18" borderId="2" xfId="0" applyNumberFormat="1" applyFont="1" applyFill="1" applyBorder="1" applyAlignment="1">
      <alignment horizontal="left" vertical="center" wrapText="1"/>
    </xf>
    <xf numFmtId="49" fontId="1" fillId="0" borderId="2" xfId="0" applyNumberFormat="1" applyFont="1" applyBorder="1" applyAlignment="1">
      <alignment horizontal="left" vertical="center" wrapText="1"/>
    </xf>
    <xf numFmtId="0" fontId="1" fillId="13" borderId="1" xfId="0" applyFont="1" applyFill="1" applyBorder="1" applyAlignment="1">
      <alignment horizontal="center" vertical="center"/>
    </xf>
    <xf numFmtId="49" fontId="1" fillId="3" borderId="2" xfId="0" applyNumberFormat="1" applyFont="1" applyFill="1" applyBorder="1" applyAlignment="1">
      <alignment horizontal="left" vertical="center" wrapText="1"/>
    </xf>
    <xf numFmtId="49" fontId="1" fillId="4" borderId="2" xfId="0" applyNumberFormat="1" applyFont="1" applyFill="1" applyBorder="1" applyAlignment="1">
      <alignment horizontal="left" vertical="center" wrapText="1"/>
    </xf>
    <xf numFmtId="2" fontId="1" fillId="13" borderId="2" xfId="0" applyNumberFormat="1" applyFont="1" applyFill="1" applyBorder="1" applyAlignment="1">
      <alignment horizontal="center" vertical="center" wrapText="1"/>
    </xf>
    <xf numFmtId="2" fontId="12" fillId="13" borderId="2" xfId="0" applyNumberFormat="1" applyFont="1" applyFill="1" applyBorder="1" applyAlignment="1">
      <alignment horizontal="center" vertical="center" wrapText="1"/>
    </xf>
    <xf numFmtId="49" fontId="1" fillId="8" borderId="2" xfId="0" applyNumberFormat="1" applyFont="1" applyFill="1" applyBorder="1" applyAlignment="1">
      <alignment horizontal="left" vertical="center" wrapText="1"/>
    </xf>
    <xf numFmtId="0" fontId="1" fillId="8" borderId="1" xfId="0" applyFont="1" applyFill="1" applyBorder="1" applyAlignment="1">
      <alignment horizontal="center" vertical="center"/>
    </xf>
    <xf numFmtId="49" fontId="1" fillId="9" borderId="2" xfId="0" applyNumberFormat="1" applyFont="1" applyFill="1" applyBorder="1" applyAlignment="1">
      <alignment horizontal="left" vertical="center" wrapText="1"/>
    </xf>
    <xf numFmtId="2" fontId="1" fillId="0" borderId="2" xfId="0" applyNumberFormat="1" applyFont="1" applyBorder="1" applyAlignment="1">
      <alignment horizontal="center" vertical="center" wrapText="1"/>
    </xf>
    <xf numFmtId="2" fontId="1" fillId="4" borderId="2" xfId="0" applyNumberFormat="1" applyFont="1" applyFill="1" applyBorder="1" applyAlignment="1">
      <alignment horizontal="center" vertical="center" wrapText="1"/>
    </xf>
    <xf numFmtId="0" fontId="1" fillId="7" borderId="1" xfId="0" applyFont="1" applyFill="1" applyBorder="1" applyAlignment="1">
      <alignment horizontal="center" vertical="center"/>
    </xf>
    <xf numFmtId="2" fontId="12" fillId="0" borderId="2" xfId="0" applyNumberFormat="1" applyFont="1" applyBorder="1" applyAlignment="1">
      <alignment horizontal="center" vertical="center" wrapText="1"/>
    </xf>
    <xf numFmtId="2" fontId="12" fillId="4" borderId="2" xfId="0" applyNumberFormat="1" applyFont="1" applyFill="1" applyBorder="1" applyAlignment="1">
      <alignment horizontal="center" vertical="center" wrapText="1"/>
    </xf>
    <xf numFmtId="2" fontId="1" fillId="8" borderId="2" xfId="0" applyNumberFormat="1" applyFont="1" applyFill="1" applyBorder="1" applyAlignment="1">
      <alignment horizontal="center" vertical="center" wrapText="1"/>
    </xf>
    <xf numFmtId="0" fontId="1" fillId="26" borderId="1" xfId="0" applyFont="1" applyFill="1" applyBorder="1" applyAlignment="1">
      <alignment horizontal="center" vertical="center"/>
    </xf>
    <xf numFmtId="2" fontId="1" fillId="6" borderId="2" xfId="0" applyNumberFormat="1" applyFont="1" applyFill="1" applyBorder="1" applyAlignment="1">
      <alignment horizontal="center" vertical="center" wrapText="1"/>
    </xf>
    <xf numFmtId="2" fontId="1" fillId="3"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2" fontId="1" fillId="0" borderId="2" xfId="0" applyNumberFormat="1" applyFont="1" applyBorder="1" applyAlignment="1">
      <alignment horizontal="center" vertical="center"/>
    </xf>
    <xf numFmtId="0" fontId="1" fillId="26" borderId="2" xfId="0" applyFont="1" applyFill="1" applyBorder="1" applyAlignment="1">
      <alignment horizontal="center" vertical="center"/>
    </xf>
    <xf numFmtId="2" fontId="5" fillId="0" borderId="2" xfId="0" applyNumberFormat="1" applyFont="1" applyBorder="1" applyAlignment="1">
      <alignment horizontal="center" vertical="center"/>
    </xf>
    <xf numFmtId="0" fontId="1" fillId="6" borderId="1" xfId="0" applyFont="1" applyFill="1" applyBorder="1" applyAlignment="1">
      <alignment horizontal="center" vertical="center"/>
    </xf>
    <xf numFmtId="0" fontId="12" fillId="11" borderId="2" xfId="0" applyFont="1" applyFill="1" applyBorder="1" applyAlignment="1">
      <alignment horizontal="center" vertical="center"/>
    </xf>
    <xf numFmtId="2" fontId="12" fillId="0" borderId="2" xfId="0" applyNumberFormat="1" applyFont="1" applyBorder="1" applyAlignment="1">
      <alignment horizontal="center" vertical="center"/>
    </xf>
    <xf numFmtId="2" fontId="12" fillId="8" borderId="2" xfId="0" applyNumberFormat="1" applyFont="1" applyFill="1" applyBorder="1" applyAlignment="1">
      <alignment horizontal="center" vertical="center"/>
    </xf>
    <xf numFmtId="9" fontId="12" fillId="8" borderId="2" xfId="0" applyNumberFormat="1" applyFont="1" applyFill="1" applyBorder="1" applyAlignment="1">
      <alignment horizontal="center" vertical="center"/>
    </xf>
    <xf numFmtId="2" fontId="1" fillId="5" borderId="2" xfId="0" applyNumberFormat="1" applyFont="1" applyFill="1" applyBorder="1" applyAlignment="1">
      <alignment horizontal="center" vertical="center" wrapText="1"/>
    </xf>
    <xf numFmtId="2" fontId="1" fillId="4" borderId="2" xfId="0" applyNumberFormat="1" applyFont="1" applyFill="1" applyBorder="1" applyAlignment="1">
      <alignment horizontal="center" vertical="center"/>
    </xf>
    <xf numFmtId="2" fontId="1" fillId="18" borderId="2" xfId="0" applyNumberFormat="1" applyFont="1" applyFill="1" applyBorder="1" applyAlignment="1">
      <alignment horizontal="center" vertical="center"/>
    </xf>
    <xf numFmtId="2" fontId="1" fillId="3" borderId="2" xfId="0" applyNumberFormat="1" applyFont="1" applyFill="1" applyBorder="1" applyAlignment="1">
      <alignment horizontal="center" vertical="center"/>
    </xf>
    <xf numFmtId="0" fontId="1" fillId="18" borderId="2" xfId="0" applyFont="1" applyFill="1" applyBorder="1" applyAlignment="1">
      <alignment horizontal="center" vertical="center"/>
    </xf>
    <xf numFmtId="2" fontId="1" fillId="2" borderId="2"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11" borderId="2" xfId="0" applyFont="1" applyFill="1" applyBorder="1" applyAlignment="1">
      <alignment horizontal="center" vertical="center"/>
    </xf>
    <xf numFmtId="0" fontId="5" fillId="7" borderId="2" xfId="0" applyFont="1" applyFill="1" applyBorder="1" applyAlignment="1">
      <alignment horizontal="left" vertical="center" wrapText="1"/>
    </xf>
    <xf numFmtId="0" fontId="5" fillId="7" borderId="2" xfId="0" applyFont="1" applyFill="1" applyBorder="1" applyAlignment="1">
      <alignment horizontal="center" vertical="center"/>
    </xf>
    <xf numFmtId="2" fontId="8" fillId="3" borderId="2" xfId="0" applyNumberFormat="1" applyFont="1" applyFill="1" applyBorder="1" applyAlignment="1">
      <alignment horizontal="center" vertical="center" wrapText="1"/>
    </xf>
    <xf numFmtId="2" fontId="1" fillId="8" borderId="2" xfId="0" applyNumberFormat="1" applyFont="1" applyFill="1" applyBorder="1" applyAlignment="1">
      <alignment horizontal="left" vertical="center" wrapText="1"/>
    </xf>
    <xf numFmtId="2" fontId="1" fillId="9" borderId="2" xfId="0" applyNumberFormat="1" applyFont="1" applyFill="1" applyBorder="1" applyAlignment="1">
      <alignment horizontal="left" vertical="center" wrapText="1"/>
    </xf>
    <xf numFmtId="2" fontId="12" fillId="8" borderId="2" xfId="0" applyNumberFormat="1" applyFont="1" applyFill="1" applyBorder="1" applyAlignment="1">
      <alignment horizontal="left" vertical="center" wrapText="1"/>
    </xf>
    <xf numFmtId="1" fontId="1" fillId="3" borderId="2" xfId="0" applyNumberFormat="1" applyFont="1" applyFill="1" applyBorder="1" applyAlignment="1">
      <alignment horizontal="left" vertical="center" wrapText="1"/>
    </xf>
    <xf numFmtId="1" fontId="1" fillId="0" borderId="2" xfId="0" applyNumberFormat="1" applyFont="1" applyBorder="1" applyAlignment="1">
      <alignment horizontal="left" vertical="center" wrapText="1"/>
    </xf>
    <xf numFmtId="2" fontId="1" fillId="14" borderId="2" xfId="0" applyNumberFormat="1" applyFont="1" applyFill="1" applyBorder="1" applyAlignment="1">
      <alignment horizontal="left" vertical="center" wrapText="1"/>
    </xf>
    <xf numFmtId="0" fontId="1" fillId="14" borderId="1" xfId="0" applyFont="1" applyFill="1" applyBorder="1" applyAlignment="1">
      <alignment horizontal="center" vertical="center"/>
    </xf>
    <xf numFmtId="1" fontId="1" fillId="8" borderId="2" xfId="0" applyNumberFormat="1" applyFont="1" applyFill="1" applyBorder="1" applyAlignment="1">
      <alignment horizontal="left" vertical="center" wrapText="1"/>
    </xf>
    <xf numFmtId="0" fontId="1" fillId="19" borderId="2"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2" xfId="0" applyBorder="1" applyAlignment="1">
      <alignment horizontal="center" vertical="center"/>
    </xf>
    <xf numFmtId="0" fontId="0" fillId="9" borderId="2" xfId="0" applyFill="1" applyBorder="1" applyAlignment="1">
      <alignment horizontal="center" vertical="center"/>
    </xf>
    <xf numFmtId="0" fontId="0" fillId="4" borderId="2" xfId="0" applyFill="1" applyBorder="1" applyAlignment="1">
      <alignment horizontal="center" vertical="center"/>
    </xf>
    <xf numFmtId="0" fontId="1" fillId="17" borderId="1" xfId="0" applyFont="1" applyFill="1" applyBorder="1" applyAlignment="1">
      <alignment horizontal="center" vertical="center"/>
    </xf>
    <xf numFmtId="0" fontId="0" fillId="16" borderId="2" xfId="0" applyFill="1" applyBorder="1" applyAlignment="1">
      <alignment horizontal="center" vertical="center"/>
    </xf>
    <xf numFmtId="0" fontId="0" fillId="17" borderId="2" xfId="0" applyFill="1" applyBorder="1" applyAlignment="1">
      <alignment horizontal="center" vertical="center"/>
    </xf>
    <xf numFmtId="0" fontId="1" fillId="16" borderId="1" xfId="0" applyFont="1" applyFill="1" applyBorder="1" applyAlignment="1">
      <alignment horizontal="center" vertical="center"/>
    </xf>
    <xf numFmtId="0" fontId="0" fillId="8" borderId="2" xfId="0" applyFill="1" applyBorder="1" applyAlignment="1">
      <alignment horizontal="center" vertical="center"/>
    </xf>
    <xf numFmtId="0" fontId="0" fillId="3" borderId="2" xfId="0" applyFill="1" applyBorder="1" applyAlignment="1">
      <alignment horizontal="center" vertical="center"/>
    </xf>
    <xf numFmtId="0" fontId="12" fillId="0" borderId="1" xfId="0" applyFont="1" applyBorder="1" applyAlignment="1">
      <alignment horizontal="left" vertical="center" wrapText="1"/>
    </xf>
    <xf numFmtId="0" fontId="1"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26" borderId="1" xfId="0" applyFont="1" applyFill="1" applyBorder="1" applyAlignment="1">
      <alignment horizontal="center" vertical="center" wrapText="1"/>
    </xf>
    <xf numFmtId="0" fontId="1" fillId="2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1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4" borderId="1" xfId="0" applyFont="1" applyFill="1" applyBorder="1"/>
    <xf numFmtId="0" fontId="1" fillId="0" borderId="1" xfId="0" applyFont="1" applyBorder="1"/>
    <xf numFmtId="0" fontId="2"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9" fillId="9" borderId="18" xfId="0" applyFont="1" applyFill="1" applyBorder="1" applyAlignment="1">
      <alignment horizontal="center" vertical="center" wrapText="1"/>
    </xf>
    <xf numFmtId="0" fontId="9" fillId="9" borderId="19" xfId="0" applyFont="1" applyFill="1" applyBorder="1" applyAlignment="1">
      <alignment horizontal="center" vertical="center" wrapText="1"/>
    </xf>
    <xf numFmtId="49" fontId="12" fillId="6" borderId="2" xfId="0" applyNumberFormat="1" applyFont="1" applyFill="1" applyBorder="1" applyAlignment="1">
      <alignment horizontal="center" vertical="center" wrapText="1"/>
    </xf>
    <xf numFmtId="0" fontId="1" fillId="0" borderId="14" xfId="0" applyFont="1" applyBorder="1" applyAlignment="1">
      <alignment horizontal="center" vertical="center" wrapText="1"/>
    </xf>
    <xf numFmtId="0" fontId="12" fillId="0" borderId="14" xfId="0" applyFont="1" applyBorder="1" applyAlignment="1">
      <alignment horizontal="center" vertical="center"/>
    </xf>
    <xf numFmtId="3" fontId="18" fillId="0" borderId="0" xfId="0" applyNumberFormat="1" applyFont="1" applyAlignment="1">
      <alignment horizontal="center" vertical="center" wrapText="1"/>
    </xf>
    <xf numFmtId="0" fontId="12" fillId="0" borderId="14" xfId="0" applyFont="1" applyBorder="1" applyAlignment="1">
      <alignment horizontal="center" vertical="center" wrapText="1"/>
    </xf>
    <xf numFmtId="0" fontId="1" fillId="3" borderId="14" xfId="0" applyFont="1" applyFill="1" applyBorder="1" applyAlignment="1">
      <alignment horizontal="center" vertical="center" wrapText="1"/>
    </xf>
    <xf numFmtId="0" fontId="12" fillId="17" borderId="14" xfId="0" applyFont="1" applyFill="1" applyBorder="1" applyAlignment="1">
      <alignment horizontal="center" vertical="center" wrapText="1"/>
    </xf>
    <xf numFmtId="0" fontId="12" fillId="9" borderId="14" xfId="0" applyFont="1" applyFill="1" applyBorder="1" applyAlignment="1">
      <alignment horizontal="center" vertical="center" wrapText="1"/>
    </xf>
    <xf numFmtId="0" fontId="1" fillId="8" borderId="14" xfId="0" applyFont="1" applyFill="1" applyBorder="1" applyAlignment="1">
      <alignment horizontal="center" vertical="center"/>
    </xf>
    <xf numFmtId="0" fontId="1" fillId="3" borderId="14" xfId="0" applyFont="1" applyFill="1" applyBorder="1" applyAlignment="1">
      <alignment horizontal="center" vertical="center"/>
    </xf>
    <xf numFmtId="0" fontId="1" fillId="8"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9" borderId="14" xfId="0" applyFont="1" applyFill="1" applyBorder="1" applyAlignment="1">
      <alignment horizontal="center" vertical="center"/>
    </xf>
    <xf numFmtId="0" fontId="1" fillId="13" borderId="14" xfId="0" applyFont="1" applyFill="1" applyBorder="1" applyAlignment="1">
      <alignment horizontal="center" vertical="center"/>
    </xf>
    <xf numFmtId="0" fontId="12" fillId="2" borderId="14" xfId="0" applyFont="1" applyFill="1" applyBorder="1" applyAlignment="1">
      <alignment horizontal="center" vertical="center"/>
    </xf>
    <xf numFmtId="0" fontId="1" fillId="4" borderId="14" xfId="0" applyFont="1" applyFill="1" applyBorder="1" applyAlignment="1">
      <alignment horizontal="center" vertical="center"/>
    </xf>
    <xf numFmtId="0" fontId="1" fillId="25" borderId="14" xfId="0" applyFont="1" applyFill="1" applyBorder="1" applyAlignment="1">
      <alignment horizontal="center" vertical="center"/>
    </xf>
    <xf numFmtId="0" fontId="12" fillId="8" borderId="14" xfId="0" applyFont="1" applyFill="1" applyBorder="1" applyAlignment="1">
      <alignment horizontal="center" vertical="center"/>
    </xf>
    <xf numFmtId="0" fontId="1" fillId="10" borderId="14" xfId="0" applyFont="1" applyFill="1" applyBorder="1" applyAlignment="1">
      <alignment horizontal="center" vertical="center"/>
    </xf>
    <xf numFmtId="0" fontId="8" fillId="0" borderId="14" xfId="0" applyFont="1" applyBorder="1" applyAlignment="1">
      <alignment horizontal="center" vertical="center" wrapText="1"/>
    </xf>
    <xf numFmtId="0" fontId="11" fillId="8" borderId="0" xfId="0" applyFont="1" applyFill="1" applyAlignment="1">
      <alignment horizontal="center"/>
    </xf>
    <xf numFmtId="0" fontId="17" fillId="3" borderId="0" xfId="0" applyFont="1" applyFill="1" applyAlignment="1">
      <alignment horizontal="center" vertical="center"/>
    </xf>
    <xf numFmtId="0" fontId="11" fillId="10" borderId="0" xfId="0" applyFont="1" applyFill="1" applyAlignment="1">
      <alignment horizontal="center"/>
    </xf>
    <xf numFmtId="0" fontId="11" fillId="0" borderId="0" xfId="0" applyFont="1" applyAlignment="1">
      <alignment horizontal="center"/>
    </xf>
    <xf numFmtId="49" fontId="18" fillId="0" borderId="0" xfId="0" applyNumberFormat="1" applyFont="1" applyAlignment="1">
      <alignment horizontal="left" vertical="center"/>
    </xf>
    <xf numFmtId="0" fontId="8" fillId="20" borderId="0" xfId="0" applyFont="1" applyFill="1" applyAlignment="1">
      <alignment horizontal="left" vertical="center"/>
    </xf>
    <xf numFmtId="0" fontId="1" fillId="0" borderId="2" xfId="0" applyFont="1" applyBorder="1" applyAlignment="1">
      <alignment horizontal="left" vertical="center"/>
    </xf>
    <xf numFmtId="49" fontId="8" fillId="9" borderId="1" xfId="0" applyNumberFormat="1" applyFont="1" applyFill="1" applyBorder="1" applyAlignment="1">
      <alignment horizontal="left"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5" xfId="0" applyFont="1" applyBorder="1" applyAlignment="1">
      <alignment horizontal="left" vertical="center"/>
    </xf>
    <xf numFmtId="0" fontId="1" fillId="0" borderId="4" xfId="0" applyFont="1" applyBorder="1" applyAlignment="1">
      <alignment horizontal="left"/>
    </xf>
    <xf numFmtId="0" fontId="1" fillId="0" borderId="0" xfId="0" applyFont="1" applyAlignment="1">
      <alignment horizontal="left"/>
    </xf>
    <xf numFmtId="49" fontId="13" fillId="9" borderId="0" xfId="0" applyNumberFormat="1" applyFont="1" applyFill="1" applyAlignment="1">
      <alignment horizontal="center" vertical="center" wrapText="1"/>
    </xf>
    <xf numFmtId="0" fontId="8" fillId="5" borderId="0" xfId="0" applyFont="1" applyFill="1" applyAlignment="1">
      <alignment horizontal="center" vertical="center"/>
    </xf>
    <xf numFmtId="49" fontId="3" fillId="0" borderId="2" xfId="0" applyNumberFormat="1" applyFont="1" applyBorder="1" applyAlignment="1">
      <alignment horizontal="left" vertical="center" wrapText="1"/>
    </xf>
    <xf numFmtId="49" fontId="3" fillId="6" borderId="2" xfId="0" applyNumberFormat="1" applyFont="1" applyFill="1" applyBorder="1" applyAlignment="1">
      <alignment horizontal="left" vertical="center" wrapText="1"/>
    </xf>
    <xf numFmtId="49" fontId="12" fillId="0" borderId="2" xfId="0" applyNumberFormat="1" applyFont="1" applyBorder="1" applyAlignment="1">
      <alignment horizontal="left" vertical="center" wrapText="1"/>
    </xf>
    <xf numFmtId="49" fontId="5" fillId="0" borderId="2" xfId="0" applyNumberFormat="1" applyFont="1" applyBorder="1" applyAlignment="1">
      <alignment horizontal="left" vertical="center" wrapText="1"/>
    </xf>
    <xf numFmtId="49" fontId="1" fillId="2" borderId="2" xfId="0" applyNumberFormat="1" applyFont="1" applyFill="1" applyBorder="1" applyAlignment="1">
      <alignment horizontal="left" vertical="center" wrapText="1"/>
    </xf>
    <xf numFmtId="49" fontId="12" fillId="2" borderId="2" xfId="0" applyNumberFormat="1" applyFont="1" applyFill="1" applyBorder="1" applyAlignment="1">
      <alignment horizontal="left" vertical="center" wrapText="1"/>
    </xf>
    <xf numFmtId="49" fontId="12" fillId="8" borderId="2" xfId="0" applyNumberFormat="1" applyFont="1" applyFill="1" applyBorder="1" applyAlignment="1">
      <alignment horizontal="left" vertical="center" wrapText="1"/>
    </xf>
    <xf numFmtId="49" fontId="1" fillId="8" borderId="2" xfId="0" applyNumberFormat="1" applyFont="1" applyFill="1" applyBorder="1" applyAlignment="1">
      <alignment horizontal="left" vertical="center"/>
    </xf>
    <xf numFmtId="49" fontId="1" fillId="0" borderId="2" xfId="0" applyNumberFormat="1" applyFont="1" applyBorder="1" applyAlignment="1">
      <alignment horizontal="left" vertical="center"/>
    </xf>
    <xf numFmtId="49" fontId="1" fillId="6" borderId="2" xfId="0" applyNumberFormat="1" applyFont="1" applyFill="1" applyBorder="1" applyAlignment="1">
      <alignment horizontal="left" vertical="center"/>
    </xf>
    <xf numFmtId="49" fontId="1" fillId="21" borderId="2" xfId="0" applyNumberFormat="1" applyFont="1" applyFill="1" applyBorder="1" applyAlignment="1">
      <alignment horizontal="left" vertical="center" wrapText="1"/>
    </xf>
    <xf numFmtId="49" fontId="8" fillId="0" borderId="2" xfId="0" applyNumberFormat="1" applyFont="1" applyBorder="1" applyAlignment="1">
      <alignment horizontal="left" vertical="center" wrapText="1"/>
    </xf>
    <xf numFmtId="49" fontId="8" fillId="8" borderId="2" xfId="0" applyNumberFormat="1" applyFont="1" applyFill="1" applyBorder="1" applyAlignment="1">
      <alignment horizontal="left" vertical="center"/>
    </xf>
    <xf numFmtId="49" fontId="8" fillId="9" borderId="2" xfId="0" applyNumberFormat="1" applyFont="1" applyFill="1" applyBorder="1" applyAlignment="1">
      <alignment horizontal="left" vertical="center" wrapText="1"/>
    </xf>
    <xf numFmtId="49" fontId="5" fillId="8" borderId="2" xfId="0" applyNumberFormat="1" applyFont="1" applyFill="1" applyBorder="1" applyAlignment="1">
      <alignment horizontal="left" vertical="center" wrapText="1"/>
    </xf>
    <xf numFmtId="49" fontId="8" fillId="0" borderId="2" xfId="0" applyNumberFormat="1" applyFont="1" applyBorder="1" applyAlignment="1">
      <alignment vertical="center"/>
    </xf>
    <xf numFmtId="49" fontId="8" fillId="0" borderId="2" xfId="0" applyNumberFormat="1" applyFont="1" applyBorder="1" applyAlignment="1">
      <alignment vertical="center" wrapText="1"/>
    </xf>
    <xf numFmtId="49" fontId="31" fillId="9" borderId="2" xfId="0" applyNumberFormat="1" applyFont="1" applyFill="1" applyBorder="1" applyAlignment="1">
      <alignment vertical="center"/>
    </xf>
    <xf numFmtId="49" fontId="8" fillId="9" borderId="2" xfId="0" applyNumberFormat="1" applyFont="1" applyFill="1" applyBorder="1" applyAlignment="1">
      <alignment vertical="center" wrapText="1"/>
    </xf>
    <xf numFmtId="49" fontId="8" fillId="3" borderId="2" xfId="0" applyNumberFormat="1" applyFont="1" applyFill="1" applyBorder="1" applyAlignment="1">
      <alignment vertical="center" wrapText="1"/>
    </xf>
    <xf numFmtId="1" fontId="1" fillId="8" borderId="2" xfId="0" applyNumberFormat="1" applyFont="1" applyFill="1" applyBorder="1" applyAlignment="1">
      <alignment horizontal="center" vertical="center" wrapText="1"/>
    </xf>
    <xf numFmtId="1" fontId="1" fillId="6" borderId="4" xfId="0" applyNumberFormat="1" applyFont="1" applyFill="1" applyBorder="1" applyAlignment="1">
      <alignment horizontal="center" vertical="center" wrapText="1"/>
    </xf>
    <xf numFmtId="2" fontId="1" fillId="8" borderId="0" xfId="0" applyNumberFormat="1" applyFont="1" applyFill="1" applyAlignment="1">
      <alignment horizontal="center" vertical="center"/>
    </xf>
    <xf numFmtId="2" fontId="1" fillId="8" borderId="2" xfId="0" applyNumberFormat="1" applyFont="1" applyFill="1" applyBorder="1" applyAlignment="1">
      <alignment horizontal="center" vertical="center"/>
    </xf>
    <xf numFmtId="0" fontId="8" fillId="9" borderId="2" xfId="0" applyFont="1" applyFill="1" applyBorder="1" applyAlignment="1">
      <alignment horizontal="center"/>
    </xf>
    <xf numFmtId="49" fontId="1" fillId="8" borderId="0" xfId="0" applyNumberFormat="1" applyFont="1" applyFill="1" applyAlignment="1">
      <alignment horizontal="left"/>
    </xf>
    <xf numFmtId="0" fontId="8" fillId="8" borderId="0" xfId="0" applyFont="1" applyFill="1" applyAlignment="1">
      <alignment horizontal="center"/>
    </xf>
    <xf numFmtId="49" fontId="12" fillId="8" borderId="0" xfId="0" applyNumberFormat="1" applyFont="1" applyFill="1" applyAlignment="1">
      <alignment horizontal="left" vertical="center" wrapText="1"/>
    </xf>
    <xf numFmtId="49" fontId="12" fillId="8" borderId="0" xfId="0" applyNumberFormat="1" applyFont="1" applyFill="1" applyAlignment="1">
      <alignment horizontal="left" vertical="center"/>
    </xf>
    <xf numFmtId="1" fontId="12" fillId="9" borderId="4" xfId="0" applyNumberFormat="1" applyFont="1" applyFill="1" applyBorder="1" applyAlignment="1">
      <alignment horizontal="center" vertical="center"/>
    </xf>
    <xf numFmtId="0" fontId="12" fillId="0" borderId="0" xfId="0" applyFont="1" applyAlignment="1">
      <alignment horizontal="left" vertical="center"/>
    </xf>
    <xf numFmtId="0" fontId="39" fillId="0" borderId="0" xfId="0" applyFont="1" applyAlignment="1">
      <alignment horizontal="left" vertical="center" wrapText="1"/>
    </xf>
    <xf numFmtId="0" fontId="39" fillId="4" borderId="0" xfId="0" applyFont="1" applyFill="1" applyAlignment="1">
      <alignment horizontal="left" vertical="center" wrapText="1"/>
    </xf>
    <xf numFmtId="0" fontId="24" fillId="0" borderId="0" xfId="0" applyFont="1" applyAlignment="1">
      <alignment horizontal="left" vertical="center" wrapText="1"/>
    </xf>
    <xf numFmtId="0" fontId="24" fillId="17" borderId="0" xfId="0" applyFont="1" applyFill="1" applyAlignment="1">
      <alignment horizontal="left" vertical="center" wrapText="1"/>
    </xf>
    <xf numFmtId="49" fontId="1" fillId="2" borderId="0" xfId="0" applyNumberFormat="1" applyFont="1" applyFill="1" applyAlignment="1">
      <alignment horizontal="left" vertical="center" wrapText="1"/>
    </xf>
    <xf numFmtId="0" fontId="9" fillId="18" borderId="0" xfId="0" applyFont="1" applyFill="1" applyAlignment="1">
      <alignment horizontal="center" vertical="center" wrapText="1"/>
    </xf>
    <xf numFmtId="1" fontId="1" fillId="9" borderId="2" xfId="0" applyNumberFormat="1" applyFont="1" applyFill="1" applyBorder="1" applyAlignment="1">
      <alignment horizontal="center" vertical="center" wrapText="1"/>
    </xf>
    <xf numFmtId="0" fontId="1" fillId="28" borderId="0" xfId="0" applyFont="1" applyFill="1" applyAlignment="1">
      <alignment horizontal="center" vertical="center"/>
    </xf>
    <xf numFmtId="0" fontId="1" fillId="28" borderId="2" xfId="0" applyFont="1" applyFill="1" applyBorder="1" applyAlignment="1">
      <alignment vertical="center" wrapText="1"/>
    </xf>
    <xf numFmtId="49" fontId="1" fillId="2" borderId="2" xfId="0" applyNumberFormat="1" applyFont="1" applyFill="1" applyBorder="1" applyAlignment="1">
      <alignment horizontal="left" vertical="center"/>
    </xf>
    <xf numFmtId="49" fontId="1" fillId="9" borderId="2" xfId="0" applyNumberFormat="1" applyFont="1" applyFill="1" applyBorder="1" applyAlignment="1">
      <alignment horizontal="left" vertical="center"/>
    </xf>
    <xf numFmtId="49" fontId="5" fillId="8" borderId="2" xfId="0" applyNumberFormat="1" applyFont="1" applyFill="1" applyBorder="1" applyAlignment="1">
      <alignment horizontal="left" vertical="center"/>
    </xf>
    <xf numFmtId="49" fontId="5" fillId="7" borderId="2" xfId="0" applyNumberFormat="1" applyFont="1" applyFill="1" applyBorder="1" applyAlignment="1">
      <alignment horizontal="left" vertical="center" wrapText="1"/>
    </xf>
    <xf numFmtId="49" fontId="1" fillId="3" borderId="2" xfId="0" applyNumberFormat="1" applyFont="1" applyFill="1" applyBorder="1" applyAlignment="1">
      <alignment horizontal="left" vertical="center"/>
    </xf>
    <xf numFmtId="49" fontId="1" fillId="13" borderId="2" xfId="0" applyNumberFormat="1" applyFont="1" applyFill="1" applyBorder="1" applyAlignment="1">
      <alignment horizontal="left" vertical="center" wrapText="1"/>
    </xf>
    <xf numFmtId="49" fontId="1" fillId="25" borderId="2" xfId="0" applyNumberFormat="1" applyFont="1" applyFill="1" applyBorder="1" applyAlignment="1">
      <alignment horizontal="left" vertical="center" wrapText="1"/>
    </xf>
    <xf numFmtId="49" fontId="3" fillId="8" borderId="2" xfId="0" applyNumberFormat="1" applyFont="1" applyFill="1" applyBorder="1" applyAlignment="1">
      <alignment horizontal="left" vertical="center" wrapText="1"/>
    </xf>
    <xf numFmtId="49" fontId="5" fillId="3" borderId="2" xfId="0" applyNumberFormat="1" applyFont="1" applyFill="1" applyBorder="1" applyAlignment="1">
      <alignment horizontal="left" vertical="center" wrapText="1"/>
    </xf>
    <xf numFmtId="49" fontId="12" fillId="10" borderId="2" xfId="0" applyNumberFormat="1" applyFont="1" applyFill="1" applyBorder="1" applyAlignment="1">
      <alignment horizontal="left" vertical="center" wrapText="1"/>
    </xf>
    <xf numFmtId="49" fontId="8" fillId="10" borderId="2" xfId="0" applyNumberFormat="1" applyFont="1" applyFill="1" applyBorder="1" applyAlignment="1">
      <alignment horizontal="left" vertical="center"/>
    </xf>
    <xf numFmtId="49" fontId="8" fillId="8" borderId="2" xfId="0" applyNumberFormat="1" applyFont="1" applyFill="1" applyBorder="1" applyAlignment="1">
      <alignment horizontal="left" vertical="center" wrapText="1"/>
    </xf>
    <xf numFmtId="49" fontId="8" fillId="0" borderId="2" xfId="0" applyNumberFormat="1" applyFont="1" applyBorder="1"/>
    <xf numFmtId="49" fontId="3" fillId="2" borderId="2"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xf>
    <xf numFmtId="49" fontId="1" fillId="2" borderId="2" xfId="0" applyNumberFormat="1" applyFont="1" applyFill="1" applyBorder="1" applyAlignment="1">
      <alignment horizontal="center" vertical="center" wrapText="1"/>
    </xf>
    <xf numFmtId="49" fontId="8" fillId="2" borderId="2" xfId="0" applyNumberFormat="1" applyFont="1" applyFill="1" applyBorder="1" applyAlignment="1">
      <alignment horizontal="left" vertical="center" wrapText="1"/>
    </xf>
    <xf numFmtId="49" fontId="8" fillId="2" borderId="2" xfId="0" applyNumberFormat="1" applyFont="1" applyFill="1" applyBorder="1" applyAlignment="1">
      <alignment horizontal="left" vertical="center"/>
    </xf>
    <xf numFmtId="49" fontId="8" fillId="2" borderId="2" xfId="0" applyNumberFormat="1" applyFont="1" applyFill="1" applyBorder="1"/>
    <xf numFmtId="49" fontId="3" fillId="6" borderId="0" xfId="0" applyNumberFormat="1" applyFont="1" applyFill="1" applyAlignment="1">
      <alignment horizontal="left" vertical="center" wrapText="1"/>
    </xf>
    <xf numFmtId="49" fontId="1" fillId="3" borderId="0" xfId="0" applyNumberFormat="1" applyFont="1" applyFill="1" applyAlignment="1">
      <alignment horizontal="left" vertical="center" wrapText="1"/>
    </xf>
    <xf numFmtId="49" fontId="5" fillId="0" borderId="0" xfId="0" applyNumberFormat="1" applyFont="1" applyAlignment="1">
      <alignment horizontal="left" vertical="center" wrapText="1"/>
    </xf>
    <xf numFmtId="49" fontId="1" fillId="9" borderId="0" xfId="0" applyNumberFormat="1" applyFont="1" applyFill="1" applyAlignment="1">
      <alignment horizontal="left" vertical="center" wrapText="1"/>
    </xf>
    <xf numFmtId="49" fontId="1" fillId="6" borderId="0" xfId="0" applyNumberFormat="1" applyFont="1" applyFill="1" applyAlignment="1">
      <alignment horizontal="left" vertical="center" wrapText="1"/>
    </xf>
    <xf numFmtId="49" fontId="12" fillId="2" borderId="0" xfId="0" applyNumberFormat="1" applyFont="1" applyFill="1" applyAlignment="1">
      <alignment horizontal="left" vertical="center" wrapText="1"/>
    </xf>
    <xf numFmtId="49" fontId="1" fillId="0" borderId="0" xfId="0" applyNumberFormat="1" applyFont="1" applyAlignment="1">
      <alignment horizontal="center" vertical="center"/>
    </xf>
    <xf numFmtId="49" fontId="1" fillId="9" borderId="0" xfId="0" applyNumberFormat="1" applyFont="1" applyFill="1" applyAlignment="1">
      <alignment horizontal="center" vertical="center" wrapText="1"/>
    </xf>
    <xf numFmtId="49" fontId="1" fillId="3" borderId="0" xfId="0" applyNumberFormat="1" applyFont="1" applyFill="1" applyAlignment="1">
      <alignment horizontal="center" vertical="center" wrapText="1"/>
    </xf>
    <xf numFmtId="49" fontId="1" fillId="8" borderId="0" xfId="0" applyNumberFormat="1" applyFont="1" applyFill="1" applyAlignment="1">
      <alignment horizontal="center" vertical="center" wrapText="1"/>
    </xf>
    <xf numFmtId="49" fontId="1" fillId="3" borderId="0" xfId="0" applyNumberFormat="1" applyFont="1" applyFill="1" applyAlignment="1">
      <alignment horizontal="center" vertical="center"/>
    </xf>
    <xf numFmtId="49" fontId="1" fillId="6" borderId="0" xfId="0" applyNumberFormat="1" applyFont="1" applyFill="1" applyAlignment="1">
      <alignment horizontal="center" vertical="center"/>
    </xf>
    <xf numFmtId="49" fontId="1" fillId="21" borderId="0" xfId="0" applyNumberFormat="1" applyFont="1" applyFill="1" applyAlignment="1">
      <alignment horizontal="left" vertical="center" wrapText="1"/>
    </xf>
    <xf numFmtId="49" fontId="8" fillId="8" borderId="0" xfId="0" applyNumberFormat="1" applyFont="1" applyFill="1" applyAlignment="1">
      <alignment horizontal="left" vertical="center"/>
    </xf>
    <xf numFmtId="49" fontId="8" fillId="0" borderId="0" xfId="0" applyNumberFormat="1" applyFont="1" applyAlignment="1">
      <alignment vertical="center"/>
    </xf>
    <xf numFmtId="49" fontId="8" fillId="0" borderId="0" xfId="0" applyNumberFormat="1" applyFont="1" applyAlignment="1">
      <alignment vertical="center" wrapText="1"/>
    </xf>
    <xf numFmtId="49" fontId="31" fillId="9" borderId="0" xfId="0" applyNumberFormat="1" applyFont="1" applyFill="1" applyAlignment="1">
      <alignment vertical="center"/>
    </xf>
    <xf numFmtId="49" fontId="8" fillId="9" borderId="0" xfId="0" applyNumberFormat="1" applyFont="1" applyFill="1" applyAlignment="1">
      <alignment vertical="center" wrapText="1"/>
    </xf>
    <xf numFmtId="49" fontId="8" fillId="3" borderId="0" xfId="0" applyNumberFormat="1" applyFont="1" applyFill="1" applyAlignment="1">
      <alignment vertical="center" wrapText="1"/>
    </xf>
    <xf numFmtId="49" fontId="8" fillId="0" borderId="0" xfId="0" applyNumberFormat="1" applyFont="1" applyAlignment="1">
      <alignment horizontal="center"/>
    </xf>
    <xf numFmtId="49" fontId="3" fillId="2" borderId="0" xfId="0" applyNumberFormat="1" applyFont="1" applyFill="1" applyAlignment="1">
      <alignment horizontal="left" vertical="center" wrapText="1"/>
    </xf>
    <xf numFmtId="49" fontId="5" fillId="2" borderId="0" xfId="0" applyNumberFormat="1" applyFont="1" applyFill="1" applyAlignment="1">
      <alignment horizontal="left" vertical="center" wrapText="1"/>
    </xf>
    <xf numFmtId="49" fontId="1" fillId="2" borderId="0" xfId="0" applyNumberFormat="1" applyFont="1" applyFill="1" applyAlignment="1">
      <alignment horizontal="center" vertical="center"/>
    </xf>
    <xf numFmtId="49" fontId="5" fillId="2" borderId="0" xfId="0" applyNumberFormat="1" applyFont="1" applyFill="1" applyAlignment="1">
      <alignment horizontal="left" vertical="center"/>
    </xf>
    <xf numFmtId="49" fontId="1" fillId="2" borderId="0" xfId="0" applyNumberFormat="1" applyFont="1" applyFill="1" applyAlignment="1">
      <alignment horizontal="center" vertical="center" wrapText="1"/>
    </xf>
    <xf numFmtId="49" fontId="8" fillId="2" borderId="0" xfId="0" applyNumberFormat="1" applyFont="1" applyFill="1" applyAlignment="1">
      <alignment horizontal="left" vertical="center"/>
    </xf>
    <xf numFmtId="49" fontId="8" fillId="2" borderId="0" xfId="0" applyNumberFormat="1" applyFont="1" applyFill="1"/>
    <xf numFmtId="49" fontId="3"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2" fillId="2" borderId="1"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49" fontId="5" fillId="2" borderId="1" xfId="0" applyNumberFormat="1" applyFont="1" applyFill="1" applyBorder="1" applyAlignment="1">
      <alignment horizontal="left" vertical="center"/>
    </xf>
    <xf numFmtId="49" fontId="1"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xf>
    <xf numFmtId="49" fontId="8" fillId="2" borderId="1" xfId="0" applyNumberFormat="1" applyFont="1" applyFill="1" applyBorder="1"/>
    <xf numFmtId="49" fontId="1" fillId="9" borderId="0" xfId="0" applyNumberFormat="1" applyFont="1" applyFill="1" applyAlignment="1">
      <alignment horizontal="center" vertical="center"/>
    </xf>
    <xf numFmtId="49" fontId="3" fillId="3" borderId="0" xfId="0" applyNumberFormat="1" applyFont="1" applyFill="1" applyAlignment="1">
      <alignment horizontal="left" vertical="center" wrapText="1"/>
    </xf>
    <xf numFmtId="49" fontId="12" fillId="3" borderId="0" xfId="0" applyNumberFormat="1" applyFont="1" applyFill="1" applyAlignment="1">
      <alignment horizontal="left" vertical="center" wrapText="1"/>
    </xf>
    <xf numFmtId="49" fontId="5" fillId="3" borderId="0" xfId="0" applyNumberFormat="1" applyFont="1" applyFill="1" applyAlignment="1">
      <alignment horizontal="left" vertical="center" wrapText="1"/>
    </xf>
    <xf numFmtId="49" fontId="5" fillId="3" borderId="0" xfId="0" applyNumberFormat="1" applyFont="1" applyFill="1" applyAlignment="1">
      <alignment horizontal="left" vertical="center"/>
    </xf>
    <xf numFmtId="49" fontId="8" fillId="3" borderId="0" xfId="0" applyNumberFormat="1" applyFont="1" applyFill="1"/>
    <xf numFmtId="0" fontId="6" fillId="0" borderId="18" xfId="0" applyFont="1" applyBorder="1" applyAlignment="1">
      <alignment horizontal="center" vertical="center"/>
    </xf>
    <xf numFmtId="0" fontId="6" fillId="20" borderId="21" xfId="0" applyFont="1" applyFill="1" applyBorder="1" applyAlignment="1">
      <alignment horizontal="center" vertical="center"/>
    </xf>
    <xf numFmtId="0" fontId="6" fillId="0" borderId="21" xfId="0" applyFont="1" applyBorder="1" applyAlignment="1">
      <alignment horizontal="center" vertical="center"/>
    </xf>
    <xf numFmtId="49" fontId="6" fillId="0" borderId="18" xfId="0" applyNumberFormat="1" applyFont="1" applyBorder="1" applyAlignment="1">
      <alignment vertical="center"/>
    </xf>
    <xf numFmtId="0" fontId="2" fillId="0" borderId="21" xfId="0" applyFont="1" applyBorder="1"/>
    <xf numFmtId="0" fontId="6" fillId="0" borderId="18" xfId="0" applyFont="1" applyBorder="1" applyAlignment="1">
      <alignment horizontal="center" vertical="center" wrapText="1"/>
    </xf>
    <xf numFmtId="0" fontId="6" fillId="0" borderId="21" xfId="0" applyFont="1" applyBorder="1" applyAlignment="1">
      <alignment horizontal="left" vertical="center"/>
    </xf>
    <xf numFmtId="0" fontId="6" fillId="2" borderId="18" xfId="0" applyFont="1" applyFill="1" applyBorder="1" applyAlignment="1">
      <alignment horizontal="center" vertical="center"/>
    </xf>
    <xf numFmtId="0" fontId="15" fillId="2" borderId="21" xfId="0" applyFont="1" applyFill="1" applyBorder="1" applyAlignment="1">
      <alignment horizontal="center" vertical="center" wrapText="1"/>
    </xf>
    <xf numFmtId="0" fontId="6" fillId="2" borderId="21" xfId="0" applyFont="1" applyFill="1" applyBorder="1" applyAlignment="1">
      <alignment horizontal="center" vertical="center"/>
    </xf>
    <xf numFmtId="0" fontId="15" fillId="2" borderId="21" xfId="0" applyFont="1" applyFill="1" applyBorder="1" applyAlignment="1">
      <alignment horizontal="center" vertical="center"/>
    </xf>
    <xf numFmtId="0" fontId="15" fillId="2" borderId="22" xfId="0" applyFont="1" applyFill="1" applyBorder="1" applyAlignment="1">
      <alignment horizontal="center" vertical="center"/>
    </xf>
    <xf numFmtId="0" fontId="15" fillId="2" borderId="21" xfId="0" applyFont="1" applyFill="1" applyBorder="1" applyAlignment="1">
      <alignment horizontal="left" vertical="center" wrapText="1"/>
    </xf>
    <xf numFmtId="0" fontId="6" fillId="27" borderId="21" xfId="0" applyFont="1" applyFill="1" applyBorder="1" applyAlignment="1">
      <alignment horizontal="center" vertical="center"/>
    </xf>
    <xf numFmtId="0" fontId="15" fillId="2" borderId="18" xfId="0" applyFont="1" applyFill="1" applyBorder="1" applyAlignment="1">
      <alignment horizontal="left" vertical="center" wrapText="1"/>
    </xf>
    <xf numFmtId="0" fontId="15" fillId="2" borderId="19" xfId="0" applyFont="1" applyFill="1" applyBorder="1" applyAlignment="1">
      <alignment horizontal="left" vertical="center" wrapText="1"/>
    </xf>
    <xf numFmtId="49" fontId="7" fillId="2" borderId="21" xfId="0"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xf>
    <xf numFmtId="49" fontId="41" fillId="2" borderId="19" xfId="0" applyNumberFormat="1" applyFont="1" applyFill="1" applyBorder="1" applyAlignment="1">
      <alignment horizontal="center" vertical="center" wrapText="1"/>
    </xf>
    <xf numFmtId="49" fontId="7" fillId="2" borderId="21" xfId="0" applyNumberFormat="1" applyFont="1" applyFill="1" applyBorder="1" applyAlignment="1">
      <alignment horizontal="left" vertical="center" wrapText="1"/>
    </xf>
    <xf numFmtId="0" fontId="15" fillId="2" borderId="18" xfId="0" applyFont="1" applyFill="1" applyBorder="1" applyAlignment="1">
      <alignment horizontal="center" vertical="center"/>
    </xf>
    <xf numFmtId="0" fontId="29" fillId="22" borderId="20" xfId="0"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0" fontId="15" fillId="2" borderId="23" xfId="0" applyFont="1" applyFill="1" applyBorder="1" applyAlignment="1">
      <alignment horizontal="center" vertical="center" wrapText="1"/>
    </xf>
    <xf numFmtId="0" fontId="27" fillId="2" borderId="22" xfId="0" applyFont="1" applyFill="1" applyBorder="1" applyAlignment="1">
      <alignment horizontal="center" vertical="center" wrapText="1"/>
    </xf>
    <xf numFmtId="0" fontId="34" fillId="2" borderId="24" xfId="0" applyFont="1" applyFill="1" applyBorder="1" applyAlignment="1">
      <alignment horizontal="center" vertical="center" wrapText="1"/>
    </xf>
    <xf numFmtId="0" fontId="2" fillId="0" borderId="22" xfId="0" applyFont="1" applyBorder="1" applyAlignment="1">
      <alignment horizontal="center" vertical="center"/>
    </xf>
    <xf numFmtId="49" fontId="6" fillId="2" borderId="20" xfId="0" applyNumberFormat="1" applyFont="1" applyFill="1" applyBorder="1" applyAlignment="1">
      <alignment vertical="center"/>
    </xf>
    <xf numFmtId="49" fontId="1" fillId="2" borderId="17" xfId="0" applyNumberFormat="1" applyFont="1" applyFill="1" applyBorder="1" applyAlignment="1">
      <alignment horizontal="left" vertical="center" wrapText="1"/>
    </xf>
    <xf numFmtId="49" fontId="1" fillId="2" borderId="25" xfId="0" applyNumberFormat="1" applyFont="1" applyFill="1" applyBorder="1" applyAlignment="1">
      <alignment horizontal="left" vertical="center" wrapText="1"/>
    </xf>
    <xf numFmtId="49" fontId="1" fillId="2" borderId="20" xfId="0" applyNumberFormat="1" applyFont="1" applyFill="1" applyBorder="1" applyAlignment="1">
      <alignment horizontal="left" vertical="center" wrapText="1"/>
    </xf>
    <xf numFmtId="49" fontId="1" fillId="2" borderId="17" xfId="0" applyNumberFormat="1" applyFont="1" applyFill="1" applyBorder="1" applyAlignment="1">
      <alignment horizontal="left" vertical="center"/>
    </xf>
    <xf numFmtId="49" fontId="1" fillId="2" borderId="25" xfId="0" applyNumberFormat="1" applyFont="1" applyFill="1" applyBorder="1" applyAlignment="1">
      <alignment horizontal="left" vertical="center"/>
    </xf>
    <xf numFmtId="49" fontId="3" fillId="2" borderId="14" xfId="0" applyNumberFormat="1" applyFont="1" applyFill="1" applyBorder="1" applyAlignment="1">
      <alignment horizontal="left" vertical="center" wrapText="1"/>
    </xf>
    <xf numFmtId="49" fontId="5" fillId="2" borderId="14" xfId="0" applyNumberFormat="1" applyFont="1" applyFill="1" applyBorder="1" applyAlignment="1">
      <alignment horizontal="left" vertical="center" wrapText="1"/>
    </xf>
    <xf numFmtId="49" fontId="5" fillId="2" borderId="25" xfId="0" applyNumberFormat="1" applyFont="1" applyFill="1" applyBorder="1" applyAlignment="1">
      <alignment horizontal="left" vertical="center" wrapText="1"/>
    </xf>
    <xf numFmtId="49" fontId="8" fillId="2" borderId="25" xfId="0" applyNumberFormat="1" applyFont="1" applyFill="1" applyBorder="1" applyAlignment="1">
      <alignment horizontal="left" vertical="center" wrapText="1"/>
    </xf>
    <xf numFmtId="49" fontId="8" fillId="2" borderId="17" xfId="0" applyNumberFormat="1" applyFont="1" applyFill="1" applyBorder="1" applyAlignment="1">
      <alignment horizontal="left" vertical="center" wrapText="1"/>
    </xf>
    <xf numFmtId="49" fontId="8" fillId="2" borderId="14" xfId="0" applyNumberFormat="1" applyFont="1" applyFill="1" applyBorder="1" applyAlignment="1">
      <alignment horizontal="left" vertical="center" wrapText="1"/>
    </xf>
    <xf numFmtId="49" fontId="8" fillId="2" borderId="14" xfId="0" applyNumberFormat="1" applyFont="1" applyFill="1" applyBorder="1" applyAlignment="1">
      <alignment vertical="center"/>
    </xf>
    <xf numFmtId="49" fontId="8" fillId="2" borderId="14" xfId="0" applyNumberFormat="1" applyFont="1" applyFill="1" applyBorder="1" applyAlignment="1">
      <alignment vertical="center" wrapText="1"/>
    </xf>
    <xf numFmtId="49" fontId="31" fillId="2" borderId="14" xfId="0" applyNumberFormat="1" applyFont="1" applyFill="1" applyBorder="1" applyAlignment="1">
      <alignment vertical="center"/>
    </xf>
    <xf numFmtId="49" fontId="8" fillId="2" borderId="17" xfId="0" applyNumberFormat="1" applyFont="1" applyFill="1" applyBorder="1"/>
    <xf numFmtId="49" fontId="8" fillId="2" borderId="14" xfId="0" applyNumberFormat="1" applyFont="1" applyFill="1" applyBorder="1"/>
    <xf numFmtId="49" fontId="8" fillId="2" borderId="21" xfId="0" applyNumberFormat="1" applyFont="1" applyFill="1" applyBorder="1" applyAlignment="1">
      <alignment horizontal="center" vertical="center"/>
    </xf>
    <xf numFmtId="49" fontId="8" fillId="2" borderId="21" xfId="0" applyNumberFormat="1" applyFont="1" applyFill="1" applyBorder="1" applyAlignment="1">
      <alignment horizontal="center" vertical="center" wrapText="1"/>
    </xf>
    <xf numFmtId="49" fontId="8" fillId="2" borderId="19" xfId="0" applyNumberFormat="1" applyFont="1" applyFill="1" applyBorder="1" applyAlignment="1">
      <alignment horizontal="center" vertical="center"/>
    </xf>
    <xf numFmtId="49" fontId="3" fillId="2" borderId="0" xfId="0" applyNumberFormat="1" applyFont="1" applyFill="1" applyAlignment="1">
      <alignment horizontal="center" vertical="center" wrapText="1"/>
    </xf>
    <xf numFmtId="49" fontId="3" fillId="2" borderId="1" xfId="0" applyNumberFormat="1" applyFont="1" applyFill="1" applyBorder="1" applyAlignment="1">
      <alignment horizontal="center" vertical="center" wrapText="1"/>
    </xf>
    <xf numFmtId="49" fontId="5" fillId="2" borderId="0" xfId="0" applyNumberFormat="1" applyFont="1" applyFill="1" applyAlignment="1">
      <alignment horizontal="center" vertical="center" wrapText="1"/>
    </xf>
    <xf numFmtId="49" fontId="5" fillId="2" borderId="1"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xf>
    <xf numFmtId="49" fontId="31" fillId="2" borderId="0" xfId="0" applyNumberFormat="1" applyFont="1" applyFill="1" applyAlignment="1">
      <alignment horizontal="center" vertical="center"/>
    </xf>
    <xf numFmtId="49" fontId="31" fillId="2" borderId="1" xfId="0" applyNumberFormat="1" applyFont="1" applyFill="1" applyBorder="1" applyAlignment="1">
      <alignment horizontal="center" vertical="center"/>
    </xf>
    <xf numFmtId="49" fontId="8" fillId="2" borderId="0" xfId="0" applyNumberFormat="1" applyFont="1" applyFill="1" applyAlignment="1">
      <alignment horizontal="center"/>
    </xf>
    <xf numFmtId="49" fontId="8" fillId="2" borderId="1" xfId="0" applyNumberFormat="1" applyFont="1" applyFill="1" applyBorder="1" applyAlignment="1">
      <alignment horizontal="center"/>
    </xf>
    <xf numFmtId="49" fontId="8" fillId="2" borderId="18"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wrapText="1"/>
    </xf>
    <xf numFmtId="49" fontId="31" fillId="2" borderId="2" xfId="0" applyNumberFormat="1" applyFont="1" applyFill="1" applyBorder="1" applyAlignment="1">
      <alignment horizontal="center" vertical="center"/>
    </xf>
    <xf numFmtId="49" fontId="8" fillId="2" borderId="2" xfId="0" applyNumberFormat="1" applyFont="1" applyFill="1" applyBorder="1" applyAlignment="1">
      <alignment horizontal="center"/>
    </xf>
    <xf numFmtId="49" fontId="6" fillId="9" borderId="20" xfId="0" applyNumberFormat="1" applyFont="1" applyFill="1" applyBorder="1" applyAlignment="1">
      <alignment vertical="center"/>
    </xf>
    <xf numFmtId="49" fontId="1" fillId="9" borderId="17" xfId="0" applyNumberFormat="1" applyFont="1" applyFill="1" applyBorder="1" applyAlignment="1">
      <alignment horizontal="left" vertical="center" wrapText="1"/>
    </xf>
    <xf numFmtId="49" fontId="1" fillId="9" borderId="25" xfId="0" applyNumberFormat="1" applyFont="1" applyFill="1" applyBorder="1" applyAlignment="1">
      <alignment horizontal="left" vertical="center" wrapText="1"/>
    </xf>
    <xf numFmtId="49" fontId="1" fillId="9" borderId="20" xfId="0" applyNumberFormat="1" applyFont="1" applyFill="1" applyBorder="1" applyAlignment="1">
      <alignment horizontal="left" vertical="center" wrapText="1"/>
    </xf>
    <xf numFmtId="49" fontId="1" fillId="9" borderId="17" xfId="0" applyNumberFormat="1" applyFont="1" applyFill="1" applyBorder="1" applyAlignment="1">
      <alignment horizontal="left" vertical="center"/>
    </xf>
    <xf numFmtId="49" fontId="1" fillId="9" borderId="25" xfId="0" applyNumberFormat="1" applyFont="1" applyFill="1" applyBorder="1" applyAlignment="1">
      <alignment horizontal="left" vertical="center"/>
    </xf>
    <xf numFmtId="49" fontId="3" fillId="9" borderId="14" xfId="0" applyNumberFormat="1" applyFont="1" applyFill="1" applyBorder="1" applyAlignment="1">
      <alignment horizontal="left" vertical="center" wrapText="1"/>
    </xf>
    <xf numFmtId="49" fontId="5" fillId="9" borderId="14" xfId="0" applyNumberFormat="1" applyFont="1" applyFill="1" applyBorder="1" applyAlignment="1">
      <alignment horizontal="left" vertical="center" wrapText="1"/>
    </xf>
    <xf numFmtId="49" fontId="8" fillId="9" borderId="17" xfId="0" applyNumberFormat="1" applyFont="1" applyFill="1" applyBorder="1" applyAlignment="1">
      <alignment horizontal="left" vertical="center" wrapText="1"/>
    </xf>
    <xf numFmtId="49" fontId="8" fillId="9" borderId="14" xfId="0" applyNumberFormat="1" applyFont="1" applyFill="1" applyBorder="1" applyAlignment="1">
      <alignment vertical="center"/>
    </xf>
    <xf numFmtId="49" fontId="8" fillId="9" borderId="17" xfId="0" applyNumberFormat="1" applyFont="1" applyFill="1" applyBorder="1"/>
    <xf numFmtId="49" fontId="8" fillId="9" borderId="14" xfId="0" applyNumberFormat="1" applyFont="1" applyFill="1" applyBorder="1"/>
    <xf numFmtId="49" fontId="1" fillId="3" borderId="1" xfId="0" applyNumberFormat="1" applyFont="1" applyFill="1" applyBorder="1" applyAlignment="1">
      <alignment horizontal="center" vertical="center" wrapText="1"/>
    </xf>
    <xf numFmtId="49" fontId="8" fillId="9" borderId="21" xfId="0" applyNumberFormat="1" applyFont="1" applyFill="1" applyBorder="1" applyAlignment="1">
      <alignment horizontal="center" vertical="center" wrapText="1"/>
    </xf>
    <xf numFmtId="49" fontId="8" fillId="9" borderId="21" xfId="0" applyNumberFormat="1" applyFont="1" applyFill="1" applyBorder="1" applyAlignment="1">
      <alignment horizontal="center" vertical="center"/>
    </xf>
    <xf numFmtId="49" fontId="3" fillId="9" borderId="0" xfId="0" applyNumberFormat="1" applyFont="1" applyFill="1" applyAlignment="1">
      <alignment horizontal="center" vertical="center" wrapText="1"/>
    </xf>
    <xf numFmtId="49" fontId="5" fillId="9" borderId="0" xfId="0" applyNumberFormat="1" applyFont="1" applyFill="1" applyAlignment="1">
      <alignment horizontal="center" vertical="center" wrapText="1"/>
    </xf>
    <xf numFmtId="49" fontId="31" fillId="9" borderId="0" xfId="0" applyNumberFormat="1" applyFont="1" applyFill="1" applyAlignment="1">
      <alignment horizontal="center" vertical="center"/>
    </xf>
    <xf numFmtId="49" fontId="8" fillId="9" borderId="0" xfId="0" applyNumberFormat="1" applyFont="1" applyFill="1" applyAlignment="1">
      <alignment horizontal="center"/>
    </xf>
    <xf numFmtId="0" fontId="8" fillId="0" borderId="0" xfId="0" applyFont="1" applyAlignment="1">
      <alignment vertical="center" wrapText="1"/>
    </xf>
    <xf numFmtId="49" fontId="1" fillId="8" borderId="1" xfId="0" applyNumberFormat="1" applyFont="1" applyFill="1" applyBorder="1" applyAlignment="1">
      <alignment horizontal="center" vertical="center" wrapText="1"/>
    </xf>
    <xf numFmtId="0" fontId="8" fillId="29" borderId="0" xfId="0" applyFont="1" applyFill="1" applyAlignment="1">
      <alignment horizontal="center" vertical="center"/>
    </xf>
    <xf numFmtId="49" fontId="1" fillId="29" borderId="2" xfId="0" applyNumberFormat="1" applyFont="1" applyFill="1" applyBorder="1" applyAlignment="1">
      <alignment horizontal="left" vertical="center" wrapText="1"/>
    </xf>
    <xf numFmtId="49" fontId="1" fillId="29" borderId="0" xfId="0" applyNumberFormat="1" applyFont="1" applyFill="1" applyAlignment="1">
      <alignment horizontal="left" vertical="center" wrapText="1"/>
    </xf>
    <xf numFmtId="0" fontId="1" fillId="29" borderId="2" xfId="0" applyFont="1" applyFill="1" applyBorder="1" applyAlignment="1">
      <alignment horizontal="center" vertical="center" wrapText="1"/>
    </xf>
    <xf numFmtId="0" fontId="1" fillId="29" borderId="0" xfId="0" applyFont="1" applyFill="1" applyAlignment="1">
      <alignment horizontal="center" vertical="center" wrapText="1"/>
    </xf>
    <xf numFmtId="0" fontId="8" fillId="29" borderId="0" xfId="0" applyFont="1" applyFill="1" applyAlignment="1">
      <alignment horizontal="left" vertical="center" wrapText="1"/>
    </xf>
    <xf numFmtId="0" fontId="1" fillId="29" borderId="2" xfId="0" applyFont="1" applyFill="1" applyBorder="1" applyAlignment="1">
      <alignment horizontal="center" vertical="center"/>
    </xf>
    <xf numFmtId="0" fontId="11" fillId="29" borderId="0" xfId="0" applyFont="1" applyFill="1" applyAlignment="1">
      <alignment horizontal="left" vertical="center" wrapText="1"/>
    </xf>
    <xf numFmtId="0" fontId="11" fillId="29" borderId="0" xfId="0" applyFont="1" applyFill="1" applyAlignment="1">
      <alignment horizontal="center" vertical="center"/>
    </xf>
    <xf numFmtId="49" fontId="11" fillId="29" borderId="4" xfId="0" applyNumberFormat="1" applyFont="1" applyFill="1" applyBorder="1" applyAlignment="1">
      <alignment horizontal="left" vertical="center" wrapText="1"/>
    </xf>
    <xf numFmtId="0" fontId="11" fillId="29" borderId="0" xfId="0" applyFont="1" applyFill="1" applyAlignment="1">
      <alignment horizontal="left" vertical="center"/>
    </xf>
    <xf numFmtId="0" fontId="11" fillId="29" borderId="2" xfId="0" applyFont="1" applyFill="1" applyBorder="1" applyAlignment="1">
      <alignment horizontal="left" vertical="center" wrapText="1"/>
    </xf>
    <xf numFmtId="0" fontId="1" fillId="29" borderId="0" xfId="0" applyFont="1" applyFill="1" applyAlignment="1">
      <alignment horizontal="center" vertical="center"/>
    </xf>
    <xf numFmtId="0" fontId="1" fillId="29" borderId="0" xfId="0" applyFont="1" applyFill="1" applyAlignment="1">
      <alignment vertical="center"/>
    </xf>
    <xf numFmtId="0" fontId="11" fillId="29" borderId="0" xfId="0" applyFont="1" applyFill="1" applyAlignment="1">
      <alignment horizontal="center" vertical="center" wrapText="1"/>
    </xf>
    <xf numFmtId="0" fontId="11" fillId="29" borderId="1" xfId="0" applyFont="1" applyFill="1" applyBorder="1" applyAlignment="1">
      <alignment horizontal="left" vertical="center"/>
    </xf>
    <xf numFmtId="0" fontId="8" fillId="29" borderId="0" xfId="0" applyFont="1" applyFill="1" applyAlignment="1">
      <alignment horizontal="center" vertical="center" wrapText="1"/>
    </xf>
    <xf numFmtId="49" fontId="8" fillId="29" borderId="0" xfId="0" applyNumberFormat="1" applyFont="1" applyFill="1" applyAlignment="1">
      <alignment horizontal="center" vertical="center" wrapText="1"/>
    </xf>
    <xf numFmtId="49" fontId="8" fillId="29" borderId="1" xfId="0" applyNumberFormat="1" applyFont="1" applyFill="1" applyBorder="1" applyAlignment="1">
      <alignment horizontal="center" vertical="center" wrapText="1"/>
    </xf>
    <xf numFmtId="49" fontId="8" fillId="29" borderId="0" xfId="0" applyNumberFormat="1" applyFont="1" applyFill="1" applyAlignment="1">
      <alignment horizontal="center" vertical="center"/>
    </xf>
    <xf numFmtId="49" fontId="8" fillId="29" borderId="0" xfId="0" applyNumberFormat="1" applyFont="1" applyFill="1" applyAlignment="1">
      <alignment horizontal="left" vertical="center" wrapText="1"/>
    </xf>
    <xf numFmtId="0" fontId="11" fillId="29" borderId="2" xfId="0" applyFont="1" applyFill="1" applyBorder="1" applyAlignment="1">
      <alignment vertical="center"/>
    </xf>
    <xf numFmtId="0" fontId="1" fillId="29" borderId="14" xfId="0" applyFont="1" applyFill="1" applyBorder="1" applyAlignment="1">
      <alignment horizontal="center" vertical="center"/>
    </xf>
    <xf numFmtId="0" fontId="11" fillId="29" borderId="3" xfId="0" applyFont="1" applyFill="1" applyBorder="1" applyAlignment="1">
      <alignment horizontal="center" vertical="center"/>
    </xf>
    <xf numFmtId="0" fontId="11" fillId="29" borderId="4" xfId="0" applyFont="1" applyFill="1" applyBorder="1" applyAlignment="1">
      <alignment horizontal="center" vertical="center"/>
    </xf>
    <xf numFmtId="0" fontId="11" fillId="29" borderId="5" xfId="0" applyFont="1" applyFill="1" applyBorder="1" applyAlignment="1">
      <alignment horizontal="center" vertical="center"/>
    </xf>
    <xf numFmtId="0" fontId="1" fillId="29" borderId="4" xfId="0" applyFont="1" applyFill="1" applyBorder="1"/>
    <xf numFmtId="0" fontId="1" fillId="29" borderId="0" xfId="0" applyFont="1" applyFill="1"/>
    <xf numFmtId="49" fontId="1" fillId="29" borderId="2" xfId="0" applyNumberFormat="1" applyFont="1" applyFill="1" applyBorder="1" applyAlignment="1">
      <alignment horizontal="center" vertical="center" wrapText="1"/>
    </xf>
    <xf numFmtId="49" fontId="1" fillId="29" borderId="0" xfId="0" applyNumberFormat="1" applyFont="1" applyFill="1" applyAlignment="1">
      <alignment horizontal="center" vertical="center" wrapText="1"/>
    </xf>
    <xf numFmtId="49" fontId="1" fillId="29" borderId="14" xfId="0" applyNumberFormat="1" applyFont="1" applyFill="1" applyBorder="1" applyAlignment="1">
      <alignment horizontal="left" vertical="center" wrapText="1"/>
    </xf>
    <xf numFmtId="49" fontId="1" fillId="29" borderId="1" xfId="0" applyNumberFormat="1" applyFont="1" applyFill="1" applyBorder="1" applyAlignment="1">
      <alignment horizontal="center" vertical="center" wrapText="1"/>
    </xf>
    <xf numFmtId="0" fontId="13" fillId="29" borderId="0" xfId="0" applyFont="1" applyFill="1" applyAlignment="1">
      <alignment horizontal="center" vertical="center"/>
    </xf>
    <xf numFmtId="0" fontId="12" fillId="29" borderId="2" xfId="0" applyFont="1" applyFill="1" applyBorder="1" applyAlignment="1">
      <alignment horizontal="center" vertical="center"/>
    </xf>
    <xf numFmtId="49" fontId="11" fillId="29" borderId="4" xfId="0" applyNumberFormat="1" applyFont="1" applyFill="1" applyBorder="1" applyAlignment="1">
      <alignment horizontal="left" vertical="center"/>
    </xf>
    <xf numFmtId="0" fontId="32" fillId="29" borderId="0" xfId="0" applyFont="1" applyFill="1" applyAlignment="1">
      <alignment wrapText="1"/>
    </xf>
    <xf numFmtId="0" fontId="11" fillId="29" borderId="0" xfId="0" applyFont="1" applyFill="1" applyAlignment="1">
      <alignment vertical="center"/>
    </xf>
    <xf numFmtId="0" fontId="11" fillId="29" borderId="4" xfId="0" applyFont="1" applyFill="1" applyBorder="1" applyAlignment="1">
      <alignment vertical="center" wrapText="1"/>
    </xf>
    <xf numFmtId="49" fontId="18" fillId="29" borderId="4" xfId="0" applyNumberFormat="1" applyFont="1" applyFill="1" applyBorder="1" applyAlignment="1">
      <alignment horizontal="left" vertical="center" wrapText="1"/>
    </xf>
    <xf numFmtId="0" fontId="18" fillId="29" borderId="0" xfId="0" applyFont="1" applyFill="1" applyAlignment="1">
      <alignment horizontal="left" vertical="center" wrapText="1"/>
    </xf>
    <xf numFmtId="0" fontId="33" fillId="29" borderId="0" xfId="0" applyFont="1" applyFill="1" applyAlignment="1">
      <alignment horizontal="left" vertical="center" wrapText="1"/>
    </xf>
    <xf numFmtId="2" fontId="1" fillId="29" borderId="0" xfId="0" applyNumberFormat="1" applyFont="1" applyFill="1" applyAlignment="1">
      <alignment horizontal="center" vertical="center"/>
    </xf>
    <xf numFmtId="0" fontId="11" fillId="29" borderId="1" xfId="0" applyFont="1" applyFill="1" applyBorder="1" applyAlignment="1">
      <alignment horizontal="center" vertical="center"/>
    </xf>
    <xf numFmtId="0" fontId="18" fillId="29" borderId="0" xfId="0" applyFont="1" applyFill="1" applyAlignment="1">
      <alignment horizontal="center" vertical="center" wrapText="1"/>
    </xf>
    <xf numFmtId="49" fontId="1" fillId="29" borderId="25" xfId="0" applyNumberFormat="1" applyFont="1" applyFill="1" applyBorder="1" applyAlignment="1">
      <alignment horizontal="left" vertical="center" wrapText="1"/>
    </xf>
    <xf numFmtId="0" fontId="18" fillId="29" borderId="0" xfId="0" applyFont="1" applyFill="1" applyAlignment="1">
      <alignment horizontal="center" vertical="center"/>
    </xf>
    <xf numFmtId="9" fontId="1" fillId="29" borderId="0" xfId="0" applyNumberFormat="1" applyFont="1" applyFill="1" applyAlignment="1">
      <alignment horizontal="center" vertical="center"/>
    </xf>
    <xf numFmtId="49" fontId="8" fillId="6" borderId="21" xfId="0" applyNumberFormat="1" applyFont="1" applyFill="1" applyBorder="1" applyAlignment="1">
      <alignment horizontal="center" vertical="center" wrapText="1"/>
    </xf>
    <xf numFmtId="49" fontId="1" fillId="6" borderId="0" xfId="0" applyNumberFormat="1" applyFont="1" applyFill="1" applyAlignment="1">
      <alignment horizontal="center" vertical="center" wrapText="1"/>
    </xf>
    <xf numFmtId="49" fontId="3" fillId="6" borderId="0" xfId="0" applyNumberFormat="1" applyFont="1" applyFill="1" applyAlignment="1">
      <alignment horizontal="center" vertical="center" wrapText="1"/>
    </xf>
    <xf numFmtId="49" fontId="5" fillId="6" borderId="0" xfId="0" applyNumberFormat="1" applyFont="1" applyFill="1" applyAlignment="1">
      <alignment horizontal="center" vertical="center" wrapText="1"/>
    </xf>
    <xf numFmtId="49" fontId="8" fillId="6" borderId="0" xfId="0" applyNumberFormat="1" applyFont="1" applyFill="1" applyAlignment="1">
      <alignment horizontal="center" vertical="center"/>
    </xf>
    <xf numFmtId="49" fontId="31" fillId="6" borderId="0" xfId="0" applyNumberFormat="1" applyFont="1" applyFill="1" applyAlignment="1">
      <alignment horizontal="center" vertical="center"/>
    </xf>
    <xf numFmtId="49" fontId="8" fillId="6" borderId="0" xfId="0" applyNumberFormat="1" applyFont="1" applyFill="1" applyAlignment="1">
      <alignment horizontal="center"/>
    </xf>
    <xf numFmtId="49" fontId="8" fillId="0" borderId="2" xfId="0" applyNumberFormat="1" applyFont="1" applyBorder="1" applyAlignment="1">
      <alignment horizontal="center" vertical="center" wrapText="1"/>
    </xf>
    <xf numFmtId="49" fontId="8" fillId="0" borderId="14" xfId="0" applyNumberFormat="1" applyFont="1" applyBorder="1" applyAlignment="1">
      <alignment vertical="center" wrapText="1"/>
    </xf>
    <xf numFmtId="49" fontId="3" fillId="3" borderId="0" xfId="0" applyNumberFormat="1" applyFont="1" applyFill="1" applyAlignment="1">
      <alignment horizontal="center" vertical="center" wrapText="1"/>
    </xf>
    <xf numFmtId="49" fontId="5" fillId="3" borderId="0" xfId="0" applyNumberFormat="1" applyFont="1" applyFill="1" applyAlignment="1">
      <alignment horizontal="center" vertical="center" wrapText="1"/>
    </xf>
    <xf numFmtId="0" fontId="8" fillId="6" borderId="2" xfId="0" applyFont="1" applyFill="1" applyBorder="1" applyAlignment="1">
      <alignment horizontal="center" vertical="center"/>
    </xf>
    <xf numFmtId="0" fontId="33" fillId="0" borderId="0" xfId="0" applyFont="1" applyAlignment="1">
      <alignment horizontal="left" vertical="center"/>
    </xf>
    <xf numFmtId="0" fontId="33" fillId="3" borderId="0" xfId="0" applyFont="1" applyFill="1" applyAlignment="1">
      <alignment horizontal="left" vertical="center"/>
    </xf>
    <xf numFmtId="0" fontId="33" fillId="6" borderId="0" xfId="0" applyFont="1" applyFill="1" applyAlignment="1">
      <alignment horizontal="left" vertical="center" wrapText="1"/>
    </xf>
    <xf numFmtId="49" fontId="30" fillId="0" borderId="1" xfId="0" applyNumberFormat="1" applyFont="1" applyBorder="1" applyAlignment="1">
      <alignment horizontal="center" vertical="center" wrapText="1"/>
    </xf>
    <xf numFmtId="0" fontId="18" fillId="0" borderId="0" xfId="0" applyFont="1"/>
    <xf numFmtId="0" fontId="3" fillId="0" borderId="0" xfId="0" applyFont="1" applyAlignment="1">
      <alignment vertical="center" wrapText="1"/>
    </xf>
    <xf numFmtId="0" fontId="1" fillId="0" borderId="0" xfId="0" applyFont="1" applyAlignment="1">
      <alignment horizontal="center" vertical="center" wrapText="1"/>
    </xf>
    <xf numFmtId="0" fontId="8" fillId="0" borderId="0" xfId="0" applyFont="1" applyBorder="1" applyAlignment="1">
      <alignment horizontal="left" vertical="center" wrapText="1"/>
    </xf>
    <xf numFmtId="0" fontId="8" fillId="8" borderId="4" xfId="0" applyFont="1" applyFill="1" applyBorder="1" applyAlignment="1">
      <alignment horizontal="left" vertical="center" wrapText="1"/>
    </xf>
    <xf numFmtId="0" fontId="11" fillId="0" borderId="0" xfId="0" applyFont="1" applyBorder="1" applyAlignment="1">
      <alignment horizontal="center" vertical="center"/>
    </xf>
    <xf numFmtId="0" fontId="11" fillId="3" borderId="0" xfId="0" applyFont="1" applyFill="1" applyBorder="1" applyAlignment="1">
      <alignment horizontal="center" vertical="center"/>
    </xf>
    <xf numFmtId="3" fontId="11" fillId="0" borderId="0" xfId="0" applyNumberFormat="1" applyFont="1"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center" vertical="center" wrapText="1"/>
    </xf>
    <xf numFmtId="49" fontId="8" fillId="0" borderId="0" xfId="0" applyNumberFormat="1" applyFont="1" applyBorder="1" applyAlignment="1">
      <alignment horizontal="center" vertical="center" wrapText="1"/>
    </xf>
    <xf numFmtId="0" fontId="30" fillId="0" borderId="0" xfId="0" applyFont="1" applyBorder="1" applyAlignment="1">
      <alignment horizontal="center" vertical="center" wrapText="1"/>
    </xf>
    <xf numFmtId="49" fontId="13" fillId="0" borderId="0" xfId="0" applyNumberFormat="1" applyFont="1" applyBorder="1" applyAlignment="1">
      <alignment horizontal="center" vertical="center" wrapText="1"/>
    </xf>
    <xf numFmtId="49" fontId="1" fillId="2" borderId="0" xfId="0" applyNumberFormat="1" applyFont="1" applyFill="1" applyBorder="1" applyAlignment="1">
      <alignment horizontal="left" vertical="center" wrapText="1"/>
    </xf>
    <xf numFmtId="49" fontId="5" fillId="2" borderId="0" xfId="0" applyNumberFormat="1" applyFont="1" applyFill="1" applyBorder="1" applyAlignment="1">
      <alignment horizontal="left" vertical="center" wrapText="1"/>
    </xf>
    <xf numFmtId="49" fontId="1" fillId="2" borderId="14" xfId="0" applyNumberFormat="1" applyFont="1" applyFill="1" applyBorder="1" applyAlignment="1">
      <alignment horizontal="center" vertical="center" wrapText="1"/>
    </xf>
    <xf numFmtId="49" fontId="1" fillId="29" borderId="17" xfId="0" applyNumberFormat="1" applyFont="1" applyFill="1" applyBorder="1" applyAlignment="1">
      <alignment horizontal="left" vertical="center" wrapText="1"/>
    </xf>
    <xf numFmtId="49" fontId="8"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wrapText="1"/>
    </xf>
    <xf numFmtId="49" fontId="1" fillId="29" borderId="0" xfId="0" applyNumberFormat="1" applyFont="1" applyFill="1" applyBorder="1" applyAlignment="1">
      <alignment horizontal="left" vertical="center" wrapText="1"/>
    </xf>
    <xf numFmtId="49" fontId="1" fillId="2" borderId="0" xfId="0" applyNumberFormat="1" applyFont="1" applyFill="1" applyBorder="1" applyAlignment="1">
      <alignment horizontal="left" vertical="center"/>
    </xf>
    <xf numFmtId="49" fontId="1" fillId="2" borderId="14" xfId="0" applyNumberFormat="1" applyFont="1" applyFill="1" applyBorder="1" applyAlignment="1">
      <alignment horizontal="center" vertical="center"/>
    </xf>
    <xf numFmtId="49" fontId="3" fillId="2" borderId="0" xfId="0" applyNumberFormat="1" applyFont="1" applyFill="1" applyBorder="1" applyAlignment="1">
      <alignment horizontal="left" vertical="center" wrapText="1"/>
    </xf>
    <xf numFmtId="49" fontId="12" fillId="2" borderId="14" xfId="0" applyNumberFormat="1" applyFont="1" applyFill="1" applyBorder="1" applyAlignment="1">
      <alignment horizontal="left" vertical="center" wrapText="1"/>
    </xf>
    <xf numFmtId="49" fontId="1" fillId="2" borderId="25" xfId="0" applyNumberFormat="1" applyFont="1" applyFill="1" applyBorder="1" applyAlignment="1">
      <alignment horizontal="center" vertical="center" wrapText="1"/>
    </xf>
    <xf numFmtId="49" fontId="8" fillId="2" borderId="17" xfId="0" applyNumberFormat="1" applyFont="1" applyFill="1" applyBorder="1" applyAlignment="1">
      <alignment horizontal="center" vertical="center" wrapText="1"/>
    </xf>
    <xf numFmtId="49" fontId="8" fillId="2" borderId="25" xfId="0" applyNumberFormat="1" applyFont="1" applyFill="1" applyBorder="1" applyAlignment="1">
      <alignment horizontal="left" vertical="center"/>
    </xf>
    <xf numFmtId="49" fontId="1" fillId="2" borderId="17" xfId="0" applyNumberFormat="1" applyFont="1" applyFill="1" applyBorder="1" applyAlignment="1">
      <alignment horizontal="center" vertical="center" wrapText="1"/>
    </xf>
    <xf numFmtId="49" fontId="1" fillId="9" borderId="0" xfId="0" applyNumberFormat="1" applyFont="1" applyFill="1" applyBorder="1" applyAlignment="1">
      <alignment horizontal="left" vertical="center" wrapText="1"/>
    </xf>
    <xf numFmtId="49" fontId="1" fillId="3" borderId="14" xfId="0" applyNumberFormat="1" applyFont="1" applyFill="1" applyBorder="1" applyAlignment="1">
      <alignment horizontal="left" vertical="center" wrapText="1"/>
    </xf>
    <xf numFmtId="49" fontId="8" fillId="3" borderId="14" xfId="0" applyNumberFormat="1" applyFont="1" applyFill="1" applyBorder="1" applyAlignment="1">
      <alignment horizontal="left" vertical="center" wrapText="1"/>
    </xf>
    <xf numFmtId="49" fontId="1" fillId="3" borderId="14" xfId="0" applyNumberFormat="1" applyFont="1" applyFill="1" applyBorder="1" applyAlignment="1">
      <alignment horizontal="center" vertical="center" wrapText="1"/>
    </xf>
    <xf numFmtId="49" fontId="5" fillId="3" borderId="14" xfId="0" applyNumberFormat="1" applyFont="1" applyFill="1" applyBorder="1" applyAlignment="1">
      <alignment horizontal="left" vertical="center" wrapText="1"/>
    </xf>
    <xf numFmtId="49" fontId="8" fillId="9" borderId="0" xfId="0" applyNumberFormat="1" applyFont="1" applyFill="1" applyBorder="1" applyAlignment="1">
      <alignment horizontal="left" vertical="center"/>
    </xf>
    <xf numFmtId="49" fontId="8" fillId="9" borderId="0" xfId="0" applyNumberFormat="1" applyFont="1" applyFill="1" applyBorder="1" applyAlignment="1">
      <alignment horizontal="left" vertical="center" wrapText="1"/>
    </xf>
    <xf numFmtId="49" fontId="1" fillId="9" borderId="0" xfId="0" applyNumberFormat="1" applyFont="1" applyFill="1" applyBorder="1" applyAlignment="1">
      <alignment horizontal="left" vertical="center"/>
    </xf>
    <xf numFmtId="49" fontId="1" fillId="9" borderId="14" xfId="0" applyNumberFormat="1" applyFont="1" applyFill="1" applyBorder="1" applyAlignment="1">
      <alignment horizontal="center" vertical="center"/>
    </xf>
    <xf numFmtId="49" fontId="1" fillId="3" borderId="17" xfId="0" applyNumberFormat="1" applyFont="1" applyFill="1" applyBorder="1" applyAlignment="1">
      <alignment horizontal="left" vertical="center" wrapText="1"/>
    </xf>
    <xf numFmtId="49" fontId="12" fillId="3" borderId="14" xfId="0" applyNumberFormat="1" applyFont="1" applyFill="1" applyBorder="1" applyAlignment="1">
      <alignment horizontal="left" vertical="center" wrapText="1"/>
    </xf>
    <xf numFmtId="49" fontId="1" fillId="3" borderId="14" xfId="0" applyNumberFormat="1" applyFont="1" applyFill="1" applyBorder="1" applyAlignment="1">
      <alignment horizontal="left" vertical="center"/>
    </xf>
    <xf numFmtId="49" fontId="1" fillId="3" borderId="25" xfId="0" applyNumberFormat="1" applyFont="1" applyFill="1" applyBorder="1" applyAlignment="1">
      <alignment horizontal="left" vertical="center" wrapText="1"/>
    </xf>
    <xf numFmtId="49" fontId="1" fillId="3" borderId="25" xfId="0" applyNumberFormat="1" applyFont="1" applyFill="1" applyBorder="1" applyAlignment="1">
      <alignment horizontal="center" vertical="center" wrapText="1"/>
    </xf>
    <xf numFmtId="49" fontId="3" fillId="3" borderId="14" xfId="0" applyNumberFormat="1" applyFont="1" applyFill="1" applyBorder="1" applyAlignment="1">
      <alignment horizontal="left" vertical="center" wrapText="1"/>
    </xf>
    <xf numFmtId="49" fontId="1" fillId="3" borderId="20" xfId="0" applyNumberFormat="1" applyFont="1" applyFill="1" applyBorder="1" applyAlignment="1">
      <alignment horizontal="left" vertical="center" wrapText="1"/>
    </xf>
    <xf numFmtId="49" fontId="8" fillId="3" borderId="17" xfId="0" applyNumberFormat="1" applyFont="1" applyFill="1" applyBorder="1" applyAlignment="1">
      <alignment horizontal="center" vertical="center" wrapText="1"/>
    </xf>
    <xf numFmtId="49" fontId="8" fillId="3" borderId="25" xfId="0" applyNumberFormat="1" applyFont="1" applyFill="1" applyBorder="1" applyAlignment="1">
      <alignment horizontal="left" vertical="center"/>
    </xf>
    <xf numFmtId="49" fontId="1" fillId="3" borderId="17" xfId="0" applyNumberFormat="1" applyFont="1" applyFill="1" applyBorder="1" applyAlignment="1">
      <alignment horizontal="center" vertical="center" wrapText="1"/>
    </xf>
    <xf numFmtId="0" fontId="8" fillId="8" borderId="0" xfId="0" applyFont="1" applyFill="1" applyBorder="1" applyAlignment="1">
      <alignment horizontal="left" vertical="center" wrapText="1"/>
    </xf>
    <xf numFmtId="0" fontId="8" fillId="8" borderId="4" xfId="0" applyFont="1" applyFill="1" applyBorder="1" applyAlignment="1">
      <alignment horizontal="left" vertical="center"/>
    </xf>
    <xf numFmtId="0" fontId="33" fillId="23" borderId="0" xfId="0" applyFont="1" applyFill="1" applyBorder="1" applyAlignment="1">
      <alignment horizontal="left" vertical="center" wrapText="1"/>
    </xf>
    <xf numFmtId="0" fontId="17" fillId="3" borderId="4" xfId="0" applyFont="1" applyFill="1" applyBorder="1" applyAlignment="1">
      <alignment horizontal="center" vertical="center"/>
    </xf>
    <xf numFmtId="0" fontId="11" fillId="10" borderId="4" xfId="0" applyFont="1" applyFill="1" applyBorder="1" applyAlignment="1">
      <alignment horizontal="center"/>
    </xf>
    <xf numFmtId="0" fontId="11" fillId="0" borderId="0" xfId="0" applyFont="1" applyBorder="1" applyAlignment="1">
      <alignment horizontal="center"/>
    </xf>
    <xf numFmtId="0" fontId="10" fillId="3"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8" fillId="8" borderId="0" xfId="0" applyFont="1" applyFill="1" applyBorder="1" applyAlignment="1">
      <alignment horizontal="center" vertical="center" wrapText="1"/>
    </xf>
    <xf numFmtId="49" fontId="8" fillId="8" borderId="0" xfId="0" applyNumberFormat="1" applyFont="1" applyFill="1" applyBorder="1" applyAlignment="1">
      <alignment horizontal="center" vertical="center" wrapText="1"/>
    </xf>
    <xf numFmtId="0" fontId="13" fillId="0" borderId="0" xfId="0" applyFont="1" applyBorder="1" applyAlignment="1">
      <alignment horizontal="center" vertical="center" wrapText="1"/>
    </xf>
    <xf numFmtId="49" fontId="8" fillId="9" borderId="0" xfId="0" applyNumberFormat="1" applyFont="1" applyFill="1" applyBorder="1" applyAlignment="1">
      <alignment horizontal="center" vertical="center" wrapText="1"/>
    </xf>
    <xf numFmtId="49" fontId="8" fillId="3" borderId="0" xfId="0" applyNumberFormat="1" applyFont="1" applyFill="1" applyBorder="1" applyAlignment="1">
      <alignment horizontal="center" vertical="center" wrapText="1"/>
    </xf>
    <xf numFmtId="0" fontId="8" fillId="2" borderId="0" xfId="0"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5" fillId="2" borderId="0" xfId="0" applyNumberFormat="1" applyFont="1" applyFill="1" applyBorder="1" applyAlignment="1">
      <alignment horizontal="left" vertical="center"/>
    </xf>
    <xf numFmtId="49" fontId="5" fillId="2" borderId="0" xfId="0" applyNumberFormat="1" applyFont="1" applyFill="1" applyBorder="1" applyAlignment="1">
      <alignment horizontal="center" vertical="center" wrapText="1"/>
    </xf>
    <xf numFmtId="49" fontId="8" fillId="2" borderId="0" xfId="0" applyNumberFormat="1" applyFont="1" applyFill="1" applyBorder="1" applyAlignment="1">
      <alignment horizontal="center" vertical="center" wrapText="1"/>
    </xf>
    <xf numFmtId="49" fontId="8" fillId="2" borderId="25"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49" fontId="12" fillId="2" borderId="25" xfId="0" applyNumberFormat="1" applyFont="1" applyFill="1" applyBorder="1" applyAlignment="1">
      <alignment horizontal="left" vertical="center" wrapText="1"/>
    </xf>
    <xf numFmtId="49" fontId="12" fillId="2" borderId="17" xfId="0" applyNumberFormat="1" applyFont="1" applyFill="1" applyBorder="1" applyAlignment="1">
      <alignment horizontal="left" vertical="center" wrapText="1"/>
    </xf>
    <xf numFmtId="49" fontId="8" fillId="2" borderId="0" xfId="0" applyNumberFormat="1" applyFont="1" applyFill="1" applyBorder="1"/>
    <xf numFmtId="49" fontId="12" fillId="2" borderId="0" xfId="0" applyNumberFormat="1" applyFont="1" applyFill="1" applyBorder="1" applyAlignment="1">
      <alignment horizontal="left" vertical="center" wrapText="1"/>
    </xf>
    <xf numFmtId="49" fontId="5" fillId="3" borderId="0" xfId="0" applyNumberFormat="1" applyFont="1" applyFill="1" applyBorder="1" applyAlignment="1">
      <alignment horizontal="left" vertical="center" wrapText="1"/>
    </xf>
    <xf numFmtId="49" fontId="1" fillId="3" borderId="0" xfId="0" applyNumberFormat="1" applyFont="1" applyFill="1" applyBorder="1" applyAlignment="1">
      <alignment horizontal="left" vertical="center" wrapText="1"/>
    </xf>
    <xf numFmtId="49" fontId="8" fillId="3" borderId="0" xfId="0" applyNumberFormat="1" applyFont="1" applyFill="1" applyBorder="1" applyAlignment="1">
      <alignment horizontal="left" vertical="center"/>
    </xf>
    <xf numFmtId="49" fontId="1" fillId="3" borderId="0" xfId="0" applyNumberFormat="1" applyFont="1" applyFill="1" applyBorder="1" applyAlignment="1">
      <alignment horizontal="center" vertical="center" wrapText="1"/>
    </xf>
    <xf numFmtId="49" fontId="1" fillId="3" borderId="20" xfId="0" applyNumberFormat="1" applyFont="1" applyFill="1" applyBorder="1" applyAlignment="1">
      <alignment horizontal="center" vertical="center" wrapText="1"/>
    </xf>
    <xf numFmtId="49" fontId="5" fillId="3"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5" fillId="3" borderId="0" xfId="0" applyNumberFormat="1" applyFont="1" applyFill="1" applyBorder="1" applyAlignment="1">
      <alignment horizontal="center" vertical="center" wrapText="1"/>
    </xf>
    <xf numFmtId="49" fontId="8" fillId="3" borderId="25" xfId="0" applyNumberFormat="1" applyFont="1" applyFill="1" applyBorder="1" applyAlignment="1">
      <alignment horizontal="center" vertical="center" wrapText="1"/>
    </xf>
    <xf numFmtId="49" fontId="3" fillId="3" borderId="0" xfId="0" applyNumberFormat="1" applyFont="1" applyFill="1" applyBorder="1" applyAlignment="1">
      <alignment horizontal="left" vertical="center" wrapText="1"/>
    </xf>
    <xf numFmtId="49" fontId="3" fillId="3" borderId="0" xfId="0" applyNumberFormat="1" applyFont="1" applyFill="1" applyBorder="1" applyAlignment="1">
      <alignment horizontal="center" vertical="center" wrapText="1"/>
    </xf>
    <xf numFmtId="49" fontId="12" fillId="3" borderId="25" xfId="0" applyNumberFormat="1" applyFont="1" applyFill="1" applyBorder="1" applyAlignment="1">
      <alignment horizontal="left" vertical="center" wrapText="1"/>
    </xf>
    <xf numFmtId="49" fontId="5" fillId="3" borderId="25" xfId="0" applyNumberFormat="1" applyFont="1" applyFill="1" applyBorder="1" applyAlignment="1">
      <alignment horizontal="left" vertical="center" wrapText="1"/>
    </xf>
    <xf numFmtId="49" fontId="8" fillId="3" borderId="0" xfId="0" applyNumberFormat="1" applyFont="1" applyFill="1" applyBorder="1" applyAlignment="1">
      <alignment horizontal="left" vertical="center" wrapText="1"/>
    </xf>
    <xf numFmtId="49" fontId="12" fillId="3" borderId="17" xfId="0" applyNumberFormat="1" applyFont="1" applyFill="1" applyBorder="1" applyAlignment="1">
      <alignment horizontal="left" vertical="center" wrapText="1"/>
    </xf>
    <xf numFmtId="49" fontId="8" fillId="3" borderId="0" xfId="0" applyNumberFormat="1" applyFont="1" applyFill="1" applyBorder="1"/>
    <xf numFmtId="49" fontId="12" fillId="3" borderId="0" xfId="0" applyNumberFormat="1" applyFont="1" applyFill="1" applyBorder="1" applyAlignment="1">
      <alignment horizontal="left" vertical="center" wrapText="1"/>
    </xf>
    <xf numFmtId="49" fontId="5" fillId="8" borderId="0" xfId="0" applyNumberFormat="1" applyFont="1" applyFill="1" applyAlignment="1">
      <alignment horizontal="center" vertical="center" wrapText="1"/>
    </xf>
    <xf numFmtId="0" fontId="1" fillId="0" borderId="0" xfId="0" applyFont="1" applyAlignment="1">
      <alignment horizontal="center" vertical="center" wrapText="1"/>
    </xf>
  </cellXfs>
  <cellStyles count="1">
    <cellStyle name="Standard" xfId="0" builtinId="0"/>
  </cellStyles>
  <dxfs count="0"/>
  <tableStyles count="0" defaultTableStyle="TableStyleMedium2" defaultPivotStyle="PivotStyleLight16"/>
  <colors>
    <mruColors>
      <color rgb="FFFFE7FF"/>
      <color rgb="FFFFEFFE"/>
      <color rgb="FFFF7C80"/>
      <color rgb="FF008E73"/>
      <color rgb="FF00FFCC"/>
      <color rgb="FFFE7EB8"/>
      <color rgb="FFFFCDFD"/>
      <color rgb="FFFFD5FD"/>
      <color rgb="FFCCFFFF"/>
      <color rgb="FFFFC9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4"/>
  <sheetViews>
    <sheetView tabSelected="1" zoomScaleNormal="100" workbookViewId="0">
      <pane ySplit="1" topLeftCell="A182" activePane="bottomLeft" state="frozen"/>
      <selection pane="bottomLeft" activeCell="G1" sqref="G1:I1048576"/>
    </sheetView>
  </sheetViews>
  <sheetFormatPr baseColWidth="10" defaultColWidth="10.85546875" defaultRowHeight="15" x14ac:dyDescent="0.25"/>
  <cols>
    <col min="1" max="1" width="12" style="22" customWidth="1"/>
    <col min="2" max="2" width="8.28515625" style="24" customWidth="1"/>
    <col min="3" max="3" width="52.28515625" style="89" customWidth="1"/>
    <col min="4" max="4" width="20.5703125" style="9" customWidth="1"/>
    <col min="5" max="5" width="95.42578125" style="74" customWidth="1"/>
    <col min="6" max="6" width="14.85546875" style="136" customWidth="1"/>
    <col min="7" max="7" width="65.140625" style="6" customWidth="1"/>
    <col min="8" max="16384" width="10.85546875" style="1"/>
  </cols>
  <sheetData>
    <row r="1" spans="1:7" s="2" customFormat="1" ht="14.25" x14ac:dyDescent="0.2">
      <c r="A1" s="25" t="s">
        <v>0</v>
      </c>
      <c r="B1" s="25" t="s">
        <v>1</v>
      </c>
      <c r="C1" s="26" t="s">
        <v>2</v>
      </c>
      <c r="D1" s="27" t="s">
        <v>3</v>
      </c>
      <c r="E1" s="108" t="s">
        <v>4</v>
      </c>
      <c r="F1" s="709" t="s">
        <v>5</v>
      </c>
      <c r="G1" s="17" t="s">
        <v>7</v>
      </c>
    </row>
    <row r="2" spans="1:7" x14ac:dyDescent="0.25">
      <c r="A2" s="22">
        <v>1</v>
      </c>
      <c r="B2" s="20">
        <v>14</v>
      </c>
      <c r="C2" s="412" t="s">
        <v>8</v>
      </c>
      <c r="D2" s="87" t="s">
        <v>9</v>
      </c>
      <c r="F2" s="710"/>
    </row>
    <row r="3" spans="1:7" x14ac:dyDescent="0.25">
      <c r="A3" s="22">
        <v>2</v>
      </c>
      <c r="B3" s="20">
        <v>14</v>
      </c>
      <c r="C3" s="412" t="s">
        <v>10</v>
      </c>
      <c r="D3" s="87" t="s">
        <v>9</v>
      </c>
      <c r="E3" s="74" t="s">
        <v>11</v>
      </c>
      <c r="F3" s="710"/>
    </row>
    <row r="4" spans="1:7" ht="25.5" x14ac:dyDescent="0.25">
      <c r="A4" s="22">
        <v>3</v>
      </c>
      <c r="B4" s="20">
        <v>14</v>
      </c>
      <c r="C4" s="412" t="s">
        <v>12</v>
      </c>
      <c r="D4" s="87" t="s">
        <v>13</v>
      </c>
      <c r="F4" s="710" t="s">
        <v>14</v>
      </c>
    </row>
    <row r="5" spans="1:7" x14ac:dyDescent="0.25">
      <c r="A5" s="22">
        <v>4</v>
      </c>
      <c r="B5" s="20">
        <v>14</v>
      </c>
      <c r="C5" s="412" t="s">
        <v>15</v>
      </c>
      <c r="D5" s="87" t="s">
        <v>16</v>
      </c>
    </row>
    <row r="6" spans="1:7" x14ac:dyDescent="0.25">
      <c r="A6" s="22">
        <v>5</v>
      </c>
      <c r="B6" s="20">
        <v>14</v>
      </c>
      <c r="C6" s="412" t="s">
        <v>17</v>
      </c>
      <c r="D6" s="87" t="s">
        <v>16</v>
      </c>
      <c r="F6" s="710"/>
    </row>
    <row r="7" spans="1:7" x14ac:dyDescent="0.25">
      <c r="A7" s="22">
        <v>6</v>
      </c>
      <c r="B7" s="20">
        <v>14</v>
      </c>
      <c r="C7" s="412" t="s">
        <v>18</v>
      </c>
      <c r="D7" s="87" t="s">
        <v>16</v>
      </c>
      <c r="F7" s="710"/>
    </row>
    <row r="8" spans="1:7" x14ac:dyDescent="0.25">
      <c r="A8" s="22">
        <v>7</v>
      </c>
      <c r="B8" s="20">
        <v>14</v>
      </c>
      <c r="C8" s="412" t="s">
        <v>19</v>
      </c>
      <c r="D8" s="87" t="s">
        <v>16</v>
      </c>
      <c r="F8" s="710"/>
    </row>
    <row r="9" spans="1:7" x14ac:dyDescent="0.25">
      <c r="A9" s="22">
        <v>8</v>
      </c>
      <c r="B9" s="20">
        <v>14</v>
      </c>
      <c r="C9" s="412" t="s">
        <v>20</v>
      </c>
      <c r="D9" s="87" t="s">
        <v>16</v>
      </c>
      <c r="F9" s="710"/>
    </row>
    <row r="10" spans="1:7" x14ac:dyDescent="0.25">
      <c r="A10" s="22">
        <v>9</v>
      </c>
      <c r="B10" s="20">
        <v>14</v>
      </c>
      <c r="C10" s="412" t="s">
        <v>21</v>
      </c>
      <c r="D10" s="87" t="s">
        <v>16</v>
      </c>
    </row>
    <row r="11" spans="1:7" x14ac:dyDescent="0.25">
      <c r="A11" s="22">
        <v>10</v>
      </c>
      <c r="B11" s="20">
        <v>14</v>
      </c>
      <c r="C11" s="412" t="s">
        <v>22</v>
      </c>
      <c r="D11" s="87" t="s">
        <v>16</v>
      </c>
      <c r="F11" s="711"/>
    </row>
    <row r="12" spans="1:7" ht="24" x14ac:dyDescent="0.25">
      <c r="A12" s="22">
        <v>11</v>
      </c>
      <c r="B12" s="20">
        <v>14</v>
      </c>
      <c r="C12" s="412" t="s">
        <v>23</v>
      </c>
      <c r="D12" s="87" t="s">
        <v>9</v>
      </c>
      <c r="E12" s="74" t="s">
        <v>24</v>
      </c>
    </row>
    <row r="13" spans="1:7" x14ac:dyDescent="0.25">
      <c r="A13" s="22">
        <v>12</v>
      </c>
      <c r="B13" s="20">
        <v>14</v>
      </c>
      <c r="C13" s="412" t="s">
        <v>25</v>
      </c>
      <c r="D13" s="87" t="s">
        <v>16</v>
      </c>
      <c r="F13" s="712"/>
    </row>
    <row r="14" spans="1:7" x14ac:dyDescent="0.25">
      <c r="A14" s="22">
        <v>13</v>
      </c>
      <c r="B14" s="20">
        <v>14</v>
      </c>
      <c r="C14" s="412" t="s">
        <v>26</v>
      </c>
      <c r="D14" s="87" t="s">
        <v>16</v>
      </c>
      <c r="F14" s="710"/>
    </row>
    <row r="15" spans="1:7" x14ac:dyDescent="0.25">
      <c r="A15" s="22">
        <v>14</v>
      </c>
      <c r="B15" s="20">
        <v>14</v>
      </c>
      <c r="C15" s="412" t="s">
        <v>27</v>
      </c>
      <c r="D15" s="87" t="s">
        <v>16</v>
      </c>
      <c r="E15" s="74" t="s">
        <v>28</v>
      </c>
      <c r="F15" s="710"/>
    </row>
    <row r="16" spans="1:7" x14ac:dyDescent="0.25">
      <c r="A16" s="22">
        <v>15</v>
      </c>
      <c r="B16" s="20">
        <v>14</v>
      </c>
      <c r="C16" s="412" t="s">
        <v>29</v>
      </c>
      <c r="D16" s="87" t="s">
        <v>16</v>
      </c>
      <c r="F16" s="710"/>
    </row>
    <row r="17" spans="1:7" x14ac:dyDescent="0.25">
      <c r="A17" s="22">
        <v>16</v>
      </c>
      <c r="B17" s="20">
        <v>14</v>
      </c>
      <c r="C17" s="412" t="s">
        <v>30</v>
      </c>
      <c r="D17" s="87" t="s">
        <v>16</v>
      </c>
      <c r="F17" s="710"/>
    </row>
    <row r="18" spans="1:7" x14ac:dyDescent="0.25">
      <c r="A18" s="22">
        <v>17</v>
      </c>
      <c r="B18" s="20">
        <v>14</v>
      </c>
      <c r="C18" s="412" t="s">
        <v>31</v>
      </c>
      <c r="D18" s="87" t="s">
        <v>16</v>
      </c>
      <c r="F18" s="713"/>
    </row>
    <row r="19" spans="1:7" x14ac:dyDescent="0.25">
      <c r="A19" s="22">
        <v>18</v>
      </c>
      <c r="B19" s="20">
        <v>14</v>
      </c>
      <c r="C19" s="412" t="s">
        <v>32</v>
      </c>
      <c r="D19" s="87" t="s">
        <v>16</v>
      </c>
      <c r="F19" s="710"/>
    </row>
    <row r="20" spans="1:7" x14ac:dyDescent="0.25">
      <c r="A20" s="22">
        <v>19</v>
      </c>
      <c r="B20" s="20">
        <v>14</v>
      </c>
      <c r="C20" s="412" t="s">
        <v>33</v>
      </c>
      <c r="D20" s="87" t="s">
        <v>9</v>
      </c>
      <c r="E20" s="74" t="s">
        <v>34</v>
      </c>
      <c r="F20" s="710"/>
    </row>
    <row r="21" spans="1:7" x14ac:dyDescent="0.25">
      <c r="A21" s="22">
        <v>20</v>
      </c>
      <c r="B21" s="20">
        <v>14</v>
      </c>
      <c r="C21" s="412" t="s">
        <v>35</v>
      </c>
      <c r="D21" s="87" t="s">
        <v>16</v>
      </c>
      <c r="F21" s="713"/>
    </row>
    <row r="22" spans="1:7" x14ac:dyDescent="0.25">
      <c r="A22" s="22">
        <v>21</v>
      </c>
      <c r="B22" s="20">
        <v>14</v>
      </c>
      <c r="C22" s="412" t="s">
        <v>36</v>
      </c>
      <c r="D22" s="87" t="s">
        <v>16</v>
      </c>
    </row>
    <row r="23" spans="1:7" x14ac:dyDescent="0.25">
      <c r="A23" s="22">
        <v>22</v>
      </c>
      <c r="B23" s="20">
        <v>14</v>
      </c>
      <c r="C23" s="412" t="s">
        <v>31</v>
      </c>
      <c r="D23" s="87" t="s">
        <v>16</v>
      </c>
    </row>
    <row r="24" spans="1:7" x14ac:dyDescent="0.25">
      <c r="A24" s="22">
        <v>23</v>
      </c>
      <c r="B24" s="20">
        <v>14</v>
      </c>
      <c r="C24" s="412" t="s">
        <v>37</v>
      </c>
      <c r="D24" s="87" t="s">
        <v>16</v>
      </c>
    </row>
    <row r="25" spans="1:7" x14ac:dyDescent="0.25">
      <c r="A25" s="22">
        <v>24</v>
      </c>
      <c r="B25" s="20">
        <v>14</v>
      </c>
      <c r="C25" s="412" t="s">
        <v>38</v>
      </c>
      <c r="D25" s="87" t="s">
        <v>9</v>
      </c>
      <c r="E25" s="74" t="s">
        <v>39</v>
      </c>
      <c r="F25" s="710"/>
    </row>
    <row r="26" spans="1:7" x14ac:dyDescent="0.25">
      <c r="A26" s="22">
        <v>25</v>
      </c>
      <c r="B26" s="20">
        <v>14</v>
      </c>
      <c r="C26" s="412" t="s">
        <v>40</v>
      </c>
      <c r="D26" s="87" t="s">
        <v>9</v>
      </c>
      <c r="F26" s="710"/>
    </row>
    <row r="27" spans="1:7" s="142" customFormat="1" x14ac:dyDescent="0.25">
      <c r="A27" s="144">
        <v>26</v>
      </c>
      <c r="B27" s="145">
        <v>14</v>
      </c>
      <c r="C27" s="413" t="s">
        <v>41</v>
      </c>
      <c r="D27" s="119" t="s">
        <v>9</v>
      </c>
      <c r="E27" s="110"/>
      <c r="F27" s="238"/>
      <c r="G27" s="61"/>
    </row>
    <row r="28" spans="1:7" x14ac:dyDescent="0.25">
      <c r="A28" s="22">
        <v>27</v>
      </c>
      <c r="B28" s="20">
        <v>14</v>
      </c>
      <c r="C28" s="412" t="s">
        <v>42</v>
      </c>
      <c r="D28" s="87" t="s">
        <v>16</v>
      </c>
    </row>
    <row r="29" spans="1:7" x14ac:dyDescent="0.25">
      <c r="A29" s="22">
        <v>28</v>
      </c>
      <c r="B29" s="20">
        <v>14</v>
      </c>
      <c r="C29" s="412" t="s">
        <v>43</v>
      </c>
      <c r="D29" s="87" t="s">
        <v>16</v>
      </c>
    </row>
    <row r="30" spans="1:7" s="142" customFormat="1" x14ac:dyDescent="0.25">
      <c r="A30" s="144">
        <v>29</v>
      </c>
      <c r="B30" s="145">
        <v>14</v>
      </c>
      <c r="C30" s="413" t="s">
        <v>44</v>
      </c>
      <c r="D30" s="119" t="s">
        <v>9</v>
      </c>
      <c r="E30" s="110"/>
      <c r="F30" s="238"/>
      <c r="G30" s="61"/>
    </row>
    <row r="31" spans="1:7" x14ac:dyDescent="0.25">
      <c r="A31" s="22">
        <v>30</v>
      </c>
      <c r="B31" s="20">
        <v>14</v>
      </c>
      <c r="C31" s="412" t="s">
        <v>45</v>
      </c>
      <c r="D31" s="87" t="s">
        <v>16</v>
      </c>
    </row>
    <row r="32" spans="1:7" x14ac:dyDescent="0.25">
      <c r="A32" s="22">
        <v>31</v>
      </c>
      <c r="B32" s="20">
        <v>14</v>
      </c>
      <c r="C32" s="412" t="s">
        <v>46</v>
      </c>
      <c r="D32" s="87" t="s">
        <v>16</v>
      </c>
    </row>
    <row r="33" spans="1:7" s="142" customFormat="1" x14ac:dyDescent="0.25">
      <c r="A33" s="144">
        <v>32</v>
      </c>
      <c r="B33" s="145">
        <v>14</v>
      </c>
      <c r="C33" s="413" t="s">
        <v>47</v>
      </c>
      <c r="D33" s="119" t="s">
        <v>9</v>
      </c>
      <c r="E33" s="110"/>
      <c r="F33" s="238"/>
      <c r="G33" s="61"/>
    </row>
    <row r="34" spans="1:7" x14ac:dyDescent="0.25">
      <c r="A34" s="22">
        <v>33</v>
      </c>
      <c r="B34" s="20">
        <v>14</v>
      </c>
      <c r="C34" s="412" t="s">
        <v>48</v>
      </c>
      <c r="D34" s="87" t="s">
        <v>16</v>
      </c>
    </row>
    <row r="35" spans="1:7" x14ac:dyDescent="0.25">
      <c r="A35" s="22">
        <v>34</v>
      </c>
      <c r="B35" s="20">
        <v>14</v>
      </c>
      <c r="C35" s="412" t="s">
        <v>49</v>
      </c>
      <c r="D35" s="87" t="s">
        <v>16</v>
      </c>
    </row>
    <row r="36" spans="1:7" x14ac:dyDescent="0.25">
      <c r="A36" s="22">
        <v>35</v>
      </c>
      <c r="B36" s="20">
        <v>14</v>
      </c>
      <c r="C36" s="412" t="s">
        <v>50</v>
      </c>
      <c r="D36" s="87" t="s">
        <v>16</v>
      </c>
    </row>
    <row r="37" spans="1:7" x14ac:dyDescent="0.25">
      <c r="A37" s="22">
        <v>36</v>
      </c>
      <c r="B37" s="20">
        <v>14</v>
      </c>
      <c r="C37" s="412" t="s">
        <v>51</v>
      </c>
      <c r="D37" s="87" t="s">
        <v>9</v>
      </c>
      <c r="F37" s="238"/>
    </row>
    <row r="38" spans="1:7" x14ac:dyDescent="0.25">
      <c r="A38" s="22">
        <v>37</v>
      </c>
      <c r="B38" s="20">
        <v>14</v>
      </c>
      <c r="C38" s="412" t="s">
        <v>52</v>
      </c>
      <c r="D38" s="87" t="s">
        <v>9</v>
      </c>
      <c r="F38" s="238"/>
    </row>
    <row r="39" spans="1:7" x14ac:dyDescent="0.25">
      <c r="A39" s="22">
        <v>38</v>
      </c>
      <c r="B39" s="20">
        <v>14</v>
      </c>
      <c r="C39" s="412" t="s">
        <v>53</v>
      </c>
      <c r="D39" s="87" t="s">
        <v>9</v>
      </c>
    </row>
    <row r="40" spans="1:7" x14ac:dyDescent="0.25">
      <c r="A40" s="22">
        <v>39</v>
      </c>
      <c r="B40" s="20">
        <v>14</v>
      </c>
      <c r="C40" s="412" t="s">
        <v>54</v>
      </c>
      <c r="D40" s="87" t="s">
        <v>16</v>
      </c>
    </row>
    <row r="41" spans="1:7" x14ac:dyDescent="0.25">
      <c r="A41" s="22">
        <v>40</v>
      </c>
      <c r="B41" s="20">
        <v>14</v>
      </c>
      <c r="C41" s="412" t="s">
        <v>55</v>
      </c>
      <c r="D41" s="87" t="s">
        <v>16</v>
      </c>
    </row>
    <row r="42" spans="1:7" x14ac:dyDescent="0.25">
      <c r="A42" s="22">
        <v>41</v>
      </c>
      <c r="B42" s="20">
        <v>14</v>
      </c>
      <c r="C42" s="412" t="s">
        <v>56</v>
      </c>
      <c r="D42" s="87" t="s">
        <v>16</v>
      </c>
    </row>
    <row r="43" spans="1:7" x14ac:dyDescent="0.25">
      <c r="A43" s="22">
        <v>42</v>
      </c>
      <c r="B43" s="20">
        <v>14</v>
      </c>
      <c r="C43" s="412" t="s">
        <v>57</v>
      </c>
      <c r="D43" s="87" t="s">
        <v>16</v>
      </c>
    </row>
    <row r="44" spans="1:7" x14ac:dyDescent="0.25">
      <c r="A44" s="22">
        <v>43</v>
      </c>
      <c r="B44" s="20">
        <v>14</v>
      </c>
      <c r="C44" s="412" t="s">
        <v>58</v>
      </c>
      <c r="D44" s="87" t="s">
        <v>16</v>
      </c>
    </row>
    <row r="45" spans="1:7" x14ac:dyDescent="0.25">
      <c r="A45" s="22">
        <v>44</v>
      </c>
      <c r="B45" s="20">
        <v>14</v>
      </c>
      <c r="C45" s="412" t="s">
        <v>59</v>
      </c>
      <c r="D45" s="87" t="s">
        <v>16</v>
      </c>
    </row>
    <row r="46" spans="1:7" x14ac:dyDescent="0.25">
      <c r="A46" s="22">
        <v>45</v>
      </c>
      <c r="B46" s="20">
        <v>14</v>
      </c>
      <c r="C46" s="412" t="s">
        <v>60</v>
      </c>
      <c r="D46" s="87" t="s">
        <v>16</v>
      </c>
    </row>
    <row r="47" spans="1:7" s="142" customFormat="1" x14ac:dyDescent="0.25">
      <c r="A47" s="144">
        <v>46</v>
      </c>
      <c r="B47" s="145">
        <v>14</v>
      </c>
      <c r="C47" s="413" t="s">
        <v>61</v>
      </c>
      <c r="D47" s="119" t="s">
        <v>9</v>
      </c>
      <c r="E47" s="110"/>
      <c r="F47" s="238"/>
      <c r="G47" s="61"/>
    </row>
    <row r="48" spans="1:7" x14ac:dyDescent="0.25">
      <c r="A48" s="22">
        <v>47</v>
      </c>
      <c r="B48" s="20">
        <v>14</v>
      </c>
      <c r="C48" s="412" t="s">
        <v>62</v>
      </c>
      <c r="D48" s="87" t="s">
        <v>16</v>
      </c>
    </row>
    <row r="49" spans="1:7" x14ac:dyDescent="0.25">
      <c r="A49" s="22">
        <v>48</v>
      </c>
      <c r="B49" s="20">
        <v>14</v>
      </c>
      <c r="C49" s="412" t="s">
        <v>63</v>
      </c>
      <c r="D49" s="87" t="s">
        <v>9</v>
      </c>
    </row>
    <row r="50" spans="1:7" x14ac:dyDescent="0.25">
      <c r="A50" s="22">
        <v>49</v>
      </c>
      <c r="B50" s="20">
        <v>14</v>
      </c>
      <c r="C50" s="412" t="s">
        <v>64</v>
      </c>
      <c r="D50" s="87" t="s">
        <v>9</v>
      </c>
      <c r="E50" s="74" t="s">
        <v>28</v>
      </c>
    </row>
    <row r="51" spans="1:7" x14ac:dyDescent="0.25">
      <c r="A51" s="22">
        <v>50</v>
      </c>
      <c r="B51" s="20">
        <v>14</v>
      </c>
      <c r="C51" s="412" t="s">
        <v>65</v>
      </c>
      <c r="D51" s="87" t="s">
        <v>9</v>
      </c>
    </row>
    <row r="52" spans="1:7" x14ac:dyDescent="0.25">
      <c r="A52" s="22">
        <v>51</v>
      </c>
      <c r="B52" s="24">
        <v>14</v>
      </c>
      <c r="C52" s="412" t="s">
        <v>66</v>
      </c>
      <c r="D52" s="87" t="s">
        <v>16</v>
      </c>
    </row>
    <row r="53" spans="1:7" x14ac:dyDescent="0.25">
      <c r="A53" s="22">
        <v>52</v>
      </c>
      <c r="B53" s="24">
        <v>14</v>
      </c>
      <c r="C53" s="412" t="s">
        <v>67</v>
      </c>
      <c r="D53" s="87" t="s">
        <v>16</v>
      </c>
    </row>
    <row r="54" spans="1:7" x14ac:dyDescent="0.25">
      <c r="A54" s="22">
        <v>53</v>
      </c>
      <c r="B54" s="24">
        <v>14</v>
      </c>
      <c r="C54" s="412" t="s">
        <v>68</v>
      </c>
      <c r="D54" s="87" t="s">
        <v>9</v>
      </c>
    </row>
    <row r="55" spans="1:7" x14ac:dyDescent="0.25">
      <c r="A55" s="22">
        <v>54</v>
      </c>
      <c r="B55" s="24">
        <v>14</v>
      </c>
      <c r="C55" s="412" t="s">
        <v>69</v>
      </c>
      <c r="D55" s="87" t="s">
        <v>16</v>
      </c>
    </row>
    <row r="56" spans="1:7" ht="24" x14ac:dyDescent="0.25">
      <c r="A56" s="22">
        <v>55</v>
      </c>
      <c r="B56" s="24">
        <v>14</v>
      </c>
      <c r="C56" s="412" t="s">
        <v>70</v>
      </c>
      <c r="D56" s="87" t="s">
        <v>16</v>
      </c>
      <c r="E56" s="74" t="s">
        <v>71</v>
      </c>
    </row>
    <row r="57" spans="1:7" s="142" customFormat="1" x14ac:dyDescent="0.25">
      <c r="A57" s="144">
        <v>56</v>
      </c>
      <c r="B57" s="147">
        <v>14</v>
      </c>
      <c r="C57" s="413" t="s">
        <v>72</v>
      </c>
      <c r="D57" s="119" t="s">
        <v>9</v>
      </c>
      <c r="E57" s="110"/>
      <c r="F57" s="238"/>
      <c r="G57" s="61"/>
    </row>
    <row r="58" spans="1:7" x14ac:dyDescent="0.25">
      <c r="A58" s="22">
        <v>57</v>
      </c>
      <c r="B58" s="24">
        <v>14</v>
      </c>
      <c r="C58" s="412" t="s">
        <v>73</v>
      </c>
      <c r="D58" s="87" t="s">
        <v>9</v>
      </c>
      <c r="E58" s="74" t="s">
        <v>74</v>
      </c>
    </row>
    <row r="59" spans="1:7" x14ac:dyDescent="0.25">
      <c r="A59" s="22">
        <v>58</v>
      </c>
      <c r="B59" s="24">
        <v>14</v>
      </c>
      <c r="C59" s="412" t="s">
        <v>75</v>
      </c>
      <c r="D59" s="87" t="s">
        <v>16</v>
      </c>
    </row>
    <row r="60" spans="1:7" x14ac:dyDescent="0.25">
      <c r="A60" s="22">
        <v>59</v>
      </c>
      <c r="B60" s="24">
        <v>14</v>
      </c>
      <c r="C60" s="412" t="s">
        <v>76</v>
      </c>
      <c r="D60" s="87" t="s">
        <v>16</v>
      </c>
    </row>
    <row r="61" spans="1:7" x14ac:dyDescent="0.25">
      <c r="A61" s="22">
        <v>60</v>
      </c>
      <c r="B61" s="24">
        <v>14</v>
      </c>
      <c r="C61" s="412" t="s">
        <v>77</v>
      </c>
      <c r="D61" s="87" t="s">
        <v>16</v>
      </c>
    </row>
    <row r="62" spans="1:7" x14ac:dyDescent="0.25">
      <c r="A62" s="22">
        <v>61</v>
      </c>
      <c r="B62" s="24">
        <v>14</v>
      </c>
      <c r="C62" s="412" t="s">
        <v>78</v>
      </c>
      <c r="D62" s="87" t="s">
        <v>9</v>
      </c>
    </row>
    <row r="63" spans="1:7" x14ac:dyDescent="0.25">
      <c r="A63" s="22">
        <v>62</v>
      </c>
      <c r="B63" s="24">
        <v>14</v>
      </c>
      <c r="C63" s="412" t="s">
        <v>79</v>
      </c>
      <c r="D63" s="87" t="s">
        <v>9</v>
      </c>
    </row>
    <row r="64" spans="1:7" x14ac:dyDescent="0.25">
      <c r="A64" s="22">
        <v>63</v>
      </c>
      <c r="B64" s="24">
        <v>14</v>
      </c>
      <c r="C64" s="412" t="s">
        <v>80</v>
      </c>
      <c r="D64" s="87" t="s">
        <v>16</v>
      </c>
    </row>
    <row r="65" spans="1:6" x14ac:dyDescent="0.25">
      <c r="A65" s="22">
        <v>64</v>
      </c>
      <c r="B65" s="24">
        <v>14</v>
      </c>
      <c r="C65" s="412" t="s">
        <v>81</v>
      </c>
      <c r="D65" s="87" t="s">
        <v>16</v>
      </c>
    </row>
    <row r="66" spans="1:6" x14ac:dyDescent="0.25">
      <c r="A66" s="22">
        <v>65</v>
      </c>
      <c r="B66" s="24">
        <v>14</v>
      </c>
      <c r="C66" s="412" t="s">
        <v>82</v>
      </c>
      <c r="D66" s="87" t="s">
        <v>9</v>
      </c>
    </row>
    <row r="67" spans="1:6" x14ac:dyDescent="0.25">
      <c r="A67" s="22">
        <v>66</v>
      </c>
      <c r="B67" s="24">
        <v>14</v>
      </c>
      <c r="C67" s="412" t="s">
        <v>83</v>
      </c>
      <c r="D67" s="87" t="s">
        <v>9</v>
      </c>
      <c r="F67" s="238"/>
    </row>
    <row r="68" spans="1:6" x14ac:dyDescent="0.25">
      <c r="A68" s="22">
        <v>67</v>
      </c>
      <c r="B68" s="24">
        <v>14</v>
      </c>
      <c r="C68" s="412" t="s">
        <v>84</v>
      </c>
      <c r="D68" s="87" t="s">
        <v>9</v>
      </c>
      <c r="E68" s="74" t="s">
        <v>85</v>
      </c>
    </row>
    <row r="69" spans="1:6" x14ac:dyDescent="0.25">
      <c r="A69" s="22">
        <v>68</v>
      </c>
      <c r="B69" s="24">
        <v>14</v>
      </c>
      <c r="C69" s="412" t="s">
        <v>86</v>
      </c>
      <c r="D69" s="87" t="s">
        <v>16</v>
      </c>
    </row>
    <row r="70" spans="1:6" x14ac:dyDescent="0.25">
      <c r="A70" s="22">
        <v>69</v>
      </c>
      <c r="B70" s="24">
        <v>14</v>
      </c>
      <c r="C70" s="412" t="s">
        <v>87</v>
      </c>
      <c r="D70" s="87" t="s">
        <v>16</v>
      </c>
    </row>
    <row r="71" spans="1:6" x14ac:dyDescent="0.25">
      <c r="A71" s="22">
        <v>70</v>
      </c>
      <c r="B71" s="24">
        <v>14</v>
      </c>
      <c r="C71" s="412" t="s">
        <v>88</v>
      </c>
      <c r="D71" s="87" t="s">
        <v>9</v>
      </c>
    </row>
    <row r="72" spans="1:6" x14ac:dyDescent="0.25">
      <c r="A72" s="22">
        <v>71</v>
      </c>
      <c r="B72" s="24">
        <v>14</v>
      </c>
      <c r="C72" s="412" t="s">
        <v>89</v>
      </c>
      <c r="D72" s="87" t="s">
        <v>9</v>
      </c>
      <c r="F72" s="238"/>
    </row>
    <row r="73" spans="1:6" x14ac:dyDescent="0.25">
      <c r="A73" s="22">
        <v>72</v>
      </c>
      <c r="B73" s="24">
        <v>14</v>
      </c>
      <c r="C73" s="412" t="s">
        <v>90</v>
      </c>
      <c r="D73" s="87" t="s">
        <v>9</v>
      </c>
      <c r="F73" s="238"/>
    </row>
    <row r="74" spans="1:6" x14ac:dyDescent="0.25">
      <c r="A74" s="22">
        <v>73</v>
      </c>
      <c r="B74" s="24">
        <v>14</v>
      </c>
      <c r="C74" s="412" t="s">
        <v>91</v>
      </c>
      <c r="D74" s="87" t="s">
        <v>92</v>
      </c>
      <c r="F74" s="136" t="s">
        <v>14</v>
      </c>
    </row>
    <row r="75" spans="1:6" x14ac:dyDescent="0.25">
      <c r="A75" s="22">
        <v>74</v>
      </c>
      <c r="B75" s="24">
        <v>14</v>
      </c>
      <c r="C75" s="412" t="s">
        <v>93</v>
      </c>
      <c r="D75" s="87" t="s">
        <v>92</v>
      </c>
      <c r="F75" s="136" t="s">
        <v>14</v>
      </c>
    </row>
    <row r="76" spans="1:6" x14ac:dyDescent="0.25">
      <c r="A76" s="22">
        <v>75</v>
      </c>
      <c r="B76" s="24">
        <v>14</v>
      </c>
      <c r="C76" s="412" t="s">
        <v>94</v>
      </c>
      <c r="D76" s="87" t="s">
        <v>92</v>
      </c>
      <c r="F76" s="136" t="s">
        <v>14</v>
      </c>
    </row>
    <row r="77" spans="1:6" x14ac:dyDescent="0.25">
      <c r="A77" s="22">
        <v>76</v>
      </c>
      <c r="B77" s="24">
        <v>14</v>
      </c>
      <c r="C77" s="412" t="s">
        <v>95</v>
      </c>
      <c r="D77" s="87" t="s">
        <v>92</v>
      </c>
      <c r="F77" s="136" t="s">
        <v>14</v>
      </c>
    </row>
    <row r="78" spans="1:6" x14ac:dyDescent="0.25">
      <c r="A78" s="22">
        <v>77</v>
      </c>
      <c r="B78" s="24">
        <v>14</v>
      </c>
      <c r="C78" s="412" t="s">
        <v>96</v>
      </c>
      <c r="D78" s="87" t="s">
        <v>92</v>
      </c>
      <c r="F78" s="136" t="s">
        <v>14</v>
      </c>
    </row>
    <row r="79" spans="1:6" x14ac:dyDescent="0.25">
      <c r="A79" s="22">
        <v>78</v>
      </c>
      <c r="B79" s="24">
        <v>14</v>
      </c>
      <c r="C79" s="412" t="s">
        <v>97</v>
      </c>
      <c r="D79" s="87" t="s">
        <v>92</v>
      </c>
      <c r="F79" s="136" t="s">
        <v>14</v>
      </c>
    </row>
    <row r="80" spans="1:6" x14ac:dyDescent="0.25">
      <c r="A80" s="22">
        <v>79</v>
      </c>
      <c r="B80" s="24">
        <v>14</v>
      </c>
      <c r="C80" s="412" t="s">
        <v>98</v>
      </c>
      <c r="D80" s="87" t="s">
        <v>92</v>
      </c>
      <c r="F80" s="136" t="s">
        <v>14</v>
      </c>
    </row>
    <row r="81" spans="1:6" x14ac:dyDescent="0.25">
      <c r="A81" s="22">
        <v>80</v>
      </c>
      <c r="B81" s="24">
        <v>14</v>
      </c>
      <c r="C81" s="412" t="s">
        <v>99</v>
      </c>
      <c r="D81" s="87" t="s">
        <v>92</v>
      </c>
      <c r="F81" s="136" t="s">
        <v>14</v>
      </c>
    </row>
    <row r="82" spans="1:6" x14ac:dyDescent="0.25">
      <c r="A82" s="22">
        <v>81</v>
      </c>
      <c r="B82" s="24">
        <v>14</v>
      </c>
      <c r="C82" s="412" t="s">
        <v>100</v>
      </c>
      <c r="D82" s="87" t="s">
        <v>92</v>
      </c>
      <c r="F82" s="136" t="s">
        <v>14</v>
      </c>
    </row>
    <row r="83" spans="1:6" x14ac:dyDescent="0.25">
      <c r="A83" s="22">
        <v>82</v>
      </c>
      <c r="B83" s="24">
        <v>14</v>
      </c>
      <c r="C83" s="412" t="s">
        <v>101</v>
      </c>
      <c r="D83" s="87" t="s">
        <v>92</v>
      </c>
      <c r="F83" s="136" t="s">
        <v>14</v>
      </c>
    </row>
    <row r="84" spans="1:6" x14ac:dyDescent="0.25">
      <c r="A84" s="22">
        <v>83</v>
      </c>
      <c r="B84" s="24">
        <v>14</v>
      </c>
      <c r="C84" s="412" t="s">
        <v>102</v>
      </c>
      <c r="D84" s="87" t="s">
        <v>92</v>
      </c>
      <c r="F84" s="136" t="s">
        <v>14</v>
      </c>
    </row>
    <row r="85" spans="1:6" x14ac:dyDescent="0.25">
      <c r="A85" s="22">
        <v>84</v>
      </c>
      <c r="B85" s="24">
        <v>14</v>
      </c>
      <c r="C85" s="412" t="s">
        <v>103</v>
      </c>
      <c r="D85" s="87" t="s">
        <v>92</v>
      </c>
      <c r="F85" s="136" t="s">
        <v>14</v>
      </c>
    </row>
    <row r="86" spans="1:6" x14ac:dyDescent="0.25">
      <c r="A86" s="22">
        <v>85</v>
      </c>
      <c r="B86" s="24">
        <v>14</v>
      </c>
      <c r="C86" s="412" t="s">
        <v>104</v>
      </c>
      <c r="D86" s="87" t="s">
        <v>92</v>
      </c>
      <c r="F86" s="136" t="s">
        <v>14</v>
      </c>
    </row>
    <row r="87" spans="1:6" x14ac:dyDescent="0.25">
      <c r="A87" s="22">
        <v>86</v>
      </c>
      <c r="B87" s="24">
        <v>14</v>
      </c>
      <c r="C87" s="412" t="s">
        <v>105</v>
      </c>
      <c r="D87" s="87" t="s">
        <v>92</v>
      </c>
      <c r="F87" s="136" t="s">
        <v>14</v>
      </c>
    </row>
    <row r="88" spans="1:6" x14ac:dyDescent="0.25">
      <c r="A88" s="22">
        <v>87</v>
      </c>
      <c r="B88" s="24">
        <v>14</v>
      </c>
      <c r="C88" s="412" t="s">
        <v>106</v>
      </c>
      <c r="D88" s="87" t="s">
        <v>92</v>
      </c>
      <c r="F88" s="136" t="s">
        <v>14</v>
      </c>
    </row>
    <row r="89" spans="1:6" x14ac:dyDescent="0.25">
      <c r="A89" s="22">
        <v>88</v>
      </c>
      <c r="B89" s="24">
        <v>14</v>
      </c>
      <c r="C89" s="412" t="s">
        <v>107</v>
      </c>
      <c r="D89" s="87" t="s">
        <v>92</v>
      </c>
      <c r="F89" s="136" t="s">
        <v>14</v>
      </c>
    </row>
    <row r="90" spans="1:6" x14ac:dyDescent="0.25">
      <c r="A90" s="22">
        <v>89</v>
      </c>
      <c r="B90" s="24">
        <v>14</v>
      </c>
      <c r="C90" s="412" t="s">
        <v>108</v>
      </c>
      <c r="D90" s="87" t="s">
        <v>92</v>
      </c>
      <c r="F90" s="136" t="s">
        <v>14</v>
      </c>
    </row>
    <row r="91" spans="1:6" x14ac:dyDescent="0.25">
      <c r="A91" s="22">
        <v>90</v>
      </c>
      <c r="B91" s="24">
        <v>14</v>
      </c>
      <c r="C91" s="412" t="s">
        <v>109</v>
      </c>
      <c r="D91" s="87" t="s">
        <v>92</v>
      </c>
      <c r="F91" s="136" t="s">
        <v>14</v>
      </c>
    </row>
    <row r="92" spans="1:6" x14ac:dyDescent="0.25">
      <c r="A92" s="22">
        <v>91</v>
      </c>
      <c r="B92" s="24">
        <v>14</v>
      </c>
      <c r="C92" s="412" t="s">
        <v>110</v>
      </c>
      <c r="D92" s="87" t="s">
        <v>92</v>
      </c>
      <c r="F92" s="136" t="s">
        <v>14</v>
      </c>
    </row>
    <row r="93" spans="1:6" x14ac:dyDescent="0.25">
      <c r="A93" s="22">
        <v>92</v>
      </c>
      <c r="B93" s="24">
        <v>14</v>
      </c>
      <c r="C93" s="412" t="s">
        <v>111</v>
      </c>
      <c r="D93" s="87" t="s">
        <v>9</v>
      </c>
    </row>
    <row r="94" spans="1:6" x14ac:dyDescent="0.25">
      <c r="A94" s="22">
        <v>93</v>
      </c>
      <c r="B94" s="24">
        <v>14</v>
      </c>
      <c r="C94" s="412" t="s">
        <v>112</v>
      </c>
      <c r="D94" s="87" t="s">
        <v>9</v>
      </c>
    </row>
    <row r="95" spans="1:6" x14ac:dyDescent="0.25">
      <c r="A95" s="22">
        <v>94</v>
      </c>
      <c r="B95" s="24">
        <v>14</v>
      </c>
      <c r="C95" s="412" t="s">
        <v>113</v>
      </c>
      <c r="D95" s="87" t="s">
        <v>92</v>
      </c>
    </row>
    <row r="96" spans="1:6" x14ac:dyDescent="0.25">
      <c r="A96" s="22">
        <v>95</v>
      </c>
      <c r="B96" s="24">
        <v>14</v>
      </c>
      <c r="C96" s="412" t="s">
        <v>114</v>
      </c>
      <c r="D96" s="87" t="s">
        <v>9</v>
      </c>
    </row>
    <row r="97" spans="1:4" x14ac:dyDescent="0.25">
      <c r="A97" s="22">
        <v>96</v>
      </c>
      <c r="B97" s="24">
        <v>14</v>
      </c>
      <c r="C97" s="412" t="s">
        <v>115</v>
      </c>
      <c r="D97" s="87" t="s">
        <v>9</v>
      </c>
    </row>
    <row r="98" spans="1:4" x14ac:dyDescent="0.25">
      <c r="A98" s="22">
        <v>97</v>
      </c>
      <c r="B98" s="24">
        <v>14</v>
      </c>
      <c r="C98" s="412" t="s">
        <v>116</v>
      </c>
      <c r="D98" s="87" t="s">
        <v>9</v>
      </c>
    </row>
    <row r="99" spans="1:4" x14ac:dyDescent="0.25">
      <c r="A99" s="22">
        <v>98</v>
      </c>
      <c r="B99" s="24">
        <v>14</v>
      </c>
      <c r="C99" s="412" t="s">
        <v>117</v>
      </c>
      <c r="D99" s="87" t="s">
        <v>9</v>
      </c>
    </row>
    <row r="100" spans="1:4" x14ac:dyDescent="0.25">
      <c r="A100" s="22">
        <v>99</v>
      </c>
      <c r="B100" s="24">
        <v>14</v>
      </c>
      <c r="C100" s="412" t="s">
        <v>118</v>
      </c>
      <c r="D100" s="87" t="s">
        <v>9</v>
      </c>
    </row>
    <row r="101" spans="1:4" x14ac:dyDescent="0.25">
      <c r="A101" s="22">
        <v>100</v>
      </c>
      <c r="B101" s="24">
        <v>14</v>
      </c>
      <c r="C101" s="412" t="s">
        <v>119</v>
      </c>
      <c r="D101" s="87" t="s">
        <v>9</v>
      </c>
    </row>
    <row r="102" spans="1:4" x14ac:dyDescent="0.25">
      <c r="A102" s="22">
        <v>101</v>
      </c>
      <c r="B102" s="24">
        <v>14</v>
      </c>
      <c r="C102" s="412" t="s">
        <v>120</v>
      </c>
      <c r="D102" s="87" t="s">
        <v>9</v>
      </c>
    </row>
    <row r="103" spans="1:4" x14ac:dyDescent="0.25">
      <c r="A103" s="22">
        <v>102</v>
      </c>
      <c r="B103" s="24">
        <v>14</v>
      </c>
      <c r="C103" s="412" t="s">
        <v>121</v>
      </c>
      <c r="D103" s="87" t="s">
        <v>9</v>
      </c>
    </row>
    <row r="104" spans="1:4" x14ac:dyDescent="0.25">
      <c r="A104" s="22">
        <v>103</v>
      </c>
      <c r="B104" s="24">
        <v>14</v>
      </c>
      <c r="C104" s="412" t="s">
        <v>122</v>
      </c>
      <c r="D104" s="87" t="s">
        <v>9</v>
      </c>
    </row>
    <row r="105" spans="1:4" x14ac:dyDescent="0.25">
      <c r="A105" s="22">
        <v>104</v>
      </c>
      <c r="B105" s="24">
        <v>14</v>
      </c>
      <c r="C105" s="412" t="s">
        <v>123</v>
      </c>
      <c r="D105" s="87" t="s">
        <v>92</v>
      </c>
    </row>
    <row r="106" spans="1:4" x14ac:dyDescent="0.25">
      <c r="A106" s="22">
        <v>105</v>
      </c>
      <c r="B106" s="24">
        <v>14</v>
      </c>
      <c r="C106" s="412" t="s">
        <v>124</v>
      </c>
      <c r="D106" s="87" t="s">
        <v>9</v>
      </c>
    </row>
    <row r="107" spans="1:4" x14ac:dyDescent="0.25">
      <c r="A107" s="22">
        <v>106</v>
      </c>
      <c r="B107" s="24">
        <v>14</v>
      </c>
      <c r="C107" s="412" t="s">
        <v>125</v>
      </c>
      <c r="D107" s="87" t="s">
        <v>9</v>
      </c>
    </row>
    <row r="108" spans="1:4" x14ac:dyDescent="0.25">
      <c r="A108" s="22">
        <v>107</v>
      </c>
      <c r="B108" s="24">
        <v>14</v>
      </c>
      <c r="C108" s="412" t="s">
        <v>126</v>
      </c>
      <c r="D108" s="87" t="s">
        <v>9</v>
      </c>
    </row>
    <row r="109" spans="1:4" x14ac:dyDescent="0.25">
      <c r="A109" s="22">
        <v>108</v>
      </c>
      <c r="B109" s="24">
        <v>14</v>
      </c>
      <c r="C109" s="412" t="s">
        <v>127</v>
      </c>
      <c r="D109" s="87" t="s">
        <v>9</v>
      </c>
    </row>
    <row r="110" spans="1:4" x14ac:dyDescent="0.25">
      <c r="A110" s="22">
        <v>109</v>
      </c>
      <c r="B110" s="24">
        <v>14</v>
      </c>
      <c r="C110" s="412" t="s">
        <v>99</v>
      </c>
      <c r="D110" s="87" t="s">
        <v>9</v>
      </c>
    </row>
    <row r="111" spans="1:4" x14ac:dyDescent="0.25">
      <c r="A111" s="22">
        <v>110</v>
      </c>
      <c r="B111" s="24">
        <v>14</v>
      </c>
      <c r="C111" s="412" t="s">
        <v>128</v>
      </c>
      <c r="D111" s="87" t="s">
        <v>9</v>
      </c>
    </row>
    <row r="112" spans="1:4" x14ac:dyDescent="0.25">
      <c r="A112" s="22">
        <v>111</v>
      </c>
      <c r="B112" s="24">
        <v>14</v>
      </c>
      <c r="C112" s="412" t="s">
        <v>129</v>
      </c>
      <c r="D112" s="87" t="s">
        <v>9</v>
      </c>
    </row>
    <row r="113" spans="1:4" x14ac:dyDescent="0.25">
      <c r="A113" s="22">
        <v>112</v>
      </c>
      <c r="B113" s="24">
        <v>14</v>
      </c>
      <c r="C113" s="412" t="s">
        <v>130</v>
      </c>
      <c r="D113" s="87" t="s">
        <v>9</v>
      </c>
    </row>
    <row r="114" spans="1:4" x14ac:dyDescent="0.25">
      <c r="A114" s="22">
        <v>113</v>
      </c>
      <c r="B114" s="24">
        <v>14</v>
      </c>
      <c r="C114" s="412" t="s">
        <v>131</v>
      </c>
      <c r="D114" s="87" t="s">
        <v>9</v>
      </c>
    </row>
    <row r="115" spans="1:4" x14ac:dyDescent="0.25">
      <c r="A115" s="22">
        <v>114</v>
      </c>
      <c r="B115" s="24">
        <v>14</v>
      </c>
      <c r="C115" s="412" t="s">
        <v>132</v>
      </c>
      <c r="D115" s="87" t="s">
        <v>9</v>
      </c>
    </row>
    <row r="116" spans="1:4" x14ac:dyDescent="0.25">
      <c r="A116" s="22">
        <v>115</v>
      </c>
      <c r="B116" s="24">
        <v>14</v>
      </c>
      <c r="C116" s="412" t="s">
        <v>133</v>
      </c>
      <c r="D116" s="87" t="s">
        <v>9</v>
      </c>
    </row>
    <row r="117" spans="1:4" x14ac:dyDescent="0.25">
      <c r="A117" s="22">
        <v>116</v>
      </c>
      <c r="B117" s="24">
        <v>14</v>
      </c>
      <c r="C117" s="412" t="s">
        <v>134</v>
      </c>
      <c r="D117" s="87" t="s">
        <v>9</v>
      </c>
    </row>
    <row r="118" spans="1:4" x14ac:dyDescent="0.25">
      <c r="A118" s="22">
        <v>117</v>
      </c>
      <c r="B118" s="24">
        <v>14</v>
      </c>
      <c r="C118" s="412" t="s">
        <v>135</v>
      </c>
      <c r="D118" s="87" t="s">
        <v>136</v>
      </c>
    </row>
    <row r="119" spans="1:4" x14ac:dyDescent="0.25">
      <c r="A119" s="22">
        <v>118</v>
      </c>
      <c r="B119" s="24">
        <v>14</v>
      </c>
      <c r="C119" s="412" t="s">
        <v>137</v>
      </c>
      <c r="D119" s="87" t="s">
        <v>136</v>
      </c>
    </row>
    <row r="120" spans="1:4" x14ac:dyDescent="0.25">
      <c r="A120" s="22">
        <v>119</v>
      </c>
      <c r="B120" s="24">
        <v>14</v>
      </c>
      <c r="C120" s="412" t="s">
        <v>138</v>
      </c>
      <c r="D120" s="87" t="s">
        <v>136</v>
      </c>
    </row>
    <row r="121" spans="1:4" ht="25.5" x14ac:dyDescent="0.25">
      <c r="A121" s="22">
        <v>120</v>
      </c>
      <c r="B121" s="24">
        <v>14</v>
      </c>
      <c r="C121" s="412" t="s">
        <v>139</v>
      </c>
      <c r="D121" s="87" t="s">
        <v>140</v>
      </c>
    </row>
    <row r="122" spans="1:4" x14ac:dyDescent="0.25">
      <c r="A122" s="22">
        <v>121</v>
      </c>
      <c r="B122" s="24">
        <v>14</v>
      </c>
      <c r="C122" s="412" t="s">
        <v>141</v>
      </c>
      <c r="D122" s="87" t="s">
        <v>136</v>
      </c>
    </row>
    <row r="123" spans="1:4" x14ac:dyDescent="0.25">
      <c r="A123" s="22">
        <v>122</v>
      </c>
      <c r="B123" s="24">
        <v>14</v>
      </c>
      <c r="C123" s="412" t="s">
        <v>142</v>
      </c>
      <c r="D123" s="87" t="s">
        <v>136</v>
      </c>
    </row>
    <row r="124" spans="1:4" x14ac:dyDescent="0.25">
      <c r="A124" s="22">
        <v>123</v>
      </c>
      <c r="B124" s="24">
        <v>14</v>
      </c>
      <c r="C124" s="412" t="s">
        <v>143</v>
      </c>
      <c r="D124" s="87" t="s">
        <v>9</v>
      </c>
    </row>
    <row r="125" spans="1:4" ht="25.5" x14ac:dyDescent="0.25">
      <c r="A125" s="22">
        <v>124</v>
      </c>
      <c r="B125" s="24">
        <v>14</v>
      </c>
      <c r="C125" s="412" t="s">
        <v>144</v>
      </c>
      <c r="D125" s="87" t="s">
        <v>140</v>
      </c>
    </row>
    <row r="126" spans="1:4" x14ac:dyDescent="0.25">
      <c r="A126" s="22">
        <v>125</v>
      </c>
      <c r="B126" s="24">
        <v>14</v>
      </c>
      <c r="C126" s="412" t="s">
        <v>145</v>
      </c>
      <c r="D126" s="87" t="s">
        <v>136</v>
      </c>
    </row>
    <row r="127" spans="1:4" x14ac:dyDescent="0.25">
      <c r="A127" s="22">
        <v>126</v>
      </c>
      <c r="B127" s="24">
        <v>14</v>
      </c>
      <c r="C127" s="412" t="s">
        <v>146</v>
      </c>
      <c r="D127" s="87" t="s">
        <v>136</v>
      </c>
    </row>
    <row r="128" spans="1:4" x14ac:dyDescent="0.25">
      <c r="A128" s="22">
        <v>127</v>
      </c>
      <c r="B128" s="24">
        <v>14</v>
      </c>
      <c r="C128" s="412" t="s">
        <v>147</v>
      </c>
      <c r="D128" s="87" t="s">
        <v>136</v>
      </c>
    </row>
    <row r="129" spans="1:5" x14ac:dyDescent="0.25">
      <c r="A129" s="22">
        <v>128</v>
      </c>
      <c r="B129" s="24">
        <v>14</v>
      </c>
      <c r="C129" s="412" t="s">
        <v>148</v>
      </c>
      <c r="D129" s="87" t="s">
        <v>136</v>
      </c>
    </row>
    <row r="130" spans="1:5" x14ac:dyDescent="0.25">
      <c r="A130" s="22">
        <v>129</v>
      </c>
      <c r="B130" s="24">
        <v>14</v>
      </c>
      <c r="C130" s="412" t="s">
        <v>149</v>
      </c>
      <c r="D130" s="87" t="s">
        <v>136</v>
      </c>
    </row>
    <row r="131" spans="1:5" x14ac:dyDescent="0.25">
      <c r="A131" s="22">
        <v>130</v>
      </c>
      <c r="B131" s="24">
        <v>14</v>
      </c>
      <c r="C131" s="412" t="s">
        <v>150</v>
      </c>
      <c r="D131" s="87" t="s">
        <v>136</v>
      </c>
    </row>
    <row r="132" spans="1:5" ht="25.5" x14ac:dyDescent="0.25">
      <c r="A132" s="22">
        <v>131</v>
      </c>
      <c r="B132" s="24">
        <v>14</v>
      </c>
      <c r="C132" s="412" t="s">
        <v>151</v>
      </c>
      <c r="D132" s="87" t="s">
        <v>140</v>
      </c>
    </row>
    <row r="133" spans="1:5" x14ac:dyDescent="0.25">
      <c r="A133" s="22">
        <v>132</v>
      </c>
      <c r="B133" s="24">
        <v>14</v>
      </c>
      <c r="C133" s="412" t="s">
        <v>152</v>
      </c>
      <c r="D133" s="87" t="s">
        <v>136</v>
      </c>
    </row>
    <row r="134" spans="1:5" x14ac:dyDescent="0.25">
      <c r="A134" s="22">
        <v>133</v>
      </c>
      <c r="B134" s="24">
        <v>14</v>
      </c>
      <c r="C134" s="412" t="s">
        <v>153</v>
      </c>
      <c r="D134" s="87" t="s">
        <v>136</v>
      </c>
    </row>
    <row r="135" spans="1:5" ht="25.5" x14ac:dyDescent="0.25">
      <c r="A135" s="22">
        <v>134</v>
      </c>
      <c r="B135" s="24">
        <v>14</v>
      </c>
      <c r="C135" s="412" t="s">
        <v>154</v>
      </c>
      <c r="D135" s="87" t="s">
        <v>140</v>
      </c>
    </row>
    <row r="136" spans="1:5" x14ac:dyDescent="0.25">
      <c r="A136" s="22">
        <v>135</v>
      </c>
      <c r="B136" s="24">
        <v>14</v>
      </c>
      <c r="C136" s="412" t="s">
        <v>155</v>
      </c>
      <c r="D136" s="87" t="s">
        <v>136</v>
      </c>
    </row>
    <row r="137" spans="1:5" ht="25.5" x14ac:dyDescent="0.25">
      <c r="A137" s="22">
        <v>136</v>
      </c>
      <c r="B137" s="24">
        <v>14</v>
      </c>
      <c r="C137" s="412" t="s">
        <v>156</v>
      </c>
      <c r="D137" s="87" t="s">
        <v>140</v>
      </c>
    </row>
    <row r="138" spans="1:5" x14ac:dyDescent="0.25">
      <c r="A138" s="22">
        <v>137</v>
      </c>
      <c r="B138" s="24">
        <v>14</v>
      </c>
      <c r="C138" s="412" t="s">
        <v>157</v>
      </c>
      <c r="D138" s="87" t="s">
        <v>9</v>
      </c>
    </row>
    <row r="139" spans="1:5" x14ac:dyDescent="0.25">
      <c r="A139" s="22">
        <v>138</v>
      </c>
      <c r="B139" s="24">
        <v>14</v>
      </c>
      <c r="C139" s="412" t="s">
        <v>158</v>
      </c>
      <c r="D139" s="87" t="s">
        <v>9</v>
      </c>
    </row>
    <row r="140" spans="1:5" x14ac:dyDescent="0.25">
      <c r="A140" s="22">
        <v>139</v>
      </c>
      <c r="B140" s="24">
        <v>14</v>
      </c>
      <c r="C140" s="412" t="s">
        <v>159</v>
      </c>
      <c r="D140" s="87" t="s">
        <v>9</v>
      </c>
    </row>
    <row r="141" spans="1:5" x14ac:dyDescent="0.25">
      <c r="A141" s="22">
        <v>140</v>
      </c>
      <c r="B141" s="24">
        <v>14</v>
      </c>
      <c r="C141" s="412" t="s">
        <v>160</v>
      </c>
      <c r="D141" s="87" t="s">
        <v>9</v>
      </c>
    </row>
    <row r="142" spans="1:5" x14ac:dyDescent="0.25">
      <c r="A142" s="22">
        <v>141</v>
      </c>
      <c r="B142" s="24">
        <v>14</v>
      </c>
      <c r="C142" s="412" t="s">
        <v>161</v>
      </c>
      <c r="D142" s="87" t="s">
        <v>9</v>
      </c>
    </row>
    <row r="143" spans="1:5" ht="24" x14ac:dyDescent="0.25">
      <c r="A143" s="22">
        <v>142</v>
      </c>
      <c r="B143" s="24">
        <v>15</v>
      </c>
      <c r="C143" s="412" t="s">
        <v>162</v>
      </c>
      <c r="D143" s="87" t="s">
        <v>163</v>
      </c>
      <c r="E143" s="74" t="s">
        <v>164</v>
      </c>
    </row>
    <row r="144" spans="1:5" ht="25.5" x14ac:dyDescent="0.25">
      <c r="A144" s="22">
        <v>143</v>
      </c>
      <c r="B144" s="24">
        <v>15</v>
      </c>
      <c r="C144" s="412" t="s">
        <v>165</v>
      </c>
      <c r="D144" s="87" t="s">
        <v>166</v>
      </c>
      <c r="E144" s="74" t="s">
        <v>167</v>
      </c>
    </row>
    <row r="145" spans="1:6" ht="24" x14ac:dyDescent="0.25">
      <c r="A145" s="22">
        <v>144</v>
      </c>
      <c r="B145" s="24">
        <v>15</v>
      </c>
      <c r="C145" s="412" t="s">
        <v>168</v>
      </c>
      <c r="D145" s="87" t="s">
        <v>169</v>
      </c>
      <c r="E145" s="74" t="s">
        <v>170</v>
      </c>
    </row>
    <row r="146" spans="1:6" ht="25.5" x14ac:dyDescent="0.25">
      <c r="A146" s="22">
        <v>145</v>
      </c>
      <c r="B146" s="24">
        <v>15</v>
      </c>
      <c r="C146" s="412" t="s">
        <v>171</v>
      </c>
      <c r="D146" s="87" t="s">
        <v>172</v>
      </c>
      <c r="E146" s="74" t="s">
        <v>173</v>
      </c>
    </row>
    <row r="147" spans="1:6" ht="24" x14ac:dyDescent="0.25">
      <c r="A147" s="22">
        <v>146</v>
      </c>
      <c r="B147" s="24">
        <v>15</v>
      </c>
      <c r="C147" s="413" t="s">
        <v>174</v>
      </c>
      <c r="D147" s="87" t="s">
        <v>174</v>
      </c>
      <c r="E147" s="113" t="s">
        <v>175</v>
      </c>
    </row>
    <row r="148" spans="1:6" ht="24" x14ac:dyDescent="0.25">
      <c r="A148" s="22">
        <v>147</v>
      </c>
      <c r="B148" s="24">
        <v>15</v>
      </c>
      <c r="C148" s="413" t="s">
        <v>176</v>
      </c>
      <c r="D148" s="87" t="s">
        <v>176</v>
      </c>
      <c r="E148" s="113" t="s">
        <v>175</v>
      </c>
    </row>
    <row r="149" spans="1:6" ht="24" x14ac:dyDescent="0.25">
      <c r="A149" s="22">
        <v>148</v>
      </c>
      <c r="B149" s="24">
        <v>15</v>
      </c>
      <c r="C149" s="413" t="s">
        <v>177</v>
      </c>
      <c r="D149" s="87" t="s">
        <v>177</v>
      </c>
      <c r="E149" s="113" t="s">
        <v>175</v>
      </c>
    </row>
    <row r="150" spans="1:6" ht="24" x14ac:dyDescent="0.25">
      <c r="A150" s="22">
        <v>149</v>
      </c>
      <c r="B150" s="24">
        <v>15</v>
      </c>
      <c r="C150" s="413" t="s">
        <v>178</v>
      </c>
      <c r="D150" s="87" t="s">
        <v>178</v>
      </c>
      <c r="E150" s="113" t="s">
        <v>175</v>
      </c>
    </row>
    <row r="151" spans="1:6" ht="25.5" x14ac:dyDescent="0.25">
      <c r="A151" s="22">
        <v>150</v>
      </c>
      <c r="B151" s="24">
        <v>15</v>
      </c>
      <c r="C151" s="413" t="s">
        <v>179</v>
      </c>
      <c r="D151" s="87" t="s">
        <v>179</v>
      </c>
      <c r="E151" s="74" t="s">
        <v>180</v>
      </c>
    </row>
    <row r="152" spans="1:6" ht="25.5" x14ac:dyDescent="0.25">
      <c r="A152" s="22">
        <v>151</v>
      </c>
      <c r="B152" s="24">
        <v>15</v>
      </c>
      <c r="C152" s="413" t="s">
        <v>181</v>
      </c>
      <c r="D152" s="87" t="s">
        <v>181</v>
      </c>
      <c r="E152" s="74" t="s">
        <v>182</v>
      </c>
    </row>
    <row r="153" spans="1:6" ht="36" x14ac:dyDescent="0.25">
      <c r="A153" s="22">
        <v>152</v>
      </c>
      <c r="B153" s="24">
        <v>15</v>
      </c>
      <c r="C153" s="414" t="s">
        <v>183</v>
      </c>
      <c r="D153" s="90" t="s">
        <v>184</v>
      </c>
      <c r="E153" s="109" t="s">
        <v>185</v>
      </c>
    </row>
    <row r="154" spans="1:6" ht="36" x14ac:dyDescent="0.25">
      <c r="A154" s="22">
        <v>153</v>
      </c>
      <c r="B154" s="24">
        <v>15</v>
      </c>
      <c r="C154" s="413" t="s">
        <v>186</v>
      </c>
      <c r="D154" s="87" t="s">
        <v>186</v>
      </c>
      <c r="E154" s="74" t="s">
        <v>187</v>
      </c>
    </row>
    <row r="155" spans="1:6" ht="36" x14ac:dyDescent="0.25">
      <c r="A155" s="22">
        <v>154</v>
      </c>
      <c r="B155" s="24">
        <v>15</v>
      </c>
      <c r="C155" s="413" t="s">
        <v>188</v>
      </c>
      <c r="D155" s="87" t="s">
        <v>188</v>
      </c>
      <c r="E155" s="74" t="s">
        <v>187</v>
      </c>
    </row>
    <row r="156" spans="1:6" ht="36" x14ac:dyDescent="0.25">
      <c r="A156" s="22">
        <v>155</v>
      </c>
      <c r="B156" s="24">
        <v>15</v>
      </c>
      <c r="C156" s="413" t="s">
        <v>189</v>
      </c>
      <c r="D156" s="87" t="s">
        <v>189</v>
      </c>
      <c r="E156" s="74" t="s">
        <v>187</v>
      </c>
    </row>
    <row r="157" spans="1:6" ht="24" x14ac:dyDescent="0.25">
      <c r="A157" s="22">
        <v>156</v>
      </c>
      <c r="B157" s="24">
        <v>15</v>
      </c>
      <c r="C157" s="412" t="s">
        <v>190</v>
      </c>
      <c r="D157" s="87" t="s">
        <v>191</v>
      </c>
      <c r="E157" s="74" t="s">
        <v>192</v>
      </c>
    </row>
    <row r="158" spans="1:6" ht="24" x14ac:dyDescent="0.25">
      <c r="A158" s="22">
        <v>157</v>
      </c>
      <c r="B158" s="24">
        <v>15</v>
      </c>
      <c r="C158" s="412" t="s">
        <v>193</v>
      </c>
      <c r="D158" s="87" t="s">
        <v>194</v>
      </c>
      <c r="E158" s="74" t="s">
        <v>195</v>
      </c>
      <c r="F158" s="136" t="s">
        <v>196</v>
      </c>
    </row>
    <row r="159" spans="1:6" ht="24" x14ac:dyDescent="0.25">
      <c r="A159" s="22">
        <v>158</v>
      </c>
      <c r="B159" s="24">
        <v>15</v>
      </c>
      <c r="C159" s="412" t="s">
        <v>197</v>
      </c>
      <c r="D159" s="87" t="s">
        <v>198</v>
      </c>
      <c r="E159" s="74" t="s">
        <v>199</v>
      </c>
    </row>
    <row r="160" spans="1:6" ht="36" x14ac:dyDescent="0.25">
      <c r="A160" s="22">
        <v>159</v>
      </c>
      <c r="B160" s="24">
        <v>12</v>
      </c>
      <c r="C160" s="412" t="s">
        <v>200</v>
      </c>
      <c r="D160" s="87" t="s">
        <v>201</v>
      </c>
      <c r="E160" s="74" t="s">
        <v>202</v>
      </c>
      <c r="F160" s="136" t="s">
        <v>203</v>
      </c>
    </row>
    <row r="161" spans="1:6" ht="30" x14ac:dyDescent="0.25">
      <c r="A161" s="22">
        <v>160</v>
      </c>
      <c r="B161" s="24">
        <v>12</v>
      </c>
      <c r="C161" s="415" t="s">
        <v>204</v>
      </c>
      <c r="D161" s="87" t="s">
        <v>205</v>
      </c>
      <c r="E161" s="74" t="s">
        <v>206</v>
      </c>
      <c r="F161" s="136" t="s">
        <v>203</v>
      </c>
    </row>
    <row r="162" spans="1:6" ht="36" x14ac:dyDescent="0.25">
      <c r="A162" s="22">
        <v>161</v>
      </c>
      <c r="B162" s="24">
        <v>12</v>
      </c>
      <c r="C162" s="413" t="s">
        <v>207</v>
      </c>
      <c r="D162" s="87" t="s">
        <v>208</v>
      </c>
      <c r="E162" s="74" t="s">
        <v>209</v>
      </c>
      <c r="F162" s="136" t="s">
        <v>210</v>
      </c>
    </row>
    <row r="163" spans="1:6" ht="30" x14ac:dyDescent="0.25">
      <c r="A163" s="22">
        <v>162</v>
      </c>
      <c r="B163" s="24">
        <v>12</v>
      </c>
      <c r="C163" s="413" t="s">
        <v>211</v>
      </c>
      <c r="D163" s="87" t="s">
        <v>211</v>
      </c>
      <c r="E163" s="74" t="s">
        <v>212</v>
      </c>
      <c r="F163" s="136" t="s">
        <v>203</v>
      </c>
    </row>
    <row r="164" spans="1:6" ht="36" x14ac:dyDescent="0.25">
      <c r="A164" s="22">
        <v>163</v>
      </c>
      <c r="B164" s="24">
        <v>12</v>
      </c>
      <c r="C164" s="412" t="s">
        <v>183</v>
      </c>
      <c r="D164" s="87" t="s">
        <v>213</v>
      </c>
      <c r="E164" s="74" t="s">
        <v>185</v>
      </c>
      <c r="F164" s="136" t="s">
        <v>203</v>
      </c>
    </row>
    <row r="165" spans="1:6" ht="30" x14ac:dyDescent="0.25">
      <c r="A165" s="22">
        <v>164</v>
      </c>
      <c r="B165" s="24">
        <v>12</v>
      </c>
      <c r="C165" s="412" t="s">
        <v>214</v>
      </c>
      <c r="D165" s="87" t="s">
        <v>215</v>
      </c>
      <c r="E165" s="74" t="s">
        <v>216</v>
      </c>
      <c r="F165" s="136" t="s">
        <v>203</v>
      </c>
    </row>
    <row r="166" spans="1:6" ht="36" x14ac:dyDescent="0.25">
      <c r="A166" s="22">
        <v>165</v>
      </c>
      <c r="B166" s="24">
        <v>12</v>
      </c>
      <c r="C166" s="414" t="s">
        <v>217</v>
      </c>
      <c r="D166" s="90" t="s">
        <v>217</v>
      </c>
      <c r="E166" s="109" t="s">
        <v>218</v>
      </c>
      <c r="F166" s="136" t="s">
        <v>203</v>
      </c>
    </row>
    <row r="167" spans="1:6" ht="30" x14ac:dyDescent="0.25">
      <c r="A167" s="22">
        <v>166</v>
      </c>
      <c r="B167" s="24">
        <v>12</v>
      </c>
      <c r="C167" s="412" t="s">
        <v>219</v>
      </c>
      <c r="D167" s="87" t="s">
        <v>219</v>
      </c>
      <c r="E167" s="113"/>
      <c r="F167" s="136" t="s">
        <v>203</v>
      </c>
    </row>
    <row r="168" spans="1:6" ht="30" x14ac:dyDescent="0.25">
      <c r="A168" s="22">
        <v>167</v>
      </c>
      <c r="B168" s="24">
        <v>12</v>
      </c>
      <c r="C168" s="412" t="s">
        <v>220</v>
      </c>
      <c r="D168" s="87" t="s">
        <v>220</v>
      </c>
      <c r="E168" s="113"/>
      <c r="F168" s="136" t="s">
        <v>203</v>
      </c>
    </row>
    <row r="169" spans="1:6" x14ac:dyDescent="0.25">
      <c r="A169" s="22">
        <v>168</v>
      </c>
      <c r="B169" s="24">
        <v>12</v>
      </c>
      <c r="C169" s="412" t="s">
        <v>221</v>
      </c>
      <c r="D169" s="87" t="s">
        <v>222</v>
      </c>
      <c r="E169" s="113"/>
      <c r="F169" s="136" t="s">
        <v>223</v>
      </c>
    </row>
    <row r="170" spans="1:6" ht="30" x14ac:dyDescent="0.25">
      <c r="A170" s="22">
        <v>169</v>
      </c>
      <c r="B170" s="24">
        <v>12</v>
      </c>
      <c r="C170" s="412" t="s">
        <v>224</v>
      </c>
      <c r="D170" s="87" t="s">
        <v>224</v>
      </c>
      <c r="E170" s="113"/>
      <c r="F170" s="136" t="s">
        <v>203</v>
      </c>
    </row>
    <row r="171" spans="1:6" ht="30" x14ac:dyDescent="0.25">
      <c r="A171" s="22">
        <v>170</v>
      </c>
      <c r="B171" s="24">
        <v>12</v>
      </c>
      <c r="C171" s="412" t="s">
        <v>225</v>
      </c>
      <c r="D171" s="87" t="s">
        <v>225</v>
      </c>
      <c r="E171" s="113"/>
      <c r="F171" s="136" t="s">
        <v>203</v>
      </c>
    </row>
    <row r="172" spans="1:6" ht="30" x14ac:dyDescent="0.25">
      <c r="A172" s="22">
        <v>171</v>
      </c>
      <c r="B172" s="24">
        <v>12</v>
      </c>
      <c r="C172" s="414" t="s">
        <v>217</v>
      </c>
      <c r="D172" s="90" t="s">
        <v>226</v>
      </c>
      <c r="E172" s="113"/>
      <c r="F172" s="136" t="s">
        <v>203</v>
      </c>
    </row>
    <row r="173" spans="1:6" ht="30" x14ac:dyDescent="0.25">
      <c r="A173" s="22">
        <v>172</v>
      </c>
      <c r="B173" s="24">
        <v>12</v>
      </c>
      <c r="C173" s="412" t="s">
        <v>227</v>
      </c>
      <c r="D173" s="87" t="s">
        <v>228</v>
      </c>
      <c r="E173" s="74" t="s">
        <v>229</v>
      </c>
      <c r="F173" s="136" t="s">
        <v>203</v>
      </c>
    </row>
    <row r="174" spans="1:6" ht="36" x14ac:dyDescent="0.25">
      <c r="A174" s="22">
        <v>173</v>
      </c>
      <c r="B174" s="24">
        <v>12</v>
      </c>
      <c r="C174" s="412" t="s">
        <v>230</v>
      </c>
      <c r="D174" s="87" t="s">
        <v>231</v>
      </c>
      <c r="E174" s="74" t="s">
        <v>232</v>
      </c>
      <c r="F174" s="136" t="s">
        <v>203</v>
      </c>
    </row>
    <row r="175" spans="1:6" ht="36" x14ac:dyDescent="0.25">
      <c r="A175" s="22">
        <v>174</v>
      </c>
      <c r="B175" s="24">
        <v>12</v>
      </c>
      <c r="C175" s="414" t="s">
        <v>233</v>
      </c>
      <c r="D175" s="90" t="s">
        <v>233</v>
      </c>
      <c r="E175" s="109" t="s">
        <v>234</v>
      </c>
      <c r="F175" s="136" t="s">
        <v>203</v>
      </c>
    </row>
    <row r="176" spans="1:6" ht="30" x14ac:dyDescent="0.25">
      <c r="A176" s="22">
        <v>175</v>
      </c>
      <c r="B176" s="24">
        <v>12</v>
      </c>
      <c r="C176" s="412" t="s">
        <v>235</v>
      </c>
      <c r="D176" s="87" t="s">
        <v>236</v>
      </c>
      <c r="E176" s="74" t="s">
        <v>237</v>
      </c>
      <c r="F176" s="136" t="s">
        <v>203</v>
      </c>
    </row>
    <row r="177" spans="1:6" ht="30" x14ac:dyDescent="0.25">
      <c r="A177" s="22">
        <v>176</v>
      </c>
      <c r="B177" s="24">
        <v>12</v>
      </c>
      <c r="C177" s="412" t="s">
        <v>238</v>
      </c>
      <c r="D177" s="87" t="s">
        <v>239</v>
      </c>
      <c r="E177" s="74" t="s">
        <v>240</v>
      </c>
      <c r="F177" s="136" t="s">
        <v>203</v>
      </c>
    </row>
    <row r="178" spans="1:6" ht="40.5" customHeight="1" x14ac:dyDescent="0.25">
      <c r="A178" s="22">
        <v>177</v>
      </c>
      <c r="B178" s="24">
        <v>12</v>
      </c>
      <c r="C178" s="412" t="s">
        <v>241</v>
      </c>
      <c r="D178" s="87" t="s">
        <v>242</v>
      </c>
      <c r="E178" s="74" t="s">
        <v>243</v>
      </c>
      <c r="F178" s="136" t="s">
        <v>203</v>
      </c>
    </row>
    <row r="179" spans="1:6" ht="36" x14ac:dyDescent="0.25">
      <c r="A179" s="22">
        <v>178</v>
      </c>
      <c r="B179" s="24">
        <v>12</v>
      </c>
      <c r="C179" s="87" t="s">
        <v>244</v>
      </c>
      <c r="D179" s="87" t="s">
        <v>244</v>
      </c>
      <c r="E179" s="74" t="s">
        <v>245</v>
      </c>
      <c r="F179" s="136" t="s">
        <v>203</v>
      </c>
    </row>
    <row r="180" spans="1:6" ht="36" x14ac:dyDescent="0.25">
      <c r="A180" s="22">
        <v>179</v>
      </c>
      <c r="B180" s="24">
        <v>12</v>
      </c>
      <c r="C180" s="87" t="s">
        <v>246</v>
      </c>
      <c r="D180" s="87" t="s">
        <v>246</v>
      </c>
      <c r="E180" s="74" t="s">
        <v>247</v>
      </c>
      <c r="F180" s="136" t="s">
        <v>203</v>
      </c>
    </row>
    <row r="181" spans="1:6" ht="36" x14ac:dyDescent="0.25">
      <c r="A181" s="22">
        <v>180</v>
      </c>
      <c r="B181" s="24">
        <v>12</v>
      </c>
      <c r="C181" s="87" t="s">
        <v>248</v>
      </c>
      <c r="D181" s="87" t="s">
        <v>248</v>
      </c>
      <c r="E181" s="74" t="s">
        <v>249</v>
      </c>
      <c r="F181" s="136" t="s">
        <v>203</v>
      </c>
    </row>
    <row r="182" spans="1:6" ht="36" x14ac:dyDescent="0.25">
      <c r="A182" s="22">
        <v>181</v>
      </c>
      <c r="B182" s="24">
        <v>12</v>
      </c>
      <c r="C182" s="412" t="s">
        <v>250</v>
      </c>
      <c r="D182" s="87" t="s">
        <v>251</v>
      </c>
      <c r="E182" s="74" t="s">
        <v>252</v>
      </c>
      <c r="F182" s="136" t="s">
        <v>203</v>
      </c>
    </row>
    <row r="183" spans="1:6" ht="36" x14ac:dyDescent="0.25">
      <c r="A183" s="22">
        <v>182</v>
      </c>
      <c r="B183" s="24">
        <v>12</v>
      </c>
      <c r="C183" s="413" t="s">
        <v>253</v>
      </c>
      <c r="D183" s="87" t="s">
        <v>253</v>
      </c>
      <c r="E183" s="74" t="s">
        <v>254</v>
      </c>
      <c r="F183" s="136" t="s">
        <v>203</v>
      </c>
    </row>
    <row r="184" spans="1:6" ht="36" x14ac:dyDescent="0.25">
      <c r="A184" s="22">
        <v>183</v>
      </c>
      <c r="B184" s="24">
        <v>12</v>
      </c>
      <c r="C184" s="413" t="s">
        <v>255</v>
      </c>
      <c r="D184" s="87" t="s">
        <v>255</v>
      </c>
      <c r="E184" s="74" t="s">
        <v>256</v>
      </c>
      <c r="F184" s="136" t="s">
        <v>203</v>
      </c>
    </row>
    <row r="185" spans="1:6" ht="36" x14ac:dyDescent="0.25">
      <c r="A185" s="22">
        <v>184</v>
      </c>
      <c r="B185" s="24">
        <v>12</v>
      </c>
      <c r="C185" s="412" t="s">
        <v>257</v>
      </c>
      <c r="D185" s="87" t="s">
        <v>258</v>
      </c>
      <c r="E185" s="74" t="s">
        <v>259</v>
      </c>
      <c r="F185" s="136" t="s">
        <v>203</v>
      </c>
    </row>
    <row r="186" spans="1:6" ht="36" x14ac:dyDescent="0.25">
      <c r="A186" s="22">
        <v>185</v>
      </c>
      <c r="B186" s="24">
        <v>12</v>
      </c>
      <c r="C186" s="413" t="s">
        <v>260</v>
      </c>
      <c r="D186" s="87" t="s">
        <v>260</v>
      </c>
      <c r="E186" s="74" t="s">
        <v>261</v>
      </c>
      <c r="F186" s="136" t="s">
        <v>203</v>
      </c>
    </row>
    <row r="187" spans="1:6" ht="36" x14ac:dyDescent="0.25">
      <c r="A187" s="22">
        <v>186</v>
      </c>
      <c r="B187" s="24">
        <v>12</v>
      </c>
      <c r="C187" s="412" t="s">
        <v>262</v>
      </c>
      <c r="D187" s="87" t="s">
        <v>263</v>
      </c>
      <c r="E187" s="74" t="s">
        <v>264</v>
      </c>
      <c r="F187" s="136" t="s">
        <v>203</v>
      </c>
    </row>
    <row r="188" spans="1:6" ht="30" x14ac:dyDescent="0.25">
      <c r="A188" s="22">
        <v>187</v>
      </c>
      <c r="B188" s="24">
        <v>12</v>
      </c>
      <c r="C188" s="412" t="s">
        <v>265</v>
      </c>
      <c r="D188" s="87" t="s">
        <v>266</v>
      </c>
      <c r="E188" s="74" t="s">
        <v>267</v>
      </c>
      <c r="F188" s="136" t="s">
        <v>203</v>
      </c>
    </row>
    <row r="189" spans="1:6" ht="30" x14ac:dyDescent="0.25">
      <c r="A189" s="162">
        <v>188</v>
      </c>
      <c r="B189" s="163">
        <v>12</v>
      </c>
      <c r="C189" s="415" t="s">
        <v>268</v>
      </c>
      <c r="D189" s="153" t="s">
        <v>269</v>
      </c>
      <c r="E189" s="114" t="s">
        <v>270</v>
      </c>
      <c r="F189" s="155" t="s">
        <v>203</v>
      </c>
    </row>
    <row r="190" spans="1:6" ht="30" x14ac:dyDescent="0.25">
      <c r="A190" s="22">
        <v>189</v>
      </c>
      <c r="B190" s="24">
        <v>12</v>
      </c>
      <c r="C190" s="412" t="s">
        <v>271</v>
      </c>
      <c r="D190" s="87" t="s">
        <v>271</v>
      </c>
      <c r="F190" s="136" t="s">
        <v>203</v>
      </c>
    </row>
    <row r="191" spans="1:6" ht="30" x14ac:dyDescent="0.25">
      <c r="A191" s="22">
        <v>190</v>
      </c>
      <c r="B191" s="24">
        <v>12</v>
      </c>
      <c r="C191" s="412" t="s">
        <v>272</v>
      </c>
      <c r="D191" s="87" t="s">
        <v>272</v>
      </c>
      <c r="F191" s="136" t="s">
        <v>203</v>
      </c>
    </row>
    <row r="192" spans="1:6" ht="30" x14ac:dyDescent="0.25">
      <c r="A192" s="22">
        <v>191</v>
      </c>
      <c r="B192" s="24">
        <v>12</v>
      </c>
      <c r="C192" s="412" t="s">
        <v>273</v>
      </c>
      <c r="D192" s="87" t="s">
        <v>273</v>
      </c>
      <c r="F192" s="136" t="s">
        <v>203</v>
      </c>
    </row>
    <row r="193" spans="1:6" ht="30" x14ac:dyDescent="0.25">
      <c r="A193" s="22">
        <v>192</v>
      </c>
      <c r="B193" s="24">
        <v>12</v>
      </c>
      <c r="C193" s="412" t="s">
        <v>274</v>
      </c>
      <c r="D193" s="87" t="s">
        <v>274</v>
      </c>
      <c r="F193" s="136" t="s">
        <v>203</v>
      </c>
    </row>
    <row r="194" spans="1:6" ht="30" x14ac:dyDescent="0.25">
      <c r="A194" s="22">
        <v>193</v>
      </c>
      <c r="B194" s="24">
        <v>12</v>
      </c>
      <c r="C194" s="412" t="s">
        <v>275</v>
      </c>
      <c r="D194" s="87" t="s">
        <v>275</v>
      </c>
      <c r="F194" s="136" t="s">
        <v>203</v>
      </c>
    </row>
    <row r="195" spans="1:6" ht="30" x14ac:dyDescent="0.25">
      <c r="A195" s="22">
        <v>194</v>
      </c>
      <c r="B195" s="24">
        <v>12</v>
      </c>
      <c r="C195" s="412" t="s">
        <v>276</v>
      </c>
      <c r="D195" s="87" t="s">
        <v>276</v>
      </c>
      <c r="F195" s="136" t="s">
        <v>203</v>
      </c>
    </row>
    <row r="196" spans="1:6" ht="30" x14ac:dyDescent="0.25">
      <c r="A196" s="22">
        <v>195</v>
      </c>
      <c r="B196" s="24">
        <v>12</v>
      </c>
      <c r="C196" s="412" t="s">
        <v>277</v>
      </c>
      <c r="D196" s="87" t="s">
        <v>277</v>
      </c>
      <c r="F196" s="136" t="s">
        <v>203</v>
      </c>
    </row>
    <row r="197" spans="1:6" ht="30" x14ac:dyDescent="0.25">
      <c r="A197" s="22">
        <v>196</v>
      </c>
      <c r="B197" s="24">
        <v>12</v>
      </c>
      <c r="C197" s="412" t="s">
        <v>278</v>
      </c>
      <c r="D197" s="87" t="s">
        <v>278</v>
      </c>
      <c r="F197" s="136" t="s">
        <v>203</v>
      </c>
    </row>
    <row r="198" spans="1:6" ht="30" x14ac:dyDescent="0.25">
      <c r="A198" s="22">
        <v>197</v>
      </c>
      <c r="B198" s="24">
        <v>12</v>
      </c>
      <c r="C198" s="412" t="s">
        <v>279</v>
      </c>
      <c r="D198" s="87" t="s">
        <v>279</v>
      </c>
      <c r="F198" s="136" t="s">
        <v>203</v>
      </c>
    </row>
    <row r="199" spans="1:6" ht="30" x14ac:dyDescent="0.25">
      <c r="A199" s="22">
        <v>198</v>
      </c>
      <c r="B199" s="24">
        <v>12</v>
      </c>
      <c r="C199" s="412" t="s">
        <v>280</v>
      </c>
      <c r="D199" s="87" t="s">
        <v>280</v>
      </c>
      <c r="E199" s="74" t="s">
        <v>281</v>
      </c>
      <c r="F199" s="136" t="s">
        <v>203</v>
      </c>
    </row>
    <row r="200" spans="1:6" ht="35.25" customHeight="1" x14ac:dyDescent="0.25">
      <c r="A200" s="22">
        <v>199</v>
      </c>
      <c r="B200" s="24">
        <v>12</v>
      </c>
      <c r="C200" s="412" t="s">
        <v>282</v>
      </c>
      <c r="D200" s="87" t="s">
        <v>282</v>
      </c>
      <c r="E200" s="110"/>
      <c r="F200" s="136" t="s">
        <v>203</v>
      </c>
    </row>
    <row r="201" spans="1:6" ht="30" x14ac:dyDescent="0.25">
      <c r="A201" s="22">
        <v>200</v>
      </c>
      <c r="B201" s="24">
        <v>12</v>
      </c>
      <c r="C201" s="412" t="s">
        <v>283</v>
      </c>
      <c r="D201" s="87" t="s">
        <v>283</v>
      </c>
      <c r="E201" s="74" t="s">
        <v>284</v>
      </c>
      <c r="F201" s="136" t="s">
        <v>203</v>
      </c>
    </row>
    <row r="202" spans="1:6" x14ac:dyDescent="0.25">
      <c r="A202" s="22">
        <v>201</v>
      </c>
      <c r="B202" s="24">
        <v>16</v>
      </c>
      <c r="C202" s="413" t="s">
        <v>285</v>
      </c>
      <c r="D202" s="87" t="s">
        <v>285</v>
      </c>
      <c r="E202" s="74" t="s">
        <v>286</v>
      </c>
    </row>
    <row r="203" spans="1:6" ht="24" x14ac:dyDescent="0.25">
      <c r="A203" s="22">
        <v>202</v>
      </c>
      <c r="B203" s="24">
        <v>16</v>
      </c>
      <c r="C203" s="413" t="s">
        <v>287</v>
      </c>
      <c r="D203" s="87" t="s">
        <v>287</v>
      </c>
      <c r="E203" s="74" t="s">
        <v>288</v>
      </c>
    </row>
    <row r="204" spans="1:6" ht="25.5" x14ac:dyDescent="0.25">
      <c r="A204" s="22">
        <v>203</v>
      </c>
      <c r="B204" s="24">
        <v>16</v>
      </c>
      <c r="C204" s="413" t="s">
        <v>289</v>
      </c>
      <c r="D204" s="87" t="s">
        <v>289</v>
      </c>
      <c r="E204" s="109"/>
    </row>
    <row r="205" spans="1:6" ht="25.5" x14ac:dyDescent="0.25">
      <c r="A205" s="22">
        <v>204</v>
      </c>
      <c r="B205" s="24">
        <v>16</v>
      </c>
      <c r="C205" s="413" t="s">
        <v>289</v>
      </c>
      <c r="D205" s="87" t="s">
        <v>289</v>
      </c>
      <c r="E205" s="109"/>
    </row>
    <row r="206" spans="1:6" ht="24" x14ac:dyDescent="0.25">
      <c r="A206" s="22">
        <v>205</v>
      </c>
      <c r="B206" s="24">
        <v>16</v>
      </c>
      <c r="C206" s="413" t="s">
        <v>290</v>
      </c>
      <c r="D206" s="87" t="s">
        <v>290</v>
      </c>
      <c r="E206" s="74" t="s">
        <v>291</v>
      </c>
    </row>
    <row r="207" spans="1:6" ht="24" x14ac:dyDescent="0.25">
      <c r="A207" s="22">
        <v>206</v>
      </c>
      <c r="B207" s="24">
        <v>16</v>
      </c>
      <c r="C207" s="413" t="s">
        <v>292</v>
      </c>
      <c r="D207" s="87" t="s">
        <v>292</v>
      </c>
      <c r="E207" s="74" t="s">
        <v>293</v>
      </c>
    </row>
    <row r="208" spans="1:6" ht="24" x14ac:dyDescent="0.25">
      <c r="A208" s="22">
        <v>207</v>
      </c>
      <c r="B208" s="24">
        <v>16</v>
      </c>
      <c r="C208" s="413" t="s">
        <v>294</v>
      </c>
      <c r="D208" s="87" t="s">
        <v>294</v>
      </c>
      <c r="E208" s="74" t="s">
        <v>295</v>
      </c>
    </row>
    <row r="209" spans="1:7" ht="24" x14ac:dyDescent="0.25">
      <c r="A209" s="22">
        <v>208</v>
      </c>
      <c r="B209" s="24">
        <v>16</v>
      </c>
      <c r="C209" s="413" t="s">
        <v>296</v>
      </c>
      <c r="D209" s="87" t="s">
        <v>296</v>
      </c>
      <c r="E209" s="74" t="s">
        <v>297</v>
      </c>
    </row>
    <row r="210" spans="1:7" ht="24" x14ac:dyDescent="0.25">
      <c r="A210" s="22">
        <v>209</v>
      </c>
      <c r="B210" s="24">
        <v>16</v>
      </c>
      <c r="C210" s="413" t="s">
        <v>298</v>
      </c>
      <c r="D210" s="87" t="s">
        <v>298</v>
      </c>
      <c r="E210" s="74" t="s">
        <v>299</v>
      </c>
    </row>
    <row r="211" spans="1:7" ht="24" x14ac:dyDescent="0.25">
      <c r="A211" s="22">
        <v>210</v>
      </c>
      <c r="B211" s="24">
        <v>16</v>
      </c>
      <c r="C211" s="413" t="s">
        <v>300</v>
      </c>
      <c r="D211" s="87" t="s">
        <v>300</v>
      </c>
      <c r="E211" s="74" t="s">
        <v>301</v>
      </c>
    </row>
    <row r="212" spans="1:7" ht="24" x14ac:dyDescent="0.25">
      <c r="A212" s="22">
        <v>211</v>
      </c>
      <c r="B212" s="24">
        <v>16</v>
      </c>
      <c r="C212" s="413" t="s">
        <v>302</v>
      </c>
      <c r="D212" s="87" t="s">
        <v>302</v>
      </c>
      <c r="E212" s="74" t="s">
        <v>303</v>
      </c>
    </row>
    <row r="213" spans="1:7" ht="24" x14ac:dyDescent="0.25">
      <c r="A213" s="22">
        <v>212</v>
      </c>
      <c r="B213" s="24">
        <v>16</v>
      </c>
      <c r="C213" s="413" t="s">
        <v>304</v>
      </c>
      <c r="D213" s="87" t="s">
        <v>304</v>
      </c>
      <c r="E213" s="74" t="s">
        <v>305</v>
      </c>
    </row>
    <row r="214" spans="1:7" x14ac:dyDescent="0.25">
      <c r="A214" s="22">
        <v>213</v>
      </c>
      <c r="B214" s="24">
        <v>16</v>
      </c>
      <c r="C214" s="413" t="s">
        <v>306</v>
      </c>
      <c r="D214" s="87" t="s">
        <v>306</v>
      </c>
      <c r="E214" s="109"/>
    </row>
    <row r="215" spans="1:7" ht="24" x14ac:dyDescent="0.25">
      <c r="A215" s="22">
        <v>214</v>
      </c>
      <c r="B215" s="24">
        <v>16</v>
      </c>
      <c r="C215" s="413" t="s">
        <v>307</v>
      </c>
      <c r="D215" s="87" t="s">
        <v>307</v>
      </c>
      <c r="E215" s="74" t="s">
        <v>308</v>
      </c>
    </row>
    <row r="216" spans="1:7" x14ac:dyDescent="0.25">
      <c r="A216" s="22">
        <v>215</v>
      </c>
      <c r="B216" s="24">
        <v>16</v>
      </c>
      <c r="C216" s="413" t="s">
        <v>309</v>
      </c>
      <c r="D216" s="87" t="s">
        <v>309</v>
      </c>
      <c r="E216" s="74" t="s">
        <v>310</v>
      </c>
    </row>
    <row r="217" spans="1:7" ht="24" x14ac:dyDescent="0.25">
      <c r="A217" s="22">
        <v>216</v>
      </c>
      <c r="B217" s="24">
        <v>16</v>
      </c>
      <c r="C217" s="413" t="s">
        <v>311</v>
      </c>
      <c r="D217" s="87" t="s">
        <v>311</v>
      </c>
      <c r="E217" s="74" t="s">
        <v>312</v>
      </c>
    </row>
    <row r="218" spans="1:7" ht="24" x14ac:dyDescent="0.25">
      <c r="A218" s="22">
        <v>217</v>
      </c>
      <c r="B218" s="24">
        <v>16</v>
      </c>
      <c r="C218" s="413" t="s">
        <v>313</v>
      </c>
      <c r="D218" s="87" t="s">
        <v>313</v>
      </c>
      <c r="E218" s="74" t="s">
        <v>314</v>
      </c>
    </row>
    <row r="219" spans="1:7" ht="24" x14ac:dyDescent="0.25">
      <c r="A219" s="22">
        <v>218</v>
      </c>
      <c r="B219" s="24">
        <v>16</v>
      </c>
      <c r="C219" s="412" t="s">
        <v>315</v>
      </c>
      <c r="D219" s="87" t="s">
        <v>316</v>
      </c>
      <c r="E219" s="74" t="s">
        <v>317</v>
      </c>
    </row>
    <row r="220" spans="1:7" ht="25.5" x14ac:dyDescent="0.25">
      <c r="A220" s="22">
        <v>219</v>
      </c>
      <c r="B220" s="24">
        <v>16</v>
      </c>
      <c r="C220" s="413" t="s">
        <v>318</v>
      </c>
      <c r="D220" s="87" t="s">
        <v>318</v>
      </c>
      <c r="E220" s="74" t="s">
        <v>319</v>
      </c>
    </row>
    <row r="221" spans="1:7" ht="24" x14ac:dyDescent="0.25">
      <c r="A221" s="22">
        <v>220</v>
      </c>
      <c r="B221" s="24">
        <v>16</v>
      </c>
      <c r="C221" s="413" t="s">
        <v>320</v>
      </c>
      <c r="D221" s="87" t="s">
        <v>320</v>
      </c>
      <c r="E221" s="74" t="s">
        <v>321</v>
      </c>
    </row>
    <row r="222" spans="1:7" ht="36" x14ac:dyDescent="0.25">
      <c r="A222" s="22">
        <v>221</v>
      </c>
      <c r="B222" s="24">
        <v>16</v>
      </c>
      <c r="C222" s="413" t="s">
        <v>322</v>
      </c>
      <c r="D222" s="87" t="s">
        <v>322</v>
      </c>
      <c r="E222" s="74" t="s">
        <v>323</v>
      </c>
    </row>
    <row r="223" spans="1:7" ht="24" x14ac:dyDescent="0.25">
      <c r="A223" s="255">
        <v>222</v>
      </c>
      <c r="B223" s="34">
        <v>16</v>
      </c>
      <c r="C223" s="414" t="s">
        <v>324</v>
      </c>
      <c r="D223" s="90" t="s">
        <v>324</v>
      </c>
      <c r="E223" s="109" t="s">
        <v>325</v>
      </c>
      <c r="F223" s="714"/>
      <c r="G223" s="62"/>
    </row>
    <row r="224" spans="1:7" ht="24" x14ac:dyDescent="0.25">
      <c r="A224" s="22">
        <v>223</v>
      </c>
      <c r="B224" s="24">
        <v>18</v>
      </c>
      <c r="C224" s="412" t="s">
        <v>326</v>
      </c>
      <c r="D224" s="149"/>
      <c r="E224" s="113" t="s">
        <v>327</v>
      </c>
      <c r="F224" s="136" t="s">
        <v>14</v>
      </c>
      <c r="G224" s="6" t="s">
        <v>328</v>
      </c>
    </row>
    <row r="225" spans="1:6" ht="24" x14ac:dyDescent="0.25">
      <c r="A225" s="22">
        <v>224</v>
      </c>
      <c r="B225" s="24">
        <v>18</v>
      </c>
      <c r="C225" s="412" t="s">
        <v>329</v>
      </c>
      <c r="D225" s="149"/>
      <c r="E225" s="113" t="s">
        <v>327</v>
      </c>
      <c r="F225" s="136" t="s">
        <v>14</v>
      </c>
    </row>
    <row r="226" spans="1:6" ht="24" x14ac:dyDescent="0.25">
      <c r="A226" s="22">
        <v>225</v>
      </c>
      <c r="B226" s="24">
        <v>18</v>
      </c>
      <c r="C226" s="412" t="s">
        <v>330</v>
      </c>
      <c r="D226" s="149"/>
      <c r="E226" s="113" t="s">
        <v>327</v>
      </c>
      <c r="F226" s="136" t="s">
        <v>331</v>
      </c>
    </row>
    <row r="227" spans="1:6" ht="24" x14ac:dyDescent="0.25">
      <c r="A227" s="22">
        <v>226</v>
      </c>
      <c r="B227" s="24">
        <v>18</v>
      </c>
      <c r="C227" s="412" t="s">
        <v>332</v>
      </c>
      <c r="D227" s="149"/>
      <c r="E227" s="113" t="s">
        <v>327</v>
      </c>
      <c r="F227" s="136" t="s">
        <v>14</v>
      </c>
    </row>
    <row r="228" spans="1:6" ht="24" x14ac:dyDescent="0.25">
      <c r="A228" s="22">
        <v>227</v>
      </c>
      <c r="B228" s="24">
        <v>18</v>
      </c>
      <c r="C228" s="412" t="s">
        <v>333</v>
      </c>
      <c r="D228" s="149"/>
      <c r="E228" s="113" t="s">
        <v>327</v>
      </c>
      <c r="F228" s="136" t="s">
        <v>14</v>
      </c>
    </row>
    <row r="229" spans="1:6" ht="24" x14ac:dyDescent="0.25">
      <c r="A229" s="22">
        <v>228</v>
      </c>
      <c r="B229" s="24">
        <v>18</v>
      </c>
      <c r="C229" s="412" t="s">
        <v>334</v>
      </c>
      <c r="D229" s="149"/>
      <c r="E229" s="113" t="s">
        <v>327</v>
      </c>
      <c r="F229" s="136" t="s">
        <v>14</v>
      </c>
    </row>
    <row r="230" spans="1:6" ht="24" x14ac:dyDescent="0.25">
      <c r="A230" s="22">
        <v>229</v>
      </c>
      <c r="B230" s="24">
        <v>18</v>
      </c>
      <c r="C230" s="412" t="s">
        <v>335</v>
      </c>
      <c r="D230" s="149"/>
      <c r="E230" s="113" t="s">
        <v>327</v>
      </c>
      <c r="F230" s="136" t="s">
        <v>14</v>
      </c>
    </row>
    <row r="231" spans="1:6" ht="24" x14ac:dyDescent="0.25">
      <c r="A231" s="22">
        <v>230</v>
      </c>
      <c r="B231" s="24">
        <v>18</v>
      </c>
      <c r="C231" s="412" t="s">
        <v>336</v>
      </c>
      <c r="D231" s="149"/>
      <c r="E231" s="113" t="s">
        <v>327</v>
      </c>
      <c r="F231" s="136" t="s">
        <v>14</v>
      </c>
    </row>
    <row r="232" spans="1:6" ht="24" x14ac:dyDescent="0.25">
      <c r="A232" s="22">
        <v>231</v>
      </c>
      <c r="B232" s="24">
        <v>18</v>
      </c>
      <c r="C232" s="412" t="s">
        <v>337</v>
      </c>
      <c r="D232" s="149"/>
      <c r="E232" s="113" t="s">
        <v>327</v>
      </c>
      <c r="F232" s="136" t="s">
        <v>14</v>
      </c>
    </row>
    <row r="233" spans="1:6" ht="24" x14ac:dyDescent="0.25">
      <c r="A233" s="22">
        <v>232</v>
      </c>
      <c r="B233" s="24">
        <v>18</v>
      </c>
      <c r="C233" s="412" t="s">
        <v>338</v>
      </c>
      <c r="D233" s="149"/>
      <c r="E233" s="113" t="s">
        <v>327</v>
      </c>
      <c r="F233" s="136" t="s">
        <v>14</v>
      </c>
    </row>
    <row r="234" spans="1:6" ht="24" x14ac:dyDescent="0.25">
      <c r="A234" s="22">
        <v>233</v>
      </c>
      <c r="B234" s="24">
        <v>18</v>
      </c>
      <c r="C234" s="412" t="s">
        <v>339</v>
      </c>
      <c r="D234" s="149"/>
      <c r="E234" s="113" t="s">
        <v>327</v>
      </c>
      <c r="F234" s="136" t="s">
        <v>14</v>
      </c>
    </row>
    <row r="235" spans="1:6" ht="24" x14ac:dyDescent="0.25">
      <c r="A235" s="22">
        <v>234</v>
      </c>
      <c r="B235" s="24">
        <v>18</v>
      </c>
      <c r="C235" s="412" t="s">
        <v>340</v>
      </c>
      <c r="D235" s="149"/>
      <c r="E235" s="113" t="s">
        <v>341</v>
      </c>
      <c r="F235" s="136" t="s">
        <v>14</v>
      </c>
    </row>
    <row r="236" spans="1:6" x14ac:dyDescent="0.25">
      <c r="A236" s="22">
        <v>235</v>
      </c>
      <c r="B236" s="24">
        <v>21</v>
      </c>
      <c r="C236" s="412" t="s">
        <v>342</v>
      </c>
      <c r="D236" s="87"/>
      <c r="F236" s="136" t="s">
        <v>14</v>
      </c>
    </row>
    <row r="237" spans="1:6" x14ac:dyDescent="0.25">
      <c r="A237" s="22">
        <v>236</v>
      </c>
      <c r="B237" s="24">
        <v>21</v>
      </c>
      <c r="C237" s="412" t="s">
        <v>343</v>
      </c>
      <c r="D237" s="87"/>
      <c r="F237" s="136" t="s">
        <v>14</v>
      </c>
    </row>
    <row r="238" spans="1:6" x14ac:dyDescent="0.25">
      <c r="A238" s="22">
        <v>237</v>
      </c>
      <c r="B238" s="24">
        <v>21</v>
      </c>
      <c r="C238" s="412" t="s">
        <v>344</v>
      </c>
      <c r="D238" s="87"/>
      <c r="F238" s="136" t="s">
        <v>14</v>
      </c>
    </row>
    <row r="239" spans="1:6" x14ac:dyDescent="0.25">
      <c r="A239" s="22">
        <v>238</v>
      </c>
      <c r="B239" s="24">
        <v>21</v>
      </c>
      <c r="C239" s="412" t="s">
        <v>345</v>
      </c>
      <c r="D239" s="87"/>
      <c r="F239" s="136" t="s">
        <v>14</v>
      </c>
    </row>
    <row r="240" spans="1:6" x14ac:dyDescent="0.25">
      <c r="A240" s="22">
        <v>239</v>
      </c>
      <c r="B240" s="24">
        <v>21</v>
      </c>
      <c r="C240" s="412" t="s">
        <v>346</v>
      </c>
      <c r="D240" s="87"/>
      <c r="F240" s="136" t="s">
        <v>14</v>
      </c>
    </row>
    <row r="241" spans="1:6" x14ac:dyDescent="0.25">
      <c r="A241" s="22">
        <v>240</v>
      </c>
      <c r="B241" s="24">
        <v>21</v>
      </c>
      <c r="C241" s="412" t="s">
        <v>347</v>
      </c>
      <c r="D241" s="87"/>
      <c r="F241" s="136" t="s">
        <v>14</v>
      </c>
    </row>
    <row r="242" spans="1:6" x14ac:dyDescent="0.25">
      <c r="A242" s="22">
        <v>241</v>
      </c>
      <c r="B242" s="24">
        <v>21</v>
      </c>
      <c r="C242" s="412" t="s">
        <v>348</v>
      </c>
      <c r="D242" s="87"/>
      <c r="F242" s="136" t="s">
        <v>14</v>
      </c>
    </row>
    <row r="243" spans="1:6" x14ac:dyDescent="0.25">
      <c r="A243" s="22">
        <v>242</v>
      </c>
      <c r="B243" s="24">
        <v>21</v>
      </c>
      <c r="C243" s="412" t="s">
        <v>349</v>
      </c>
      <c r="D243" s="87"/>
      <c r="F243" s="136" t="s">
        <v>14</v>
      </c>
    </row>
    <row r="244" spans="1:6" x14ac:dyDescent="0.25">
      <c r="A244" s="22">
        <v>243</v>
      </c>
      <c r="B244" s="24">
        <v>21</v>
      </c>
      <c r="C244" s="412" t="s">
        <v>350</v>
      </c>
      <c r="D244" s="87"/>
      <c r="F244" s="136" t="s">
        <v>14</v>
      </c>
    </row>
    <row r="245" spans="1:6" x14ac:dyDescent="0.25">
      <c r="A245" s="22">
        <v>244</v>
      </c>
      <c r="B245" s="24">
        <v>21</v>
      </c>
      <c r="C245" s="412" t="s">
        <v>342</v>
      </c>
      <c r="D245" s="87"/>
      <c r="F245" s="136" t="s">
        <v>14</v>
      </c>
    </row>
    <row r="246" spans="1:6" x14ac:dyDescent="0.25">
      <c r="A246" s="22">
        <v>245</v>
      </c>
      <c r="B246" s="24">
        <v>21</v>
      </c>
      <c r="C246" s="412" t="s">
        <v>351</v>
      </c>
      <c r="D246" s="87"/>
      <c r="F246" s="136" t="s">
        <v>14</v>
      </c>
    </row>
    <row r="247" spans="1:6" x14ac:dyDescent="0.25">
      <c r="A247" s="22">
        <v>246</v>
      </c>
      <c r="B247" s="24">
        <v>21</v>
      </c>
      <c r="C247" s="412" t="s">
        <v>352</v>
      </c>
      <c r="D247" s="87"/>
      <c r="F247" s="136" t="s">
        <v>14</v>
      </c>
    </row>
    <row r="248" spans="1:6" x14ac:dyDescent="0.25">
      <c r="A248" s="22">
        <v>247</v>
      </c>
      <c r="B248" s="24">
        <v>21</v>
      </c>
      <c r="C248" s="412" t="s">
        <v>353</v>
      </c>
      <c r="D248" s="87"/>
      <c r="F248" s="136" t="s">
        <v>14</v>
      </c>
    </row>
    <row r="249" spans="1:6" x14ac:dyDescent="0.25">
      <c r="A249" s="22">
        <v>248</v>
      </c>
      <c r="B249" s="24">
        <v>21</v>
      </c>
      <c r="C249" s="412" t="s">
        <v>354</v>
      </c>
      <c r="D249" s="87"/>
      <c r="F249" s="136" t="s">
        <v>14</v>
      </c>
    </row>
    <row r="250" spans="1:6" x14ac:dyDescent="0.25">
      <c r="A250" s="22">
        <v>249</v>
      </c>
      <c r="B250" s="24">
        <v>21</v>
      </c>
      <c r="C250" s="412" t="s">
        <v>355</v>
      </c>
      <c r="D250" s="87"/>
      <c r="F250" s="136" t="s">
        <v>14</v>
      </c>
    </row>
    <row r="251" spans="1:6" x14ac:dyDescent="0.25">
      <c r="A251" s="22">
        <v>250</v>
      </c>
      <c r="B251" s="24">
        <v>21</v>
      </c>
      <c r="C251" s="412" t="s">
        <v>356</v>
      </c>
      <c r="D251" s="87"/>
      <c r="F251" s="136" t="s">
        <v>14</v>
      </c>
    </row>
    <row r="252" spans="1:6" x14ac:dyDescent="0.25">
      <c r="A252" s="22">
        <v>251</v>
      </c>
      <c r="B252" s="24">
        <v>21</v>
      </c>
      <c r="C252" s="412" t="s">
        <v>357</v>
      </c>
      <c r="D252" s="87"/>
      <c r="F252" s="136" t="s">
        <v>14</v>
      </c>
    </row>
    <row r="253" spans="1:6" x14ac:dyDescent="0.25">
      <c r="A253" s="22">
        <v>252</v>
      </c>
      <c r="B253" s="24">
        <v>21</v>
      </c>
      <c r="C253" s="412" t="s">
        <v>358</v>
      </c>
      <c r="D253" s="87"/>
      <c r="F253" s="136" t="s">
        <v>14</v>
      </c>
    </row>
    <row r="254" spans="1:6" x14ac:dyDescent="0.25">
      <c r="A254" s="22">
        <v>253</v>
      </c>
      <c r="B254" s="24">
        <v>21</v>
      </c>
      <c r="C254" s="412" t="s">
        <v>359</v>
      </c>
      <c r="D254" s="87"/>
      <c r="F254" s="136" t="s">
        <v>14</v>
      </c>
    </row>
    <row r="255" spans="1:6" x14ac:dyDescent="0.25">
      <c r="A255" s="22">
        <v>254</v>
      </c>
      <c r="B255" s="24">
        <v>21</v>
      </c>
      <c r="C255" s="412" t="s">
        <v>360</v>
      </c>
      <c r="D255" s="87"/>
      <c r="F255" s="136" t="s">
        <v>14</v>
      </c>
    </row>
    <row r="256" spans="1:6" x14ac:dyDescent="0.25">
      <c r="A256" s="22">
        <v>255</v>
      </c>
      <c r="B256" s="24">
        <v>21</v>
      </c>
      <c r="C256" s="412" t="s">
        <v>361</v>
      </c>
      <c r="D256" s="87"/>
      <c r="F256" s="136" t="s">
        <v>14</v>
      </c>
    </row>
    <row r="257" spans="1:6" x14ac:dyDescent="0.25">
      <c r="A257" s="22">
        <v>256</v>
      </c>
      <c r="B257" s="24">
        <v>21</v>
      </c>
      <c r="C257" s="412" t="s">
        <v>362</v>
      </c>
      <c r="D257" s="87"/>
      <c r="F257" s="136" t="s">
        <v>14</v>
      </c>
    </row>
    <row r="258" spans="1:6" x14ac:dyDescent="0.25">
      <c r="A258" s="22">
        <v>257</v>
      </c>
      <c r="B258" s="24">
        <v>21</v>
      </c>
      <c r="C258" s="412" t="s">
        <v>342</v>
      </c>
      <c r="D258" s="87"/>
      <c r="F258" s="136" t="s">
        <v>14</v>
      </c>
    </row>
    <row r="259" spans="1:6" x14ac:dyDescent="0.25">
      <c r="A259" s="22">
        <v>258</v>
      </c>
      <c r="B259" s="24">
        <v>21</v>
      </c>
      <c r="C259" s="412" t="s">
        <v>346</v>
      </c>
      <c r="D259" s="87"/>
      <c r="F259" s="136" t="s">
        <v>14</v>
      </c>
    </row>
    <row r="260" spans="1:6" x14ac:dyDescent="0.25">
      <c r="A260" s="22">
        <v>259</v>
      </c>
      <c r="B260" s="24">
        <v>21</v>
      </c>
      <c r="C260" s="412" t="s">
        <v>342</v>
      </c>
      <c r="D260" s="87"/>
      <c r="F260" s="136" t="s">
        <v>14</v>
      </c>
    </row>
    <row r="261" spans="1:6" x14ac:dyDescent="0.25">
      <c r="A261" s="22">
        <v>260</v>
      </c>
      <c r="B261" s="24">
        <v>21</v>
      </c>
      <c r="C261" s="412" t="s">
        <v>342</v>
      </c>
      <c r="D261" s="87"/>
      <c r="F261" s="136" t="s">
        <v>14</v>
      </c>
    </row>
    <row r="262" spans="1:6" x14ac:dyDescent="0.25">
      <c r="A262" s="22">
        <v>261</v>
      </c>
      <c r="B262" s="24">
        <v>21</v>
      </c>
      <c r="C262" s="412" t="s">
        <v>346</v>
      </c>
      <c r="D262" s="87"/>
      <c r="F262" s="136" t="s">
        <v>14</v>
      </c>
    </row>
    <row r="263" spans="1:6" x14ac:dyDescent="0.25">
      <c r="A263" s="22">
        <v>262</v>
      </c>
      <c r="B263" s="24">
        <v>21</v>
      </c>
      <c r="C263" s="412" t="s">
        <v>363</v>
      </c>
      <c r="D263" s="87"/>
      <c r="F263" s="136" t="s">
        <v>14</v>
      </c>
    </row>
    <row r="264" spans="1:6" x14ac:dyDescent="0.25">
      <c r="A264" s="22">
        <v>263</v>
      </c>
      <c r="B264" s="24">
        <v>21</v>
      </c>
      <c r="C264" s="412" t="s">
        <v>364</v>
      </c>
      <c r="D264" s="87"/>
      <c r="F264" s="136" t="s">
        <v>14</v>
      </c>
    </row>
    <row r="265" spans="1:6" x14ac:dyDescent="0.25">
      <c r="A265" s="22">
        <v>264</v>
      </c>
      <c r="B265" s="24">
        <v>21</v>
      </c>
      <c r="C265" s="412" t="s">
        <v>365</v>
      </c>
      <c r="D265" s="87"/>
      <c r="F265" s="136" t="s">
        <v>14</v>
      </c>
    </row>
    <row r="266" spans="1:6" x14ac:dyDescent="0.25">
      <c r="A266" s="22">
        <v>265</v>
      </c>
      <c r="B266" s="24">
        <v>21</v>
      </c>
      <c r="C266" s="412" t="s">
        <v>366</v>
      </c>
      <c r="D266" s="87"/>
      <c r="F266" s="136" t="s">
        <v>14</v>
      </c>
    </row>
    <row r="267" spans="1:6" ht="24" x14ac:dyDescent="0.25">
      <c r="A267" s="22">
        <v>266</v>
      </c>
      <c r="B267" s="24">
        <v>19</v>
      </c>
      <c r="C267" s="412" t="s">
        <v>367</v>
      </c>
      <c r="D267" s="87"/>
      <c r="E267" s="74" t="s">
        <v>368</v>
      </c>
    </row>
    <row r="268" spans="1:6" x14ac:dyDescent="0.25">
      <c r="A268" s="22">
        <v>267</v>
      </c>
      <c r="B268" s="24">
        <v>19</v>
      </c>
      <c r="C268" s="412" t="s">
        <v>369</v>
      </c>
      <c r="D268" s="87"/>
    </row>
    <row r="269" spans="1:6" x14ac:dyDescent="0.25">
      <c r="A269" s="22">
        <v>268</v>
      </c>
      <c r="B269" s="24">
        <v>19</v>
      </c>
      <c r="C269" s="412" t="s">
        <v>370</v>
      </c>
      <c r="D269" s="87"/>
    </row>
    <row r="270" spans="1:6" ht="36" x14ac:dyDescent="0.25">
      <c r="A270" s="22">
        <v>269</v>
      </c>
      <c r="B270" s="24">
        <v>19</v>
      </c>
      <c r="C270" s="412" t="s">
        <v>371</v>
      </c>
      <c r="D270" s="87" t="s">
        <v>372</v>
      </c>
      <c r="E270" s="74" t="s">
        <v>373</v>
      </c>
    </row>
    <row r="271" spans="1:6" x14ac:dyDescent="0.25">
      <c r="A271" s="22">
        <v>270</v>
      </c>
      <c r="B271" s="24">
        <v>19</v>
      </c>
      <c r="C271" s="412" t="s">
        <v>374</v>
      </c>
      <c r="D271" s="87"/>
    </row>
    <row r="272" spans="1:6" x14ac:dyDescent="0.25">
      <c r="A272" s="22">
        <v>271</v>
      </c>
      <c r="B272" s="24">
        <v>19</v>
      </c>
      <c r="C272" s="412" t="s">
        <v>375</v>
      </c>
      <c r="D272" s="87"/>
    </row>
    <row r="273" spans="1:4" x14ac:dyDescent="0.25">
      <c r="A273" s="22">
        <v>272</v>
      </c>
      <c r="B273" s="24">
        <v>19</v>
      </c>
      <c r="C273" s="412" t="s">
        <v>376</v>
      </c>
      <c r="D273" s="87"/>
    </row>
    <row r="274" spans="1:4" x14ac:dyDescent="0.25">
      <c r="A274" s="22">
        <v>273</v>
      </c>
      <c r="B274" s="24">
        <v>19</v>
      </c>
      <c r="C274" s="412" t="s">
        <v>377</v>
      </c>
      <c r="D274" s="87"/>
    </row>
    <row r="275" spans="1:4" x14ac:dyDescent="0.25">
      <c r="A275" s="22">
        <v>274</v>
      </c>
      <c r="B275" s="24">
        <v>19</v>
      </c>
      <c r="C275" s="412" t="s">
        <v>378</v>
      </c>
      <c r="D275" s="87"/>
    </row>
    <row r="276" spans="1:4" x14ac:dyDescent="0.25">
      <c r="A276" s="22">
        <v>275</v>
      </c>
      <c r="B276" s="24">
        <v>19</v>
      </c>
      <c r="C276" s="412" t="s">
        <v>379</v>
      </c>
      <c r="D276" s="87"/>
    </row>
    <row r="277" spans="1:4" x14ac:dyDescent="0.25">
      <c r="A277" s="22">
        <v>276</v>
      </c>
      <c r="B277" s="24">
        <v>19</v>
      </c>
      <c r="C277" s="412" t="s">
        <v>380</v>
      </c>
      <c r="D277" s="87"/>
    </row>
    <row r="278" spans="1:4" x14ac:dyDescent="0.25">
      <c r="A278" s="22">
        <v>277</v>
      </c>
      <c r="B278" s="24">
        <v>19</v>
      </c>
      <c r="C278" s="412" t="s">
        <v>381</v>
      </c>
      <c r="D278" s="87"/>
    </row>
    <row r="279" spans="1:4" x14ac:dyDescent="0.25">
      <c r="A279" s="22">
        <v>278</v>
      </c>
      <c r="B279" s="24">
        <v>19</v>
      </c>
      <c r="C279" s="412" t="s">
        <v>382</v>
      </c>
      <c r="D279" s="87"/>
    </row>
    <row r="280" spans="1:4" x14ac:dyDescent="0.25">
      <c r="A280" s="22">
        <v>279</v>
      </c>
      <c r="B280" s="24">
        <v>19</v>
      </c>
      <c r="C280" s="412" t="s">
        <v>383</v>
      </c>
      <c r="D280" s="87"/>
    </row>
    <row r="281" spans="1:4" x14ac:dyDescent="0.25">
      <c r="A281" s="22">
        <v>280</v>
      </c>
      <c r="B281" s="24">
        <v>19</v>
      </c>
      <c r="C281" s="412" t="s">
        <v>384</v>
      </c>
      <c r="D281" s="87"/>
    </row>
    <row r="282" spans="1:4" x14ac:dyDescent="0.25">
      <c r="A282" s="22">
        <v>281</v>
      </c>
      <c r="B282" s="24">
        <v>19</v>
      </c>
      <c r="C282" s="412" t="s">
        <v>385</v>
      </c>
      <c r="D282" s="87"/>
    </row>
    <row r="283" spans="1:4" x14ac:dyDescent="0.25">
      <c r="A283" s="22">
        <v>282</v>
      </c>
      <c r="B283" s="24">
        <v>19</v>
      </c>
      <c r="C283" s="412" t="s">
        <v>386</v>
      </c>
      <c r="D283" s="87"/>
    </row>
    <row r="284" spans="1:4" x14ac:dyDescent="0.25">
      <c r="A284" s="22">
        <v>283</v>
      </c>
      <c r="B284" s="24">
        <v>19</v>
      </c>
      <c r="C284" s="412" t="s">
        <v>387</v>
      </c>
      <c r="D284" s="87"/>
    </row>
    <row r="285" spans="1:4" x14ac:dyDescent="0.25">
      <c r="A285" s="22">
        <v>284</v>
      </c>
      <c r="B285" s="24">
        <v>19</v>
      </c>
      <c r="C285" s="412" t="s">
        <v>388</v>
      </c>
      <c r="D285" s="87"/>
    </row>
    <row r="286" spans="1:4" x14ac:dyDescent="0.25">
      <c r="A286" s="22">
        <v>285</v>
      </c>
      <c r="B286" s="24">
        <v>19</v>
      </c>
      <c r="C286" s="412" t="s">
        <v>25</v>
      </c>
      <c r="D286" s="87"/>
    </row>
    <row r="287" spans="1:4" x14ac:dyDescent="0.25">
      <c r="A287" s="22">
        <v>286</v>
      </c>
      <c r="B287" s="24">
        <v>19</v>
      </c>
      <c r="C287" s="412" t="s">
        <v>389</v>
      </c>
      <c r="D287" s="87"/>
    </row>
    <row r="288" spans="1:4" x14ac:dyDescent="0.25">
      <c r="A288" s="22">
        <v>287</v>
      </c>
      <c r="B288" s="24">
        <v>19</v>
      </c>
      <c r="C288" s="412" t="s">
        <v>390</v>
      </c>
      <c r="D288" s="87"/>
    </row>
    <row r="289" spans="1:6" x14ac:dyDescent="0.25">
      <c r="A289" s="22">
        <v>288</v>
      </c>
      <c r="B289" s="24">
        <v>19</v>
      </c>
      <c r="C289" s="412" t="s">
        <v>391</v>
      </c>
      <c r="D289" s="87"/>
    </row>
    <row r="290" spans="1:6" x14ac:dyDescent="0.25">
      <c r="A290" s="22">
        <v>289</v>
      </c>
      <c r="B290" s="24">
        <v>19</v>
      </c>
      <c r="C290" s="412" t="s">
        <v>392</v>
      </c>
      <c r="D290" s="87"/>
    </row>
    <row r="291" spans="1:6" x14ac:dyDescent="0.25">
      <c r="A291" s="22">
        <v>290</v>
      </c>
      <c r="B291" s="24">
        <v>19</v>
      </c>
      <c r="C291" s="412" t="s">
        <v>393</v>
      </c>
      <c r="D291" s="87"/>
    </row>
    <row r="292" spans="1:6" x14ac:dyDescent="0.25">
      <c r="A292" s="22">
        <v>291</v>
      </c>
      <c r="B292" s="24">
        <v>19</v>
      </c>
      <c r="C292" s="412" t="s">
        <v>394</v>
      </c>
      <c r="D292" s="87" t="s">
        <v>394</v>
      </c>
    </row>
    <row r="293" spans="1:6" ht="25.5" x14ac:dyDescent="0.25">
      <c r="A293" s="22">
        <v>292</v>
      </c>
      <c r="B293" s="24">
        <v>19</v>
      </c>
      <c r="C293" s="412" t="s">
        <v>395</v>
      </c>
      <c r="D293" s="87" t="s">
        <v>395</v>
      </c>
    </row>
    <row r="294" spans="1:6" x14ac:dyDescent="0.25">
      <c r="A294" s="22">
        <v>293</v>
      </c>
      <c r="B294" s="24">
        <v>19</v>
      </c>
      <c r="C294" s="412" t="s">
        <v>396</v>
      </c>
      <c r="D294" s="87" t="s">
        <v>396</v>
      </c>
    </row>
    <row r="295" spans="1:6" ht="25.5" x14ac:dyDescent="0.25">
      <c r="A295" s="22">
        <v>294</v>
      </c>
      <c r="B295" s="24">
        <v>19</v>
      </c>
      <c r="C295" s="412" t="s">
        <v>397</v>
      </c>
      <c r="D295" s="87" t="s">
        <v>397</v>
      </c>
    </row>
    <row r="296" spans="1:6" ht="24" x14ac:dyDescent="0.25">
      <c r="A296" s="22">
        <v>295</v>
      </c>
      <c r="B296" s="24">
        <v>19</v>
      </c>
      <c r="C296" s="412" t="s">
        <v>398</v>
      </c>
      <c r="D296" s="87" t="s">
        <v>398</v>
      </c>
      <c r="E296" s="74" t="s">
        <v>399</v>
      </c>
    </row>
    <row r="297" spans="1:6" ht="24" x14ac:dyDescent="0.25">
      <c r="A297" s="22">
        <v>296</v>
      </c>
      <c r="B297" s="24">
        <v>19</v>
      </c>
      <c r="C297" s="412" t="s">
        <v>400</v>
      </c>
      <c r="D297" s="87" t="s">
        <v>400</v>
      </c>
      <c r="E297" s="74" t="s">
        <v>401</v>
      </c>
    </row>
    <row r="298" spans="1:6" ht="24" x14ac:dyDescent="0.25">
      <c r="A298" s="22">
        <v>297</v>
      </c>
      <c r="B298" s="24">
        <v>19</v>
      </c>
      <c r="C298" s="412" t="s">
        <v>402</v>
      </c>
      <c r="D298" s="87" t="s">
        <v>402</v>
      </c>
      <c r="E298" s="112" t="s">
        <v>403</v>
      </c>
    </row>
    <row r="299" spans="1:6" ht="24" x14ac:dyDescent="0.25">
      <c r="A299" s="22">
        <v>298</v>
      </c>
      <c r="B299" s="24">
        <v>19</v>
      </c>
      <c r="C299" s="412" t="s">
        <v>404</v>
      </c>
      <c r="D299" s="87" t="s">
        <v>404</v>
      </c>
      <c r="E299" s="112" t="s">
        <v>405</v>
      </c>
    </row>
    <row r="300" spans="1:6" x14ac:dyDescent="0.25">
      <c r="A300" s="22">
        <v>299</v>
      </c>
      <c r="B300" s="24">
        <v>19</v>
      </c>
      <c r="C300" s="412" t="s">
        <v>406</v>
      </c>
      <c r="D300" s="87" t="s">
        <v>406</v>
      </c>
      <c r="E300" s="112"/>
    </row>
    <row r="301" spans="1:6" x14ac:dyDescent="0.25">
      <c r="A301" s="22">
        <v>300</v>
      </c>
      <c r="B301" s="24">
        <v>19</v>
      </c>
      <c r="C301" s="412" t="s">
        <v>407</v>
      </c>
      <c r="D301" s="87" t="s">
        <v>407</v>
      </c>
    </row>
    <row r="302" spans="1:6" x14ac:dyDescent="0.25">
      <c r="A302" s="22">
        <v>301</v>
      </c>
      <c r="B302" s="24">
        <v>19</v>
      </c>
      <c r="C302" s="412" t="s">
        <v>408</v>
      </c>
      <c r="D302" s="87" t="s">
        <v>408</v>
      </c>
    </row>
    <row r="303" spans="1:6" x14ac:dyDescent="0.25">
      <c r="A303" s="22">
        <v>302</v>
      </c>
      <c r="B303" s="24">
        <v>19</v>
      </c>
      <c r="C303" s="412" t="s">
        <v>409</v>
      </c>
      <c r="D303" s="87" t="s">
        <v>409</v>
      </c>
    </row>
    <row r="304" spans="1:6" ht="25.5" x14ac:dyDescent="0.25">
      <c r="A304" s="22">
        <v>303</v>
      </c>
      <c r="B304" s="24">
        <v>36</v>
      </c>
      <c r="C304" s="412" t="s">
        <v>410</v>
      </c>
      <c r="D304" s="87" t="s">
        <v>411</v>
      </c>
      <c r="E304" s="74" t="s">
        <v>412</v>
      </c>
      <c r="F304" s="136" t="s">
        <v>223</v>
      </c>
    </row>
    <row r="305" spans="1:6" ht="24" x14ac:dyDescent="0.25">
      <c r="A305" s="22">
        <v>304</v>
      </c>
      <c r="B305" s="24">
        <v>36</v>
      </c>
      <c r="C305" s="412" t="s">
        <v>413</v>
      </c>
      <c r="D305" s="87" t="s">
        <v>414</v>
      </c>
      <c r="E305" s="74" t="s">
        <v>415</v>
      </c>
      <c r="F305" s="136" t="s">
        <v>14</v>
      </c>
    </row>
    <row r="306" spans="1:6" ht="30" x14ac:dyDescent="0.25">
      <c r="A306" s="22">
        <v>305</v>
      </c>
      <c r="B306" s="24">
        <v>36</v>
      </c>
      <c r="C306" s="412" t="s">
        <v>416</v>
      </c>
      <c r="D306" s="87" t="s">
        <v>417</v>
      </c>
      <c r="E306" s="74" t="s">
        <v>418</v>
      </c>
      <c r="F306" s="136" t="s">
        <v>419</v>
      </c>
    </row>
    <row r="307" spans="1:6" ht="25.5" x14ac:dyDescent="0.25">
      <c r="A307" s="22">
        <v>306</v>
      </c>
      <c r="B307" s="24">
        <v>36</v>
      </c>
      <c r="C307" s="412" t="s">
        <v>420</v>
      </c>
      <c r="D307" s="87" t="s">
        <v>421</v>
      </c>
      <c r="E307" s="74" t="s">
        <v>422</v>
      </c>
      <c r="F307" s="136" t="s">
        <v>14</v>
      </c>
    </row>
    <row r="308" spans="1:6" ht="25.5" x14ac:dyDescent="0.25">
      <c r="A308" s="22">
        <v>306</v>
      </c>
      <c r="B308" s="24">
        <v>36</v>
      </c>
      <c r="C308" s="412" t="s">
        <v>423</v>
      </c>
      <c r="D308" s="87" t="s">
        <v>421</v>
      </c>
      <c r="E308" s="74" t="s">
        <v>422</v>
      </c>
      <c r="F308" s="136" t="s">
        <v>14</v>
      </c>
    </row>
    <row r="309" spans="1:6" ht="30" x14ac:dyDescent="0.25">
      <c r="A309" s="22">
        <v>308</v>
      </c>
      <c r="B309" s="24">
        <v>36</v>
      </c>
      <c r="C309" s="412" t="s">
        <v>424</v>
      </c>
      <c r="D309" s="87" t="s">
        <v>425</v>
      </c>
      <c r="E309" s="74" t="s">
        <v>426</v>
      </c>
      <c r="F309" s="136" t="s">
        <v>427</v>
      </c>
    </row>
    <row r="310" spans="1:6" ht="30" x14ac:dyDescent="0.25">
      <c r="A310" s="22">
        <v>308</v>
      </c>
      <c r="B310" s="24">
        <v>36</v>
      </c>
      <c r="C310" s="412" t="s">
        <v>428</v>
      </c>
      <c r="D310" s="87" t="s">
        <v>425</v>
      </c>
      <c r="E310" s="74" t="s">
        <v>426</v>
      </c>
      <c r="F310" s="136" t="s">
        <v>427</v>
      </c>
    </row>
    <row r="311" spans="1:6" ht="24" x14ac:dyDescent="0.25">
      <c r="A311" s="22">
        <v>310</v>
      </c>
      <c r="B311" s="24">
        <v>36</v>
      </c>
      <c r="C311" s="412" t="s">
        <v>429</v>
      </c>
      <c r="D311" s="87" t="s">
        <v>430</v>
      </c>
      <c r="E311" s="74" t="s">
        <v>431</v>
      </c>
      <c r="F311" s="136" t="s">
        <v>14</v>
      </c>
    </row>
    <row r="312" spans="1:6" ht="24" x14ac:dyDescent="0.25">
      <c r="A312" s="22">
        <v>311</v>
      </c>
      <c r="B312" s="24">
        <v>36</v>
      </c>
      <c r="C312" s="412" t="s">
        <v>432</v>
      </c>
      <c r="D312" s="87" t="s">
        <v>433</v>
      </c>
      <c r="E312" s="74" t="s">
        <v>434</v>
      </c>
      <c r="F312" s="136" t="s">
        <v>14</v>
      </c>
    </row>
    <row r="313" spans="1:6" ht="24" x14ac:dyDescent="0.25">
      <c r="A313" s="22">
        <v>311</v>
      </c>
      <c r="B313" s="24">
        <v>36</v>
      </c>
      <c r="C313" s="412" t="s">
        <v>435</v>
      </c>
      <c r="D313" s="87" t="s">
        <v>433</v>
      </c>
      <c r="E313" s="74" t="s">
        <v>434</v>
      </c>
      <c r="F313" s="136" t="s">
        <v>14</v>
      </c>
    </row>
    <row r="314" spans="1:6" ht="30" x14ac:dyDescent="0.25">
      <c r="A314" s="22">
        <v>313</v>
      </c>
      <c r="B314" s="24">
        <v>36</v>
      </c>
      <c r="C314" s="412" t="s">
        <v>436</v>
      </c>
      <c r="D314" s="87" t="s">
        <v>437</v>
      </c>
      <c r="E314" s="74" t="s">
        <v>438</v>
      </c>
      <c r="F314" s="136" t="s">
        <v>419</v>
      </c>
    </row>
    <row r="315" spans="1:6" x14ac:dyDescent="0.25">
      <c r="A315" s="22">
        <v>314</v>
      </c>
      <c r="B315" s="24">
        <v>36</v>
      </c>
      <c r="C315" s="412" t="s">
        <v>439</v>
      </c>
      <c r="D315" s="87" t="s">
        <v>440</v>
      </c>
      <c r="E315" s="74" t="s">
        <v>441</v>
      </c>
      <c r="F315" s="136" t="s">
        <v>14</v>
      </c>
    </row>
    <row r="316" spans="1:6" x14ac:dyDescent="0.25">
      <c r="A316" s="165">
        <v>314</v>
      </c>
      <c r="B316" s="24">
        <v>36</v>
      </c>
      <c r="C316" s="412" t="s">
        <v>442</v>
      </c>
      <c r="D316" s="87" t="s">
        <v>440</v>
      </c>
      <c r="E316" s="74" t="s">
        <v>441</v>
      </c>
      <c r="F316" s="136" t="s">
        <v>14</v>
      </c>
    </row>
    <row r="317" spans="1:6" x14ac:dyDescent="0.25">
      <c r="A317" s="165">
        <v>314</v>
      </c>
      <c r="B317" s="24">
        <v>36</v>
      </c>
      <c r="C317" s="412" t="s">
        <v>443</v>
      </c>
      <c r="D317" s="87" t="s">
        <v>440</v>
      </c>
      <c r="E317" s="74" t="s">
        <v>441</v>
      </c>
      <c r="F317" s="136" t="s">
        <v>14</v>
      </c>
    </row>
    <row r="318" spans="1:6" ht="24" x14ac:dyDescent="0.25">
      <c r="A318" s="22">
        <v>317</v>
      </c>
      <c r="B318" s="24">
        <v>36</v>
      </c>
      <c r="C318" s="412" t="s">
        <v>444</v>
      </c>
      <c r="D318" s="87" t="s">
        <v>445</v>
      </c>
      <c r="E318" s="74" t="s">
        <v>446</v>
      </c>
      <c r="F318" s="136" t="s">
        <v>14</v>
      </c>
    </row>
    <row r="319" spans="1:6" ht="24" x14ac:dyDescent="0.25">
      <c r="A319" s="22">
        <v>317</v>
      </c>
      <c r="B319" s="24">
        <v>36</v>
      </c>
      <c r="C319" s="412" t="s">
        <v>447</v>
      </c>
      <c r="D319" s="87" t="s">
        <v>445</v>
      </c>
      <c r="E319" s="74" t="s">
        <v>446</v>
      </c>
      <c r="F319" s="136" t="s">
        <v>14</v>
      </c>
    </row>
    <row r="320" spans="1:6" ht="24" x14ac:dyDescent="0.25">
      <c r="A320" s="22">
        <v>317</v>
      </c>
      <c r="B320" s="24">
        <v>36</v>
      </c>
      <c r="C320" s="412" t="s">
        <v>448</v>
      </c>
      <c r="D320" s="87" t="s">
        <v>445</v>
      </c>
      <c r="E320" s="74" t="s">
        <v>446</v>
      </c>
      <c r="F320" s="136" t="s">
        <v>14</v>
      </c>
    </row>
    <row r="321" spans="1:7" ht="36" x14ac:dyDescent="0.25">
      <c r="A321" s="144">
        <v>320</v>
      </c>
      <c r="B321" s="147">
        <v>36</v>
      </c>
      <c r="C321" s="413" t="s">
        <v>449</v>
      </c>
      <c r="D321" s="119" t="s">
        <v>450</v>
      </c>
      <c r="E321" s="110" t="s">
        <v>185</v>
      </c>
      <c r="F321" s="238" t="s">
        <v>203</v>
      </c>
    </row>
    <row r="322" spans="1:7" ht="24" x14ac:dyDescent="0.25">
      <c r="A322" s="22">
        <v>321</v>
      </c>
      <c r="B322" s="24">
        <v>36</v>
      </c>
      <c r="C322" s="412" t="s">
        <v>451</v>
      </c>
      <c r="D322" s="87" t="s">
        <v>452</v>
      </c>
      <c r="E322" s="74" t="s">
        <v>453</v>
      </c>
      <c r="F322" s="136" t="s">
        <v>14</v>
      </c>
    </row>
    <row r="323" spans="1:7" ht="24" x14ac:dyDescent="0.25">
      <c r="A323" s="22">
        <v>321</v>
      </c>
      <c r="B323" s="24">
        <v>36</v>
      </c>
      <c r="C323" s="412" t="s">
        <v>454</v>
      </c>
      <c r="D323" s="87" t="s">
        <v>452</v>
      </c>
      <c r="E323" s="74" t="s">
        <v>453</v>
      </c>
      <c r="F323" s="136" t="s">
        <v>14</v>
      </c>
    </row>
    <row r="324" spans="1:7" ht="24" x14ac:dyDescent="0.25">
      <c r="A324" s="22">
        <v>321</v>
      </c>
      <c r="B324" s="24">
        <v>36</v>
      </c>
      <c r="C324" s="412" t="s">
        <v>455</v>
      </c>
      <c r="D324" s="87" t="s">
        <v>452</v>
      </c>
      <c r="E324" s="74" t="s">
        <v>453</v>
      </c>
      <c r="F324" s="136" t="s">
        <v>14</v>
      </c>
    </row>
    <row r="325" spans="1:7" ht="24" x14ac:dyDescent="0.25">
      <c r="A325" s="22">
        <v>321</v>
      </c>
      <c r="B325" s="24">
        <v>36</v>
      </c>
      <c r="C325" s="412" t="s">
        <v>456</v>
      </c>
      <c r="D325" s="87" t="s">
        <v>452</v>
      </c>
      <c r="E325" s="74" t="s">
        <v>453</v>
      </c>
      <c r="F325" s="136" t="s">
        <v>14</v>
      </c>
    </row>
    <row r="326" spans="1:7" ht="24" x14ac:dyDescent="0.25">
      <c r="A326" s="22">
        <v>325</v>
      </c>
      <c r="B326" s="24">
        <v>36</v>
      </c>
      <c r="C326" s="412" t="s">
        <v>457</v>
      </c>
      <c r="D326" s="87" t="s">
        <v>458</v>
      </c>
      <c r="E326" s="74" t="s">
        <v>459</v>
      </c>
      <c r="F326" s="136" t="s">
        <v>460</v>
      </c>
    </row>
    <row r="327" spans="1:7" ht="24" x14ac:dyDescent="0.25">
      <c r="A327" s="22">
        <v>325</v>
      </c>
      <c r="B327" s="24">
        <v>36</v>
      </c>
      <c r="C327" s="412" t="s">
        <v>461</v>
      </c>
      <c r="D327" s="87" t="s">
        <v>458</v>
      </c>
      <c r="E327" s="74" t="s">
        <v>459</v>
      </c>
      <c r="F327" s="136" t="s">
        <v>460</v>
      </c>
    </row>
    <row r="328" spans="1:7" ht="24" x14ac:dyDescent="0.25">
      <c r="A328" s="22">
        <v>325</v>
      </c>
      <c r="B328" s="24">
        <v>36</v>
      </c>
      <c r="C328" s="412" t="s">
        <v>462</v>
      </c>
      <c r="D328" s="87" t="s">
        <v>458</v>
      </c>
      <c r="E328" s="74" t="s">
        <v>459</v>
      </c>
      <c r="F328" s="136" t="s">
        <v>460</v>
      </c>
    </row>
    <row r="329" spans="1:7" ht="24" x14ac:dyDescent="0.25">
      <c r="A329" s="22">
        <v>325</v>
      </c>
      <c r="B329" s="24">
        <v>36</v>
      </c>
      <c r="C329" s="412" t="s">
        <v>463</v>
      </c>
      <c r="D329" s="87" t="s">
        <v>458</v>
      </c>
      <c r="E329" s="74" t="s">
        <v>459</v>
      </c>
      <c r="F329" s="136" t="s">
        <v>460</v>
      </c>
    </row>
    <row r="330" spans="1:7" ht="24" x14ac:dyDescent="0.25">
      <c r="A330" s="22">
        <v>325</v>
      </c>
      <c r="B330" s="24">
        <v>36</v>
      </c>
      <c r="C330" s="412" t="s">
        <v>464</v>
      </c>
      <c r="D330" s="87" t="s">
        <v>458</v>
      </c>
      <c r="E330" s="74" t="s">
        <v>459</v>
      </c>
      <c r="F330" s="136" t="s">
        <v>460</v>
      </c>
    </row>
    <row r="331" spans="1:7" ht="25.5" x14ac:dyDescent="0.25">
      <c r="A331" s="22">
        <v>330</v>
      </c>
      <c r="B331" s="24">
        <v>24</v>
      </c>
      <c r="C331" s="413"/>
      <c r="D331" s="87" t="s">
        <v>465</v>
      </c>
      <c r="F331" s="136" t="s">
        <v>466</v>
      </c>
    </row>
    <row r="332" spans="1:7" ht="24" x14ac:dyDescent="0.25">
      <c r="A332" s="22">
        <v>331</v>
      </c>
      <c r="B332" s="24">
        <v>24</v>
      </c>
      <c r="C332" s="413" t="s">
        <v>467</v>
      </c>
      <c r="D332" s="87" t="s">
        <v>467</v>
      </c>
      <c r="E332" s="74" t="s">
        <v>468</v>
      </c>
      <c r="F332" s="136" t="s">
        <v>466</v>
      </c>
    </row>
    <row r="333" spans="1:7" ht="24" x14ac:dyDescent="0.25">
      <c r="A333" s="22">
        <v>332</v>
      </c>
      <c r="B333" s="24">
        <v>24</v>
      </c>
      <c r="C333" s="412" t="s">
        <v>469</v>
      </c>
      <c r="D333" s="87" t="s">
        <v>469</v>
      </c>
      <c r="E333" s="74" t="s">
        <v>470</v>
      </c>
      <c r="F333" s="136" t="s">
        <v>466</v>
      </c>
    </row>
    <row r="334" spans="1:7" s="142" customFormat="1" ht="25.5" x14ac:dyDescent="0.25">
      <c r="A334" s="144">
        <v>333</v>
      </c>
      <c r="B334" s="147">
        <v>24</v>
      </c>
      <c r="C334" s="119" t="s">
        <v>471</v>
      </c>
      <c r="D334" s="119" t="s">
        <v>471</v>
      </c>
      <c r="E334" s="110"/>
      <c r="F334" s="238" t="s">
        <v>466</v>
      </c>
      <c r="G334" s="61"/>
    </row>
    <row r="335" spans="1:7" s="142" customFormat="1" ht="25.5" x14ac:dyDescent="0.25">
      <c r="A335" s="144">
        <v>334</v>
      </c>
      <c r="B335" s="147">
        <v>24</v>
      </c>
      <c r="C335" s="119" t="s">
        <v>472</v>
      </c>
      <c r="D335" s="119" t="s">
        <v>472</v>
      </c>
      <c r="E335" s="110"/>
      <c r="F335" s="238" t="s">
        <v>466</v>
      </c>
      <c r="G335" s="61"/>
    </row>
    <row r="336" spans="1:7" s="142" customFormat="1" ht="25.5" x14ac:dyDescent="0.25">
      <c r="A336" s="144">
        <v>335</v>
      </c>
      <c r="B336" s="147">
        <v>24</v>
      </c>
      <c r="C336" s="119" t="s">
        <v>473</v>
      </c>
      <c r="D336" s="119" t="s">
        <v>473</v>
      </c>
      <c r="E336" s="110"/>
      <c r="F336" s="238" t="s">
        <v>466</v>
      </c>
      <c r="G336" s="61"/>
    </row>
    <row r="337" spans="1:7" s="142" customFormat="1" ht="25.5" x14ac:dyDescent="0.25">
      <c r="A337" s="144">
        <v>336</v>
      </c>
      <c r="B337" s="147">
        <v>24</v>
      </c>
      <c r="C337" s="119" t="s">
        <v>474</v>
      </c>
      <c r="D337" s="119" t="s">
        <v>474</v>
      </c>
      <c r="E337" s="110"/>
      <c r="F337" s="238" t="s">
        <v>466</v>
      </c>
      <c r="G337" s="61"/>
    </row>
    <row r="338" spans="1:7" s="57" customFormat="1" x14ac:dyDescent="0.25">
      <c r="A338" s="255">
        <v>337</v>
      </c>
      <c r="B338" s="34">
        <v>31</v>
      </c>
      <c r="C338" s="414" t="s">
        <v>475</v>
      </c>
      <c r="D338" s="90"/>
      <c r="E338" s="109"/>
      <c r="F338" s="714" t="s">
        <v>460</v>
      </c>
      <c r="G338" s="62"/>
    </row>
    <row r="339" spans="1:7" s="57" customFormat="1" x14ac:dyDescent="0.25">
      <c r="A339" s="255">
        <v>338</v>
      </c>
      <c r="B339" s="34">
        <v>31</v>
      </c>
      <c r="C339" s="414" t="s">
        <v>476</v>
      </c>
      <c r="D339" s="90"/>
      <c r="E339" s="109"/>
      <c r="F339" s="714" t="s">
        <v>460</v>
      </c>
      <c r="G339" s="62"/>
    </row>
    <row r="340" spans="1:7" s="57" customFormat="1" x14ac:dyDescent="0.25">
      <c r="A340" s="255">
        <v>339</v>
      </c>
      <c r="B340" s="34">
        <v>31</v>
      </c>
      <c r="C340" s="414" t="s">
        <v>477</v>
      </c>
      <c r="D340" s="90"/>
      <c r="E340" s="109"/>
      <c r="F340" s="714" t="s">
        <v>460</v>
      </c>
      <c r="G340" s="62"/>
    </row>
    <row r="341" spans="1:7" ht="24" x14ac:dyDescent="0.25">
      <c r="A341" s="22">
        <v>340</v>
      </c>
      <c r="B341" s="24">
        <v>16</v>
      </c>
      <c r="C341" s="412" t="s">
        <v>478</v>
      </c>
      <c r="D341" s="87" t="s">
        <v>479</v>
      </c>
      <c r="E341" s="74" t="s">
        <v>480</v>
      </c>
    </row>
    <row r="342" spans="1:7" s="142" customFormat="1" ht="29.25" customHeight="1" x14ac:dyDescent="0.25">
      <c r="A342" s="144">
        <v>341</v>
      </c>
      <c r="B342" s="147">
        <v>16</v>
      </c>
      <c r="C342" s="413" t="s">
        <v>481</v>
      </c>
      <c r="D342" s="119" t="s">
        <v>482</v>
      </c>
      <c r="E342" s="110" t="s">
        <v>483</v>
      </c>
      <c r="F342" s="238"/>
      <c r="G342" s="61"/>
    </row>
    <row r="343" spans="1:7" ht="36" x14ac:dyDescent="0.25">
      <c r="A343" s="22">
        <v>342</v>
      </c>
      <c r="B343" s="24">
        <v>16</v>
      </c>
      <c r="C343" s="412" t="s">
        <v>481</v>
      </c>
      <c r="D343" s="87" t="s">
        <v>484</v>
      </c>
      <c r="E343" s="110" t="s">
        <v>485</v>
      </c>
    </row>
    <row r="344" spans="1:7" ht="24" x14ac:dyDescent="0.25">
      <c r="A344" s="22">
        <v>343</v>
      </c>
      <c r="B344" s="24">
        <v>16</v>
      </c>
      <c r="C344" s="412" t="s">
        <v>486</v>
      </c>
      <c r="D344" s="89" t="s">
        <v>487</v>
      </c>
      <c r="E344" s="74" t="s">
        <v>488</v>
      </c>
    </row>
    <row r="345" spans="1:7" ht="38.25" x14ac:dyDescent="0.25">
      <c r="A345" s="22">
        <v>344</v>
      </c>
      <c r="B345" s="24">
        <v>16</v>
      </c>
      <c r="C345" s="412" t="s">
        <v>489</v>
      </c>
      <c r="D345" s="87" t="s">
        <v>490</v>
      </c>
      <c r="E345" s="74" t="s">
        <v>491</v>
      </c>
    </row>
    <row r="346" spans="1:7" ht="24" x14ac:dyDescent="0.25">
      <c r="A346" s="22">
        <v>345</v>
      </c>
      <c r="B346" s="24">
        <v>16</v>
      </c>
      <c r="C346" s="412" t="s">
        <v>492</v>
      </c>
      <c r="D346" s="87" t="s">
        <v>493</v>
      </c>
      <c r="E346" s="74" t="s">
        <v>494</v>
      </c>
    </row>
    <row r="347" spans="1:7" ht="25.5" x14ac:dyDescent="0.25">
      <c r="A347" s="162">
        <v>345</v>
      </c>
      <c r="B347" s="182"/>
      <c r="C347" s="152" t="s">
        <v>495</v>
      </c>
      <c r="D347" s="152"/>
      <c r="E347" s="112" t="s">
        <v>496</v>
      </c>
    </row>
    <row r="348" spans="1:7" ht="36" x14ac:dyDescent="0.25">
      <c r="A348" s="162">
        <v>344</v>
      </c>
      <c r="B348" s="182"/>
      <c r="C348" s="152" t="s">
        <v>497</v>
      </c>
      <c r="D348" s="152"/>
      <c r="E348" s="112" t="s">
        <v>498</v>
      </c>
    </row>
    <row r="349" spans="1:7" ht="38.25" x14ac:dyDescent="0.25">
      <c r="A349" s="162">
        <v>344</v>
      </c>
      <c r="B349" s="182"/>
      <c r="C349" s="152" t="s">
        <v>499</v>
      </c>
      <c r="D349" s="152"/>
      <c r="E349" s="112" t="s">
        <v>500</v>
      </c>
    </row>
    <row r="350" spans="1:7" ht="25.5" x14ac:dyDescent="0.25">
      <c r="A350" s="162">
        <v>344</v>
      </c>
      <c r="B350" s="182"/>
      <c r="C350" s="152" t="s">
        <v>501</v>
      </c>
      <c r="D350" s="152"/>
      <c r="E350" s="112" t="s">
        <v>502</v>
      </c>
    </row>
    <row r="351" spans="1:7" ht="48" x14ac:dyDescent="0.25">
      <c r="A351" s="162">
        <v>344</v>
      </c>
      <c r="B351" s="182"/>
      <c r="C351" s="152" t="s">
        <v>503</v>
      </c>
      <c r="D351" s="152"/>
      <c r="E351" s="112" t="s">
        <v>504</v>
      </c>
    </row>
    <row r="352" spans="1:7" ht="25.5" x14ac:dyDescent="0.25">
      <c r="A352" s="162">
        <v>344</v>
      </c>
      <c r="B352" s="182"/>
      <c r="C352" s="152" t="s">
        <v>505</v>
      </c>
      <c r="D352" s="152"/>
      <c r="E352" s="112" t="s">
        <v>506</v>
      </c>
    </row>
    <row r="353" spans="1:6" ht="24" x14ac:dyDescent="0.25">
      <c r="A353" s="232">
        <v>346</v>
      </c>
      <c r="B353" s="24">
        <v>16</v>
      </c>
      <c r="C353" s="92" t="s">
        <v>507</v>
      </c>
      <c r="D353" s="92" t="s">
        <v>508</v>
      </c>
      <c r="E353" s="116" t="s">
        <v>509</v>
      </c>
    </row>
    <row r="354" spans="1:6" ht="24" x14ac:dyDescent="0.25">
      <c r="A354" s="232">
        <v>346</v>
      </c>
      <c r="B354" s="24">
        <v>16</v>
      </c>
      <c r="C354" s="92" t="s">
        <v>510</v>
      </c>
      <c r="D354" s="92" t="s">
        <v>508</v>
      </c>
      <c r="E354" s="116" t="s">
        <v>509</v>
      </c>
    </row>
    <row r="355" spans="1:6" ht="24" x14ac:dyDescent="0.25">
      <c r="A355" s="232">
        <v>346</v>
      </c>
      <c r="B355" s="24">
        <v>16</v>
      </c>
      <c r="C355" s="92" t="s">
        <v>511</v>
      </c>
      <c r="D355" s="92" t="s">
        <v>508</v>
      </c>
      <c r="E355" s="116" t="s">
        <v>509</v>
      </c>
    </row>
    <row r="356" spans="1:6" ht="24" x14ac:dyDescent="0.25">
      <c r="A356" s="232">
        <v>346</v>
      </c>
      <c r="B356" s="24">
        <v>16</v>
      </c>
      <c r="C356" s="92" t="s">
        <v>512</v>
      </c>
      <c r="D356" s="92" t="s">
        <v>508</v>
      </c>
      <c r="E356" s="116" t="s">
        <v>509</v>
      </c>
    </row>
    <row r="357" spans="1:6" ht="30" x14ac:dyDescent="0.25">
      <c r="A357" s="22">
        <v>350</v>
      </c>
      <c r="B357" s="24">
        <v>16</v>
      </c>
      <c r="C357" s="414" t="s">
        <v>513</v>
      </c>
      <c r="D357" s="90" t="s">
        <v>514</v>
      </c>
      <c r="E357" s="62" t="s">
        <v>325</v>
      </c>
    </row>
    <row r="358" spans="1:6" ht="24" x14ac:dyDescent="0.25">
      <c r="A358" s="22">
        <v>351</v>
      </c>
      <c r="B358" s="24">
        <v>16</v>
      </c>
      <c r="C358" s="412" t="s">
        <v>515</v>
      </c>
      <c r="D358" s="87" t="s">
        <v>516</v>
      </c>
      <c r="E358" s="74" t="s">
        <v>517</v>
      </c>
    </row>
    <row r="359" spans="1:6" ht="24" x14ac:dyDescent="0.25">
      <c r="A359" s="22">
        <v>352</v>
      </c>
      <c r="B359" s="24">
        <v>16</v>
      </c>
      <c r="C359" s="412" t="s">
        <v>518</v>
      </c>
      <c r="D359" s="87" t="s">
        <v>519</v>
      </c>
      <c r="E359" s="74" t="s">
        <v>520</v>
      </c>
    </row>
    <row r="360" spans="1:6" ht="24" x14ac:dyDescent="0.25">
      <c r="A360" s="22">
        <v>352</v>
      </c>
      <c r="B360" s="24">
        <v>16</v>
      </c>
      <c r="C360" s="412" t="s">
        <v>518</v>
      </c>
      <c r="D360" s="87" t="s">
        <v>519</v>
      </c>
      <c r="E360" s="74" t="s">
        <v>520</v>
      </c>
    </row>
    <row r="361" spans="1:6" x14ac:dyDescent="0.25">
      <c r="A361" s="22">
        <v>353</v>
      </c>
      <c r="B361" s="24">
        <v>24</v>
      </c>
      <c r="C361" s="412" t="s">
        <v>521</v>
      </c>
      <c r="D361" s="87" t="s">
        <v>522</v>
      </c>
      <c r="E361" s="110"/>
    </row>
    <row r="362" spans="1:6" x14ac:dyDescent="0.25">
      <c r="A362" s="22">
        <v>354</v>
      </c>
      <c r="B362" s="24">
        <v>24</v>
      </c>
      <c r="C362" s="412" t="s">
        <v>523</v>
      </c>
      <c r="D362" s="87" t="s">
        <v>522</v>
      </c>
      <c r="E362" s="110"/>
    </row>
    <row r="363" spans="1:6" x14ac:dyDescent="0.25">
      <c r="A363" s="22">
        <v>355</v>
      </c>
      <c r="B363" s="24">
        <v>24</v>
      </c>
      <c r="C363" s="412" t="s">
        <v>524</v>
      </c>
      <c r="D363" s="87" t="s">
        <v>522</v>
      </c>
      <c r="E363" s="110"/>
    </row>
    <row r="364" spans="1:6" x14ac:dyDescent="0.25">
      <c r="A364" s="22">
        <v>356</v>
      </c>
      <c r="B364" s="24">
        <v>24</v>
      </c>
      <c r="C364" s="412" t="s">
        <v>525</v>
      </c>
      <c r="D364" s="87" t="s">
        <v>522</v>
      </c>
      <c r="E364" s="110"/>
    </row>
    <row r="365" spans="1:6" ht="25.5" x14ac:dyDescent="0.25">
      <c r="A365" s="22">
        <v>357</v>
      </c>
      <c r="B365" s="24">
        <v>24</v>
      </c>
      <c r="C365" s="412" t="s">
        <v>526</v>
      </c>
      <c r="D365" s="87" t="s">
        <v>522</v>
      </c>
      <c r="E365" s="110"/>
    </row>
    <row r="366" spans="1:6" x14ac:dyDescent="0.25">
      <c r="A366" s="22">
        <v>358</v>
      </c>
      <c r="B366" s="24">
        <v>24</v>
      </c>
      <c r="C366" s="412" t="s">
        <v>527</v>
      </c>
      <c r="D366" s="87" t="s">
        <v>522</v>
      </c>
      <c r="E366" s="110"/>
    </row>
    <row r="367" spans="1:6" ht="30" x14ac:dyDescent="0.25">
      <c r="A367" s="22">
        <v>359</v>
      </c>
      <c r="B367" s="24">
        <v>5</v>
      </c>
      <c r="C367" s="416" t="s">
        <v>528</v>
      </c>
      <c r="D367" s="149" t="s">
        <v>529</v>
      </c>
      <c r="E367" s="113" t="s">
        <v>530</v>
      </c>
      <c r="F367" s="136" t="s">
        <v>419</v>
      </c>
    </row>
    <row r="368" spans="1:6" ht="30" x14ac:dyDescent="0.25">
      <c r="A368" s="22">
        <v>360</v>
      </c>
      <c r="B368" s="24">
        <v>5</v>
      </c>
      <c r="C368" s="416" t="s">
        <v>531</v>
      </c>
      <c r="D368" s="149" t="s">
        <v>532</v>
      </c>
      <c r="E368" s="113" t="s">
        <v>533</v>
      </c>
      <c r="F368" s="136" t="s">
        <v>419</v>
      </c>
    </row>
    <row r="369" spans="1:7" ht="24" x14ac:dyDescent="0.25">
      <c r="A369" s="255">
        <v>361</v>
      </c>
      <c r="B369" s="34">
        <v>5</v>
      </c>
      <c r="C369" s="414" t="s">
        <v>534</v>
      </c>
      <c r="D369" s="90" t="s">
        <v>535</v>
      </c>
      <c r="E369" s="109" t="s">
        <v>536</v>
      </c>
      <c r="F369" s="714"/>
    </row>
    <row r="370" spans="1:7" ht="24" x14ac:dyDescent="0.25">
      <c r="A370" s="22">
        <v>362</v>
      </c>
      <c r="B370" s="24">
        <v>5</v>
      </c>
      <c r="C370" s="412" t="s">
        <v>537</v>
      </c>
      <c r="D370" s="87" t="s">
        <v>538</v>
      </c>
      <c r="E370" s="74" t="s">
        <v>539</v>
      </c>
    </row>
    <row r="371" spans="1:7" ht="24" x14ac:dyDescent="0.25">
      <c r="A371" s="22">
        <v>363</v>
      </c>
      <c r="B371" s="24">
        <v>5</v>
      </c>
      <c r="C371" s="412" t="s">
        <v>540</v>
      </c>
      <c r="D371" s="87" t="s">
        <v>541</v>
      </c>
      <c r="E371" s="74" t="s">
        <v>542</v>
      </c>
    </row>
    <row r="372" spans="1:7" s="142" customFormat="1" ht="24" x14ac:dyDescent="0.25">
      <c r="A372" s="144">
        <v>364</v>
      </c>
      <c r="B372" s="147">
        <v>5</v>
      </c>
      <c r="C372" s="413" t="s">
        <v>543</v>
      </c>
      <c r="D372" s="119" t="s">
        <v>544</v>
      </c>
      <c r="E372" s="110" t="s">
        <v>545</v>
      </c>
      <c r="F372" s="136"/>
      <c r="G372" s="61"/>
    </row>
    <row r="373" spans="1:7" ht="25.5" x14ac:dyDescent="0.25">
      <c r="A373" s="22">
        <v>365</v>
      </c>
      <c r="B373" s="24">
        <v>5</v>
      </c>
      <c r="C373" s="412" t="s">
        <v>546</v>
      </c>
      <c r="D373" s="87" t="s">
        <v>547</v>
      </c>
      <c r="E373" s="74" t="s">
        <v>548</v>
      </c>
    </row>
    <row r="374" spans="1:7" ht="24" x14ac:dyDescent="0.25">
      <c r="A374" s="22">
        <v>366</v>
      </c>
      <c r="B374" s="24">
        <v>5</v>
      </c>
      <c r="C374" s="412" t="s">
        <v>549</v>
      </c>
      <c r="D374" s="87" t="s">
        <v>550</v>
      </c>
      <c r="E374" s="74" t="s">
        <v>551</v>
      </c>
    </row>
    <row r="375" spans="1:7" s="57" customFormat="1" ht="24" x14ac:dyDescent="0.25">
      <c r="A375" s="255">
        <v>367</v>
      </c>
      <c r="B375" s="34">
        <v>24</v>
      </c>
      <c r="C375" s="414" t="s">
        <v>552</v>
      </c>
      <c r="D375" s="90" t="s">
        <v>552</v>
      </c>
      <c r="E375" s="109" t="s">
        <v>553</v>
      </c>
      <c r="F375" s="715" t="s">
        <v>466</v>
      </c>
      <c r="G375" s="62"/>
    </row>
    <row r="376" spans="1:7" ht="24" x14ac:dyDescent="0.25">
      <c r="A376" s="22">
        <v>368</v>
      </c>
      <c r="B376" s="24">
        <v>24</v>
      </c>
      <c r="C376" s="412" t="s">
        <v>554</v>
      </c>
      <c r="D376" s="87" t="s">
        <v>555</v>
      </c>
      <c r="E376" s="74" t="s">
        <v>556</v>
      </c>
      <c r="F376" s="136" t="s">
        <v>466</v>
      </c>
    </row>
    <row r="377" spans="1:7" ht="24" x14ac:dyDescent="0.25">
      <c r="A377" s="22">
        <v>369</v>
      </c>
      <c r="B377" s="24">
        <v>24</v>
      </c>
      <c r="C377" s="412" t="s">
        <v>557</v>
      </c>
      <c r="D377" s="87" t="s">
        <v>558</v>
      </c>
      <c r="E377" s="74" t="s">
        <v>559</v>
      </c>
      <c r="F377" s="136" t="s">
        <v>466</v>
      </c>
    </row>
    <row r="378" spans="1:7" ht="24" x14ac:dyDescent="0.25">
      <c r="A378" s="22">
        <v>370</v>
      </c>
      <c r="B378" s="24">
        <v>24</v>
      </c>
      <c r="C378" s="412" t="s">
        <v>560</v>
      </c>
      <c r="D378" s="87" t="s">
        <v>561</v>
      </c>
      <c r="E378" s="74" t="s">
        <v>562</v>
      </c>
      <c r="F378" s="136" t="s">
        <v>466</v>
      </c>
    </row>
    <row r="379" spans="1:7" ht="24" x14ac:dyDescent="0.25">
      <c r="A379" s="22">
        <v>371</v>
      </c>
      <c r="B379" s="24">
        <v>24</v>
      </c>
      <c r="C379" s="412" t="s">
        <v>563</v>
      </c>
      <c r="D379" s="87" t="s">
        <v>564</v>
      </c>
      <c r="E379" s="74" t="s">
        <v>565</v>
      </c>
      <c r="F379" s="136" t="s">
        <v>466</v>
      </c>
    </row>
    <row r="380" spans="1:7" x14ac:dyDescent="0.25">
      <c r="A380" s="22">
        <v>372</v>
      </c>
      <c r="B380" s="24">
        <v>24</v>
      </c>
      <c r="C380" s="412" t="s">
        <v>566</v>
      </c>
      <c r="D380" s="87" t="s">
        <v>567</v>
      </c>
      <c r="E380" s="74" t="s">
        <v>568</v>
      </c>
      <c r="F380" s="136" t="s">
        <v>466</v>
      </c>
    </row>
    <row r="381" spans="1:7" ht="24" x14ac:dyDescent="0.25">
      <c r="A381" s="22">
        <v>373</v>
      </c>
      <c r="B381" s="24">
        <v>24</v>
      </c>
      <c r="C381" s="412" t="s">
        <v>569</v>
      </c>
      <c r="D381" s="87" t="s">
        <v>570</v>
      </c>
      <c r="E381" s="74" t="s">
        <v>571</v>
      </c>
      <c r="F381" s="136" t="s">
        <v>466</v>
      </c>
      <c r="G381" s="6" t="s">
        <v>572</v>
      </c>
    </row>
    <row r="382" spans="1:7" ht="24" x14ac:dyDescent="0.25">
      <c r="A382" s="22">
        <v>374</v>
      </c>
      <c r="B382" s="24">
        <v>24</v>
      </c>
      <c r="C382" s="412" t="s">
        <v>573</v>
      </c>
      <c r="D382" s="87" t="s">
        <v>574</v>
      </c>
      <c r="E382" s="74" t="s">
        <v>575</v>
      </c>
      <c r="F382" s="716" t="s">
        <v>466</v>
      </c>
    </row>
    <row r="383" spans="1:7" ht="24" x14ac:dyDescent="0.25">
      <c r="A383" s="22">
        <v>375</v>
      </c>
      <c r="B383" s="24">
        <v>24</v>
      </c>
      <c r="C383" s="412" t="s">
        <v>573</v>
      </c>
      <c r="D383" s="87" t="s">
        <v>576</v>
      </c>
      <c r="E383" s="74" t="s">
        <v>577</v>
      </c>
      <c r="F383" s="716" t="s">
        <v>466</v>
      </c>
    </row>
    <row r="384" spans="1:7" ht="24" x14ac:dyDescent="0.25">
      <c r="A384" s="22">
        <v>376</v>
      </c>
      <c r="B384" s="24">
        <v>24</v>
      </c>
      <c r="C384" s="412" t="s">
        <v>573</v>
      </c>
      <c r="D384" s="87" t="s">
        <v>578</v>
      </c>
      <c r="E384" s="74" t="s">
        <v>579</v>
      </c>
      <c r="F384" s="716" t="s">
        <v>466</v>
      </c>
    </row>
    <row r="385" spans="1:7" ht="24" x14ac:dyDescent="0.25">
      <c r="A385" s="22">
        <v>377</v>
      </c>
      <c r="B385" s="24">
        <v>24</v>
      </c>
      <c r="C385" s="412" t="s">
        <v>573</v>
      </c>
      <c r="D385" s="87" t="s">
        <v>580</v>
      </c>
      <c r="E385" s="74" t="s">
        <v>581</v>
      </c>
      <c r="F385" s="716" t="s">
        <v>466</v>
      </c>
    </row>
    <row r="386" spans="1:7" s="142" customFormat="1" x14ac:dyDescent="0.25">
      <c r="A386" s="144">
        <v>378</v>
      </c>
      <c r="B386" s="147">
        <v>24</v>
      </c>
      <c r="C386" s="413" t="s">
        <v>573</v>
      </c>
      <c r="D386" s="119" t="s">
        <v>582</v>
      </c>
      <c r="E386" s="110" t="s">
        <v>583</v>
      </c>
      <c r="F386" s="717" t="s">
        <v>466</v>
      </c>
      <c r="G386" s="61"/>
    </row>
    <row r="387" spans="1:7" x14ac:dyDescent="0.25">
      <c r="A387" s="22">
        <v>379</v>
      </c>
      <c r="B387" s="24">
        <v>24</v>
      </c>
      <c r="C387" s="412" t="s">
        <v>573</v>
      </c>
      <c r="D387" s="119" t="s">
        <v>584</v>
      </c>
      <c r="E387" s="110"/>
      <c r="F387" s="716" t="s">
        <v>466</v>
      </c>
    </row>
    <row r="388" spans="1:7" ht="24" x14ac:dyDescent="0.25">
      <c r="A388" s="22">
        <v>380</v>
      </c>
      <c r="B388" s="24">
        <v>24</v>
      </c>
      <c r="C388" s="412" t="s">
        <v>585</v>
      </c>
      <c r="D388" s="87" t="s">
        <v>586</v>
      </c>
      <c r="E388" s="74" t="s">
        <v>587</v>
      </c>
      <c r="F388" s="718" t="s">
        <v>466</v>
      </c>
    </row>
    <row r="389" spans="1:7" ht="24" x14ac:dyDescent="0.25">
      <c r="A389" s="22">
        <v>381</v>
      </c>
      <c r="B389" s="24">
        <v>24</v>
      </c>
      <c r="C389" s="414" t="s">
        <v>588</v>
      </c>
      <c r="D389" s="87" t="s">
        <v>589</v>
      </c>
      <c r="E389" s="74" t="s">
        <v>590</v>
      </c>
      <c r="F389" s="715" t="s">
        <v>466</v>
      </c>
    </row>
    <row r="390" spans="1:7" x14ac:dyDescent="0.25">
      <c r="A390" s="22">
        <v>382</v>
      </c>
      <c r="B390" s="24">
        <v>24</v>
      </c>
      <c r="C390" s="414" t="s">
        <v>591</v>
      </c>
      <c r="D390" s="87" t="s">
        <v>592</v>
      </c>
      <c r="E390" s="74" t="s">
        <v>593</v>
      </c>
      <c r="F390" s="715" t="s">
        <v>466</v>
      </c>
    </row>
    <row r="391" spans="1:7" ht="24" x14ac:dyDescent="0.25">
      <c r="A391" s="22">
        <v>383</v>
      </c>
      <c r="B391" s="24">
        <v>24</v>
      </c>
      <c r="C391" s="412" t="s">
        <v>594</v>
      </c>
      <c r="D391" s="87" t="s">
        <v>595</v>
      </c>
      <c r="E391" s="74" t="s">
        <v>596</v>
      </c>
      <c r="F391" s="718" t="s">
        <v>466</v>
      </c>
    </row>
    <row r="392" spans="1:7" ht="24" x14ac:dyDescent="0.25">
      <c r="A392" s="22">
        <v>384</v>
      </c>
      <c r="B392" s="24">
        <v>24</v>
      </c>
      <c r="C392" s="412" t="s">
        <v>597</v>
      </c>
      <c r="D392" s="87" t="s">
        <v>598</v>
      </c>
      <c r="E392" s="74" t="s">
        <v>599</v>
      </c>
      <c r="F392" s="718" t="s">
        <v>466</v>
      </c>
    </row>
    <row r="393" spans="1:7" ht="36" x14ac:dyDescent="0.25">
      <c r="A393" s="22">
        <v>385</v>
      </c>
      <c r="B393" s="24">
        <v>24</v>
      </c>
      <c r="C393" s="413" t="s">
        <v>600</v>
      </c>
      <c r="D393" s="87" t="s">
        <v>600</v>
      </c>
      <c r="E393" s="74" t="s">
        <v>601</v>
      </c>
      <c r="F393" s="715" t="s">
        <v>466</v>
      </c>
    </row>
    <row r="394" spans="1:7" s="3" customFormat="1" ht="24" x14ac:dyDescent="0.25">
      <c r="A394" s="39">
        <v>388</v>
      </c>
      <c r="B394" s="78">
        <v>3</v>
      </c>
      <c r="C394" s="417" t="s">
        <v>602</v>
      </c>
      <c r="D394" s="172" t="s">
        <v>603</v>
      </c>
      <c r="E394" s="110" t="s">
        <v>604</v>
      </c>
      <c r="F394" s="719" t="s">
        <v>14</v>
      </c>
      <c r="G394" s="66"/>
    </row>
    <row r="395" spans="1:7" ht="36" x14ac:dyDescent="0.25">
      <c r="A395" s="21">
        <v>389</v>
      </c>
      <c r="B395" s="75">
        <v>3</v>
      </c>
      <c r="C395" s="418" t="s">
        <v>605</v>
      </c>
      <c r="D395" s="87" t="s">
        <v>606</v>
      </c>
      <c r="E395" s="74" t="s">
        <v>607</v>
      </c>
      <c r="F395" s="710" t="s">
        <v>14</v>
      </c>
    </row>
    <row r="396" spans="1:7" ht="24" x14ac:dyDescent="0.25">
      <c r="A396" s="21">
        <v>390</v>
      </c>
      <c r="B396" s="75">
        <v>3</v>
      </c>
      <c r="C396" s="418" t="s">
        <v>608</v>
      </c>
      <c r="D396" s="87" t="s">
        <v>609</v>
      </c>
      <c r="E396" s="74" t="s">
        <v>610</v>
      </c>
      <c r="F396" s="710" t="s">
        <v>14</v>
      </c>
    </row>
    <row r="397" spans="1:7" x14ac:dyDescent="0.25">
      <c r="A397" s="21">
        <v>391</v>
      </c>
      <c r="B397" s="118">
        <v>3</v>
      </c>
      <c r="C397" s="419" t="s">
        <v>611</v>
      </c>
      <c r="D397" s="150" t="s">
        <v>611</v>
      </c>
      <c r="E397" s="117"/>
      <c r="F397" s="720" t="s">
        <v>14</v>
      </c>
    </row>
    <row r="398" spans="1:7" ht="25.5" x14ac:dyDescent="0.25">
      <c r="A398" s="21">
        <v>392</v>
      </c>
      <c r="B398" s="78">
        <v>3</v>
      </c>
      <c r="C398" s="105" t="s">
        <v>612</v>
      </c>
      <c r="D398" s="151" t="s">
        <v>613</v>
      </c>
      <c r="E398" s="111" t="s">
        <v>614</v>
      </c>
      <c r="F398" s="717" t="s">
        <v>14</v>
      </c>
    </row>
    <row r="399" spans="1:7" ht="25.5" x14ac:dyDescent="0.25">
      <c r="A399" s="21">
        <v>393</v>
      </c>
      <c r="B399" s="78">
        <v>3</v>
      </c>
      <c r="C399" s="105" t="s">
        <v>615</v>
      </c>
      <c r="D399" s="151" t="s">
        <v>616</v>
      </c>
      <c r="E399" s="111" t="s">
        <v>617</v>
      </c>
      <c r="F399" s="717" t="s">
        <v>14</v>
      </c>
    </row>
    <row r="400" spans="1:7" ht="24" x14ac:dyDescent="0.25">
      <c r="A400" s="21">
        <v>394</v>
      </c>
      <c r="B400" s="78">
        <v>3</v>
      </c>
      <c r="C400" s="105" t="s">
        <v>618</v>
      </c>
      <c r="D400" s="151" t="s">
        <v>619</v>
      </c>
      <c r="E400" s="111" t="s">
        <v>620</v>
      </c>
      <c r="F400" s="717" t="s">
        <v>14</v>
      </c>
    </row>
    <row r="401" spans="1:7" ht="24" x14ac:dyDescent="0.25">
      <c r="A401" s="21">
        <v>395</v>
      </c>
      <c r="B401" s="78">
        <v>3</v>
      </c>
      <c r="C401" s="105" t="s">
        <v>621</v>
      </c>
      <c r="D401" s="151" t="s">
        <v>622</v>
      </c>
      <c r="E401" s="111" t="s">
        <v>623</v>
      </c>
      <c r="F401" s="717" t="s">
        <v>14</v>
      </c>
    </row>
    <row r="402" spans="1:7" ht="24" x14ac:dyDescent="0.25">
      <c r="A402" s="21">
        <v>396</v>
      </c>
      <c r="B402" s="80">
        <v>33</v>
      </c>
      <c r="C402" s="106" t="s">
        <v>624</v>
      </c>
      <c r="D402" s="152" t="s">
        <v>625</v>
      </c>
      <c r="E402" s="112" t="s">
        <v>626</v>
      </c>
      <c r="F402" s="250" t="s">
        <v>460</v>
      </c>
    </row>
    <row r="403" spans="1:7" ht="25.5" x14ac:dyDescent="0.25">
      <c r="A403" s="21">
        <v>397</v>
      </c>
      <c r="B403" s="75">
        <v>33</v>
      </c>
      <c r="C403" s="420" t="s">
        <v>627</v>
      </c>
      <c r="D403" s="87" t="s">
        <v>627</v>
      </c>
      <c r="E403" s="74" t="s">
        <v>628</v>
      </c>
      <c r="F403" s="136" t="s">
        <v>460</v>
      </c>
    </row>
    <row r="404" spans="1:7" ht="24" x14ac:dyDescent="0.25">
      <c r="A404" s="21">
        <v>398</v>
      </c>
      <c r="B404" s="75">
        <v>33</v>
      </c>
      <c r="C404" s="40" t="s">
        <v>629</v>
      </c>
      <c r="D404" s="87" t="s">
        <v>630</v>
      </c>
      <c r="E404" s="74" t="s">
        <v>631</v>
      </c>
      <c r="F404" s="136" t="s">
        <v>460</v>
      </c>
    </row>
    <row r="405" spans="1:7" ht="24" x14ac:dyDescent="0.25">
      <c r="A405" s="21">
        <v>399</v>
      </c>
      <c r="B405" s="75">
        <v>33</v>
      </c>
      <c r="C405" s="40" t="s">
        <v>632</v>
      </c>
      <c r="D405" s="87" t="s">
        <v>633</v>
      </c>
      <c r="E405" s="74" t="s">
        <v>634</v>
      </c>
      <c r="F405" s="136" t="s">
        <v>460</v>
      </c>
    </row>
    <row r="406" spans="1:7" ht="24" x14ac:dyDescent="0.25">
      <c r="A406" s="39">
        <v>400</v>
      </c>
      <c r="B406" s="78">
        <v>33</v>
      </c>
      <c r="C406" s="104" t="s">
        <v>635</v>
      </c>
      <c r="D406" s="119" t="s">
        <v>636</v>
      </c>
      <c r="E406" s="110" t="s">
        <v>637</v>
      </c>
      <c r="F406" s="238" t="s">
        <v>460</v>
      </c>
    </row>
    <row r="407" spans="1:7" ht="25.5" x14ac:dyDescent="0.25">
      <c r="A407" s="21">
        <v>401</v>
      </c>
      <c r="B407" s="75">
        <v>33</v>
      </c>
      <c r="C407" s="40" t="s">
        <v>638</v>
      </c>
      <c r="D407" s="87" t="s">
        <v>639</v>
      </c>
      <c r="E407" s="74" t="s">
        <v>640</v>
      </c>
      <c r="F407" s="136" t="s">
        <v>460</v>
      </c>
    </row>
    <row r="408" spans="1:7" ht="24" x14ac:dyDescent="0.25">
      <c r="A408" s="21">
        <v>402</v>
      </c>
      <c r="B408" s="82">
        <v>33</v>
      </c>
      <c r="C408" s="421" t="s">
        <v>641</v>
      </c>
      <c r="D408" s="153" t="s">
        <v>642</v>
      </c>
      <c r="E408" s="114" t="s">
        <v>643</v>
      </c>
      <c r="F408" s="136" t="s">
        <v>460</v>
      </c>
    </row>
    <row r="409" spans="1:7" x14ac:dyDescent="0.25">
      <c r="A409" s="21">
        <v>403</v>
      </c>
      <c r="B409" s="80" t="s">
        <v>644</v>
      </c>
      <c r="C409" s="422" t="s">
        <v>645</v>
      </c>
      <c r="D409" s="154" t="s">
        <v>646</v>
      </c>
      <c r="E409" s="115" t="s">
        <v>647</v>
      </c>
      <c r="F409" s="721" t="s">
        <v>14</v>
      </c>
    </row>
    <row r="410" spans="1:7" ht="24" x14ac:dyDescent="0.25">
      <c r="A410" s="226">
        <v>404</v>
      </c>
      <c r="B410" s="177">
        <v>24</v>
      </c>
      <c r="C410" s="423" t="s">
        <v>648</v>
      </c>
      <c r="D410" s="178" t="s">
        <v>649</v>
      </c>
      <c r="E410" s="179" t="s">
        <v>650</v>
      </c>
      <c r="F410" s="722" t="s">
        <v>466</v>
      </c>
    </row>
    <row r="411" spans="1:7" x14ac:dyDescent="0.25">
      <c r="A411" s="227">
        <v>405</v>
      </c>
      <c r="B411" s="86">
        <v>24</v>
      </c>
      <c r="C411" s="424" t="s">
        <v>651</v>
      </c>
      <c r="D411" s="149" t="s">
        <v>651</v>
      </c>
      <c r="E411" s="113" t="s">
        <v>652</v>
      </c>
      <c r="F411" s="723" t="s">
        <v>466</v>
      </c>
    </row>
    <row r="412" spans="1:7" s="57" customFormat="1" x14ac:dyDescent="0.25">
      <c r="A412" s="45">
        <v>406</v>
      </c>
      <c r="B412" s="88">
        <v>24</v>
      </c>
      <c r="C412" s="425" t="s">
        <v>653</v>
      </c>
      <c r="D412" s="90" t="s">
        <v>654</v>
      </c>
      <c r="E412" s="109" t="s">
        <v>655</v>
      </c>
      <c r="F412" s="724" t="s">
        <v>466</v>
      </c>
      <c r="G412" s="62"/>
    </row>
    <row r="413" spans="1:7" s="57" customFormat="1" ht="24" x14ac:dyDescent="0.25">
      <c r="A413" s="45">
        <v>407</v>
      </c>
      <c r="B413" s="88">
        <v>24</v>
      </c>
      <c r="C413" s="180" t="s">
        <v>657</v>
      </c>
      <c r="D413" s="90" t="s">
        <v>657</v>
      </c>
      <c r="E413" s="109" t="s">
        <v>658</v>
      </c>
      <c r="F413" s="724" t="s">
        <v>466</v>
      </c>
      <c r="G413" s="62"/>
    </row>
    <row r="414" spans="1:7" s="57" customFormat="1" x14ac:dyDescent="0.25">
      <c r="A414" s="45">
        <v>408</v>
      </c>
      <c r="B414" s="88">
        <v>24</v>
      </c>
      <c r="C414" s="180" t="s">
        <v>659</v>
      </c>
      <c r="D414" s="90" t="s">
        <v>659</v>
      </c>
      <c r="E414" s="109" t="s">
        <v>660</v>
      </c>
      <c r="F414" s="724" t="s">
        <v>466</v>
      </c>
      <c r="G414" s="62"/>
    </row>
    <row r="415" spans="1:7" s="57" customFormat="1" x14ac:dyDescent="0.25">
      <c r="A415" s="45">
        <v>409</v>
      </c>
      <c r="B415" s="88">
        <v>24</v>
      </c>
      <c r="C415" s="180" t="s">
        <v>661</v>
      </c>
      <c r="D415" s="90" t="s">
        <v>661</v>
      </c>
      <c r="E415" s="109" t="s">
        <v>662</v>
      </c>
      <c r="F415" s="724" t="s">
        <v>466</v>
      </c>
      <c r="G415" s="62"/>
    </row>
    <row r="416" spans="1:7" s="57" customFormat="1" ht="36" x14ac:dyDescent="0.25">
      <c r="A416" s="45">
        <v>410</v>
      </c>
      <c r="B416" s="88">
        <v>24</v>
      </c>
      <c r="C416" s="90" t="s">
        <v>663</v>
      </c>
      <c r="D416" s="90" t="s">
        <v>664</v>
      </c>
      <c r="E416" s="109" t="s">
        <v>665</v>
      </c>
      <c r="F416" s="724" t="s">
        <v>466</v>
      </c>
      <c r="G416" s="62"/>
    </row>
    <row r="417" spans="1:6" ht="24" x14ac:dyDescent="0.25">
      <c r="A417" s="21">
        <v>412</v>
      </c>
      <c r="B417" s="91">
        <v>24</v>
      </c>
      <c r="C417" s="87" t="s">
        <v>666</v>
      </c>
      <c r="D417" s="92" t="s">
        <v>667</v>
      </c>
      <c r="E417" s="116" t="s">
        <v>668</v>
      </c>
      <c r="F417" s="725" t="s">
        <v>466</v>
      </c>
    </row>
    <row r="418" spans="1:6" x14ac:dyDescent="0.25">
      <c r="A418" s="21">
        <v>413</v>
      </c>
      <c r="B418" s="88">
        <v>24</v>
      </c>
      <c r="C418" s="90" t="s">
        <v>669</v>
      </c>
      <c r="D418" s="90" t="s">
        <v>670</v>
      </c>
      <c r="E418" s="109" t="s">
        <v>671</v>
      </c>
      <c r="F418" s="724" t="s">
        <v>466</v>
      </c>
    </row>
    <row r="419" spans="1:6" x14ac:dyDescent="0.25">
      <c r="A419" s="21">
        <v>414</v>
      </c>
      <c r="B419" s="8">
        <v>24</v>
      </c>
      <c r="C419" s="92" t="s">
        <v>672</v>
      </c>
      <c r="D419" s="87" t="s">
        <v>673</v>
      </c>
      <c r="E419" s="110" t="s">
        <v>674</v>
      </c>
      <c r="F419" s="726"/>
    </row>
    <row r="420" spans="1:6" ht="24" x14ac:dyDescent="0.25">
      <c r="A420" s="21">
        <v>415</v>
      </c>
      <c r="B420" s="8">
        <v>24</v>
      </c>
      <c r="C420" s="87" t="s">
        <v>675</v>
      </c>
      <c r="D420" s="87" t="s">
        <v>676</v>
      </c>
      <c r="E420" s="110" t="s">
        <v>677</v>
      </c>
      <c r="F420" s="726" t="s">
        <v>466</v>
      </c>
    </row>
    <row r="421" spans="1:6" x14ac:dyDescent="0.25">
      <c r="A421" s="21">
        <v>416</v>
      </c>
      <c r="B421" s="8">
        <v>24</v>
      </c>
      <c r="C421" s="87" t="s">
        <v>678</v>
      </c>
      <c r="D421" s="87" t="s">
        <v>679</v>
      </c>
      <c r="E421" s="74" t="s">
        <v>680</v>
      </c>
      <c r="F421" s="726"/>
    </row>
    <row r="422" spans="1:6" ht="25.5" x14ac:dyDescent="0.25">
      <c r="A422" s="21">
        <v>417</v>
      </c>
      <c r="B422" s="8" t="s">
        <v>681</v>
      </c>
      <c r="C422" s="87" t="s">
        <v>682</v>
      </c>
      <c r="D422" s="87" t="s">
        <v>683</v>
      </c>
      <c r="E422" s="74" t="s">
        <v>684</v>
      </c>
      <c r="F422" s="726" t="s">
        <v>466</v>
      </c>
    </row>
    <row r="423" spans="1:6" ht="24" x14ac:dyDescent="0.25">
      <c r="A423" s="21">
        <v>418</v>
      </c>
      <c r="B423" s="88">
        <v>24</v>
      </c>
      <c r="C423" s="87" t="s">
        <v>685</v>
      </c>
      <c r="D423" s="90" t="s">
        <v>686</v>
      </c>
      <c r="E423" s="109" t="s">
        <v>687</v>
      </c>
      <c r="F423" s="724" t="s">
        <v>466</v>
      </c>
    </row>
    <row r="424" spans="1:6" ht="25.5" x14ac:dyDescent="0.25">
      <c r="A424" s="21">
        <v>419</v>
      </c>
      <c r="B424" s="88">
        <v>24</v>
      </c>
      <c r="C424" s="87" t="s">
        <v>688</v>
      </c>
      <c r="D424" s="90" t="s">
        <v>689</v>
      </c>
      <c r="E424" s="109" t="s">
        <v>690</v>
      </c>
      <c r="F424" s="724" t="s">
        <v>466</v>
      </c>
    </row>
    <row r="425" spans="1:6" ht="24" x14ac:dyDescent="0.25">
      <c r="A425" s="21">
        <v>421</v>
      </c>
      <c r="B425" s="8">
        <v>5</v>
      </c>
      <c r="C425" s="87" t="s">
        <v>691</v>
      </c>
      <c r="D425" s="87" t="s">
        <v>692</v>
      </c>
      <c r="E425" s="74" t="s">
        <v>693</v>
      </c>
      <c r="F425" s="726" t="s">
        <v>466</v>
      </c>
    </row>
    <row r="426" spans="1:6" ht="24" x14ac:dyDescent="0.25">
      <c r="A426" s="21">
        <v>422</v>
      </c>
      <c r="B426" s="251"/>
      <c r="C426" s="87" t="s">
        <v>694</v>
      </c>
      <c r="D426" s="87" t="s">
        <v>695</v>
      </c>
      <c r="E426" s="74" t="s">
        <v>696</v>
      </c>
      <c r="F426" s="726"/>
    </row>
    <row r="427" spans="1:6" ht="24" x14ac:dyDescent="0.25">
      <c r="A427" s="21">
        <v>423</v>
      </c>
      <c r="B427" s="251"/>
      <c r="C427" s="87" t="s">
        <v>697</v>
      </c>
      <c r="D427" s="87" t="s">
        <v>695</v>
      </c>
      <c r="E427" s="74" t="s">
        <v>696</v>
      </c>
      <c r="F427" s="726"/>
    </row>
    <row r="428" spans="1:6" x14ac:dyDescent="0.25">
      <c r="A428" s="3">
        <v>3431</v>
      </c>
      <c r="B428" s="24">
        <v>343</v>
      </c>
      <c r="C428" s="412" t="s">
        <v>698</v>
      </c>
      <c r="E428" s="74" t="s">
        <v>699</v>
      </c>
      <c r="F428" s="726"/>
    </row>
    <row r="429" spans="1:6" ht="24" x14ac:dyDescent="0.25">
      <c r="A429" s="3">
        <v>3432</v>
      </c>
      <c r="B429" s="24">
        <v>343</v>
      </c>
      <c r="C429" s="412" t="s">
        <v>700</v>
      </c>
      <c r="E429" s="74" t="s">
        <v>701</v>
      </c>
      <c r="F429" s="726"/>
    </row>
    <row r="430" spans="1:6" x14ac:dyDescent="0.25">
      <c r="A430" s="3">
        <v>3433</v>
      </c>
      <c r="B430" s="24">
        <v>343</v>
      </c>
      <c r="C430" s="412" t="s">
        <v>646</v>
      </c>
      <c r="E430" s="74" t="s">
        <v>702</v>
      </c>
      <c r="F430" s="726"/>
    </row>
    <row r="431" spans="1:6" ht="24" x14ac:dyDescent="0.25">
      <c r="A431" s="3">
        <v>3434</v>
      </c>
      <c r="B431" s="24">
        <v>343</v>
      </c>
      <c r="C431" s="412" t="s">
        <v>703</v>
      </c>
      <c r="E431" s="74" t="s">
        <v>704</v>
      </c>
      <c r="F431" s="726"/>
    </row>
    <row r="432" spans="1:6" ht="24" x14ac:dyDescent="0.25">
      <c r="A432" s="3">
        <v>3435</v>
      </c>
      <c r="B432" s="24">
        <v>343</v>
      </c>
      <c r="C432" s="412" t="s">
        <v>705</v>
      </c>
      <c r="E432" s="74" t="s">
        <v>706</v>
      </c>
      <c r="F432" s="726"/>
    </row>
    <row r="433" spans="1:6" x14ac:dyDescent="0.25">
      <c r="A433" s="3">
        <v>3436</v>
      </c>
      <c r="B433" s="24">
        <v>343</v>
      </c>
      <c r="C433" s="412" t="s">
        <v>707</v>
      </c>
      <c r="E433" s="74" t="s">
        <v>708</v>
      </c>
      <c r="F433" s="726"/>
    </row>
    <row r="434" spans="1:6" ht="24" x14ac:dyDescent="0.25">
      <c r="A434" s="3">
        <v>3437</v>
      </c>
      <c r="B434" s="24">
        <v>343</v>
      </c>
      <c r="C434" s="412" t="s">
        <v>709</v>
      </c>
      <c r="E434" s="74" t="s">
        <v>710</v>
      </c>
      <c r="F434" s="726"/>
    </row>
    <row r="435" spans="1:6" x14ac:dyDescent="0.25">
      <c r="A435" s="22">
        <v>501</v>
      </c>
      <c r="B435" s="231">
        <v>51</v>
      </c>
      <c r="C435" s="87" t="s">
        <v>711</v>
      </c>
      <c r="F435" s="726"/>
    </row>
    <row r="436" spans="1:6" x14ac:dyDescent="0.25">
      <c r="A436" s="22">
        <v>502</v>
      </c>
      <c r="B436" s="231">
        <v>51</v>
      </c>
      <c r="C436" s="87" t="s">
        <v>712</v>
      </c>
      <c r="F436" s="726"/>
    </row>
    <row r="437" spans="1:6" x14ac:dyDescent="0.25">
      <c r="A437" s="22">
        <v>503</v>
      </c>
      <c r="B437" s="231">
        <v>51</v>
      </c>
      <c r="C437" s="87" t="s">
        <v>713</v>
      </c>
      <c r="F437" s="726"/>
    </row>
    <row r="438" spans="1:6" x14ac:dyDescent="0.25">
      <c r="A438" s="22">
        <v>504</v>
      </c>
      <c r="B438" s="231">
        <v>51</v>
      </c>
      <c r="C438" s="87" t="s">
        <v>714</v>
      </c>
      <c r="F438" s="726"/>
    </row>
    <row r="439" spans="1:6" x14ac:dyDescent="0.25">
      <c r="A439" s="22">
        <v>505</v>
      </c>
      <c r="B439" s="231">
        <v>51</v>
      </c>
      <c r="C439" s="87" t="s">
        <v>715</v>
      </c>
      <c r="F439" s="726"/>
    </row>
    <row r="440" spans="1:6" x14ac:dyDescent="0.25">
      <c r="A440" s="22">
        <v>506</v>
      </c>
      <c r="B440" s="231">
        <v>51</v>
      </c>
      <c r="C440" s="87" t="s">
        <v>716</v>
      </c>
      <c r="F440" s="726"/>
    </row>
    <row r="441" spans="1:6" x14ac:dyDescent="0.25">
      <c r="A441" s="22">
        <v>507</v>
      </c>
      <c r="B441" s="231">
        <v>51</v>
      </c>
      <c r="C441" s="87" t="s">
        <v>717</v>
      </c>
      <c r="F441" s="726"/>
    </row>
    <row r="442" spans="1:6" x14ac:dyDescent="0.25">
      <c r="A442" s="22">
        <v>508</v>
      </c>
      <c r="B442" s="231">
        <v>51</v>
      </c>
      <c r="C442" s="87" t="s">
        <v>718</v>
      </c>
      <c r="F442" s="726"/>
    </row>
    <row r="443" spans="1:6" x14ac:dyDescent="0.25">
      <c r="A443" s="22">
        <v>509</v>
      </c>
      <c r="B443" s="231">
        <v>51</v>
      </c>
      <c r="C443" s="87" t="s">
        <v>719</v>
      </c>
      <c r="F443" s="726"/>
    </row>
    <row r="444" spans="1:6" x14ac:dyDescent="0.25">
      <c r="A444" s="22">
        <v>510</v>
      </c>
      <c r="B444" s="231">
        <v>51</v>
      </c>
      <c r="C444" s="87" t="s">
        <v>720</v>
      </c>
      <c r="F444" s="726"/>
    </row>
    <row r="445" spans="1:6" x14ac:dyDescent="0.25">
      <c r="A445" s="22">
        <v>511</v>
      </c>
      <c r="B445" s="231">
        <v>51</v>
      </c>
      <c r="C445" s="87" t="s">
        <v>721</v>
      </c>
      <c r="F445" s="726"/>
    </row>
    <row r="446" spans="1:6" x14ac:dyDescent="0.25">
      <c r="A446" s="22">
        <v>512</v>
      </c>
      <c r="B446" s="231">
        <v>51</v>
      </c>
      <c r="C446" s="87" t="s">
        <v>722</v>
      </c>
      <c r="F446" s="726"/>
    </row>
    <row r="447" spans="1:6" x14ac:dyDescent="0.25">
      <c r="A447" s="22">
        <v>513</v>
      </c>
      <c r="B447" s="231">
        <v>51</v>
      </c>
      <c r="C447" s="87" t="s">
        <v>723</v>
      </c>
      <c r="F447" s="726"/>
    </row>
    <row r="448" spans="1:6" x14ac:dyDescent="0.25">
      <c r="A448" s="22">
        <v>514</v>
      </c>
      <c r="B448" s="231">
        <v>51</v>
      </c>
      <c r="C448" s="87" t="s">
        <v>724</v>
      </c>
      <c r="F448" s="726"/>
    </row>
    <row r="449" spans="1:6" x14ac:dyDescent="0.25">
      <c r="A449" s="22">
        <v>515</v>
      </c>
      <c r="B449" s="231">
        <v>51</v>
      </c>
      <c r="C449" s="87" t="s">
        <v>725</v>
      </c>
      <c r="F449" s="726"/>
    </row>
    <row r="450" spans="1:6" x14ac:dyDescent="0.25">
      <c r="A450" s="22">
        <v>516</v>
      </c>
      <c r="B450" s="231">
        <v>51</v>
      </c>
      <c r="C450" s="87" t="s">
        <v>726</v>
      </c>
      <c r="F450" s="726"/>
    </row>
    <row r="451" spans="1:6" x14ac:dyDescent="0.25">
      <c r="A451" s="22">
        <v>517</v>
      </c>
      <c r="B451" s="231">
        <v>51</v>
      </c>
      <c r="C451" s="87" t="s">
        <v>727</v>
      </c>
      <c r="F451" s="726"/>
    </row>
    <row r="452" spans="1:6" x14ac:dyDescent="0.25">
      <c r="A452" s="22">
        <v>518</v>
      </c>
      <c r="B452" s="231">
        <v>51</v>
      </c>
      <c r="C452" s="87" t="s">
        <v>728</v>
      </c>
      <c r="F452" s="726"/>
    </row>
    <row r="453" spans="1:6" x14ac:dyDescent="0.25">
      <c r="A453" s="22">
        <v>519</v>
      </c>
      <c r="B453" s="231">
        <v>51</v>
      </c>
      <c r="C453" s="87" t="s">
        <v>729</v>
      </c>
      <c r="F453" s="726"/>
    </row>
    <row r="454" spans="1:6" x14ac:dyDescent="0.25">
      <c r="A454" s="232">
        <v>520</v>
      </c>
      <c r="B454" s="233">
        <v>52</v>
      </c>
      <c r="C454" s="87" t="s">
        <v>730</v>
      </c>
      <c r="F454" s="726"/>
    </row>
    <row r="455" spans="1:6" x14ac:dyDescent="0.25">
      <c r="A455" s="232">
        <v>521</v>
      </c>
      <c r="B455" s="233">
        <v>52</v>
      </c>
      <c r="C455" s="87" t="s">
        <v>731</v>
      </c>
      <c r="F455" s="726"/>
    </row>
    <row r="456" spans="1:6" x14ac:dyDescent="0.25">
      <c r="A456" s="232">
        <v>522</v>
      </c>
      <c r="B456" s="233">
        <v>52</v>
      </c>
      <c r="C456" s="87" t="s">
        <v>732</v>
      </c>
      <c r="F456" s="726"/>
    </row>
    <row r="457" spans="1:6" x14ac:dyDescent="0.25">
      <c r="A457" s="232">
        <v>523</v>
      </c>
      <c r="B457" s="233">
        <v>52</v>
      </c>
      <c r="C457" s="87" t="s">
        <v>733</v>
      </c>
      <c r="F457" s="726"/>
    </row>
    <row r="458" spans="1:6" x14ac:dyDescent="0.25">
      <c r="A458" s="232">
        <v>524</v>
      </c>
      <c r="B458" s="233">
        <v>52</v>
      </c>
      <c r="C458" s="87" t="s">
        <v>734</v>
      </c>
    </row>
    <row r="459" spans="1:6" x14ac:dyDescent="0.25">
      <c r="A459" s="232">
        <v>525</v>
      </c>
      <c r="B459" s="233">
        <v>52</v>
      </c>
      <c r="C459" s="87" t="s">
        <v>735</v>
      </c>
    </row>
    <row r="460" spans="1:6" x14ac:dyDescent="0.25">
      <c r="A460" s="232">
        <v>526</v>
      </c>
      <c r="B460" s="233">
        <v>52</v>
      </c>
      <c r="C460" s="87" t="s">
        <v>736</v>
      </c>
    </row>
    <row r="461" spans="1:6" x14ac:dyDescent="0.25">
      <c r="A461" s="232">
        <v>527</v>
      </c>
      <c r="B461" s="233">
        <v>52</v>
      </c>
      <c r="C461" s="87" t="s">
        <v>737</v>
      </c>
    </row>
    <row r="462" spans="1:6" x14ac:dyDescent="0.25">
      <c r="A462" s="232">
        <v>528</v>
      </c>
      <c r="B462" s="233">
        <v>52</v>
      </c>
      <c r="C462" s="87" t="s">
        <v>738</v>
      </c>
    </row>
    <row r="463" spans="1:6" ht="25.5" x14ac:dyDescent="0.25">
      <c r="A463" s="22">
        <v>601</v>
      </c>
      <c r="B463" s="24">
        <v>61</v>
      </c>
      <c r="C463" s="87" t="s">
        <v>739</v>
      </c>
      <c r="E463" s="74" t="s">
        <v>740</v>
      </c>
    </row>
    <row r="464" spans="1:6" ht="24" x14ac:dyDescent="0.25">
      <c r="A464" s="22">
        <v>602</v>
      </c>
      <c r="B464" s="24">
        <v>61</v>
      </c>
      <c r="C464" s="87" t="s">
        <v>741</v>
      </c>
      <c r="E464" s="74" t="s">
        <v>740</v>
      </c>
    </row>
    <row r="465" spans="1:5" ht="38.25" x14ac:dyDescent="0.25">
      <c r="A465" s="22">
        <v>603</v>
      </c>
      <c r="B465" s="24">
        <v>61</v>
      </c>
      <c r="C465" s="87" t="s">
        <v>742</v>
      </c>
      <c r="E465" s="74" t="s">
        <v>743</v>
      </c>
    </row>
    <row r="466" spans="1:5" ht="36" x14ac:dyDescent="0.25">
      <c r="A466" s="22">
        <v>604</v>
      </c>
      <c r="B466" s="24">
        <v>61</v>
      </c>
      <c r="C466" s="87" t="s">
        <v>744</v>
      </c>
      <c r="E466" s="74" t="s">
        <v>745</v>
      </c>
    </row>
    <row r="467" spans="1:5" ht="25.5" x14ac:dyDescent="0.25">
      <c r="A467" s="22">
        <v>605</v>
      </c>
      <c r="B467" s="24">
        <v>61</v>
      </c>
      <c r="C467" s="87" t="s">
        <v>746</v>
      </c>
      <c r="E467" s="74" t="s">
        <v>747</v>
      </c>
    </row>
    <row r="468" spans="1:5" ht="25.5" x14ac:dyDescent="0.25">
      <c r="A468" s="22">
        <v>606</v>
      </c>
      <c r="B468" s="24">
        <v>61</v>
      </c>
      <c r="C468" s="87" t="s">
        <v>748</v>
      </c>
      <c r="E468" s="74" t="s">
        <v>749</v>
      </c>
    </row>
    <row r="469" spans="1:5" ht="38.25" x14ac:dyDescent="0.25">
      <c r="A469" s="22">
        <v>607</v>
      </c>
      <c r="B469" s="24">
        <v>61</v>
      </c>
      <c r="C469" s="87" t="s">
        <v>750</v>
      </c>
      <c r="E469" s="74" t="s">
        <v>751</v>
      </c>
    </row>
    <row r="470" spans="1:5" ht="38.25" x14ac:dyDescent="0.25">
      <c r="A470" s="22">
        <v>608</v>
      </c>
      <c r="B470" s="24">
        <v>61</v>
      </c>
      <c r="C470" s="87" t="s">
        <v>752</v>
      </c>
      <c r="E470" s="74" t="s">
        <v>751</v>
      </c>
    </row>
    <row r="471" spans="1:5" ht="36" x14ac:dyDescent="0.25">
      <c r="A471" s="22">
        <v>609</v>
      </c>
      <c r="B471" s="24">
        <v>61</v>
      </c>
      <c r="C471" s="87" t="s">
        <v>753</v>
      </c>
      <c r="E471" s="74" t="s">
        <v>754</v>
      </c>
    </row>
    <row r="472" spans="1:5" ht="24" x14ac:dyDescent="0.25">
      <c r="A472" s="22">
        <v>610</v>
      </c>
      <c r="B472" s="24">
        <v>61</v>
      </c>
      <c r="C472" s="87" t="s">
        <v>755</v>
      </c>
      <c r="E472" s="74" t="s">
        <v>756</v>
      </c>
    </row>
    <row r="473" spans="1:5" ht="24" x14ac:dyDescent="0.25">
      <c r="A473" s="22">
        <v>611</v>
      </c>
      <c r="B473" s="24">
        <v>61</v>
      </c>
      <c r="C473" s="87" t="s">
        <v>757</v>
      </c>
      <c r="E473" s="74" t="s">
        <v>758</v>
      </c>
    </row>
    <row r="474" spans="1:5" ht="24" x14ac:dyDescent="0.25">
      <c r="A474" s="22">
        <v>612</v>
      </c>
      <c r="B474" s="24">
        <v>61</v>
      </c>
      <c r="C474" s="87" t="s">
        <v>759</v>
      </c>
      <c r="E474" s="74" t="s">
        <v>760</v>
      </c>
    </row>
    <row r="475" spans="1:5" ht="24" x14ac:dyDescent="0.25">
      <c r="A475" s="22">
        <v>613</v>
      </c>
      <c r="B475" s="24">
        <v>61</v>
      </c>
      <c r="C475" s="87" t="s">
        <v>761</v>
      </c>
      <c r="E475" s="74" t="s">
        <v>762</v>
      </c>
    </row>
    <row r="476" spans="1:5" ht="24" x14ac:dyDescent="0.25">
      <c r="A476" s="22">
        <v>614</v>
      </c>
      <c r="B476" s="24">
        <v>61</v>
      </c>
      <c r="C476" s="87" t="s">
        <v>763</v>
      </c>
      <c r="E476" s="74" t="s">
        <v>764</v>
      </c>
    </row>
    <row r="477" spans="1:5" ht="36" x14ac:dyDescent="0.25">
      <c r="A477" s="22">
        <v>615</v>
      </c>
      <c r="B477" s="24">
        <v>61</v>
      </c>
      <c r="C477" s="87" t="s">
        <v>765</v>
      </c>
      <c r="E477" s="74" t="s">
        <v>766</v>
      </c>
    </row>
    <row r="478" spans="1:5" ht="25.5" x14ac:dyDescent="0.25">
      <c r="A478" s="22">
        <v>616</v>
      </c>
      <c r="B478" s="24">
        <v>61</v>
      </c>
      <c r="C478" s="87" t="s">
        <v>767</v>
      </c>
      <c r="E478" s="74" t="s">
        <v>768</v>
      </c>
    </row>
    <row r="479" spans="1:5" x14ac:dyDescent="0.25">
      <c r="A479" s="22">
        <v>617</v>
      </c>
      <c r="B479" s="24">
        <v>61</v>
      </c>
      <c r="C479" s="87" t="s">
        <v>769</v>
      </c>
      <c r="E479" s="74" t="s">
        <v>770</v>
      </c>
    </row>
    <row r="480" spans="1:5" ht="24" x14ac:dyDescent="0.25">
      <c r="A480" s="22">
        <v>618</v>
      </c>
      <c r="B480" s="24">
        <v>61</v>
      </c>
      <c r="C480" s="87" t="s">
        <v>771</v>
      </c>
      <c r="E480" s="74" t="s">
        <v>772</v>
      </c>
    </row>
    <row r="481" spans="1:5" ht="24" x14ac:dyDescent="0.25">
      <c r="A481" s="22">
        <v>619</v>
      </c>
      <c r="B481" s="24">
        <v>61</v>
      </c>
      <c r="C481" s="87" t="s">
        <v>773</v>
      </c>
      <c r="E481" s="74" t="s">
        <v>774</v>
      </c>
    </row>
    <row r="482" spans="1:5" ht="24" x14ac:dyDescent="0.25">
      <c r="A482" s="22">
        <v>620</v>
      </c>
      <c r="B482" s="24">
        <v>61</v>
      </c>
      <c r="C482" s="87" t="s">
        <v>775</v>
      </c>
      <c r="E482" s="74" t="s">
        <v>776</v>
      </c>
    </row>
    <row r="483" spans="1:5" ht="24" x14ac:dyDescent="0.25">
      <c r="A483" s="22">
        <v>621</v>
      </c>
      <c r="B483" s="182">
        <v>61</v>
      </c>
      <c r="C483" s="152" t="s">
        <v>777</v>
      </c>
      <c r="D483" s="35"/>
      <c r="E483" s="112" t="s">
        <v>778</v>
      </c>
    </row>
    <row r="484" spans="1:5" ht="25.5" x14ac:dyDescent="0.25">
      <c r="A484" s="22">
        <v>622</v>
      </c>
      <c r="B484" s="182">
        <v>61</v>
      </c>
      <c r="C484" s="152" t="s">
        <v>779</v>
      </c>
      <c r="D484" s="35"/>
      <c r="E484" s="112" t="s">
        <v>780</v>
      </c>
    </row>
    <row r="485" spans="1:5" ht="24" x14ac:dyDescent="0.25">
      <c r="A485" s="22">
        <v>623</v>
      </c>
      <c r="B485" s="24">
        <v>61</v>
      </c>
      <c r="C485" s="87" t="s">
        <v>781</v>
      </c>
      <c r="E485" s="74" t="s">
        <v>782</v>
      </c>
    </row>
    <row r="486" spans="1:5" ht="24" x14ac:dyDescent="0.25">
      <c r="A486" s="22">
        <v>624</v>
      </c>
      <c r="B486" s="24">
        <v>61</v>
      </c>
      <c r="C486" s="87" t="s">
        <v>783</v>
      </c>
      <c r="E486" s="74" t="s">
        <v>784</v>
      </c>
    </row>
    <row r="487" spans="1:5" ht="24" x14ac:dyDescent="0.25">
      <c r="A487" s="22">
        <v>625</v>
      </c>
      <c r="B487" s="24">
        <v>61</v>
      </c>
      <c r="C487" s="87" t="s">
        <v>785</v>
      </c>
      <c r="E487" s="74" t="s">
        <v>786</v>
      </c>
    </row>
    <row r="488" spans="1:5" ht="24" x14ac:dyDescent="0.25">
      <c r="A488" s="22">
        <v>626</v>
      </c>
      <c r="B488" s="24">
        <v>61</v>
      </c>
      <c r="C488" s="90" t="s">
        <v>787</v>
      </c>
      <c r="E488" s="74" t="s">
        <v>788</v>
      </c>
    </row>
    <row r="489" spans="1:5" ht="25.5" x14ac:dyDescent="0.25">
      <c r="A489" s="22">
        <v>627</v>
      </c>
      <c r="B489" s="24">
        <v>61</v>
      </c>
      <c r="C489" s="87" t="s">
        <v>789</v>
      </c>
      <c r="E489" s="74" t="s">
        <v>790</v>
      </c>
    </row>
    <row r="490" spans="1:5" ht="24" x14ac:dyDescent="0.25">
      <c r="A490" s="22">
        <v>628</v>
      </c>
      <c r="B490" s="24">
        <v>61</v>
      </c>
      <c r="C490" s="87" t="s">
        <v>791</v>
      </c>
      <c r="E490" s="74" t="s">
        <v>792</v>
      </c>
    </row>
    <row r="491" spans="1:5" ht="38.25" x14ac:dyDescent="0.25">
      <c r="A491" s="22">
        <v>629</v>
      </c>
      <c r="B491" s="9">
        <v>61</v>
      </c>
      <c r="C491" s="87" t="s">
        <v>793</v>
      </c>
      <c r="E491" s="74" t="s">
        <v>794</v>
      </c>
    </row>
    <row r="492" spans="1:5" ht="24" x14ac:dyDescent="0.25">
      <c r="A492" s="22">
        <v>630</v>
      </c>
      <c r="B492" s="9">
        <v>61</v>
      </c>
      <c r="C492" s="87" t="s">
        <v>795</v>
      </c>
      <c r="E492" s="74" t="s">
        <v>796</v>
      </c>
    </row>
    <row r="493" spans="1:5" ht="38.25" x14ac:dyDescent="0.25">
      <c r="A493" s="144">
        <v>631</v>
      </c>
      <c r="B493" s="28">
        <v>62</v>
      </c>
      <c r="C493" s="119" t="s">
        <v>797</v>
      </c>
      <c r="D493" s="28"/>
      <c r="E493" s="110" t="s">
        <v>740</v>
      </c>
    </row>
    <row r="494" spans="1:5" ht="24" x14ac:dyDescent="0.25">
      <c r="A494" s="144">
        <v>632</v>
      </c>
      <c r="B494" s="28">
        <v>62</v>
      </c>
      <c r="C494" s="119" t="s">
        <v>798</v>
      </c>
      <c r="D494" s="28"/>
      <c r="E494" s="110" t="s">
        <v>799</v>
      </c>
    </row>
    <row r="495" spans="1:5" ht="38.25" x14ac:dyDescent="0.25">
      <c r="A495" s="144">
        <v>633</v>
      </c>
      <c r="B495" s="28">
        <v>62</v>
      </c>
      <c r="C495" s="119" t="s">
        <v>800</v>
      </c>
      <c r="D495" s="28"/>
      <c r="E495" s="110" t="s">
        <v>801</v>
      </c>
    </row>
    <row r="496" spans="1:5" ht="38.25" x14ac:dyDescent="0.25">
      <c r="A496" s="144">
        <v>634</v>
      </c>
      <c r="B496" s="28">
        <v>62</v>
      </c>
      <c r="C496" s="119" t="s">
        <v>802</v>
      </c>
      <c r="D496" s="28"/>
      <c r="E496" s="110" t="s">
        <v>803</v>
      </c>
    </row>
    <row r="497" spans="1:5" ht="36" x14ac:dyDescent="0.25">
      <c r="A497" s="248">
        <v>635</v>
      </c>
      <c r="B497" s="9">
        <v>62</v>
      </c>
      <c r="C497" s="87" t="s">
        <v>804</v>
      </c>
      <c r="E497" s="74" t="s">
        <v>805</v>
      </c>
    </row>
    <row r="498" spans="1:5" ht="25.5" x14ac:dyDescent="0.25">
      <c r="A498" s="248">
        <v>636</v>
      </c>
      <c r="B498" s="9">
        <v>62</v>
      </c>
      <c r="C498" s="87" t="s">
        <v>807</v>
      </c>
      <c r="E498" s="74" t="s">
        <v>808</v>
      </c>
    </row>
    <row r="499" spans="1:5" ht="36" x14ac:dyDescent="0.25">
      <c r="A499" s="248">
        <v>637</v>
      </c>
      <c r="B499" s="9">
        <v>63</v>
      </c>
      <c r="C499" s="87" t="s">
        <v>809</v>
      </c>
      <c r="E499" s="74" t="s">
        <v>810</v>
      </c>
    </row>
    <row r="500" spans="1:5" ht="60" customHeight="1" x14ac:dyDescent="0.25">
      <c r="A500" s="248">
        <v>638</v>
      </c>
      <c r="B500" s="9">
        <v>63</v>
      </c>
      <c r="C500" s="87" t="s">
        <v>811</v>
      </c>
      <c r="E500" s="74" t="s">
        <v>812</v>
      </c>
    </row>
    <row r="501" spans="1:5" ht="50.25" customHeight="1" x14ac:dyDescent="0.25">
      <c r="A501" s="248">
        <v>639</v>
      </c>
      <c r="B501" s="9">
        <v>63</v>
      </c>
      <c r="C501" s="87" t="s">
        <v>813</v>
      </c>
      <c r="E501" s="74" t="s">
        <v>814</v>
      </c>
    </row>
    <row r="502" spans="1:5" x14ac:dyDescent="0.25">
      <c r="A502" s="411">
        <v>639</v>
      </c>
      <c r="B502" s="9">
        <v>63</v>
      </c>
      <c r="C502" s="87" t="s">
        <v>815</v>
      </c>
      <c r="E502" s="74" t="s">
        <v>816</v>
      </c>
    </row>
    <row r="503" spans="1:5" ht="30" customHeight="1" x14ac:dyDescent="0.25">
      <c r="A503" s="248">
        <v>640</v>
      </c>
      <c r="B503" s="9">
        <v>63</v>
      </c>
      <c r="C503" s="87" t="s">
        <v>817</v>
      </c>
      <c r="E503" s="109" t="s">
        <v>818</v>
      </c>
    </row>
    <row r="504" spans="1:5" ht="30" customHeight="1" x14ac:dyDescent="0.25">
      <c r="A504" s="248">
        <v>640</v>
      </c>
      <c r="B504" s="268">
        <v>63</v>
      </c>
      <c r="C504" s="87" t="s">
        <v>819</v>
      </c>
      <c r="E504" s="109" t="s">
        <v>820</v>
      </c>
    </row>
    <row r="505" spans="1:5" ht="41.25" customHeight="1" x14ac:dyDescent="0.25">
      <c r="A505" s="248">
        <v>641</v>
      </c>
      <c r="B505" s="28">
        <v>63</v>
      </c>
      <c r="C505" s="119" t="s">
        <v>821</v>
      </c>
      <c r="D505" s="28"/>
      <c r="E505" s="110" t="s">
        <v>822</v>
      </c>
    </row>
    <row r="506" spans="1:5" ht="24" x14ac:dyDescent="0.25">
      <c r="A506" s="22">
        <v>642</v>
      </c>
      <c r="B506" s="9">
        <v>63</v>
      </c>
      <c r="C506" s="87" t="s">
        <v>823</v>
      </c>
      <c r="E506" s="74" t="s">
        <v>824</v>
      </c>
    </row>
    <row r="507" spans="1:5" ht="24" x14ac:dyDescent="0.25">
      <c r="A507" s="248">
        <v>643</v>
      </c>
      <c r="B507" s="9">
        <v>64</v>
      </c>
      <c r="C507" s="87" t="s">
        <v>825</v>
      </c>
      <c r="E507" s="74" t="s">
        <v>826</v>
      </c>
    </row>
    <row r="508" spans="1:5" ht="24" x14ac:dyDescent="0.25">
      <c r="A508" s="248">
        <v>644</v>
      </c>
      <c r="B508" s="24">
        <v>64</v>
      </c>
      <c r="C508" s="87" t="s">
        <v>827</v>
      </c>
      <c r="E508" s="109" t="s">
        <v>828</v>
      </c>
    </row>
    <row r="509" spans="1:5" ht="24" x14ac:dyDescent="0.25">
      <c r="A509" s="248">
        <v>645</v>
      </c>
      <c r="B509" s="24">
        <v>64</v>
      </c>
      <c r="C509" s="87" t="s">
        <v>829</v>
      </c>
      <c r="E509" s="74" t="s">
        <v>830</v>
      </c>
    </row>
    <row r="510" spans="1:5" ht="28.5" x14ac:dyDescent="0.25">
      <c r="A510" s="15" t="s">
        <v>831</v>
      </c>
      <c r="B510" s="24">
        <v>64</v>
      </c>
      <c r="C510" s="87" t="s">
        <v>832</v>
      </c>
      <c r="E510" s="74" t="s">
        <v>833</v>
      </c>
    </row>
    <row r="511" spans="1:5" ht="13.5" customHeight="1" x14ac:dyDescent="0.25"/>
    <row r="512" spans="1:5" ht="24" x14ac:dyDescent="0.25">
      <c r="A512" s="22">
        <v>651</v>
      </c>
      <c r="B512" s="24">
        <v>65</v>
      </c>
      <c r="C512" s="87" t="s">
        <v>834</v>
      </c>
      <c r="E512" s="74" t="s">
        <v>835</v>
      </c>
    </row>
    <row r="513" spans="1:7" ht="24" x14ac:dyDescent="0.25">
      <c r="A513" s="22">
        <v>652</v>
      </c>
      <c r="B513" s="24">
        <v>65</v>
      </c>
      <c r="C513" s="87" t="s">
        <v>836</v>
      </c>
      <c r="E513" s="74" t="s">
        <v>837</v>
      </c>
    </row>
    <row r="514" spans="1:7" ht="25.5" x14ac:dyDescent="0.25">
      <c r="A514" s="22">
        <f>B514+1000</f>
        <v>1169</v>
      </c>
      <c r="B514" s="254">
        <v>169</v>
      </c>
      <c r="C514" s="87" t="s">
        <v>838</v>
      </c>
      <c r="E514" s="74" t="s">
        <v>839</v>
      </c>
    </row>
    <row r="515" spans="1:7" ht="25.5" x14ac:dyDescent="0.25">
      <c r="A515" s="22">
        <f t="shared" ref="A515:A574" si="0">B515+1000</f>
        <v>1176</v>
      </c>
      <c r="B515" s="254">
        <v>176</v>
      </c>
      <c r="C515" s="87" t="s">
        <v>840</v>
      </c>
      <c r="E515" s="74" t="s">
        <v>841</v>
      </c>
    </row>
    <row r="516" spans="1:7" ht="25.5" x14ac:dyDescent="0.25">
      <c r="A516" s="22">
        <f t="shared" si="0"/>
        <v>1178</v>
      </c>
      <c r="B516" s="254">
        <v>178</v>
      </c>
      <c r="C516" s="87" t="s">
        <v>842</v>
      </c>
      <c r="E516" s="74" t="s">
        <v>843</v>
      </c>
    </row>
    <row r="517" spans="1:7" ht="25.5" x14ac:dyDescent="0.25">
      <c r="A517" s="22">
        <f t="shared" si="0"/>
        <v>1185</v>
      </c>
      <c r="B517" s="254">
        <v>185</v>
      </c>
      <c r="C517" s="87" t="s">
        <v>844</v>
      </c>
      <c r="E517" s="74" t="s">
        <v>845</v>
      </c>
    </row>
    <row r="518" spans="1:7" ht="25.5" x14ac:dyDescent="0.25">
      <c r="A518" s="22">
        <f t="shared" si="0"/>
        <v>1196</v>
      </c>
      <c r="B518" s="254">
        <v>196</v>
      </c>
      <c r="C518" s="87" t="s">
        <v>846</v>
      </c>
      <c r="E518" s="74" t="s">
        <v>847</v>
      </c>
    </row>
    <row r="519" spans="1:7" ht="25.5" x14ac:dyDescent="0.25">
      <c r="A519" s="22">
        <f t="shared" si="0"/>
        <v>1197</v>
      </c>
      <c r="B519" s="254">
        <v>197</v>
      </c>
      <c r="C519" s="87" t="s">
        <v>848</v>
      </c>
      <c r="E519" s="74" t="s">
        <v>849</v>
      </c>
    </row>
    <row r="520" spans="1:7" ht="38.25" x14ac:dyDescent="0.25">
      <c r="A520" s="22">
        <f t="shared" si="0"/>
        <v>1200</v>
      </c>
      <c r="B520" s="254">
        <v>200</v>
      </c>
      <c r="C520" s="87" t="s">
        <v>850</v>
      </c>
      <c r="E520" s="74" t="s">
        <v>851</v>
      </c>
    </row>
    <row r="521" spans="1:7" ht="25.5" x14ac:dyDescent="0.25">
      <c r="A521" s="22">
        <f t="shared" si="0"/>
        <v>1201</v>
      </c>
      <c r="B521" s="254">
        <v>201</v>
      </c>
      <c r="C521" s="87" t="s">
        <v>852</v>
      </c>
      <c r="E521" s="74" t="s">
        <v>853</v>
      </c>
    </row>
    <row r="522" spans="1:7" ht="25.5" x14ac:dyDescent="0.25">
      <c r="A522" s="22">
        <f t="shared" si="0"/>
        <v>1202</v>
      </c>
      <c r="B522" s="254">
        <v>202</v>
      </c>
      <c r="C522" s="87" t="s">
        <v>854</v>
      </c>
      <c r="E522" s="74" t="s">
        <v>855</v>
      </c>
    </row>
    <row r="523" spans="1:7" ht="25.5" x14ac:dyDescent="0.25">
      <c r="A523" s="22">
        <f t="shared" si="0"/>
        <v>1203</v>
      </c>
      <c r="B523" s="254">
        <v>203</v>
      </c>
      <c r="C523" s="87" t="s">
        <v>856</v>
      </c>
      <c r="E523" s="74" t="s">
        <v>857</v>
      </c>
    </row>
    <row r="524" spans="1:7" ht="25.5" x14ac:dyDescent="0.25">
      <c r="A524" s="22">
        <f t="shared" si="0"/>
        <v>1204</v>
      </c>
      <c r="B524" s="254">
        <v>204</v>
      </c>
      <c r="C524" s="87" t="s">
        <v>858</v>
      </c>
      <c r="E524" s="74" t="s">
        <v>859</v>
      </c>
    </row>
    <row r="525" spans="1:7" ht="25.5" x14ac:dyDescent="0.25">
      <c r="A525" s="22">
        <f t="shared" si="0"/>
        <v>1211</v>
      </c>
      <c r="B525" s="254">
        <v>211</v>
      </c>
      <c r="C525" s="87" t="s">
        <v>860</v>
      </c>
      <c r="E525" s="74" t="s">
        <v>861</v>
      </c>
    </row>
    <row r="526" spans="1:7" ht="25.5" x14ac:dyDescent="0.25">
      <c r="A526" s="22">
        <f t="shared" si="0"/>
        <v>1212</v>
      </c>
      <c r="B526" s="254">
        <v>212</v>
      </c>
      <c r="C526" s="87" t="s">
        <v>862</v>
      </c>
      <c r="E526" s="74" t="s">
        <v>863</v>
      </c>
    </row>
    <row r="527" spans="1:7" ht="24" x14ac:dyDescent="0.25">
      <c r="A527" s="22">
        <f t="shared" si="0"/>
        <v>1214</v>
      </c>
      <c r="B527" s="254">
        <v>214</v>
      </c>
      <c r="C527" s="87" t="s">
        <v>864</v>
      </c>
      <c r="E527" s="74" t="s">
        <v>865</v>
      </c>
    </row>
    <row r="528" spans="1:7" ht="25.5" x14ac:dyDescent="0.25">
      <c r="A528" s="22">
        <f t="shared" si="0"/>
        <v>1215</v>
      </c>
      <c r="B528" s="254">
        <v>215</v>
      </c>
      <c r="C528" s="87" t="s">
        <v>866</v>
      </c>
      <c r="E528" s="74" t="s">
        <v>867</v>
      </c>
      <c r="G528" s="74" t="s">
        <v>868</v>
      </c>
    </row>
    <row r="529" spans="1:5" ht="25.5" x14ac:dyDescent="0.25">
      <c r="A529" s="22">
        <f t="shared" si="0"/>
        <v>1216</v>
      </c>
      <c r="B529" s="254">
        <v>216</v>
      </c>
      <c r="C529" s="87" t="s">
        <v>869</v>
      </c>
      <c r="E529" s="74" t="s">
        <v>870</v>
      </c>
    </row>
    <row r="530" spans="1:5" ht="38.25" x14ac:dyDescent="0.25">
      <c r="A530" s="22">
        <f t="shared" si="0"/>
        <v>1217</v>
      </c>
      <c r="B530" s="254">
        <v>217</v>
      </c>
      <c r="C530" s="87" t="s">
        <v>871</v>
      </c>
      <c r="E530" s="74" t="s">
        <v>872</v>
      </c>
    </row>
    <row r="531" spans="1:5" ht="38.25" x14ac:dyDescent="0.25">
      <c r="A531" s="22">
        <f t="shared" si="0"/>
        <v>1218</v>
      </c>
      <c r="B531" s="254">
        <v>218</v>
      </c>
      <c r="C531" s="87" t="s">
        <v>873</v>
      </c>
      <c r="E531" s="74" t="s">
        <v>874</v>
      </c>
    </row>
    <row r="532" spans="1:5" ht="38.25" x14ac:dyDescent="0.25">
      <c r="A532" s="22">
        <f t="shared" si="0"/>
        <v>1219</v>
      </c>
      <c r="B532" s="254">
        <v>219</v>
      </c>
      <c r="C532" s="87" t="s">
        <v>875</v>
      </c>
      <c r="E532" s="74" t="s">
        <v>876</v>
      </c>
    </row>
    <row r="533" spans="1:5" ht="38.25" x14ac:dyDescent="0.25">
      <c r="A533" s="22">
        <f t="shared" si="0"/>
        <v>1221</v>
      </c>
      <c r="B533" s="254">
        <v>221</v>
      </c>
      <c r="C533" s="87" t="s">
        <v>877</v>
      </c>
      <c r="E533" s="74" t="s">
        <v>878</v>
      </c>
    </row>
    <row r="534" spans="1:5" ht="38.25" x14ac:dyDescent="0.25">
      <c r="A534" s="22">
        <f t="shared" si="0"/>
        <v>1222</v>
      </c>
      <c r="B534" s="254">
        <v>222</v>
      </c>
      <c r="C534" s="87" t="s">
        <v>879</v>
      </c>
      <c r="E534" s="74" t="s">
        <v>880</v>
      </c>
    </row>
    <row r="535" spans="1:5" ht="38.25" x14ac:dyDescent="0.25">
      <c r="A535" s="22">
        <f t="shared" si="0"/>
        <v>1223</v>
      </c>
      <c r="B535" s="254">
        <v>223</v>
      </c>
      <c r="C535" s="87" t="s">
        <v>881</v>
      </c>
      <c r="E535" s="74" t="s">
        <v>882</v>
      </c>
    </row>
    <row r="536" spans="1:5" ht="25.5" x14ac:dyDescent="0.25">
      <c r="A536" s="22">
        <f t="shared" si="0"/>
        <v>1224</v>
      </c>
      <c r="B536" s="254">
        <v>224</v>
      </c>
      <c r="C536" s="87" t="s">
        <v>883</v>
      </c>
      <c r="E536" s="74" t="s">
        <v>884</v>
      </c>
    </row>
    <row r="537" spans="1:5" ht="25.5" x14ac:dyDescent="0.25">
      <c r="A537" s="22">
        <f t="shared" si="0"/>
        <v>1225</v>
      </c>
      <c r="B537" s="254">
        <v>225</v>
      </c>
      <c r="C537" s="87" t="s">
        <v>885</v>
      </c>
      <c r="E537" s="74" t="s">
        <v>886</v>
      </c>
    </row>
    <row r="538" spans="1:5" ht="25.5" x14ac:dyDescent="0.25">
      <c r="A538" s="22">
        <f t="shared" si="0"/>
        <v>1227</v>
      </c>
      <c r="B538" s="254">
        <v>227</v>
      </c>
      <c r="C538" s="87" t="s">
        <v>887</v>
      </c>
      <c r="E538" s="74" t="s">
        <v>888</v>
      </c>
    </row>
    <row r="539" spans="1:5" ht="25.5" x14ac:dyDescent="0.25">
      <c r="A539" s="22">
        <f t="shared" si="0"/>
        <v>1230</v>
      </c>
      <c r="B539" s="254">
        <v>230</v>
      </c>
      <c r="C539" s="87" t="s">
        <v>889</v>
      </c>
      <c r="E539" s="74" t="s">
        <v>890</v>
      </c>
    </row>
    <row r="540" spans="1:5" ht="25.5" x14ac:dyDescent="0.25">
      <c r="A540" s="22">
        <f t="shared" si="0"/>
        <v>1232</v>
      </c>
      <c r="B540" s="254">
        <v>232</v>
      </c>
      <c r="C540" s="87" t="s">
        <v>891</v>
      </c>
      <c r="E540" s="74" t="s">
        <v>892</v>
      </c>
    </row>
    <row r="541" spans="1:5" ht="38.25" x14ac:dyDescent="0.25">
      <c r="A541" s="22">
        <f t="shared" si="0"/>
        <v>1233</v>
      </c>
      <c r="B541" s="254">
        <v>233</v>
      </c>
      <c r="C541" s="87" t="s">
        <v>893</v>
      </c>
      <c r="E541" s="74" t="s">
        <v>894</v>
      </c>
    </row>
    <row r="542" spans="1:5" ht="38.25" x14ac:dyDescent="0.25">
      <c r="A542" s="22">
        <f t="shared" si="0"/>
        <v>1234</v>
      </c>
      <c r="B542" s="254">
        <v>234</v>
      </c>
      <c r="C542" s="87" t="s">
        <v>895</v>
      </c>
      <c r="E542" s="74" t="s">
        <v>896</v>
      </c>
    </row>
    <row r="543" spans="1:5" ht="38.25" x14ac:dyDescent="0.25">
      <c r="A543" s="22">
        <f t="shared" si="0"/>
        <v>1235</v>
      </c>
      <c r="B543" s="254">
        <v>235</v>
      </c>
      <c r="C543" s="87" t="s">
        <v>897</v>
      </c>
      <c r="E543" s="74" t="s">
        <v>898</v>
      </c>
    </row>
    <row r="544" spans="1:5" ht="38.25" x14ac:dyDescent="0.25">
      <c r="A544" s="22">
        <f t="shared" si="0"/>
        <v>1236</v>
      </c>
      <c r="B544" s="254">
        <v>236</v>
      </c>
      <c r="C544" s="87" t="s">
        <v>899</v>
      </c>
      <c r="E544" s="74" t="s">
        <v>900</v>
      </c>
    </row>
    <row r="545" spans="1:5" ht="25.5" x14ac:dyDescent="0.25">
      <c r="A545" s="22">
        <f t="shared" si="0"/>
        <v>1238</v>
      </c>
      <c r="B545" s="254">
        <v>238</v>
      </c>
      <c r="C545" s="87" t="s">
        <v>901</v>
      </c>
      <c r="E545" s="74" t="s">
        <v>902</v>
      </c>
    </row>
    <row r="546" spans="1:5" ht="25.5" x14ac:dyDescent="0.25">
      <c r="A546" s="22">
        <f t="shared" si="0"/>
        <v>1241</v>
      </c>
      <c r="B546" s="254">
        <v>241</v>
      </c>
      <c r="C546" s="87" t="s">
        <v>903</v>
      </c>
      <c r="E546" s="74" t="s">
        <v>904</v>
      </c>
    </row>
    <row r="547" spans="1:5" ht="38.25" x14ac:dyDescent="0.25">
      <c r="A547" s="22">
        <f t="shared" si="0"/>
        <v>1244</v>
      </c>
      <c r="B547" s="254">
        <v>244</v>
      </c>
      <c r="C547" s="87" t="s">
        <v>905</v>
      </c>
      <c r="E547" s="74" t="s">
        <v>906</v>
      </c>
    </row>
    <row r="548" spans="1:5" ht="25.5" x14ac:dyDescent="0.25">
      <c r="A548" s="22">
        <f t="shared" si="0"/>
        <v>1246</v>
      </c>
      <c r="B548" s="254">
        <v>246</v>
      </c>
      <c r="C548" s="87" t="s">
        <v>907</v>
      </c>
      <c r="E548" s="74" t="s">
        <v>908</v>
      </c>
    </row>
    <row r="549" spans="1:5" ht="25.5" x14ac:dyDescent="0.25">
      <c r="A549" s="22">
        <f t="shared" si="0"/>
        <v>1247</v>
      </c>
      <c r="B549" s="254">
        <v>247</v>
      </c>
      <c r="C549" s="87" t="s">
        <v>909</v>
      </c>
      <c r="E549" s="74" t="s">
        <v>910</v>
      </c>
    </row>
    <row r="550" spans="1:5" ht="38.25" x14ac:dyDescent="0.25">
      <c r="A550" s="22">
        <f t="shared" si="0"/>
        <v>1248</v>
      </c>
      <c r="B550" s="254">
        <v>248</v>
      </c>
      <c r="C550" s="87" t="s">
        <v>911</v>
      </c>
      <c r="E550" s="74" t="s">
        <v>912</v>
      </c>
    </row>
    <row r="551" spans="1:5" ht="25.5" x14ac:dyDescent="0.25">
      <c r="A551" s="22">
        <f t="shared" si="0"/>
        <v>1249</v>
      </c>
      <c r="B551" s="254">
        <v>249</v>
      </c>
      <c r="C551" s="87" t="s">
        <v>913</v>
      </c>
      <c r="E551" s="74" t="s">
        <v>914</v>
      </c>
    </row>
    <row r="552" spans="1:5" ht="25.5" x14ac:dyDescent="0.25">
      <c r="A552" s="22">
        <f t="shared" si="0"/>
        <v>1252</v>
      </c>
      <c r="B552" s="254">
        <v>252</v>
      </c>
      <c r="C552" s="87" t="s">
        <v>915</v>
      </c>
      <c r="E552" s="74" t="s">
        <v>916</v>
      </c>
    </row>
    <row r="553" spans="1:5" ht="25.5" x14ac:dyDescent="0.25">
      <c r="A553" s="22">
        <f t="shared" si="0"/>
        <v>1254</v>
      </c>
      <c r="B553" s="254">
        <v>254</v>
      </c>
      <c r="C553" s="87" t="s">
        <v>917</v>
      </c>
      <c r="E553" s="74" t="s">
        <v>918</v>
      </c>
    </row>
    <row r="554" spans="1:5" ht="25.5" x14ac:dyDescent="0.25">
      <c r="A554" s="22">
        <f t="shared" si="0"/>
        <v>1255</v>
      </c>
      <c r="B554" s="254">
        <v>255</v>
      </c>
      <c r="C554" s="87" t="s">
        <v>919</v>
      </c>
      <c r="E554" s="74" t="s">
        <v>920</v>
      </c>
    </row>
    <row r="555" spans="1:5" ht="24" x14ac:dyDescent="0.25">
      <c r="A555" s="22">
        <f t="shared" si="0"/>
        <v>1257</v>
      </c>
      <c r="B555" s="254">
        <v>257</v>
      </c>
      <c r="C555" s="87" t="s">
        <v>921</v>
      </c>
      <c r="E555" s="74" t="s">
        <v>922</v>
      </c>
    </row>
    <row r="556" spans="1:5" ht="25.5" x14ac:dyDescent="0.25">
      <c r="A556" s="22">
        <f t="shared" si="0"/>
        <v>1258</v>
      </c>
      <c r="B556" s="254">
        <v>258</v>
      </c>
      <c r="C556" s="87" t="s">
        <v>923</v>
      </c>
      <c r="E556" s="74" t="s">
        <v>924</v>
      </c>
    </row>
    <row r="557" spans="1:5" ht="25.5" x14ac:dyDescent="0.25">
      <c r="A557" s="22">
        <f t="shared" si="0"/>
        <v>1259</v>
      </c>
      <c r="B557" s="254">
        <v>259</v>
      </c>
      <c r="C557" s="87" t="s">
        <v>925</v>
      </c>
      <c r="E557" s="74" t="s">
        <v>926</v>
      </c>
    </row>
    <row r="558" spans="1:5" ht="25.5" x14ac:dyDescent="0.25">
      <c r="A558" s="22">
        <f t="shared" si="0"/>
        <v>1260</v>
      </c>
      <c r="B558" s="254">
        <v>260</v>
      </c>
      <c r="C558" s="87" t="s">
        <v>927</v>
      </c>
      <c r="E558" s="74" t="s">
        <v>928</v>
      </c>
    </row>
    <row r="559" spans="1:5" ht="25.5" x14ac:dyDescent="0.25">
      <c r="A559" s="22">
        <f t="shared" si="0"/>
        <v>1262</v>
      </c>
      <c r="B559" s="254">
        <v>262</v>
      </c>
      <c r="C559" s="87" t="s">
        <v>929</v>
      </c>
      <c r="E559" s="74" t="s">
        <v>930</v>
      </c>
    </row>
    <row r="560" spans="1:5" ht="25.5" x14ac:dyDescent="0.25">
      <c r="A560" s="22">
        <f t="shared" si="0"/>
        <v>1264</v>
      </c>
      <c r="B560" s="254">
        <v>264</v>
      </c>
      <c r="C560" s="87" t="s">
        <v>931</v>
      </c>
      <c r="E560" s="74" t="s">
        <v>932</v>
      </c>
    </row>
    <row r="561" spans="1:6" ht="25.5" x14ac:dyDescent="0.25">
      <c r="A561" s="22">
        <f t="shared" si="0"/>
        <v>1266</v>
      </c>
      <c r="B561" s="254">
        <v>266</v>
      </c>
      <c r="C561" s="87" t="s">
        <v>933</v>
      </c>
      <c r="E561" s="74" t="s">
        <v>934</v>
      </c>
    </row>
    <row r="562" spans="1:6" ht="25.5" x14ac:dyDescent="0.25">
      <c r="A562" s="22">
        <f t="shared" si="0"/>
        <v>1268</v>
      </c>
      <c r="B562" s="254">
        <v>268</v>
      </c>
      <c r="C562" s="87" t="s">
        <v>935</v>
      </c>
      <c r="E562" s="74" t="s">
        <v>936</v>
      </c>
    </row>
    <row r="563" spans="1:6" ht="38.25" x14ac:dyDescent="0.25">
      <c r="A563" s="22">
        <f t="shared" si="0"/>
        <v>1269</v>
      </c>
      <c r="B563" s="254">
        <v>269</v>
      </c>
      <c r="C563" s="87" t="s">
        <v>937</v>
      </c>
      <c r="E563" s="74" t="s">
        <v>938</v>
      </c>
    </row>
    <row r="564" spans="1:6" ht="38.25" x14ac:dyDescent="0.25">
      <c r="A564" s="22">
        <f t="shared" si="0"/>
        <v>1270</v>
      </c>
      <c r="B564" s="254">
        <v>270</v>
      </c>
      <c r="C564" s="87" t="s">
        <v>939</v>
      </c>
      <c r="E564" s="74" t="s">
        <v>940</v>
      </c>
    </row>
    <row r="565" spans="1:6" ht="25.5" x14ac:dyDescent="0.25">
      <c r="A565" s="22">
        <f t="shared" si="0"/>
        <v>1274</v>
      </c>
      <c r="B565" s="254">
        <v>274</v>
      </c>
      <c r="C565" s="87" t="s">
        <v>941</v>
      </c>
      <c r="E565" s="74" t="s">
        <v>942</v>
      </c>
    </row>
    <row r="566" spans="1:6" ht="25.5" x14ac:dyDescent="0.25">
      <c r="A566" s="22">
        <f t="shared" si="0"/>
        <v>1275</v>
      </c>
      <c r="B566" s="254">
        <v>275</v>
      </c>
      <c r="C566" s="87" t="s">
        <v>943</v>
      </c>
      <c r="E566" s="74" t="s">
        <v>944</v>
      </c>
    </row>
    <row r="567" spans="1:6" ht="60" x14ac:dyDescent="0.25">
      <c r="A567" s="22">
        <f t="shared" si="0"/>
        <v>1277</v>
      </c>
      <c r="B567" s="254">
        <v>277</v>
      </c>
      <c r="C567" s="87" t="s">
        <v>945</v>
      </c>
      <c r="E567" s="74" t="s">
        <v>946</v>
      </c>
    </row>
    <row r="568" spans="1:6" ht="25.5" x14ac:dyDescent="0.25">
      <c r="A568" s="22">
        <f t="shared" si="0"/>
        <v>1279</v>
      </c>
      <c r="B568" s="254">
        <v>279</v>
      </c>
      <c r="C568" s="87" t="s">
        <v>947</v>
      </c>
      <c r="E568" s="74" t="s">
        <v>948</v>
      </c>
    </row>
    <row r="569" spans="1:6" ht="24" x14ac:dyDescent="0.25">
      <c r="A569" s="22">
        <f t="shared" si="0"/>
        <v>1281</v>
      </c>
      <c r="B569" s="254">
        <v>281</v>
      </c>
      <c r="C569" s="87" t="s">
        <v>949</v>
      </c>
      <c r="E569" s="74" t="s">
        <v>950</v>
      </c>
    </row>
    <row r="570" spans="1:6" ht="25.5" x14ac:dyDescent="0.25">
      <c r="A570" s="22">
        <f t="shared" si="0"/>
        <v>1282</v>
      </c>
      <c r="B570" s="254">
        <v>282</v>
      </c>
      <c r="C570" s="87" t="s">
        <v>951</v>
      </c>
      <c r="E570" s="74" t="s">
        <v>952</v>
      </c>
    </row>
    <row r="571" spans="1:6" ht="25.5" x14ac:dyDescent="0.25">
      <c r="A571" s="22">
        <f t="shared" si="0"/>
        <v>1283</v>
      </c>
      <c r="B571" s="254">
        <v>283</v>
      </c>
      <c r="C571" s="87" t="s">
        <v>953</v>
      </c>
      <c r="E571" s="74" t="s">
        <v>954</v>
      </c>
    </row>
    <row r="572" spans="1:6" ht="24" x14ac:dyDescent="0.25">
      <c r="A572" s="22">
        <f t="shared" si="0"/>
        <v>1285</v>
      </c>
      <c r="B572" s="254">
        <v>285</v>
      </c>
      <c r="C572" s="87" t="s">
        <v>955</v>
      </c>
      <c r="E572" s="74" t="s">
        <v>956</v>
      </c>
    </row>
    <row r="573" spans="1:6" ht="25.5" x14ac:dyDescent="0.25">
      <c r="A573" s="22">
        <f t="shared" si="0"/>
        <v>1286</v>
      </c>
      <c r="B573" s="254">
        <v>286</v>
      </c>
      <c r="C573" s="87" t="s">
        <v>957</v>
      </c>
      <c r="E573" s="74" t="s">
        <v>958</v>
      </c>
      <c r="F573" s="710"/>
    </row>
    <row r="574" spans="1:6" ht="24" x14ac:dyDescent="0.25">
      <c r="A574" s="22">
        <f t="shared" si="0"/>
        <v>1287</v>
      </c>
      <c r="B574" s="254">
        <v>287</v>
      </c>
      <c r="C574" s="87" t="s">
        <v>959</v>
      </c>
      <c r="D574" s="358" t="s">
        <v>960</v>
      </c>
      <c r="E574" s="74" t="s">
        <v>961</v>
      </c>
    </row>
    <row r="575" spans="1:6" x14ac:dyDescent="0.25">
      <c r="A575" s="22">
        <v>9999</v>
      </c>
      <c r="C575" s="89" t="s">
        <v>962</v>
      </c>
      <c r="D575" s="9" t="s">
        <v>92</v>
      </c>
      <c r="E575" s="74" t="s">
        <v>963</v>
      </c>
    </row>
    <row r="576" spans="1:6" ht="25.5" x14ac:dyDescent="0.25">
      <c r="A576" s="396">
        <v>3901</v>
      </c>
      <c r="B576" s="24">
        <v>21.039000000000001</v>
      </c>
      <c r="C576" s="87" t="s">
        <v>964</v>
      </c>
      <c r="D576" s="1577"/>
      <c r="E576" s="74" t="s">
        <v>965</v>
      </c>
    </row>
    <row r="577" spans="1:5" ht="24" x14ac:dyDescent="0.25">
      <c r="A577" s="396">
        <f>A576+1</f>
        <v>3902</v>
      </c>
      <c r="B577" s="24">
        <v>21.039000000000001</v>
      </c>
      <c r="C577" s="87" t="s">
        <v>966</v>
      </c>
      <c r="D577" s="1577"/>
      <c r="E577" s="74" t="s">
        <v>967</v>
      </c>
    </row>
    <row r="578" spans="1:5" ht="24" x14ac:dyDescent="0.25">
      <c r="A578" s="396">
        <f t="shared" ref="A578:A594" si="1">A577+1</f>
        <v>3903</v>
      </c>
      <c r="B578" s="24">
        <v>21.039000000000001</v>
      </c>
      <c r="C578" s="87" t="s">
        <v>968</v>
      </c>
      <c r="D578" s="1577"/>
      <c r="E578" s="74" t="s">
        <v>969</v>
      </c>
    </row>
    <row r="579" spans="1:5" ht="24" x14ac:dyDescent="0.25">
      <c r="A579" s="396">
        <f t="shared" si="1"/>
        <v>3904</v>
      </c>
      <c r="B579" s="24">
        <v>21.039000000000001</v>
      </c>
      <c r="C579" s="87" t="s">
        <v>970</v>
      </c>
      <c r="D579" s="1577"/>
      <c r="E579" s="74" t="s">
        <v>971</v>
      </c>
    </row>
    <row r="580" spans="1:5" ht="25.5" x14ac:dyDescent="0.25">
      <c r="A580" s="396">
        <f t="shared" si="1"/>
        <v>3905</v>
      </c>
      <c r="B580" s="24">
        <v>21.039000000000001</v>
      </c>
      <c r="C580" s="87" t="s">
        <v>972</v>
      </c>
      <c r="D580" s="1577"/>
      <c r="E580" s="74" t="s">
        <v>973</v>
      </c>
    </row>
    <row r="581" spans="1:5" ht="25.5" x14ac:dyDescent="0.25">
      <c r="A581" s="396">
        <f t="shared" si="1"/>
        <v>3906</v>
      </c>
      <c r="B581" s="24">
        <v>21.039000000000001</v>
      </c>
      <c r="C581" s="87" t="s">
        <v>974</v>
      </c>
      <c r="D581" s="1577"/>
      <c r="E581" s="74" t="s">
        <v>975</v>
      </c>
    </row>
    <row r="582" spans="1:5" ht="25.5" x14ac:dyDescent="0.25">
      <c r="A582" s="396">
        <f t="shared" si="1"/>
        <v>3907</v>
      </c>
      <c r="B582" s="24">
        <v>21.039000000000001</v>
      </c>
      <c r="C582" s="87" t="s">
        <v>976</v>
      </c>
      <c r="D582" s="1577"/>
      <c r="E582" s="74" t="s">
        <v>977</v>
      </c>
    </row>
    <row r="583" spans="1:5" ht="36" x14ac:dyDescent="0.25">
      <c r="A583" s="396">
        <f t="shared" si="1"/>
        <v>3908</v>
      </c>
      <c r="B583" s="24">
        <v>21.039000000000001</v>
      </c>
      <c r="C583" s="87" t="s">
        <v>978</v>
      </c>
      <c r="D583" s="1577"/>
      <c r="E583" s="74" t="s">
        <v>979</v>
      </c>
    </row>
    <row r="584" spans="1:5" ht="25.5" x14ac:dyDescent="0.25">
      <c r="A584" s="396">
        <f t="shared" si="1"/>
        <v>3909</v>
      </c>
      <c r="B584" s="24">
        <v>21.039000000000001</v>
      </c>
      <c r="C584" s="87" t="s">
        <v>980</v>
      </c>
      <c r="D584" s="1577"/>
      <c r="E584" s="74" t="s">
        <v>981</v>
      </c>
    </row>
    <row r="585" spans="1:5" ht="24" x14ac:dyDescent="0.25">
      <c r="A585" s="396">
        <f t="shared" si="1"/>
        <v>3910</v>
      </c>
      <c r="B585" s="24">
        <v>21.039000000000001</v>
      </c>
      <c r="C585" s="87" t="s">
        <v>982</v>
      </c>
      <c r="D585" s="1577"/>
      <c r="E585" s="74" t="s">
        <v>983</v>
      </c>
    </row>
    <row r="586" spans="1:5" ht="25.5" x14ac:dyDescent="0.25">
      <c r="A586" s="396">
        <f t="shared" si="1"/>
        <v>3911</v>
      </c>
      <c r="B586" s="24">
        <v>21.039000000000001</v>
      </c>
      <c r="C586" s="87" t="s">
        <v>984</v>
      </c>
      <c r="D586" s="1577"/>
      <c r="E586" s="74" t="s">
        <v>985</v>
      </c>
    </row>
    <row r="587" spans="1:5" ht="36" x14ac:dyDescent="0.25">
      <c r="A587" s="396">
        <f t="shared" si="1"/>
        <v>3912</v>
      </c>
      <c r="B587" s="24">
        <v>21.039000000000001</v>
      </c>
      <c r="C587" s="87" t="s">
        <v>986</v>
      </c>
      <c r="D587" s="1577" t="s">
        <v>987</v>
      </c>
      <c r="E587" s="74" t="s">
        <v>988</v>
      </c>
    </row>
    <row r="588" spans="1:5" x14ac:dyDescent="0.25">
      <c r="A588" s="396">
        <f t="shared" si="1"/>
        <v>3913</v>
      </c>
      <c r="B588" s="24">
        <v>21.039000000000001</v>
      </c>
      <c r="C588" s="87" t="s">
        <v>989</v>
      </c>
      <c r="D588" s="1577"/>
      <c r="E588" s="74" t="s">
        <v>990</v>
      </c>
    </row>
    <row r="589" spans="1:5" ht="25.5" x14ac:dyDescent="0.25">
      <c r="A589" s="396">
        <f>A588+1</f>
        <v>3914</v>
      </c>
      <c r="C589" s="87" t="s">
        <v>991</v>
      </c>
      <c r="D589" s="1577"/>
      <c r="E589" s="74" t="s">
        <v>991</v>
      </c>
    </row>
    <row r="590" spans="1:5" ht="38.25" x14ac:dyDescent="0.25">
      <c r="A590" s="396">
        <f t="shared" si="1"/>
        <v>3915</v>
      </c>
      <c r="C590" s="87" t="s">
        <v>992</v>
      </c>
      <c r="D590" s="1577"/>
      <c r="E590" s="74" t="s">
        <v>992</v>
      </c>
    </row>
    <row r="591" spans="1:5" ht="51" x14ac:dyDescent="0.25">
      <c r="A591" s="396">
        <f t="shared" si="1"/>
        <v>3916</v>
      </c>
      <c r="C591" s="87" t="s">
        <v>993</v>
      </c>
      <c r="D591" s="1577"/>
      <c r="E591" s="74" t="s">
        <v>993</v>
      </c>
    </row>
    <row r="592" spans="1:5" ht="25.5" x14ac:dyDescent="0.25">
      <c r="A592" s="396">
        <f t="shared" si="1"/>
        <v>3917</v>
      </c>
      <c r="C592" s="87" t="s">
        <v>994</v>
      </c>
      <c r="D592" s="1577"/>
      <c r="E592" s="74" t="s">
        <v>994</v>
      </c>
    </row>
    <row r="593" spans="1:5" ht="38.25" x14ac:dyDescent="0.25">
      <c r="A593" s="396">
        <f t="shared" si="1"/>
        <v>3918</v>
      </c>
      <c r="C593" s="87" t="s">
        <v>995</v>
      </c>
      <c r="D593" s="1577"/>
      <c r="E593" s="74" t="s">
        <v>995</v>
      </c>
    </row>
    <row r="594" spans="1:5" ht="38.25" x14ac:dyDescent="0.25">
      <c r="A594" s="396">
        <f t="shared" si="1"/>
        <v>3919</v>
      </c>
      <c r="C594" s="87" t="s">
        <v>996</v>
      </c>
      <c r="D594" s="1577"/>
      <c r="E594" s="74" t="s">
        <v>996</v>
      </c>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47"/>
  <sheetViews>
    <sheetView zoomScale="80" zoomScaleNormal="80" workbookViewId="0">
      <pane ySplit="1" topLeftCell="A476" activePane="bottomLeft" state="frozen"/>
      <selection pane="bottomLeft" activeCell="A482" sqref="A482:F522"/>
    </sheetView>
  </sheetViews>
  <sheetFormatPr baseColWidth="10" defaultColWidth="10.85546875" defaultRowHeight="15" x14ac:dyDescent="0.25"/>
  <cols>
    <col min="1" max="1" width="9.140625" style="21" bestFit="1" customWidth="1"/>
    <col min="2" max="2" width="7.7109375" style="1064" customWidth="1"/>
    <col min="3" max="3" width="9" style="21" bestFit="1" customWidth="1"/>
    <col min="4" max="4" width="30.5703125" style="1383" customWidth="1"/>
    <col min="5" max="5" width="10.42578125" style="410" customWidth="1"/>
    <col min="6" max="6" width="11.42578125" style="1062" customWidth="1"/>
    <col min="7" max="7" width="9" style="800" bestFit="1" customWidth="1"/>
    <col min="8" max="8" width="9" style="410" customWidth="1"/>
    <col min="9" max="9" width="15.42578125" style="41" customWidth="1"/>
    <col min="10" max="10" width="11.85546875" style="24" customWidth="1"/>
    <col min="11" max="11" width="25" style="497" customWidth="1"/>
    <col min="12" max="12" width="12.42578125" style="107" bestFit="1" customWidth="1"/>
    <col min="13" max="13" width="14.140625" style="121" customWidth="1"/>
    <col min="14" max="14" width="9.7109375" style="511" customWidth="1"/>
    <col min="15" max="15" width="9.7109375" style="74" customWidth="1"/>
    <col min="16" max="16" width="21.28515625" style="74" customWidth="1"/>
    <col min="17" max="17" width="15.42578125" style="74" customWidth="1"/>
    <col min="18" max="19" width="12.7109375" style="107" bestFit="1" customWidth="1"/>
    <col min="20" max="20" width="15.5703125" style="107" customWidth="1"/>
    <col min="21" max="21" width="18.85546875" style="107" customWidth="1"/>
    <col min="22" max="22" width="12.42578125" style="121" customWidth="1"/>
    <col min="23" max="23" width="26.5703125" style="74" customWidth="1"/>
    <col min="24" max="24" width="13.85546875" style="663" customWidth="1"/>
    <col min="25" max="25" width="16.5703125" style="121" customWidth="1"/>
    <col min="26" max="26" width="13.85546875" style="121" customWidth="1"/>
    <col min="27" max="27" width="11.85546875" style="107" customWidth="1"/>
    <col min="28" max="28" width="18.85546875" style="3" customWidth="1"/>
    <col min="29" max="29" width="12.28515625" style="10" customWidth="1"/>
    <col min="30" max="30" width="25.85546875" style="497" customWidth="1"/>
    <col min="31" max="31" width="25.7109375" style="121" customWidth="1"/>
    <col min="32" max="32" width="21.28515625" style="642" customWidth="1"/>
    <col min="33" max="33" width="27.28515625" style="465" customWidth="1"/>
    <col min="34" max="35" width="23.28515625" style="555" customWidth="1"/>
    <col min="36" max="36" width="17.42578125" style="886" customWidth="1"/>
    <col min="37" max="37" width="27.28515625" style="466" customWidth="1"/>
    <col min="38" max="38" width="30.140625" style="468" customWidth="1"/>
    <col min="39" max="39" width="15.7109375" style="612" customWidth="1"/>
    <col min="40" max="40" width="17.7109375" style="813" customWidth="1"/>
    <col min="41" max="42" width="10.85546875" style="551" customWidth="1"/>
    <col min="43" max="43" width="16.85546875" style="510" customWidth="1"/>
    <col min="44" max="44" width="14.85546875" style="107" customWidth="1"/>
    <col min="45" max="45" width="10.140625" style="107" customWidth="1"/>
    <col min="46" max="46" width="11.7109375" style="510" customWidth="1"/>
    <col min="47" max="47" width="12.42578125" style="998" customWidth="1"/>
    <col min="48" max="48" width="11.85546875" style="107" customWidth="1"/>
    <col min="49" max="49" width="11.28515625" style="107" customWidth="1"/>
    <col min="50" max="50" width="12.42578125" style="107" customWidth="1"/>
    <col min="51" max="51" width="16.5703125" style="107" customWidth="1"/>
    <col min="52" max="52" width="12.28515625" style="107" customWidth="1"/>
    <col min="53" max="53" width="10.7109375" style="107" customWidth="1"/>
    <col min="54" max="54" width="9.42578125" style="107" customWidth="1"/>
    <col min="55" max="55" width="13.7109375" style="107" customWidth="1"/>
    <col min="56" max="56" width="11.7109375" style="107" customWidth="1"/>
    <col min="57" max="57" width="10.28515625" style="595" bestFit="1" customWidth="1"/>
    <col min="58" max="58" width="12.42578125" style="510" customWidth="1"/>
    <col min="59" max="59" width="12.42578125" style="596" customWidth="1"/>
    <col min="60" max="60" width="15.42578125" style="565" customWidth="1"/>
    <col min="61" max="61" width="10.85546875" style="1"/>
    <col min="62" max="62" width="12.42578125" style="1497" bestFit="1" customWidth="1"/>
    <col min="63" max="63" width="9.28515625" style="1489" bestFit="1" customWidth="1"/>
    <col min="64" max="64" width="11.85546875" style="1489" bestFit="1" customWidth="1"/>
    <col min="65" max="65" width="10.42578125" style="1489" bestFit="1" customWidth="1"/>
    <col min="66" max="66" width="12.7109375" style="1478" customWidth="1"/>
    <col min="67" max="70" width="11.85546875" style="1516" customWidth="1"/>
    <col min="71" max="71" width="11.85546875" style="1509" customWidth="1"/>
    <col min="72" max="72" width="8.7109375" style="1489" customWidth="1"/>
    <col min="73" max="73" width="8.5703125" style="1489" customWidth="1"/>
    <col min="74" max="74" width="8.28515625" style="1572" customWidth="1"/>
    <col min="75" max="75" width="11.85546875" style="1489" customWidth="1"/>
    <col min="76" max="76" width="11.42578125" style="1489" bestFit="1" customWidth="1"/>
    <col min="77" max="77" width="9.140625" style="1490" customWidth="1"/>
    <col min="78" max="78" width="15.7109375" style="1478" customWidth="1"/>
    <col min="79" max="79" width="15.7109375" style="1" customWidth="1"/>
    <col min="80" max="16384" width="10.85546875" style="1"/>
  </cols>
  <sheetData>
    <row r="1" spans="1:80" s="1439" customFormat="1" ht="39" thickBot="1" x14ac:dyDescent="0.25">
      <c r="A1" s="1435" t="s">
        <v>997</v>
      </c>
      <c r="B1" s="1436" t="s">
        <v>998</v>
      </c>
      <c r="C1" s="1437" t="s">
        <v>999</v>
      </c>
      <c r="D1" s="1438" t="s">
        <v>1000</v>
      </c>
      <c r="E1" s="1437" t="s">
        <v>1001</v>
      </c>
      <c r="F1" s="1440" t="s">
        <v>1002</v>
      </c>
      <c r="G1" s="1435" t="s">
        <v>1003</v>
      </c>
      <c r="H1" s="1437" t="s">
        <v>1004</v>
      </c>
      <c r="I1" s="1441" t="s">
        <v>1005</v>
      </c>
      <c r="J1" s="1442" t="s">
        <v>1006</v>
      </c>
      <c r="K1" s="1443" t="s">
        <v>1007</v>
      </c>
      <c r="L1" s="1444" t="s">
        <v>1008</v>
      </c>
      <c r="M1" s="1445" t="s">
        <v>1009</v>
      </c>
      <c r="N1" s="1446" t="s">
        <v>1010</v>
      </c>
      <c r="O1" s="1447" t="s">
        <v>1011</v>
      </c>
      <c r="P1" s="1444" t="s">
        <v>1012</v>
      </c>
      <c r="Q1" s="1444" t="s">
        <v>4591</v>
      </c>
      <c r="R1" s="1448" t="s">
        <v>1013</v>
      </c>
      <c r="S1" s="1448" t="s">
        <v>1014</v>
      </c>
      <c r="T1" s="1444" t="s">
        <v>1015</v>
      </c>
      <c r="U1" s="1444" t="s">
        <v>1016</v>
      </c>
      <c r="V1" s="1444" t="s">
        <v>1017</v>
      </c>
      <c r="W1" s="1443" t="s">
        <v>1018</v>
      </c>
      <c r="X1" s="1449" t="s">
        <v>1019</v>
      </c>
      <c r="Y1" s="1447" t="s">
        <v>1020</v>
      </c>
      <c r="Z1" s="1445" t="s">
        <v>1021</v>
      </c>
      <c r="AA1" s="1443" t="s">
        <v>1022</v>
      </c>
      <c r="AB1" s="1443" t="s">
        <v>1023</v>
      </c>
      <c r="AC1" s="1447" t="s">
        <v>1024</v>
      </c>
      <c r="AD1" s="1443" t="s">
        <v>1025</v>
      </c>
      <c r="AE1" s="1447" t="s">
        <v>1026</v>
      </c>
      <c r="AF1" s="1450" t="s">
        <v>1027</v>
      </c>
      <c r="AG1" s="1451" t="s">
        <v>1028</v>
      </c>
      <c r="AH1" s="1452" t="s">
        <v>1029</v>
      </c>
      <c r="AI1" s="1452" t="s">
        <v>1030</v>
      </c>
      <c r="AJ1" s="1453" t="s">
        <v>1031</v>
      </c>
      <c r="AK1" s="1454" t="s">
        <v>1032</v>
      </c>
      <c r="AL1" s="1451" t="s">
        <v>1033</v>
      </c>
      <c r="AM1" s="1455" t="s">
        <v>1034</v>
      </c>
      <c r="AN1" s="1456" t="s">
        <v>1035</v>
      </c>
      <c r="AO1" s="1457" t="s">
        <v>1036</v>
      </c>
      <c r="AP1" s="1457" t="s">
        <v>1037</v>
      </c>
      <c r="AQ1" s="1443" t="s">
        <v>1038</v>
      </c>
      <c r="AR1" s="1443" t="s">
        <v>1039</v>
      </c>
      <c r="AS1" s="1443" t="s">
        <v>1040</v>
      </c>
      <c r="AT1" s="1447" t="s">
        <v>1041</v>
      </c>
      <c r="AU1" s="1458" t="s">
        <v>1042</v>
      </c>
      <c r="AV1" s="1443" t="s">
        <v>1043</v>
      </c>
      <c r="AW1" s="1443" t="s">
        <v>1044</v>
      </c>
      <c r="AX1" s="1443" t="s">
        <v>1045</v>
      </c>
      <c r="AY1" s="1443" t="s">
        <v>1046</v>
      </c>
      <c r="AZ1" s="1443" t="s">
        <v>1047</v>
      </c>
      <c r="BA1" s="1443" t="s">
        <v>1023</v>
      </c>
      <c r="BB1" s="1443" t="s">
        <v>1024</v>
      </c>
      <c r="BC1" s="1443" t="s">
        <v>1048</v>
      </c>
      <c r="BD1" s="1443" t="s">
        <v>1049</v>
      </c>
      <c r="BE1" s="1459" t="s">
        <v>1050</v>
      </c>
      <c r="BF1" s="1443" t="s">
        <v>1051</v>
      </c>
      <c r="BG1" s="1460" t="s">
        <v>1052</v>
      </c>
      <c r="BH1" s="1461" t="s">
        <v>1053</v>
      </c>
      <c r="BJ1" s="1491" t="s">
        <v>1054</v>
      </c>
      <c r="BK1" s="1479" t="s">
        <v>1055</v>
      </c>
      <c r="BL1" s="1479" t="s">
        <v>1056</v>
      </c>
      <c r="BM1" s="1479" t="s">
        <v>1057</v>
      </c>
      <c r="BN1" s="1462" t="s">
        <v>1058</v>
      </c>
      <c r="BO1" s="1511" t="s">
        <v>1059</v>
      </c>
      <c r="BP1" s="1511" t="s">
        <v>1060</v>
      </c>
      <c r="BQ1" s="1511" t="s">
        <v>1061</v>
      </c>
      <c r="BR1" s="1512" t="s">
        <v>1062</v>
      </c>
      <c r="BS1" s="1498" t="s">
        <v>1063</v>
      </c>
      <c r="BT1" s="1480" t="s">
        <v>1064</v>
      </c>
      <c r="BU1" s="1480" t="s">
        <v>1065</v>
      </c>
      <c r="BV1" s="1566" t="s">
        <v>1066</v>
      </c>
      <c r="BW1" s="1480" t="s">
        <v>1067</v>
      </c>
      <c r="BX1" s="1479" t="s">
        <v>1068</v>
      </c>
      <c r="BY1" s="1481" t="s">
        <v>1069</v>
      </c>
      <c r="BZ1" s="1462" t="s">
        <v>1065</v>
      </c>
    </row>
    <row r="2" spans="1:80" ht="36" x14ac:dyDescent="0.25">
      <c r="A2" s="21">
        <v>1</v>
      </c>
      <c r="B2" s="1064">
        <v>14</v>
      </c>
      <c r="C2" s="253">
        <v>1</v>
      </c>
      <c r="D2" s="1331" t="s">
        <v>8</v>
      </c>
      <c r="E2" s="737"/>
      <c r="F2" s="787"/>
      <c r="G2" s="787">
        <v>2004</v>
      </c>
      <c r="H2" s="124"/>
      <c r="I2" s="418"/>
      <c r="J2" s="24">
        <v>1754</v>
      </c>
      <c r="K2" s="497">
        <v>1754</v>
      </c>
      <c r="M2" s="107"/>
      <c r="P2" s="521" t="s">
        <v>1070</v>
      </c>
      <c r="Q2" s="521" t="s">
        <v>4551</v>
      </c>
      <c r="R2" s="512" t="s">
        <v>1071</v>
      </c>
      <c r="S2" s="512" t="s">
        <v>1072</v>
      </c>
      <c r="U2" s="107">
        <v>2021</v>
      </c>
      <c r="V2" s="636">
        <v>76220</v>
      </c>
      <c r="W2" s="636" t="s">
        <v>1073</v>
      </c>
      <c r="X2" s="663" t="s">
        <v>1074</v>
      </c>
      <c r="AB2" s="22"/>
      <c r="AC2" s="18"/>
      <c r="AD2" s="74"/>
      <c r="AE2" s="74" t="s">
        <v>1075</v>
      </c>
      <c r="AG2" s="318" t="s">
        <v>1076</v>
      </c>
      <c r="AH2" s="74" t="s">
        <v>1074</v>
      </c>
      <c r="AI2" s="318"/>
      <c r="AJ2" s="889"/>
      <c r="AK2" s="21"/>
      <c r="AL2" s="40"/>
      <c r="AM2" s="611"/>
      <c r="AN2" s="1298">
        <v>2</v>
      </c>
      <c r="AO2" s="497" t="s">
        <v>1076</v>
      </c>
      <c r="AP2" s="497" t="s">
        <v>1076</v>
      </c>
      <c r="AQ2" s="579"/>
      <c r="AR2" s="587"/>
      <c r="AS2" s="587"/>
      <c r="AT2" s="579"/>
      <c r="AU2" s="997"/>
      <c r="AV2" s="587"/>
      <c r="AW2" s="587"/>
      <c r="AX2" s="587"/>
      <c r="AY2" s="587"/>
      <c r="AZ2" s="587"/>
      <c r="BA2" s="587"/>
      <c r="BB2" s="579"/>
      <c r="BC2" s="587"/>
      <c r="BD2" s="587"/>
      <c r="BE2" s="588"/>
      <c r="BF2" s="579"/>
      <c r="BG2" s="678"/>
      <c r="BH2" s="564"/>
      <c r="BI2" s="2"/>
      <c r="BJ2" s="1492" t="s">
        <v>1077</v>
      </c>
      <c r="BK2" s="1482" t="s">
        <v>1077</v>
      </c>
      <c r="BL2" s="1482" t="s">
        <v>1078</v>
      </c>
      <c r="BM2" s="1482" t="s">
        <v>1078</v>
      </c>
      <c r="BN2" s="1482"/>
      <c r="BO2" s="1575" t="s">
        <v>1077</v>
      </c>
      <c r="BP2" s="1575" t="s">
        <v>1077</v>
      </c>
      <c r="BQ2" s="1575" t="s">
        <v>1078</v>
      </c>
      <c r="BR2" s="1575" t="s">
        <v>1077</v>
      </c>
      <c r="BS2" s="1575"/>
      <c r="BT2" s="1482" t="s">
        <v>1077</v>
      </c>
      <c r="BU2" s="1482" t="s">
        <v>1077</v>
      </c>
      <c r="BV2" s="1482" t="s">
        <v>1078</v>
      </c>
      <c r="BW2" s="1482" t="s">
        <v>1077</v>
      </c>
      <c r="BX2" s="1482" t="s">
        <v>1078</v>
      </c>
      <c r="BY2" s="1483" t="s">
        <v>1078</v>
      </c>
      <c r="BZ2" s="1411"/>
      <c r="CA2" s="2"/>
      <c r="CB2" s="2"/>
    </row>
    <row r="3" spans="1:80" ht="36" x14ac:dyDescent="0.25">
      <c r="A3" s="21">
        <v>2</v>
      </c>
      <c r="B3" s="1064">
        <v>14</v>
      </c>
      <c r="C3" s="21">
        <v>2</v>
      </c>
      <c r="D3" s="1331" t="s">
        <v>10</v>
      </c>
      <c r="E3" s="737"/>
      <c r="F3" s="787"/>
      <c r="G3" s="787">
        <v>2004</v>
      </c>
      <c r="H3" s="124"/>
      <c r="I3" s="418"/>
      <c r="J3" s="24">
        <v>235</v>
      </c>
      <c r="K3" s="497" t="s">
        <v>1079</v>
      </c>
      <c r="M3" s="107"/>
      <c r="P3" s="513" t="s">
        <v>1080</v>
      </c>
      <c r="Q3" s="513" t="s">
        <v>1839</v>
      </c>
      <c r="R3" s="497" t="s">
        <v>1072</v>
      </c>
      <c r="S3" s="497" t="s">
        <v>1072</v>
      </c>
      <c r="U3" s="107">
        <v>2001</v>
      </c>
      <c r="V3" s="116" t="s">
        <v>1081</v>
      </c>
      <c r="W3" s="1155" t="s">
        <v>1082</v>
      </c>
      <c r="AC3" s="223">
        <f>977/2619</f>
        <v>0.37304314623902252</v>
      </c>
      <c r="AD3" s="74"/>
      <c r="AE3" s="74" t="s">
        <v>1083</v>
      </c>
      <c r="AG3" s="1160" t="s">
        <v>1076</v>
      </c>
      <c r="AI3" s="465"/>
      <c r="AJ3" s="888"/>
      <c r="AN3" s="1295">
        <v>2</v>
      </c>
      <c r="AO3" s="979" t="s">
        <v>1076</v>
      </c>
      <c r="AP3" s="979" t="s">
        <v>1076</v>
      </c>
      <c r="BB3" s="510"/>
      <c r="BE3" s="589"/>
      <c r="BJ3" s="1492" t="s">
        <v>1077</v>
      </c>
      <c r="BK3" s="1482" t="s">
        <v>1077</v>
      </c>
      <c r="BL3" s="1482" t="s">
        <v>1078</v>
      </c>
      <c r="BM3" s="1482" t="s">
        <v>1078</v>
      </c>
      <c r="BN3" s="1649"/>
      <c r="BO3" s="1575" t="s">
        <v>1077</v>
      </c>
      <c r="BP3" s="1575" t="s">
        <v>1077</v>
      </c>
      <c r="BQ3" s="1575" t="s">
        <v>1078</v>
      </c>
      <c r="BR3" s="1575" t="s">
        <v>1077</v>
      </c>
      <c r="BS3" s="1664"/>
      <c r="BT3" s="1482" t="s">
        <v>1077</v>
      </c>
      <c r="BU3" s="1482" t="s">
        <v>1077</v>
      </c>
      <c r="BV3" s="1482" t="s">
        <v>1078</v>
      </c>
      <c r="BW3" s="1482" t="s">
        <v>1077</v>
      </c>
      <c r="BX3" s="1482" t="s">
        <v>1084</v>
      </c>
      <c r="BY3" s="1483" t="s">
        <v>1078</v>
      </c>
      <c r="BZ3" s="1604"/>
    </row>
    <row r="4" spans="1:80" ht="36.75" x14ac:dyDescent="0.25">
      <c r="A4" s="21">
        <v>3</v>
      </c>
      <c r="B4" s="1064">
        <v>14</v>
      </c>
      <c r="C4" s="21">
        <v>3</v>
      </c>
      <c r="D4" s="1331" t="s">
        <v>12</v>
      </c>
      <c r="E4" s="737"/>
      <c r="F4" s="787">
        <v>294</v>
      </c>
      <c r="G4" s="787">
        <v>2003</v>
      </c>
      <c r="H4" s="124"/>
      <c r="I4" s="418"/>
      <c r="J4" s="577">
        <v>102</v>
      </c>
      <c r="K4" s="497" t="s">
        <v>1085</v>
      </c>
      <c r="M4" s="107"/>
      <c r="P4" s="74" t="s">
        <v>12</v>
      </c>
      <c r="Q4" s="74" t="s">
        <v>1088</v>
      </c>
      <c r="R4" s="497" t="s">
        <v>1086</v>
      </c>
      <c r="S4" s="497" t="s">
        <v>1086</v>
      </c>
      <c r="U4" s="107">
        <v>2016</v>
      </c>
      <c r="V4" s="116">
        <v>8111</v>
      </c>
      <c r="W4" s="1155" t="s">
        <v>1087</v>
      </c>
      <c r="AG4" s="1160" t="s">
        <v>1076</v>
      </c>
      <c r="AI4" s="465"/>
      <c r="AJ4" s="888"/>
      <c r="AL4" s="477"/>
      <c r="AN4" s="1295">
        <v>3</v>
      </c>
      <c r="AO4" s="979" t="s">
        <v>1076</v>
      </c>
      <c r="AP4" s="979" t="s">
        <v>1076</v>
      </c>
      <c r="AV4" s="107" t="s">
        <v>1088</v>
      </c>
      <c r="AW4" s="107" t="s">
        <v>1088</v>
      </c>
      <c r="AX4" s="107" t="s">
        <v>1088</v>
      </c>
      <c r="AY4" s="499"/>
      <c r="AZ4" s="107" t="s">
        <v>1088</v>
      </c>
      <c r="BA4" s="107" t="s">
        <v>1088</v>
      </c>
      <c r="BB4" s="107" t="s">
        <v>1088</v>
      </c>
      <c r="BC4" s="107" t="s">
        <v>1088</v>
      </c>
      <c r="BD4" s="107" t="s">
        <v>1088</v>
      </c>
      <c r="BE4" s="595" t="s">
        <v>1088</v>
      </c>
      <c r="BF4" s="107" t="s">
        <v>1088</v>
      </c>
      <c r="BJ4" s="1384"/>
      <c r="BK4" s="1411"/>
      <c r="BL4" s="1411"/>
      <c r="BM4" s="1411"/>
      <c r="BN4" s="1411"/>
      <c r="BO4" s="1430"/>
      <c r="BP4" s="1430"/>
      <c r="BQ4" s="1430"/>
      <c r="BR4" s="1430"/>
      <c r="BS4" s="1430"/>
      <c r="BT4" s="1411"/>
      <c r="BU4" s="1411"/>
      <c r="BV4" s="1411"/>
      <c r="BW4" s="1411"/>
      <c r="BX4" s="1411"/>
      <c r="BY4" s="1418"/>
      <c r="BZ4" s="1411"/>
    </row>
    <row r="5" spans="1:80" ht="48" x14ac:dyDescent="0.25">
      <c r="A5" s="21">
        <v>4</v>
      </c>
      <c r="B5" s="1064">
        <v>14</v>
      </c>
      <c r="C5" s="21">
        <v>4</v>
      </c>
      <c r="D5" s="1196" t="s">
        <v>15</v>
      </c>
      <c r="E5" s="54"/>
      <c r="F5" s="254">
        <v>293</v>
      </c>
      <c r="G5" s="254">
        <v>2003</v>
      </c>
      <c r="H5" s="1584"/>
      <c r="I5" s="40"/>
      <c r="J5" s="577">
        <v>515</v>
      </c>
      <c r="K5" s="497" t="s">
        <v>1089</v>
      </c>
      <c r="M5" s="107"/>
      <c r="P5" s="74" t="s">
        <v>15</v>
      </c>
      <c r="Q5" s="74" t="s">
        <v>15</v>
      </c>
      <c r="R5" s="497" t="s">
        <v>1086</v>
      </c>
      <c r="S5" s="497" t="s">
        <v>1086</v>
      </c>
      <c r="U5" s="107">
        <v>2016</v>
      </c>
      <c r="V5" s="116">
        <v>1678</v>
      </c>
      <c r="W5" s="116" t="s">
        <v>1090</v>
      </c>
      <c r="AG5" s="1160" t="s">
        <v>1076</v>
      </c>
      <c r="AI5" s="465"/>
      <c r="AJ5" s="888"/>
      <c r="AN5" s="1295">
        <v>3</v>
      </c>
      <c r="AO5" s="979" t="s">
        <v>1076</v>
      </c>
      <c r="AP5" s="979" t="s">
        <v>1076</v>
      </c>
      <c r="AV5" s="107" t="s">
        <v>1088</v>
      </c>
      <c r="AW5" s="107" t="s">
        <v>1088</v>
      </c>
      <c r="AX5" s="107" t="s">
        <v>1088</v>
      </c>
      <c r="AY5" s="499"/>
      <c r="AZ5" s="107" t="s">
        <v>1088</v>
      </c>
      <c r="BA5" s="107" t="s">
        <v>1088</v>
      </c>
      <c r="BB5" s="107" t="s">
        <v>1088</v>
      </c>
      <c r="BC5" s="107" t="s">
        <v>1088</v>
      </c>
      <c r="BD5" s="107" t="s">
        <v>1088</v>
      </c>
      <c r="BE5" s="595" t="s">
        <v>1088</v>
      </c>
      <c r="BF5" s="107" t="s">
        <v>1088</v>
      </c>
      <c r="BJ5" s="1335"/>
      <c r="BK5" s="1366"/>
      <c r="BL5" s="1366"/>
      <c r="BM5" s="1366"/>
      <c r="BN5" s="1366"/>
      <c r="BO5" s="1392"/>
      <c r="BP5" s="1392"/>
      <c r="BQ5" s="1392"/>
      <c r="BR5" s="1392"/>
      <c r="BS5" s="1392"/>
      <c r="BT5" s="1366"/>
      <c r="BU5" s="1366"/>
      <c r="BV5" s="1366"/>
      <c r="BW5" s="1366"/>
      <c r="BX5" s="1366"/>
      <c r="BY5" s="1419"/>
      <c r="BZ5" s="1366"/>
    </row>
    <row r="6" spans="1:80" x14ac:dyDescent="0.25">
      <c r="A6" s="21">
        <v>5</v>
      </c>
      <c r="B6" s="1064">
        <v>14</v>
      </c>
      <c r="C6" s="21">
        <v>5</v>
      </c>
      <c r="D6" s="1331" t="s">
        <v>17</v>
      </c>
      <c r="E6" s="737"/>
      <c r="F6" s="787">
        <v>47</v>
      </c>
      <c r="G6" s="787">
        <v>2003</v>
      </c>
      <c r="H6" s="124"/>
      <c r="I6" s="418"/>
      <c r="J6" s="24">
        <v>32</v>
      </c>
      <c r="K6" s="497">
        <v>32</v>
      </c>
      <c r="M6" s="107"/>
      <c r="P6" s="74" t="s">
        <v>17</v>
      </c>
      <c r="Q6" s="74" t="s">
        <v>17</v>
      </c>
      <c r="R6" s="497" t="s">
        <v>1072</v>
      </c>
      <c r="S6" s="497" t="s">
        <v>1072</v>
      </c>
      <c r="U6" s="107">
        <v>2003</v>
      </c>
      <c r="V6" s="121">
        <v>853672</v>
      </c>
      <c r="AG6" s="1160" t="s">
        <v>1076</v>
      </c>
      <c r="AI6" s="465"/>
      <c r="AJ6" s="888"/>
      <c r="AN6" s="1295">
        <v>3</v>
      </c>
      <c r="AO6" s="979" t="s">
        <v>1076</v>
      </c>
      <c r="AP6" s="979" t="s">
        <v>1076</v>
      </c>
      <c r="AV6" s="107" t="s">
        <v>1088</v>
      </c>
      <c r="AW6" s="107" t="s">
        <v>1088</v>
      </c>
      <c r="AX6" s="107" t="s">
        <v>1088</v>
      </c>
      <c r="AY6" s="499"/>
      <c r="AZ6" s="107" t="s">
        <v>1088</v>
      </c>
      <c r="BA6" s="107" t="s">
        <v>1088</v>
      </c>
      <c r="BB6" s="107" t="s">
        <v>1088</v>
      </c>
      <c r="BC6" s="107" t="s">
        <v>1088</v>
      </c>
      <c r="BD6" s="107" t="s">
        <v>1088</v>
      </c>
      <c r="BE6" s="595" t="s">
        <v>1088</v>
      </c>
      <c r="BF6" s="107" t="s">
        <v>1088</v>
      </c>
      <c r="BJ6" s="1384"/>
      <c r="BK6" s="1411"/>
      <c r="BL6" s="1411"/>
      <c r="BM6" s="1411"/>
      <c r="BN6" s="1411"/>
      <c r="BO6" s="1430"/>
      <c r="BP6" s="1430"/>
      <c r="BQ6" s="1430"/>
      <c r="BR6" s="1430"/>
      <c r="BS6" s="1430"/>
      <c r="BT6" s="1411"/>
      <c r="BU6" s="1411"/>
      <c r="BV6" s="1411"/>
      <c r="BW6" s="1411"/>
      <c r="BX6" s="1411"/>
      <c r="BY6" s="1418"/>
      <c r="BZ6" s="1411"/>
    </row>
    <row r="7" spans="1:80" s="10" customFormat="1" x14ac:dyDescent="0.25">
      <c r="A7" s="21">
        <v>6</v>
      </c>
      <c r="B7" s="1064">
        <v>14</v>
      </c>
      <c r="C7" s="21">
        <v>6</v>
      </c>
      <c r="D7" s="1331" t="s">
        <v>18</v>
      </c>
      <c r="E7" s="737"/>
      <c r="F7" s="787"/>
      <c r="G7" s="787">
        <v>2003</v>
      </c>
      <c r="H7" s="124"/>
      <c r="I7" s="418"/>
      <c r="J7" s="24">
        <v>691</v>
      </c>
      <c r="K7" s="497">
        <v>691</v>
      </c>
      <c r="L7" s="107"/>
      <c r="M7" s="107"/>
      <c r="N7" s="511"/>
      <c r="O7" s="74"/>
      <c r="P7" s="74" t="s">
        <v>18</v>
      </c>
      <c r="Q7" s="74" t="s">
        <v>18</v>
      </c>
      <c r="R7" s="497" t="s">
        <v>1091</v>
      </c>
      <c r="S7" s="497" t="s">
        <v>1092</v>
      </c>
      <c r="T7" s="107"/>
      <c r="U7" s="107">
        <v>2003</v>
      </c>
      <c r="V7" s="121">
        <v>292570</v>
      </c>
      <c r="W7" s="74"/>
      <c r="X7" s="663"/>
      <c r="Y7" s="121"/>
      <c r="Z7" s="121"/>
      <c r="AA7" s="107"/>
      <c r="AB7" s="3"/>
      <c r="AD7" s="497"/>
      <c r="AE7" s="121"/>
      <c r="AF7" s="642"/>
      <c r="AG7" s="1160" t="s">
        <v>1076</v>
      </c>
      <c r="AH7" s="555"/>
      <c r="AI7" s="465"/>
      <c r="AJ7" s="888"/>
      <c r="AK7" s="466"/>
      <c r="AL7" s="468"/>
      <c r="AM7" s="612"/>
      <c r="AN7" s="1295">
        <v>3</v>
      </c>
      <c r="AO7" s="979" t="s">
        <v>1076</v>
      </c>
      <c r="AP7" s="979" t="s">
        <v>1076</v>
      </c>
      <c r="AQ7" s="510"/>
      <c r="AR7" s="107"/>
      <c r="AS7" s="107"/>
      <c r="AT7" s="510"/>
      <c r="AU7" s="998"/>
      <c r="AV7" s="107" t="s">
        <v>1088</v>
      </c>
      <c r="AW7" s="107" t="s">
        <v>1088</v>
      </c>
      <c r="AX7" s="107" t="s">
        <v>1088</v>
      </c>
      <c r="AY7" s="499"/>
      <c r="AZ7" s="107" t="s">
        <v>1088</v>
      </c>
      <c r="BA7" s="107" t="s">
        <v>1088</v>
      </c>
      <c r="BB7" s="107" t="s">
        <v>1088</v>
      </c>
      <c r="BC7" s="107" t="s">
        <v>1088</v>
      </c>
      <c r="BD7" s="107" t="s">
        <v>1088</v>
      </c>
      <c r="BE7" s="595" t="s">
        <v>1088</v>
      </c>
      <c r="BF7" s="107" t="s">
        <v>1088</v>
      </c>
      <c r="BG7" s="596"/>
      <c r="BH7" s="565"/>
      <c r="BI7" s="1"/>
      <c r="BJ7" s="1384"/>
      <c r="BK7" s="1411"/>
      <c r="BL7" s="1411"/>
      <c r="BM7" s="1411"/>
      <c r="BN7" s="1411"/>
      <c r="BO7" s="1430"/>
      <c r="BP7" s="1430"/>
      <c r="BQ7" s="1430"/>
      <c r="BR7" s="1430"/>
      <c r="BS7" s="1430"/>
      <c r="BT7" s="1411"/>
      <c r="BU7" s="1411"/>
      <c r="BV7" s="1411"/>
      <c r="BW7" s="1411"/>
      <c r="BX7" s="1411"/>
      <c r="BY7" s="1418"/>
      <c r="BZ7" s="1411"/>
      <c r="CA7" s="1"/>
      <c r="CB7" s="1"/>
    </row>
    <row r="8" spans="1:80" s="10" customFormat="1" x14ac:dyDescent="0.25">
      <c r="A8" s="21">
        <v>7</v>
      </c>
      <c r="B8" s="1064">
        <v>14</v>
      </c>
      <c r="C8" s="21">
        <v>7</v>
      </c>
      <c r="D8" s="1331" t="s">
        <v>19</v>
      </c>
      <c r="E8" s="737"/>
      <c r="F8" s="787"/>
      <c r="G8" s="787">
        <v>2003</v>
      </c>
      <c r="H8" s="124"/>
      <c r="I8" s="418"/>
      <c r="J8" s="24">
        <v>421</v>
      </c>
      <c r="K8" s="497">
        <v>421</v>
      </c>
      <c r="L8" s="107"/>
      <c r="M8" s="107"/>
      <c r="N8" s="511"/>
      <c r="O8" s="74"/>
      <c r="P8" s="74" t="s">
        <v>19</v>
      </c>
      <c r="Q8" s="74" t="s">
        <v>19</v>
      </c>
      <c r="R8" s="497" t="s">
        <v>1093</v>
      </c>
      <c r="S8" s="497" t="s">
        <v>1092</v>
      </c>
      <c r="T8" s="107"/>
      <c r="U8" s="107">
        <v>2003</v>
      </c>
      <c r="V8" s="121">
        <v>1266744</v>
      </c>
      <c r="W8" s="74"/>
      <c r="X8" s="663"/>
      <c r="Y8" s="121"/>
      <c r="Z8" s="121"/>
      <c r="AA8" s="107"/>
      <c r="AB8" s="3"/>
      <c r="AD8" s="497"/>
      <c r="AE8" s="121"/>
      <c r="AF8" s="642"/>
      <c r="AG8" s="1160" t="s">
        <v>1076</v>
      </c>
      <c r="AH8" s="555"/>
      <c r="AI8" s="465"/>
      <c r="AJ8" s="888"/>
      <c r="AK8" s="466"/>
      <c r="AL8" s="468"/>
      <c r="AM8" s="612"/>
      <c r="AN8" s="1295">
        <v>3</v>
      </c>
      <c r="AO8" s="979" t="s">
        <v>1076</v>
      </c>
      <c r="AP8" s="979" t="s">
        <v>1076</v>
      </c>
      <c r="AQ8" s="510"/>
      <c r="AR8" s="107"/>
      <c r="AS8" s="107"/>
      <c r="AT8" s="510"/>
      <c r="AU8" s="998"/>
      <c r="AV8" s="107" t="s">
        <v>1088</v>
      </c>
      <c r="AW8" s="107" t="s">
        <v>1088</v>
      </c>
      <c r="AX8" s="107" t="s">
        <v>1088</v>
      </c>
      <c r="AY8" s="499"/>
      <c r="AZ8" s="107" t="s">
        <v>1088</v>
      </c>
      <c r="BA8" s="107" t="s">
        <v>1088</v>
      </c>
      <c r="BB8" s="107" t="s">
        <v>1088</v>
      </c>
      <c r="BC8" s="107" t="s">
        <v>1088</v>
      </c>
      <c r="BD8" s="107" t="s">
        <v>1088</v>
      </c>
      <c r="BE8" s="595" t="s">
        <v>1088</v>
      </c>
      <c r="BF8" s="107" t="s">
        <v>1088</v>
      </c>
      <c r="BG8" s="596"/>
      <c r="BH8" s="565"/>
      <c r="BI8" s="1"/>
      <c r="BJ8" s="1384"/>
      <c r="BK8" s="1411"/>
      <c r="BL8" s="1411"/>
      <c r="BM8" s="1411"/>
      <c r="BN8" s="1411"/>
      <c r="BO8" s="1430"/>
      <c r="BP8" s="1430"/>
      <c r="BQ8" s="1430"/>
      <c r="BR8" s="1430"/>
      <c r="BS8" s="1430"/>
      <c r="BT8" s="1411"/>
      <c r="BU8" s="1411"/>
      <c r="BV8" s="1411"/>
      <c r="BW8" s="1411"/>
      <c r="BX8" s="1411"/>
      <c r="BY8" s="1418"/>
      <c r="BZ8" s="1411"/>
      <c r="CA8" s="1"/>
      <c r="CB8" s="1"/>
    </row>
    <row r="9" spans="1:80" s="10" customFormat="1" x14ac:dyDescent="0.25">
      <c r="A9" s="21">
        <v>8</v>
      </c>
      <c r="B9" s="1064">
        <v>14</v>
      </c>
      <c r="C9" s="21">
        <v>8</v>
      </c>
      <c r="D9" s="1331" t="s">
        <v>20</v>
      </c>
      <c r="E9" s="737"/>
      <c r="F9" s="787"/>
      <c r="G9" s="787">
        <v>2003</v>
      </c>
      <c r="H9" s="124"/>
      <c r="I9" s="418"/>
      <c r="J9" s="24">
        <v>13012</v>
      </c>
      <c r="K9" s="497">
        <v>13012</v>
      </c>
      <c r="L9" s="107"/>
      <c r="M9" s="107"/>
      <c r="N9" s="511"/>
      <c r="O9" s="74"/>
      <c r="P9" s="74" t="s">
        <v>1094</v>
      </c>
      <c r="Q9" s="74" t="s">
        <v>1094</v>
      </c>
      <c r="R9" s="497" t="s">
        <v>1095</v>
      </c>
      <c r="S9" s="497" t="s">
        <v>1092</v>
      </c>
      <c r="T9" s="107"/>
      <c r="U9" s="107">
        <v>2011</v>
      </c>
      <c r="V9" s="121">
        <v>190800</v>
      </c>
      <c r="W9" s="74"/>
      <c r="X9" s="663"/>
      <c r="Y9" s="121"/>
      <c r="Z9" s="121"/>
      <c r="AA9" s="107"/>
      <c r="AB9" s="3"/>
      <c r="AD9" s="497"/>
      <c r="AE9" s="121"/>
      <c r="AF9" s="642"/>
      <c r="AG9" s="1160" t="s">
        <v>1076</v>
      </c>
      <c r="AH9" s="555"/>
      <c r="AI9" s="465"/>
      <c r="AJ9" s="888"/>
      <c r="AK9" s="466"/>
      <c r="AL9" s="468"/>
      <c r="AM9" s="612"/>
      <c r="AN9" s="1295">
        <v>3</v>
      </c>
      <c r="AO9" s="979" t="s">
        <v>1076</v>
      </c>
      <c r="AP9" s="979" t="s">
        <v>1076</v>
      </c>
      <c r="AQ9" s="510"/>
      <c r="AR9" s="107"/>
      <c r="AS9" s="107"/>
      <c r="AT9" s="510"/>
      <c r="AU9" s="998"/>
      <c r="AV9" s="107" t="s">
        <v>1088</v>
      </c>
      <c r="AW9" s="107" t="s">
        <v>1088</v>
      </c>
      <c r="AX9" s="107" t="s">
        <v>1088</v>
      </c>
      <c r="AY9" s="499"/>
      <c r="AZ9" s="107" t="s">
        <v>1088</v>
      </c>
      <c r="BA9" s="107" t="s">
        <v>1088</v>
      </c>
      <c r="BB9" s="107" t="s">
        <v>1088</v>
      </c>
      <c r="BC9" s="107" t="s">
        <v>1088</v>
      </c>
      <c r="BD9" s="107" t="s">
        <v>1088</v>
      </c>
      <c r="BE9" s="595" t="s">
        <v>1088</v>
      </c>
      <c r="BF9" s="107" t="s">
        <v>1088</v>
      </c>
      <c r="BG9" s="596"/>
      <c r="BH9" s="565"/>
      <c r="BI9" s="1"/>
      <c r="BJ9" s="1384"/>
      <c r="BK9" s="1411"/>
      <c r="BL9" s="1411"/>
      <c r="BM9" s="1411"/>
      <c r="BN9" s="1411"/>
      <c r="BO9" s="1430"/>
      <c r="BP9" s="1430"/>
      <c r="BQ9" s="1430"/>
      <c r="BR9" s="1430"/>
      <c r="BS9" s="1430"/>
      <c r="BT9" s="1411"/>
      <c r="BU9" s="1411"/>
      <c r="BV9" s="1411"/>
      <c r="BW9" s="1411"/>
      <c r="BX9" s="1411"/>
      <c r="BY9" s="1418"/>
      <c r="BZ9" s="1411"/>
      <c r="CA9" s="1"/>
      <c r="CB9" s="1"/>
    </row>
    <row r="10" spans="1:80" s="10" customFormat="1" ht="24" customHeight="1" x14ac:dyDescent="0.25">
      <c r="A10" s="21">
        <v>9</v>
      </c>
      <c r="B10" s="1064">
        <v>14</v>
      </c>
      <c r="C10" s="21">
        <v>9</v>
      </c>
      <c r="D10" s="1196" t="s">
        <v>21</v>
      </c>
      <c r="E10" s="54"/>
      <c r="F10" s="254"/>
      <c r="G10" s="254">
        <v>2003</v>
      </c>
      <c r="H10" s="1584"/>
      <c r="I10" s="40"/>
      <c r="J10" s="24">
        <v>230</v>
      </c>
      <c r="K10" s="497">
        <v>230</v>
      </c>
      <c r="L10" s="107"/>
      <c r="M10" s="107"/>
      <c r="N10" s="511"/>
      <c r="O10" s="74"/>
      <c r="P10" s="116" t="s">
        <v>21</v>
      </c>
      <c r="Q10" s="116" t="s">
        <v>21</v>
      </c>
      <c r="R10" s="461" t="s">
        <v>21</v>
      </c>
      <c r="S10" s="461" t="s">
        <v>1092</v>
      </c>
      <c r="T10" s="107"/>
      <c r="U10" s="107">
        <v>2001</v>
      </c>
      <c r="V10" s="121">
        <v>76688</v>
      </c>
      <c r="W10" s="74"/>
      <c r="X10" s="663"/>
      <c r="Y10" s="121"/>
      <c r="Z10" s="121"/>
      <c r="AA10" s="107"/>
      <c r="AB10" s="3"/>
      <c r="AD10" s="497"/>
      <c r="AE10" s="121"/>
      <c r="AF10" s="642"/>
      <c r="AG10" s="1160" t="s">
        <v>1076</v>
      </c>
      <c r="AH10" s="555"/>
      <c r="AI10" s="465"/>
      <c r="AJ10" s="888"/>
      <c r="AK10" s="466"/>
      <c r="AL10" s="468"/>
      <c r="AM10" s="612"/>
      <c r="AN10" s="1295">
        <v>3</v>
      </c>
      <c r="AO10" s="979" t="s">
        <v>1076</v>
      </c>
      <c r="AP10" s="979" t="s">
        <v>1076</v>
      </c>
      <c r="AQ10" s="510"/>
      <c r="AR10" s="107"/>
      <c r="AS10" s="107"/>
      <c r="AT10" s="510"/>
      <c r="AU10" s="998"/>
      <c r="AV10" s="107" t="s">
        <v>1088</v>
      </c>
      <c r="AW10" s="107" t="s">
        <v>1088</v>
      </c>
      <c r="AX10" s="107" t="s">
        <v>1088</v>
      </c>
      <c r="AY10" s="499"/>
      <c r="AZ10" s="107" t="s">
        <v>1088</v>
      </c>
      <c r="BA10" s="107" t="s">
        <v>1088</v>
      </c>
      <c r="BB10" s="107" t="s">
        <v>1088</v>
      </c>
      <c r="BC10" s="107" t="s">
        <v>1088</v>
      </c>
      <c r="BD10" s="107" t="s">
        <v>1088</v>
      </c>
      <c r="BE10" s="595" t="s">
        <v>1088</v>
      </c>
      <c r="BF10" s="107" t="s">
        <v>1088</v>
      </c>
      <c r="BG10" s="596"/>
      <c r="BH10" s="565"/>
      <c r="BI10" s="1"/>
      <c r="BJ10" s="1335"/>
      <c r="BK10" s="1366"/>
      <c r="BL10" s="1366"/>
      <c r="BM10" s="1366"/>
      <c r="BN10" s="1366"/>
      <c r="BO10" s="1392"/>
      <c r="BP10" s="1392"/>
      <c r="BQ10" s="1392"/>
      <c r="BR10" s="1392"/>
      <c r="BS10" s="1392"/>
      <c r="BT10" s="1366"/>
      <c r="BU10" s="1366"/>
      <c r="BV10" s="1366"/>
      <c r="BW10" s="1366"/>
      <c r="BX10" s="1366"/>
      <c r="BY10" s="1419"/>
      <c r="BZ10" s="1366"/>
      <c r="CA10" s="1"/>
      <c r="CB10" s="1"/>
    </row>
    <row r="11" spans="1:80" s="10" customFormat="1" ht="24" x14ac:dyDescent="0.25">
      <c r="A11" s="21">
        <v>10</v>
      </c>
      <c r="B11" s="1064">
        <v>14</v>
      </c>
      <c r="C11" s="21">
        <v>10</v>
      </c>
      <c r="D11" s="1196" t="s">
        <v>22</v>
      </c>
      <c r="E11" s="54"/>
      <c r="F11" s="788"/>
      <c r="G11" s="788" t="s">
        <v>1096</v>
      </c>
      <c r="H11" s="125"/>
      <c r="I11" s="468"/>
      <c r="J11" s="24">
        <v>5330</v>
      </c>
      <c r="K11" s="497">
        <v>5330</v>
      </c>
      <c r="L11" s="107"/>
      <c r="M11" s="107"/>
      <c r="N11" s="511"/>
      <c r="O11" s="116"/>
      <c r="P11" s="74" t="s">
        <v>1097</v>
      </c>
      <c r="Q11" s="74" t="s">
        <v>4552</v>
      </c>
      <c r="R11" s="497" t="s">
        <v>1095</v>
      </c>
      <c r="S11" s="497" t="s">
        <v>1092</v>
      </c>
      <c r="T11" s="107"/>
      <c r="U11" s="497" t="s">
        <v>1098</v>
      </c>
      <c r="W11" s="74" t="s">
        <v>1099</v>
      </c>
      <c r="X11" s="663"/>
      <c r="Y11" s="121"/>
      <c r="Z11" s="121"/>
      <c r="AA11" s="107"/>
      <c r="AB11" s="3"/>
      <c r="AD11" s="497"/>
      <c r="AE11" s="121"/>
      <c r="AF11" s="642"/>
      <c r="AG11" s="1160" t="s">
        <v>1076</v>
      </c>
      <c r="AH11" s="555"/>
      <c r="AI11" s="465"/>
      <c r="AJ11" s="888"/>
      <c r="AK11" s="466"/>
      <c r="AL11" s="468"/>
      <c r="AM11" s="612"/>
      <c r="AN11" s="1295">
        <v>3</v>
      </c>
      <c r="AO11" s="979" t="s">
        <v>1076</v>
      </c>
      <c r="AP11" s="979" t="s">
        <v>1076</v>
      </c>
      <c r="AQ11" s="510"/>
      <c r="AR11" s="107"/>
      <c r="AS11" s="107"/>
      <c r="AT11" s="510"/>
      <c r="AU11" s="998"/>
      <c r="AV11" s="107" t="s">
        <v>1088</v>
      </c>
      <c r="AW11" s="107" t="s">
        <v>1088</v>
      </c>
      <c r="AX11" s="107" t="s">
        <v>1088</v>
      </c>
      <c r="AY11" s="499"/>
      <c r="AZ11" s="107" t="s">
        <v>1088</v>
      </c>
      <c r="BA11" s="107" t="s">
        <v>1088</v>
      </c>
      <c r="BB11" s="107" t="s">
        <v>1088</v>
      </c>
      <c r="BC11" s="107" t="s">
        <v>1088</v>
      </c>
      <c r="BD11" s="107" t="s">
        <v>1088</v>
      </c>
      <c r="BE11" s="595" t="s">
        <v>1088</v>
      </c>
      <c r="BF11" s="107" t="s">
        <v>1088</v>
      </c>
      <c r="BG11" s="596"/>
      <c r="BH11" s="565"/>
      <c r="BI11" s="1"/>
      <c r="BJ11" s="1335"/>
      <c r="BK11" s="1366"/>
      <c r="BL11" s="1366"/>
      <c r="BM11" s="1366"/>
      <c r="BN11" s="1366"/>
      <c r="BO11" s="1392"/>
      <c r="BP11" s="1392"/>
      <c r="BQ11" s="1392"/>
      <c r="BR11" s="1392"/>
      <c r="BS11" s="1392"/>
      <c r="BT11" s="1366"/>
      <c r="BU11" s="1366"/>
      <c r="BV11" s="1366"/>
      <c r="BW11" s="1366"/>
      <c r="BX11" s="1366"/>
      <c r="BY11" s="1419"/>
      <c r="BZ11" s="1366"/>
      <c r="CA11" s="1"/>
      <c r="CB11" s="1"/>
    </row>
    <row r="12" spans="1:80" s="10" customFormat="1" x14ac:dyDescent="0.25">
      <c r="A12" s="21">
        <v>11</v>
      </c>
      <c r="B12" s="1064">
        <v>14</v>
      </c>
      <c r="C12" s="21">
        <v>11</v>
      </c>
      <c r="D12" s="1196" t="s">
        <v>23</v>
      </c>
      <c r="E12" s="54"/>
      <c r="F12" s="254">
        <v>290</v>
      </c>
      <c r="G12" s="254">
        <v>2004</v>
      </c>
      <c r="H12" s="1584"/>
      <c r="I12" s="40"/>
      <c r="J12" s="24">
        <v>201</v>
      </c>
      <c r="K12" s="497">
        <v>201</v>
      </c>
      <c r="L12" s="107"/>
      <c r="M12" s="107"/>
      <c r="N12" s="511"/>
      <c r="O12" s="74"/>
      <c r="P12" s="74" t="s">
        <v>1100</v>
      </c>
      <c r="Q12" s="74" t="s">
        <v>1429</v>
      </c>
      <c r="R12" s="497" t="s">
        <v>1086</v>
      </c>
      <c r="S12" s="497" t="s">
        <v>1086</v>
      </c>
      <c r="T12" s="870">
        <v>10000</v>
      </c>
      <c r="U12" s="107"/>
      <c r="V12" s="121"/>
      <c r="W12" s="74"/>
      <c r="X12" s="663"/>
      <c r="Y12" s="121"/>
      <c r="Z12" s="121"/>
      <c r="AA12" s="107"/>
      <c r="AB12" s="3"/>
      <c r="AD12" s="497"/>
      <c r="AE12" s="121"/>
      <c r="AF12" s="642"/>
      <c r="AG12" s="1160" t="s">
        <v>1076</v>
      </c>
      <c r="AH12" s="555"/>
      <c r="AI12" s="465"/>
      <c r="AJ12" s="888"/>
      <c r="AK12" s="466"/>
      <c r="AL12" s="468"/>
      <c r="AM12" s="612"/>
      <c r="AN12" s="1295">
        <v>2</v>
      </c>
      <c r="AO12" s="979" t="s">
        <v>1076</v>
      </c>
      <c r="AP12" s="979" t="s">
        <v>1076</v>
      </c>
      <c r="AQ12" s="510"/>
      <c r="AR12" s="107"/>
      <c r="AS12" s="107"/>
      <c r="AT12" s="510"/>
      <c r="AU12" s="998"/>
      <c r="AV12" s="107" t="s">
        <v>1101</v>
      </c>
      <c r="AW12" s="107" t="s">
        <v>1101</v>
      </c>
      <c r="AX12" s="107" t="s">
        <v>1101</v>
      </c>
      <c r="AY12" s="107"/>
      <c r="AZ12" s="107"/>
      <c r="BA12" s="107"/>
      <c r="BB12" s="510"/>
      <c r="BC12" s="107"/>
      <c r="BD12" s="107"/>
      <c r="BE12" s="589"/>
      <c r="BF12" s="510"/>
      <c r="BG12" s="596"/>
      <c r="BH12" s="565"/>
      <c r="BI12" s="1"/>
      <c r="BJ12" s="1387" t="s">
        <v>1077</v>
      </c>
      <c r="BK12" s="1415" t="s">
        <v>1077</v>
      </c>
      <c r="BL12" s="1415" t="s">
        <v>1078</v>
      </c>
      <c r="BM12" s="1415" t="s">
        <v>1077</v>
      </c>
      <c r="BN12" s="1415"/>
      <c r="BO12" s="1399" t="s">
        <v>1077</v>
      </c>
      <c r="BP12" s="1399" t="s">
        <v>1077</v>
      </c>
      <c r="BQ12" s="1399" t="s">
        <v>1078</v>
      </c>
      <c r="BR12" s="1399" t="s">
        <v>1077</v>
      </c>
      <c r="BS12" s="1399"/>
      <c r="BT12" s="1415" t="s">
        <v>1077</v>
      </c>
      <c r="BU12" s="1415" t="s">
        <v>1077</v>
      </c>
      <c r="BV12" s="1415" t="s">
        <v>1078</v>
      </c>
      <c r="BW12" s="1415" t="s">
        <v>1078</v>
      </c>
      <c r="BX12" s="1415" t="s">
        <v>1078</v>
      </c>
      <c r="BY12" s="1425" t="s">
        <v>1078</v>
      </c>
      <c r="BZ12" s="1366"/>
      <c r="CA12" s="1"/>
      <c r="CB12" s="1"/>
    </row>
    <row r="13" spans="1:80" s="10" customFormat="1" ht="36" x14ac:dyDescent="0.25">
      <c r="A13" s="21">
        <v>12</v>
      </c>
      <c r="B13" s="1064">
        <v>14</v>
      </c>
      <c r="C13" s="809">
        <v>12</v>
      </c>
      <c r="D13" s="1332" t="s">
        <v>25</v>
      </c>
      <c r="E13" s="1391"/>
      <c r="F13" s="789"/>
      <c r="G13" s="789">
        <v>2003</v>
      </c>
      <c r="H13" s="126"/>
      <c r="I13" s="957"/>
      <c r="J13" s="24">
        <v>1000</v>
      </c>
      <c r="K13" s="497">
        <v>1000</v>
      </c>
      <c r="L13" s="107"/>
      <c r="M13" s="107"/>
      <c r="N13" s="511"/>
      <c r="O13" s="74"/>
      <c r="P13" s="513" t="s">
        <v>25</v>
      </c>
      <c r="Q13" s="513" t="s">
        <v>1429</v>
      </c>
      <c r="R13" s="514" t="s">
        <v>1086</v>
      </c>
      <c r="S13" s="514" t="s">
        <v>1086</v>
      </c>
      <c r="T13" s="107"/>
      <c r="U13" s="107">
        <v>2001</v>
      </c>
      <c r="V13" s="116">
        <v>37606</v>
      </c>
      <c r="W13" s="74" t="s">
        <v>1102</v>
      </c>
      <c r="X13" s="663" t="s">
        <v>1074</v>
      </c>
      <c r="Y13" s="74" t="s">
        <v>1103</v>
      </c>
      <c r="Z13" s="121"/>
      <c r="AA13" s="107"/>
      <c r="AB13" s="3"/>
      <c r="AD13" s="497"/>
      <c r="AE13" s="121"/>
      <c r="AF13" s="642"/>
      <c r="AG13" s="1160" t="s">
        <v>1076</v>
      </c>
      <c r="AH13" s="555"/>
      <c r="AI13" s="465"/>
      <c r="AJ13" s="888"/>
      <c r="AK13" s="466"/>
      <c r="AL13" s="468"/>
      <c r="AM13" s="612"/>
      <c r="AN13" s="1295">
        <v>3</v>
      </c>
      <c r="AO13" s="979" t="s">
        <v>1076</v>
      </c>
      <c r="AP13" s="979" t="s">
        <v>1076</v>
      </c>
      <c r="AQ13" s="510"/>
      <c r="AR13" s="107"/>
      <c r="AS13" s="107"/>
      <c r="AT13" s="510"/>
      <c r="AU13" s="998"/>
      <c r="AV13" s="107" t="s">
        <v>1088</v>
      </c>
      <c r="AW13" s="107" t="s">
        <v>1088</v>
      </c>
      <c r="AX13" s="107" t="s">
        <v>1088</v>
      </c>
      <c r="AY13" s="499"/>
      <c r="AZ13" s="107" t="s">
        <v>1088</v>
      </c>
      <c r="BA13" s="107" t="s">
        <v>1088</v>
      </c>
      <c r="BB13" s="107" t="s">
        <v>1088</v>
      </c>
      <c r="BC13" s="107" t="s">
        <v>1088</v>
      </c>
      <c r="BD13" s="107" t="s">
        <v>1088</v>
      </c>
      <c r="BE13" s="595" t="s">
        <v>1088</v>
      </c>
      <c r="BF13" s="107" t="s">
        <v>1088</v>
      </c>
      <c r="BG13" s="596"/>
      <c r="BH13" s="565"/>
      <c r="BI13" s="1"/>
      <c r="BJ13" s="1384"/>
      <c r="BK13" s="1411"/>
      <c r="BL13" s="1411"/>
      <c r="BM13" s="1411"/>
      <c r="BN13" s="1411"/>
      <c r="BO13" s="1430"/>
      <c r="BP13" s="1430"/>
      <c r="BQ13" s="1430"/>
      <c r="BR13" s="1430"/>
      <c r="BS13" s="1430"/>
      <c r="BT13" s="1411"/>
      <c r="BU13" s="1411"/>
      <c r="BV13" s="1411"/>
      <c r="BW13" s="1411"/>
      <c r="BX13" s="1411"/>
      <c r="BY13" s="1418"/>
      <c r="BZ13" s="1411"/>
      <c r="CA13" s="1"/>
      <c r="CB13" s="1"/>
    </row>
    <row r="14" spans="1:80" s="10" customFormat="1" x14ac:dyDescent="0.25">
      <c r="A14" s="21">
        <v>13</v>
      </c>
      <c r="B14" s="1064">
        <v>14</v>
      </c>
      <c r="C14" s="21">
        <v>13</v>
      </c>
      <c r="D14" s="1331" t="s">
        <v>26</v>
      </c>
      <c r="E14" s="737"/>
      <c r="F14" s="787"/>
      <c r="G14" s="787">
        <v>2003</v>
      </c>
      <c r="H14" s="124"/>
      <c r="I14" s="418"/>
      <c r="J14" s="24">
        <v>247</v>
      </c>
      <c r="K14" s="497">
        <v>247</v>
      </c>
      <c r="L14" s="107"/>
      <c r="M14" s="107"/>
      <c r="N14" s="511"/>
      <c r="O14" s="513"/>
      <c r="P14" s="74" t="s">
        <v>1104</v>
      </c>
      <c r="Q14" s="74" t="s">
        <v>1104</v>
      </c>
      <c r="R14" s="497" t="s">
        <v>1105</v>
      </c>
      <c r="S14" s="497" t="s">
        <v>1092</v>
      </c>
      <c r="T14" s="107"/>
      <c r="U14" s="107">
        <v>2003</v>
      </c>
      <c r="V14" s="121">
        <v>358932</v>
      </c>
      <c r="W14" s="74"/>
      <c r="X14" s="663"/>
      <c r="Y14" s="121"/>
      <c r="Z14" s="121"/>
      <c r="AA14" s="107"/>
      <c r="AB14" s="3"/>
      <c r="AD14" s="497"/>
      <c r="AE14" s="121"/>
      <c r="AF14" s="642"/>
      <c r="AG14" s="1160" t="s">
        <v>1076</v>
      </c>
      <c r="AH14" s="555"/>
      <c r="AI14" s="465"/>
      <c r="AJ14" s="888"/>
      <c r="AK14" s="466"/>
      <c r="AL14" s="468"/>
      <c r="AM14" s="612"/>
      <c r="AN14" s="1295">
        <v>3</v>
      </c>
      <c r="AO14" s="979" t="s">
        <v>1076</v>
      </c>
      <c r="AP14" s="979" t="s">
        <v>1076</v>
      </c>
      <c r="AQ14" s="510"/>
      <c r="AR14" s="107"/>
      <c r="AS14" s="107"/>
      <c r="AT14" s="510"/>
      <c r="AU14" s="998"/>
      <c r="AV14" s="107" t="s">
        <v>1088</v>
      </c>
      <c r="AW14" s="107" t="s">
        <v>1088</v>
      </c>
      <c r="AX14" s="107" t="s">
        <v>1088</v>
      </c>
      <c r="AY14" s="499"/>
      <c r="AZ14" s="107" t="s">
        <v>1088</v>
      </c>
      <c r="BA14" s="107" t="s">
        <v>1088</v>
      </c>
      <c r="BB14" s="107" t="s">
        <v>1088</v>
      </c>
      <c r="BC14" s="107" t="s">
        <v>1088</v>
      </c>
      <c r="BD14" s="107" t="s">
        <v>1088</v>
      </c>
      <c r="BE14" s="595" t="s">
        <v>1088</v>
      </c>
      <c r="BF14" s="107" t="s">
        <v>1088</v>
      </c>
      <c r="BG14" s="596"/>
      <c r="BH14" s="565"/>
      <c r="BI14" s="1"/>
      <c r="BJ14" s="1384"/>
      <c r="BK14" s="1411"/>
      <c r="BL14" s="1411"/>
      <c r="BM14" s="1411"/>
      <c r="BN14" s="1411"/>
      <c r="BO14" s="1430"/>
      <c r="BP14" s="1430"/>
      <c r="BQ14" s="1430"/>
      <c r="BR14" s="1430"/>
      <c r="BS14" s="1430"/>
      <c r="BT14" s="1411"/>
      <c r="BU14" s="1411"/>
      <c r="BV14" s="1411"/>
      <c r="BW14" s="1411"/>
      <c r="BX14" s="1411"/>
      <c r="BY14" s="1418"/>
      <c r="BZ14" s="1411"/>
      <c r="CA14" s="1"/>
      <c r="CB14" s="1"/>
    </row>
    <row r="15" spans="1:80" s="10" customFormat="1" ht="36.75" x14ac:dyDescent="0.25">
      <c r="A15" s="21">
        <v>14</v>
      </c>
      <c r="B15" s="1064">
        <v>14</v>
      </c>
      <c r="C15" s="21">
        <v>14</v>
      </c>
      <c r="D15" s="1331" t="s">
        <v>27</v>
      </c>
      <c r="E15" s="737"/>
      <c r="F15" s="787"/>
      <c r="G15" s="787">
        <v>2003</v>
      </c>
      <c r="H15" s="124"/>
      <c r="I15" s="418"/>
      <c r="J15" s="24">
        <v>500</v>
      </c>
      <c r="K15" s="497">
        <v>500</v>
      </c>
      <c r="L15" s="107"/>
      <c r="M15" s="107"/>
      <c r="N15" s="511"/>
      <c r="O15" s="74"/>
      <c r="P15" s="74" t="s">
        <v>27</v>
      </c>
      <c r="Q15" s="74" t="s">
        <v>27</v>
      </c>
      <c r="R15" s="497" t="s">
        <v>1072</v>
      </c>
      <c r="S15" s="497" t="s">
        <v>1072</v>
      </c>
      <c r="T15" s="107"/>
      <c r="U15" s="107">
        <v>2001</v>
      </c>
      <c r="V15" s="116">
        <v>24510</v>
      </c>
      <c r="W15" s="1155" t="s">
        <v>1106</v>
      </c>
      <c r="X15" s="663"/>
      <c r="Y15" s="121"/>
      <c r="Z15" s="121"/>
      <c r="AA15" s="107"/>
      <c r="AB15" s="3"/>
      <c r="AD15" s="497"/>
      <c r="AE15" s="121"/>
      <c r="AF15" s="642"/>
      <c r="AG15" s="1160" t="s">
        <v>1076</v>
      </c>
      <c r="AH15" s="555"/>
      <c r="AI15" s="465"/>
      <c r="AJ15" s="888"/>
      <c r="AK15" s="466"/>
      <c r="AL15" s="468"/>
      <c r="AM15" s="612"/>
      <c r="AN15" s="1295">
        <v>3</v>
      </c>
      <c r="AO15" s="979" t="s">
        <v>1076</v>
      </c>
      <c r="AP15" s="979" t="s">
        <v>1076</v>
      </c>
      <c r="AQ15" s="510"/>
      <c r="AR15" s="107"/>
      <c r="AS15" s="107"/>
      <c r="AT15" s="510"/>
      <c r="AU15" s="998"/>
      <c r="AV15" s="107" t="s">
        <v>1088</v>
      </c>
      <c r="AW15" s="107" t="s">
        <v>1088</v>
      </c>
      <c r="AX15" s="107" t="s">
        <v>1088</v>
      </c>
      <c r="AY15" s="499"/>
      <c r="AZ15" s="107" t="s">
        <v>1088</v>
      </c>
      <c r="BA15" s="107" t="s">
        <v>1088</v>
      </c>
      <c r="BB15" s="107" t="s">
        <v>1088</v>
      </c>
      <c r="BC15" s="107" t="s">
        <v>1088</v>
      </c>
      <c r="BD15" s="107" t="s">
        <v>1088</v>
      </c>
      <c r="BE15" s="595" t="s">
        <v>1088</v>
      </c>
      <c r="BF15" s="107" t="s">
        <v>1088</v>
      </c>
      <c r="BG15" s="596"/>
      <c r="BH15" s="565"/>
      <c r="BI15" s="1"/>
      <c r="BJ15" s="1384"/>
      <c r="BK15" s="1411"/>
      <c r="BL15" s="1411"/>
      <c r="BM15" s="1411"/>
      <c r="BN15" s="1604"/>
      <c r="BO15" s="1430"/>
      <c r="BP15" s="1430"/>
      <c r="BQ15" s="1430"/>
      <c r="BR15" s="1430"/>
      <c r="BS15" s="1663"/>
      <c r="BT15" s="1411"/>
      <c r="BU15" s="1411"/>
      <c r="BV15" s="1411"/>
      <c r="BW15" s="1411"/>
      <c r="BX15" s="1411"/>
      <c r="BY15" s="1418"/>
      <c r="BZ15" s="1604"/>
      <c r="CA15" s="1"/>
      <c r="CB15" s="1"/>
    </row>
    <row r="16" spans="1:80" s="10" customFormat="1" x14ac:dyDescent="0.25">
      <c r="A16" s="21">
        <v>15</v>
      </c>
      <c r="B16" s="1064">
        <v>14</v>
      </c>
      <c r="C16" s="21">
        <v>15</v>
      </c>
      <c r="D16" s="1331" t="s">
        <v>29</v>
      </c>
      <c r="E16" s="737"/>
      <c r="F16" s="787"/>
      <c r="G16" s="787">
        <v>2003</v>
      </c>
      <c r="H16" s="124"/>
      <c r="I16" s="418"/>
      <c r="J16" s="24">
        <v>1153</v>
      </c>
      <c r="K16" s="497">
        <v>1153</v>
      </c>
      <c r="L16" s="107"/>
      <c r="M16" s="107"/>
      <c r="N16" s="511"/>
      <c r="O16" s="74"/>
      <c r="P16" s="74" t="s">
        <v>29</v>
      </c>
      <c r="Q16" s="74" t="s">
        <v>29</v>
      </c>
      <c r="R16" s="497" t="s">
        <v>1107</v>
      </c>
      <c r="S16" s="497" t="s">
        <v>1092</v>
      </c>
      <c r="T16" s="107"/>
      <c r="U16" s="107">
        <v>2003</v>
      </c>
      <c r="V16" s="121">
        <v>797599</v>
      </c>
      <c r="W16" s="74"/>
      <c r="X16" s="663"/>
      <c r="Y16" s="121"/>
      <c r="Z16" s="121"/>
      <c r="AA16" s="107"/>
      <c r="AB16" s="3"/>
      <c r="AD16" s="497"/>
      <c r="AE16" s="121"/>
      <c r="AF16" s="642"/>
      <c r="AG16" s="1160" t="s">
        <v>1076</v>
      </c>
      <c r="AH16" s="555"/>
      <c r="AI16" s="465"/>
      <c r="AJ16" s="888"/>
      <c r="AK16" s="466"/>
      <c r="AL16" s="468"/>
      <c r="AM16" s="612"/>
      <c r="AN16" s="1295">
        <v>3</v>
      </c>
      <c r="AO16" s="979" t="s">
        <v>1076</v>
      </c>
      <c r="AP16" s="979" t="s">
        <v>1076</v>
      </c>
      <c r="AQ16" s="510"/>
      <c r="AR16" s="107"/>
      <c r="AS16" s="107"/>
      <c r="AT16" s="510"/>
      <c r="AU16" s="998"/>
      <c r="AV16" s="107" t="s">
        <v>1088</v>
      </c>
      <c r="AW16" s="107" t="s">
        <v>1088</v>
      </c>
      <c r="AX16" s="107" t="s">
        <v>1088</v>
      </c>
      <c r="AY16" s="499"/>
      <c r="AZ16" s="107" t="s">
        <v>1088</v>
      </c>
      <c r="BA16" s="107" t="s">
        <v>1088</v>
      </c>
      <c r="BB16" s="107" t="s">
        <v>1088</v>
      </c>
      <c r="BC16" s="107" t="s">
        <v>1088</v>
      </c>
      <c r="BD16" s="107" t="s">
        <v>1088</v>
      </c>
      <c r="BE16" s="595" t="s">
        <v>1088</v>
      </c>
      <c r="BF16" s="107" t="s">
        <v>1088</v>
      </c>
      <c r="BG16" s="596"/>
      <c r="BH16" s="565"/>
      <c r="BI16" s="1"/>
      <c r="BJ16" s="1384"/>
      <c r="BK16" s="1411"/>
      <c r="BL16" s="1411"/>
      <c r="BM16" s="1411"/>
      <c r="BN16" s="1604"/>
      <c r="BO16" s="1430"/>
      <c r="BP16" s="1430"/>
      <c r="BQ16" s="1430"/>
      <c r="BR16" s="1430"/>
      <c r="BS16" s="1663"/>
      <c r="BT16" s="1411"/>
      <c r="BU16" s="1411"/>
      <c r="BV16" s="1411"/>
      <c r="BW16" s="1411"/>
      <c r="BX16" s="1411"/>
      <c r="BY16" s="1418"/>
      <c r="BZ16" s="1604"/>
      <c r="CA16" s="1"/>
      <c r="CB16" s="1"/>
    </row>
    <row r="17" spans="1:80" s="10" customFormat="1" ht="48" x14ac:dyDescent="0.25">
      <c r="A17" s="21">
        <v>16</v>
      </c>
      <c r="B17" s="1064">
        <v>14</v>
      </c>
      <c r="C17" s="21">
        <v>16</v>
      </c>
      <c r="D17" s="1331" t="s">
        <v>30</v>
      </c>
      <c r="E17" s="737"/>
      <c r="F17" s="787"/>
      <c r="G17" s="787">
        <v>2003</v>
      </c>
      <c r="H17" s="124"/>
      <c r="I17" s="418"/>
      <c r="J17" s="24">
        <v>215</v>
      </c>
      <c r="K17" s="497">
        <v>215</v>
      </c>
      <c r="L17" s="107"/>
      <c r="M17" s="107"/>
      <c r="N17" s="511"/>
      <c r="O17" s="74"/>
      <c r="P17" s="74" t="s">
        <v>30</v>
      </c>
      <c r="Q17" s="530" t="s">
        <v>30</v>
      </c>
      <c r="R17" s="497" t="s">
        <v>1086</v>
      </c>
      <c r="S17" s="497" t="s">
        <v>1086</v>
      </c>
      <c r="T17" s="107"/>
      <c r="U17" s="107">
        <v>2001</v>
      </c>
      <c r="V17" s="116">
        <v>4866</v>
      </c>
      <c r="W17" s="116" t="s">
        <v>1108</v>
      </c>
      <c r="X17" s="663"/>
      <c r="Y17" s="121"/>
      <c r="Z17" s="121"/>
      <c r="AA17" s="107"/>
      <c r="AB17" s="3"/>
      <c r="AD17" s="497"/>
      <c r="AE17" s="121"/>
      <c r="AF17" s="642"/>
      <c r="AG17" s="1160" t="s">
        <v>1076</v>
      </c>
      <c r="AH17" s="555"/>
      <c r="AI17" s="465"/>
      <c r="AJ17" s="888"/>
      <c r="AK17" s="466"/>
      <c r="AL17" s="468"/>
      <c r="AM17" s="612"/>
      <c r="AN17" s="1295">
        <v>3</v>
      </c>
      <c r="AO17" s="979" t="s">
        <v>1076</v>
      </c>
      <c r="AP17" s="979" t="s">
        <v>1076</v>
      </c>
      <c r="AQ17" s="510"/>
      <c r="AR17" s="107"/>
      <c r="AS17" s="107"/>
      <c r="AT17" s="510"/>
      <c r="AU17" s="998"/>
      <c r="AV17" s="107" t="s">
        <v>1088</v>
      </c>
      <c r="AW17" s="107" t="s">
        <v>1088</v>
      </c>
      <c r="AX17" s="107" t="s">
        <v>1088</v>
      </c>
      <c r="AY17" s="499"/>
      <c r="AZ17" s="107" t="s">
        <v>1088</v>
      </c>
      <c r="BA17" s="107" t="s">
        <v>1088</v>
      </c>
      <c r="BB17" s="107" t="s">
        <v>1088</v>
      </c>
      <c r="BC17" s="107" t="s">
        <v>1088</v>
      </c>
      <c r="BD17" s="107" t="s">
        <v>1088</v>
      </c>
      <c r="BE17" s="595" t="s">
        <v>1088</v>
      </c>
      <c r="BF17" s="107" t="s">
        <v>1088</v>
      </c>
      <c r="BG17" s="596"/>
      <c r="BH17" s="565"/>
      <c r="BI17" s="1"/>
      <c r="BJ17" s="1384"/>
      <c r="BK17" s="1411"/>
      <c r="BL17" s="1411"/>
      <c r="BM17" s="1411"/>
      <c r="BN17" s="1411"/>
      <c r="BO17" s="1430"/>
      <c r="BP17" s="1430"/>
      <c r="BQ17" s="1430"/>
      <c r="BR17" s="1430"/>
      <c r="BS17" s="1430"/>
      <c r="BT17" s="1411"/>
      <c r="BU17" s="1411"/>
      <c r="BV17" s="1411"/>
      <c r="BW17" s="1411"/>
      <c r="BX17" s="1411"/>
      <c r="BY17" s="1418"/>
      <c r="BZ17" s="1411"/>
      <c r="CA17" s="1"/>
      <c r="CB17" s="1"/>
    </row>
    <row r="18" spans="1:80" s="10" customFormat="1" x14ac:dyDescent="0.25">
      <c r="A18" s="21">
        <v>17</v>
      </c>
      <c r="B18" s="1064">
        <v>14</v>
      </c>
      <c r="C18" s="21">
        <v>17</v>
      </c>
      <c r="D18" s="1331" t="s">
        <v>31</v>
      </c>
      <c r="E18" s="737"/>
      <c r="F18" s="787"/>
      <c r="G18" s="787">
        <v>2003</v>
      </c>
      <c r="H18" s="124"/>
      <c r="I18" s="418"/>
      <c r="J18" s="24">
        <v>548</v>
      </c>
      <c r="K18" s="497">
        <v>548</v>
      </c>
      <c r="L18" s="107"/>
      <c r="M18" s="107"/>
      <c r="N18" s="511"/>
      <c r="O18" s="74"/>
      <c r="P18" s="74" t="s">
        <v>31</v>
      </c>
      <c r="Q18" s="74" t="s">
        <v>31</v>
      </c>
      <c r="R18" s="497" t="s">
        <v>1093</v>
      </c>
      <c r="S18" s="497" t="s">
        <v>1092</v>
      </c>
      <c r="T18" s="107"/>
      <c r="U18" s="107">
        <v>2003</v>
      </c>
      <c r="V18" s="121">
        <v>2714041</v>
      </c>
      <c r="W18" s="74"/>
      <c r="X18" s="663"/>
      <c r="Y18" s="121"/>
      <c r="Z18" s="121"/>
      <c r="AA18" s="107"/>
      <c r="AB18" s="3"/>
      <c r="AD18" s="497"/>
      <c r="AE18" s="121"/>
      <c r="AF18" s="642"/>
      <c r="AG18" s="1160" t="s">
        <v>1076</v>
      </c>
      <c r="AH18" s="555"/>
      <c r="AI18" s="465"/>
      <c r="AJ18" s="888"/>
      <c r="AK18" s="466"/>
      <c r="AL18" s="468"/>
      <c r="AM18" s="612"/>
      <c r="AN18" s="1295">
        <v>3</v>
      </c>
      <c r="AO18" s="979" t="s">
        <v>1076</v>
      </c>
      <c r="AP18" s="979" t="s">
        <v>1076</v>
      </c>
      <c r="AQ18" s="510"/>
      <c r="AR18" s="107"/>
      <c r="AS18" s="107"/>
      <c r="AT18" s="510"/>
      <c r="AU18" s="998"/>
      <c r="AV18" s="107" t="s">
        <v>1088</v>
      </c>
      <c r="AW18" s="107" t="s">
        <v>1088</v>
      </c>
      <c r="AX18" s="107" t="s">
        <v>1088</v>
      </c>
      <c r="AY18" s="499"/>
      <c r="AZ18" s="107" t="s">
        <v>1088</v>
      </c>
      <c r="BA18" s="107" t="s">
        <v>1088</v>
      </c>
      <c r="BB18" s="107" t="s">
        <v>1088</v>
      </c>
      <c r="BC18" s="107" t="s">
        <v>1088</v>
      </c>
      <c r="BD18" s="107" t="s">
        <v>1088</v>
      </c>
      <c r="BE18" s="595" t="s">
        <v>1088</v>
      </c>
      <c r="BF18" s="107" t="s">
        <v>1088</v>
      </c>
      <c r="BG18" s="596"/>
      <c r="BH18" s="565"/>
      <c r="BI18" s="1"/>
      <c r="BJ18" s="1384"/>
      <c r="BK18" s="1411"/>
      <c r="BL18" s="1411"/>
      <c r="BM18" s="1411"/>
      <c r="BN18" s="1411"/>
      <c r="BO18" s="1430"/>
      <c r="BP18" s="1430"/>
      <c r="BQ18" s="1430"/>
      <c r="BR18" s="1430"/>
      <c r="BS18" s="1430"/>
      <c r="BT18" s="1411"/>
      <c r="BU18" s="1411"/>
      <c r="BV18" s="1411"/>
      <c r="BW18" s="1411"/>
      <c r="BX18" s="1411"/>
      <c r="BY18" s="1418"/>
      <c r="BZ18" s="1411"/>
      <c r="CA18" s="1"/>
      <c r="CB18" s="1"/>
    </row>
    <row r="19" spans="1:80" s="10" customFormat="1" x14ac:dyDescent="0.25">
      <c r="A19" s="21">
        <v>18</v>
      </c>
      <c r="B19" s="1064">
        <v>14</v>
      </c>
      <c r="C19" s="21">
        <v>18</v>
      </c>
      <c r="D19" s="1331" t="s">
        <v>32</v>
      </c>
      <c r="E19" s="737"/>
      <c r="F19" s="787"/>
      <c r="G19" s="787">
        <v>2003</v>
      </c>
      <c r="H19" s="124"/>
      <c r="I19" s="418"/>
      <c r="J19" s="24">
        <v>585</v>
      </c>
      <c r="K19" s="497">
        <v>585</v>
      </c>
      <c r="L19" s="107"/>
      <c r="M19" s="107"/>
      <c r="N19" s="511"/>
      <c r="O19" s="74"/>
      <c r="P19" s="74" t="s">
        <v>1109</v>
      </c>
      <c r="Q19" s="74" t="s">
        <v>1781</v>
      </c>
      <c r="R19" s="497" t="s">
        <v>1110</v>
      </c>
      <c r="S19" s="497" t="s">
        <v>1092</v>
      </c>
      <c r="T19" s="107"/>
      <c r="U19" s="107">
        <v>2003</v>
      </c>
      <c r="V19" s="121">
        <v>1102529</v>
      </c>
      <c r="W19" s="74"/>
      <c r="X19" s="663"/>
      <c r="Y19" s="121"/>
      <c r="Z19" s="121"/>
      <c r="AA19" s="107"/>
      <c r="AB19" s="3"/>
      <c r="AD19" s="497"/>
      <c r="AE19" s="121"/>
      <c r="AF19" s="642"/>
      <c r="AG19" s="1160" t="s">
        <v>1076</v>
      </c>
      <c r="AH19" s="555"/>
      <c r="AI19" s="465"/>
      <c r="AJ19" s="888"/>
      <c r="AK19" s="466"/>
      <c r="AL19" s="468"/>
      <c r="AM19" s="612"/>
      <c r="AN19" s="1295">
        <v>3</v>
      </c>
      <c r="AO19" s="979" t="s">
        <v>1076</v>
      </c>
      <c r="AP19" s="979" t="s">
        <v>1076</v>
      </c>
      <c r="AQ19" s="510"/>
      <c r="AR19" s="107"/>
      <c r="AS19" s="107"/>
      <c r="AT19" s="510"/>
      <c r="AU19" s="998"/>
      <c r="AV19" s="107" t="s">
        <v>1088</v>
      </c>
      <c r="AW19" s="107" t="s">
        <v>1088</v>
      </c>
      <c r="AX19" s="107" t="s">
        <v>1088</v>
      </c>
      <c r="AY19" s="499"/>
      <c r="AZ19" s="107" t="s">
        <v>1088</v>
      </c>
      <c r="BA19" s="107" t="s">
        <v>1088</v>
      </c>
      <c r="BB19" s="107" t="s">
        <v>1088</v>
      </c>
      <c r="BC19" s="107" t="s">
        <v>1088</v>
      </c>
      <c r="BD19" s="107" t="s">
        <v>1088</v>
      </c>
      <c r="BE19" s="595" t="s">
        <v>1088</v>
      </c>
      <c r="BF19" s="107" t="s">
        <v>1088</v>
      </c>
      <c r="BG19" s="596"/>
      <c r="BH19" s="565"/>
      <c r="BI19" s="1"/>
      <c r="BJ19" s="1384"/>
      <c r="BK19" s="1411"/>
      <c r="BL19" s="1411"/>
      <c r="BM19" s="1411"/>
      <c r="BN19" s="1411"/>
      <c r="BO19" s="1430"/>
      <c r="BP19" s="1430"/>
      <c r="BQ19" s="1430"/>
      <c r="BR19" s="1430"/>
      <c r="BS19" s="1430"/>
      <c r="BT19" s="1411"/>
      <c r="BU19" s="1411"/>
      <c r="BV19" s="1411"/>
      <c r="BW19" s="1411"/>
      <c r="BX19" s="1411"/>
      <c r="BY19" s="1418"/>
      <c r="BZ19" s="1411"/>
      <c r="CA19" s="1"/>
      <c r="CB19" s="1"/>
    </row>
    <row r="20" spans="1:80" s="10" customFormat="1" x14ac:dyDescent="0.25">
      <c r="A20" s="21">
        <v>19</v>
      </c>
      <c r="B20" s="1064">
        <v>14</v>
      </c>
      <c r="C20" s="21">
        <v>19</v>
      </c>
      <c r="D20" s="1332" t="s">
        <v>33</v>
      </c>
      <c r="E20" s="1391"/>
      <c r="F20" s="789">
        <v>46</v>
      </c>
      <c r="G20" s="789">
        <v>2004</v>
      </c>
      <c r="H20" s="126"/>
      <c r="I20" s="957"/>
      <c r="J20" s="24">
        <v>500</v>
      </c>
      <c r="K20" s="497">
        <v>500</v>
      </c>
      <c r="L20" s="107"/>
      <c r="M20" s="107"/>
      <c r="N20" s="511"/>
      <c r="O20" s="74"/>
      <c r="P20" s="74" t="s">
        <v>1111</v>
      </c>
      <c r="Q20" s="74" t="s">
        <v>1111</v>
      </c>
      <c r="R20" s="497" t="s">
        <v>1072</v>
      </c>
      <c r="S20" s="497" t="s">
        <v>1072</v>
      </c>
      <c r="T20" s="107"/>
      <c r="U20" s="107">
        <v>2001</v>
      </c>
      <c r="V20" s="121">
        <v>181131</v>
      </c>
      <c r="W20" s="74"/>
      <c r="X20" s="663"/>
      <c r="Y20" s="121"/>
      <c r="Z20" s="121"/>
      <c r="AA20" s="107"/>
      <c r="AB20" s="3"/>
      <c r="AD20" s="497"/>
      <c r="AE20" s="121"/>
      <c r="AF20" s="642"/>
      <c r="AG20" s="1160" t="s">
        <v>1076</v>
      </c>
      <c r="AH20" s="555"/>
      <c r="AI20" s="465"/>
      <c r="AJ20" s="888"/>
      <c r="AK20" s="466"/>
      <c r="AL20" s="468"/>
      <c r="AM20" s="612" t="s">
        <v>1112</v>
      </c>
      <c r="AN20" s="1295">
        <v>2</v>
      </c>
      <c r="AO20" s="979" t="s">
        <v>1076</v>
      </c>
      <c r="AP20" s="979" t="s">
        <v>1076</v>
      </c>
      <c r="AQ20" s="510"/>
      <c r="AR20" s="107"/>
      <c r="AS20" s="107"/>
      <c r="AT20" s="510"/>
      <c r="AU20" s="998"/>
      <c r="AV20" s="107" t="s">
        <v>1101</v>
      </c>
      <c r="AW20" s="107" t="s">
        <v>1101</v>
      </c>
      <c r="AX20" s="107" t="s">
        <v>1101</v>
      </c>
      <c r="AY20" s="107"/>
      <c r="AZ20" s="107"/>
      <c r="BA20" s="107"/>
      <c r="BB20" s="510"/>
      <c r="BC20" s="107"/>
      <c r="BD20" s="107"/>
      <c r="BE20" s="589"/>
      <c r="BF20" s="510"/>
      <c r="BG20" s="596"/>
      <c r="BH20" s="565"/>
      <c r="BI20" s="1"/>
      <c r="BJ20" s="1492" t="s">
        <v>1077</v>
      </c>
      <c r="BK20" s="1482" t="s">
        <v>1077</v>
      </c>
      <c r="BL20" s="1482" t="s">
        <v>1078</v>
      </c>
      <c r="BM20" s="1482" t="s">
        <v>1077</v>
      </c>
      <c r="BN20" s="1482"/>
      <c r="BO20" s="1575" t="s">
        <v>1077</v>
      </c>
      <c r="BP20" s="1575" t="s">
        <v>1077</v>
      </c>
      <c r="BQ20" s="1575" t="s">
        <v>1078</v>
      </c>
      <c r="BR20" s="1575" t="s">
        <v>1077</v>
      </c>
      <c r="BS20" s="1575"/>
      <c r="BT20" s="1482" t="s">
        <v>1077</v>
      </c>
      <c r="BU20" s="1482" t="s">
        <v>1077</v>
      </c>
      <c r="BV20" s="1482" t="s">
        <v>1078</v>
      </c>
      <c r="BW20" s="1482" t="s">
        <v>1078</v>
      </c>
      <c r="BX20" s="1482" t="s">
        <v>1078</v>
      </c>
      <c r="BY20" s="1483" t="s">
        <v>1078</v>
      </c>
      <c r="BZ20" s="1411"/>
      <c r="CA20" s="1"/>
      <c r="CB20" s="1"/>
    </row>
    <row r="21" spans="1:80" s="10" customFormat="1" x14ac:dyDescent="0.25">
      <c r="A21" s="21">
        <v>20</v>
      </c>
      <c r="B21" s="1064">
        <v>14</v>
      </c>
      <c r="C21" s="21">
        <v>20</v>
      </c>
      <c r="D21" s="1333" t="s">
        <v>35</v>
      </c>
      <c r="E21" s="321"/>
      <c r="F21" s="436"/>
      <c r="G21" s="436">
        <v>2003</v>
      </c>
      <c r="H21" s="102"/>
      <c r="I21" s="420"/>
      <c r="J21" s="24">
        <v>235</v>
      </c>
      <c r="K21" s="497">
        <v>235</v>
      </c>
      <c r="L21" s="107"/>
      <c r="M21" s="107"/>
      <c r="N21" s="511"/>
      <c r="O21" s="74"/>
      <c r="P21" s="74" t="s">
        <v>1113</v>
      </c>
      <c r="Q21" s="74" t="s">
        <v>35</v>
      </c>
      <c r="R21" s="497" t="s">
        <v>1114</v>
      </c>
      <c r="S21" s="497" t="s">
        <v>1092</v>
      </c>
      <c r="T21" s="107"/>
      <c r="U21" s="107">
        <v>2003</v>
      </c>
      <c r="V21" s="121">
        <v>967299</v>
      </c>
      <c r="W21" s="74"/>
      <c r="X21" s="663"/>
      <c r="Y21" s="121"/>
      <c r="Z21" s="121"/>
      <c r="AA21" s="107"/>
      <c r="AB21" s="3"/>
      <c r="AD21" s="497"/>
      <c r="AE21" s="121"/>
      <c r="AF21" s="642"/>
      <c r="AG21" s="1160" t="s">
        <v>1076</v>
      </c>
      <c r="AH21" s="555"/>
      <c r="AI21" s="465"/>
      <c r="AJ21" s="888"/>
      <c r="AK21" s="466"/>
      <c r="AL21" s="468"/>
      <c r="AM21" s="612"/>
      <c r="AN21" s="1295">
        <v>3</v>
      </c>
      <c r="AO21" s="979" t="s">
        <v>1076</v>
      </c>
      <c r="AP21" s="979" t="s">
        <v>1076</v>
      </c>
      <c r="AQ21" s="510"/>
      <c r="AR21" s="107"/>
      <c r="AS21" s="107"/>
      <c r="AT21" s="510"/>
      <c r="AU21" s="998"/>
      <c r="AV21" s="107" t="s">
        <v>1088</v>
      </c>
      <c r="AW21" s="107" t="s">
        <v>1088</v>
      </c>
      <c r="AX21" s="107" t="s">
        <v>1088</v>
      </c>
      <c r="AY21" s="499"/>
      <c r="AZ21" s="107" t="s">
        <v>1088</v>
      </c>
      <c r="BA21" s="107" t="s">
        <v>1088</v>
      </c>
      <c r="BB21" s="107" t="s">
        <v>1088</v>
      </c>
      <c r="BC21" s="107" t="s">
        <v>1088</v>
      </c>
      <c r="BD21" s="107" t="s">
        <v>1088</v>
      </c>
      <c r="BE21" s="595" t="s">
        <v>1088</v>
      </c>
      <c r="BF21" s="107" t="s">
        <v>1088</v>
      </c>
      <c r="BG21" s="596"/>
      <c r="BH21" s="565"/>
      <c r="BI21" s="1"/>
      <c r="BJ21" s="1336"/>
      <c r="BK21" s="1396"/>
      <c r="BL21" s="1396"/>
      <c r="BM21" s="1396"/>
      <c r="BN21" s="1396"/>
      <c r="BO21" s="1431"/>
      <c r="BP21" s="1431"/>
      <c r="BQ21" s="1431"/>
      <c r="BR21" s="1431"/>
      <c r="BS21" s="1431"/>
      <c r="BT21" s="1396"/>
      <c r="BU21" s="1396"/>
      <c r="BV21" s="1396"/>
      <c r="BW21" s="1396"/>
      <c r="BX21" s="1396"/>
      <c r="BY21" s="1420"/>
      <c r="BZ21" s="1396"/>
      <c r="CA21" s="1"/>
      <c r="CB21" s="1"/>
    </row>
    <row r="22" spans="1:80" s="10" customFormat="1" x14ac:dyDescent="0.25">
      <c r="A22" s="21">
        <v>21</v>
      </c>
      <c r="B22" s="1064">
        <v>14</v>
      </c>
      <c r="C22" s="21">
        <v>21</v>
      </c>
      <c r="D22" s="1196" t="s">
        <v>36</v>
      </c>
      <c r="E22" s="54"/>
      <c r="F22" s="254"/>
      <c r="G22" s="254">
        <v>2003</v>
      </c>
      <c r="H22" s="1584"/>
      <c r="I22" s="40"/>
      <c r="J22" s="24">
        <v>15141</v>
      </c>
      <c r="K22" s="497">
        <v>15141</v>
      </c>
      <c r="L22" s="107"/>
      <c r="M22" s="107"/>
      <c r="N22" s="511"/>
      <c r="O22" s="74"/>
      <c r="P22" s="74" t="s">
        <v>1115</v>
      </c>
      <c r="Q22" s="74" t="s">
        <v>1115</v>
      </c>
      <c r="R22" s="497" t="s">
        <v>1116</v>
      </c>
      <c r="S22" s="497" t="s">
        <v>1092</v>
      </c>
      <c r="T22" s="107"/>
      <c r="U22" s="107">
        <v>2001</v>
      </c>
      <c r="V22" s="121">
        <v>183504</v>
      </c>
      <c r="W22" s="74"/>
      <c r="X22" s="663"/>
      <c r="Y22" s="121"/>
      <c r="Z22" s="121"/>
      <c r="AA22" s="107"/>
      <c r="AB22" s="3"/>
      <c r="AD22" s="497"/>
      <c r="AE22" s="121"/>
      <c r="AF22" s="642"/>
      <c r="AG22" s="1160" t="s">
        <v>1076</v>
      </c>
      <c r="AH22" s="555"/>
      <c r="AI22" s="465"/>
      <c r="AJ22" s="888"/>
      <c r="AK22" s="466"/>
      <c r="AL22" s="468"/>
      <c r="AM22" s="612"/>
      <c r="AN22" s="1295">
        <v>3</v>
      </c>
      <c r="AO22" s="979" t="s">
        <v>1076</v>
      </c>
      <c r="AP22" s="979" t="s">
        <v>1076</v>
      </c>
      <c r="AQ22" s="510"/>
      <c r="AR22" s="107"/>
      <c r="AS22" s="107"/>
      <c r="AT22" s="510"/>
      <c r="AU22" s="998"/>
      <c r="AV22" s="107" t="s">
        <v>1088</v>
      </c>
      <c r="AW22" s="107" t="s">
        <v>1088</v>
      </c>
      <c r="AX22" s="107" t="s">
        <v>1088</v>
      </c>
      <c r="AY22" s="499"/>
      <c r="AZ22" s="107" t="s">
        <v>1088</v>
      </c>
      <c r="BA22" s="107" t="s">
        <v>1088</v>
      </c>
      <c r="BB22" s="107" t="s">
        <v>1088</v>
      </c>
      <c r="BC22" s="107" t="s">
        <v>1088</v>
      </c>
      <c r="BD22" s="107" t="s">
        <v>1088</v>
      </c>
      <c r="BE22" s="595" t="s">
        <v>1088</v>
      </c>
      <c r="BF22" s="107" t="s">
        <v>1088</v>
      </c>
      <c r="BG22" s="596"/>
      <c r="BH22" s="565"/>
      <c r="BI22" s="1"/>
      <c r="BJ22" s="1335"/>
      <c r="BK22" s="1366"/>
      <c r="BL22" s="1366"/>
      <c r="BM22" s="1366"/>
      <c r="BN22" s="1366"/>
      <c r="BO22" s="1392"/>
      <c r="BP22" s="1392"/>
      <c r="BQ22" s="1392"/>
      <c r="BR22" s="1392"/>
      <c r="BS22" s="1392"/>
      <c r="BT22" s="1366"/>
      <c r="BU22" s="1366"/>
      <c r="BV22" s="1366"/>
      <c r="BW22" s="1366"/>
      <c r="BX22" s="1366"/>
      <c r="BY22" s="1419"/>
      <c r="BZ22" s="1366"/>
      <c r="CA22" s="1"/>
      <c r="CB22" s="1"/>
    </row>
    <row r="23" spans="1:80" s="10" customFormat="1" x14ac:dyDescent="0.25">
      <c r="A23" s="21">
        <v>22</v>
      </c>
      <c r="B23" s="1064">
        <v>14</v>
      </c>
      <c r="C23" s="21">
        <v>22</v>
      </c>
      <c r="D23" s="1196" t="s">
        <v>31</v>
      </c>
      <c r="E23" s="54"/>
      <c r="F23" s="254"/>
      <c r="G23" s="254">
        <v>2003</v>
      </c>
      <c r="H23" s="1584"/>
      <c r="I23" s="40"/>
      <c r="J23" s="24">
        <v>548</v>
      </c>
      <c r="K23" s="497">
        <v>548</v>
      </c>
      <c r="L23" s="107"/>
      <c r="M23" s="107"/>
      <c r="N23" s="511"/>
      <c r="O23" s="74"/>
      <c r="P23" s="74" t="s">
        <v>31</v>
      </c>
      <c r="Q23" s="74" t="s">
        <v>31</v>
      </c>
      <c r="R23" s="497" t="s">
        <v>1093</v>
      </c>
      <c r="S23" s="497" t="s">
        <v>1092</v>
      </c>
      <c r="T23" s="107"/>
      <c r="U23" s="107">
        <v>2003</v>
      </c>
      <c r="V23" s="121">
        <v>2714041</v>
      </c>
      <c r="W23" s="74"/>
      <c r="X23" s="663"/>
      <c r="Y23" s="121"/>
      <c r="Z23" s="121"/>
      <c r="AA23" s="107"/>
      <c r="AB23" s="3"/>
      <c r="AD23" s="497"/>
      <c r="AE23" s="121"/>
      <c r="AF23" s="642"/>
      <c r="AG23" s="1160" t="s">
        <v>1076</v>
      </c>
      <c r="AH23" s="555"/>
      <c r="AI23" s="465"/>
      <c r="AJ23" s="888"/>
      <c r="AK23" s="466"/>
      <c r="AL23" s="468"/>
      <c r="AM23" s="612"/>
      <c r="AN23" s="1295">
        <v>3</v>
      </c>
      <c r="AO23" s="979" t="s">
        <v>1076</v>
      </c>
      <c r="AP23" s="979" t="s">
        <v>1076</v>
      </c>
      <c r="AQ23" s="510"/>
      <c r="AR23" s="107"/>
      <c r="AS23" s="107"/>
      <c r="AT23" s="510"/>
      <c r="AU23" s="998"/>
      <c r="AV23" s="107" t="s">
        <v>1088</v>
      </c>
      <c r="AW23" s="107" t="s">
        <v>1088</v>
      </c>
      <c r="AX23" s="107" t="s">
        <v>1088</v>
      </c>
      <c r="AY23" s="499"/>
      <c r="AZ23" s="107" t="s">
        <v>1088</v>
      </c>
      <c r="BA23" s="107" t="s">
        <v>1088</v>
      </c>
      <c r="BB23" s="107" t="s">
        <v>1088</v>
      </c>
      <c r="BC23" s="107" t="s">
        <v>1088</v>
      </c>
      <c r="BD23" s="107" t="s">
        <v>1088</v>
      </c>
      <c r="BE23" s="595" t="s">
        <v>1088</v>
      </c>
      <c r="BF23" s="107" t="s">
        <v>1088</v>
      </c>
      <c r="BG23" s="596"/>
      <c r="BH23" s="565"/>
      <c r="BI23" s="1"/>
      <c r="BJ23" s="1335"/>
      <c r="BK23" s="1366"/>
      <c r="BL23" s="1366"/>
      <c r="BM23" s="1366"/>
      <c r="BN23" s="1366"/>
      <c r="BO23" s="1392"/>
      <c r="BP23" s="1392"/>
      <c r="BQ23" s="1392"/>
      <c r="BR23" s="1392"/>
      <c r="BS23" s="1392"/>
      <c r="BT23" s="1366"/>
      <c r="BU23" s="1366"/>
      <c r="BV23" s="1366"/>
      <c r="BW23" s="1366"/>
      <c r="BX23" s="1366"/>
      <c r="BY23" s="1419"/>
      <c r="BZ23" s="1366"/>
      <c r="CA23" s="1"/>
      <c r="CB23" s="1"/>
    </row>
    <row r="24" spans="1:80" s="138" customFormat="1" x14ac:dyDescent="0.25">
      <c r="A24" s="21">
        <v>23</v>
      </c>
      <c r="B24" s="1064">
        <v>14</v>
      </c>
      <c r="C24" s="21">
        <v>23</v>
      </c>
      <c r="D24" s="1196" t="s">
        <v>37</v>
      </c>
      <c r="E24" s="54"/>
      <c r="F24" s="254"/>
      <c r="G24" s="254">
        <v>2003</v>
      </c>
      <c r="H24" s="1584"/>
      <c r="I24" s="40"/>
      <c r="J24" s="24">
        <v>4632</v>
      </c>
      <c r="K24" s="497">
        <v>4632</v>
      </c>
      <c r="L24" s="107"/>
      <c r="M24" s="107"/>
      <c r="N24" s="511"/>
      <c r="O24" s="74"/>
      <c r="P24" s="74" t="s">
        <v>37</v>
      </c>
      <c r="Q24" s="74" t="s">
        <v>37</v>
      </c>
      <c r="R24" s="497" t="s">
        <v>1114</v>
      </c>
      <c r="S24" s="497" t="s">
        <v>1092</v>
      </c>
      <c r="T24" s="107"/>
      <c r="U24" s="107">
        <v>2011</v>
      </c>
      <c r="V24" s="121">
        <v>269121</v>
      </c>
      <c r="W24" s="74"/>
      <c r="X24" s="663"/>
      <c r="Y24" s="121"/>
      <c r="Z24" s="121"/>
      <c r="AA24" s="107"/>
      <c r="AB24" s="3"/>
      <c r="AC24" s="10"/>
      <c r="AD24" s="497"/>
      <c r="AE24" s="121"/>
      <c r="AF24" s="642"/>
      <c r="AG24" s="1594" t="s">
        <v>1076</v>
      </c>
      <c r="AH24" s="555"/>
      <c r="AI24" s="465" t="s">
        <v>1117</v>
      </c>
      <c r="AJ24" s="888"/>
      <c r="AK24" s="466"/>
      <c r="AL24" s="468"/>
      <c r="AM24" s="612"/>
      <c r="AN24" s="1295">
        <v>3</v>
      </c>
      <c r="AO24" s="979" t="s">
        <v>1076</v>
      </c>
      <c r="AP24" s="979" t="s">
        <v>1076</v>
      </c>
      <c r="AQ24" s="510"/>
      <c r="AR24" s="107"/>
      <c r="AS24" s="107"/>
      <c r="AT24" s="510"/>
      <c r="AU24" s="998"/>
      <c r="AV24" s="107" t="s">
        <v>1088</v>
      </c>
      <c r="AW24" s="107" t="s">
        <v>1088</v>
      </c>
      <c r="AX24" s="107" t="s">
        <v>1088</v>
      </c>
      <c r="AY24" s="499"/>
      <c r="AZ24" s="107" t="s">
        <v>1088</v>
      </c>
      <c r="BA24" s="107" t="s">
        <v>1088</v>
      </c>
      <c r="BB24" s="107" t="s">
        <v>1088</v>
      </c>
      <c r="BC24" s="107" t="s">
        <v>1088</v>
      </c>
      <c r="BD24" s="107" t="s">
        <v>1088</v>
      </c>
      <c r="BE24" s="595" t="s">
        <v>1088</v>
      </c>
      <c r="BF24" s="107" t="s">
        <v>1088</v>
      </c>
      <c r="BG24" s="596"/>
      <c r="BH24" s="565"/>
      <c r="BI24" s="1"/>
      <c r="BJ24" s="1335"/>
      <c r="BK24" s="1366"/>
      <c r="BL24" s="1366"/>
      <c r="BM24" s="1366"/>
      <c r="BN24" s="1595"/>
      <c r="BO24" s="1392"/>
      <c r="BP24" s="1392"/>
      <c r="BQ24" s="1392"/>
      <c r="BR24" s="1392"/>
      <c r="BS24" s="1655"/>
      <c r="BT24" s="1366"/>
      <c r="BU24" s="1366"/>
      <c r="BV24" s="1366"/>
      <c r="BW24" s="1366"/>
      <c r="BX24" s="1366"/>
      <c r="BY24" s="1419"/>
      <c r="BZ24" s="1595"/>
      <c r="CA24" s="1"/>
      <c r="CB24" s="1"/>
    </row>
    <row r="25" spans="1:80" s="10" customFormat="1" ht="24.75" x14ac:dyDescent="0.25">
      <c r="A25" s="21">
        <v>24</v>
      </c>
      <c r="B25" s="1064">
        <v>14</v>
      </c>
      <c r="C25" s="21">
        <v>24</v>
      </c>
      <c r="D25" s="1331" t="s">
        <v>38</v>
      </c>
      <c r="E25" s="737"/>
      <c r="F25" s="787"/>
      <c r="G25" s="787">
        <v>2004</v>
      </c>
      <c r="H25" s="124"/>
      <c r="I25" s="418"/>
      <c r="J25" s="24">
        <v>1000</v>
      </c>
      <c r="K25" s="74" t="s">
        <v>1118</v>
      </c>
      <c r="L25" s="107"/>
      <c r="M25" s="107"/>
      <c r="N25" s="511"/>
      <c r="O25" s="74"/>
      <c r="P25" s="74" t="s">
        <v>1119</v>
      </c>
      <c r="Q25" s="74" t="s">
        <v>4553</v>
      </c>
      <c r="R25" s="497" t="s">
        <v>1072</v>
      </c>
      <c r="S25" s="497" t="s">
        <v>1072</v>
      </c>
      <c r="T25" s="107"/>
      <c r="U25" s="107">
        <v>2021</v>
      </c>
      <c r="V25" s="116">
        <v>119932</v>
      </c>
      <c r="W25" s="1140" t="s">
        <v>1120</v>
      </c>
      <c r="X25" s="663" t="s">
        <v>1074</v>
      </c>
      <c r="Y25" s="121"/>
      <c r="Z25" s="121"/>
      <c r="AA25" s="107"/>
      <c r="AB25" s="3"/>
      <c r="AD25" s="497"/>
      <c r="AE25" s="121"/>
      <c r="AF25" s="642"/>
      <c r="AG25" s="318" t="s">
        <v>1076</v>
      </c>
      <c r="AH25" s="74" t="s">
        <v>1121</v>
      </c>
      <c r="AI25" s="465"/>
      <c r="AJ25" s="888"/>
      <c r="AK25" s="466"/>
      <c r="AL25" s="468"/>
      <c r="AM25" s="612"/>
      <c r="AN25" s="1295">
        <v>2</v>
      </c>
      <c r="AO25" s="497" t="s">
        <v>1076</v>
      </c>
      <c r="AP25" s="497" t="s">
        <v>1076</v>
      </c>
      <c r="AQ25" s="510"/>
      <c r="AR25" s="107"/>
      <c r="AS25" s="107"/>
      <c r="AT25" s="510"/>
      <c r="AU25" s="998"/>
      <c r="AV25" s="107" t="s">
        <v>1101</v>
      </c>
      <c r="AW25" s="107" t="s">
        <v>1101</v>
      </c>
      <c r="AX25" s="107" t="s">
        <v>1101</v>
      </c>
      <c r="AY25" s="107"/>
      <c r="AZ25" s="107"/>
      <c r="BA25" s="107"/>
      <c r="BB25" s="510"/>
      <c r="BC25" s="107"/>
      <c r="BD25" s="107"/>
      <c r="BE25" s="589"/>
      <c r="BF25" s="510"/>
      <c r="BG25" s="596"/>
      <c r="BH25" s="565"/>
      <c r="BI25" s="1"/>
      <c r="BJ25" s="1492" t="s">
        <v>1077</v>
      </c>
      <c r="BK25" s="1482" t="s">
        <v>1077</v>
      </c>
      <c r="BL25" s="1482" t="s">
        <v>1078</v>
      </c>
      <c r="BM25" s="1482" t="s">
        <v>1078</v>
      </c>
      <c r="BN25" s="1482"/>
      <c r="BO25" s="1575" t="s">
        <v>1077</v>
      </c>
      <c r="BP25" s="1575" t="s">
        <v>1077</v>
      </c>
      <c r="BQ25" s="1575" t="s">
        <v>1078</v>
      </c>
      <c r="BR25" s="1575" t="s">
        <v>1077</v>
      </c>
      <c r="BS25" s="1575"/>
      <c r="BT25" s="1482" t="s">
        <v>1077</v>
      </c>
      <c r="BU25" s="1482" t="s">
        <v>1077</v>
      </c>
      <c r="BV25" s="1482" t="s">
        <v>1078</v>
      </c>
      <c r="BW25" s="1482" t="s">
        <v>1077</v>
      </c>
      <c r="BX25" s="1482" t="s">
        <v>1078</v>
      </c>
      <c r="BY25" s="1483" t="s">
        <v>1078</v>
      </c>
      <c r="BZ25" s="1411"/>
      <c r="CA25" s="1"/>
      <c r="CB25" s="1"/>
    </row>
    <row r="26" spans="1:80" s="10" customFormat="1" ht="38.25" x14ac:dyDescent="0.25">
      <c r="A26" s="21">
        <v>25</v>
      </c>
      <c r="B26" s="1064">
        <v>14</v>
      </c>
      <c r="C26" s="21">
        <v>25</v>
      </c>
      <c r="D26" s="1331" t="s">
        <v>40</v>
      </c>
      <c r="E26" s="737"/>
      <c r="F26" s="787"/>
      <c r="G26" s="787">
        <v>2004</v>
      </c>
      <c r="H26" s="124"/>
      <c r="I26" s="418"/>
      <c r="J26" s="24">
        <v>2500</v>
      </c>
      <c r="K26" s="497">
        <v>2500</v>
      </c>
      <c r="L26" s="107"/>
      <c r="M26" s="107"/>
      <c r="N26" s="511"/>
      <c r="O26" s="74"/>
      <c r="P26" s="74" t="s">
        <v>1122</v>
      </c>
      <c r="Q26" s="74" t="s">
        <v>4554</v>
      </c>
      <c r="R26" s="497" t="s">
        <v>1072</v>
      </c>
      <c r="S26" s="497" t="s">
        <v>1072</v>
      </c>
      <c r="T26" s="107"/>
      <c r="U26" s="107"/>
      <c r="V26" s="1578"/>
      <c r="W26" s="636" t="s">
        <v>1123</v>
      </c>
      <c r="X26" s="663"/>
      <c r="Y26" s="121"/>
      <c r="Z26" s="121"/>
      <c r="AA26" s="107"/>
      <c r="AB26" s="3"/>
      <c r="AD26" s="497"/>
      <c r="AE26" s="121"/>
      <c r="AF26" s="642"/>
      <c r="AG26" s="485" t="s">
        <v>1124</v>
      </c>
      <c r="AH26" s="556"/>
      <c r="AI26" s="1118"/>
      <c r="AJ26" s="887"/>
      <c r="AK26" s="468" t="s">
        <v>1124</v>
      </c>
      <c r="AL26" s="468"/>
      <c r="AM26" s="612" t="s">
        <v>1125</v>
      </c>
      <c r="AN26" s="1295">
        <v>2</v>
      </c>
      <c r="AO26" s="980" t="s">
        <v>1076</v>
      </c>
      <c r="AP26" s="980" t="s">
        <v>1076</v>
      </c>
      <c r="AQ26" s="510"/>
      <c r="AR26" s="107"/>
      <c r="AS26" s="107"/>
      <c r="AT26" s="510"/>
      <c r="AU26" s="998"/>
      <c r="AV26" s="107" t="s">
        <v>1101</v>
      </c>
      <c r="AW26" s="107" t="s">
        <v>1101</v>
      </c>
      <c r="AX26" s="107" t="s">
        <v>1101</v>
      </c>
      <c r="AY26" s="107"/>
      <c r="AZ26" s="107"/>
      <c r="BA26" s="107"/>
      <c r="BB26" s="510"/>
      <c r="BC26" s="107"/>
      <c r="BD26" s="107"/>
      <c r="BE26" s="589"/>
      <c r="BF26" s="510"/>
      <c r="BG26" s="596"/>
      <c r="BH26" s="565"/>
      <c r="BI26" s="1"/>
      <c r="BJ26" s="1492" t="s">
        <v>1077</v>
      </c>
      <c r="BK26" s="1482" t="s">
        <v>1077</v>
      </c>
      <c r="BL26" s="1482" t="s">
        <v>1078</v>
      </c>
      <c r="BM26" s="1482" t="s">
        <v>1078</v>
      </c>
      <c r="BN26" s="1482"/>
      <c r="BO26" s="1575" t="s">
        <v>1077</v>
      </c>
      <c r="BP26" s="1575" t="s">
        <v>1077</v>
      </c>
      <c r="BQ26" s="1575" t="s">
        <v>1078</v>
      </c>
      <c r="BR26" s="1575" t="s">
        <v>1077</v>
      </c>
      <c r="BS26" s="1575"/>
      <c r="BT26" s="1482" t="s">
        <v>1077</v>
      </c>
      <c r="BU26" s="1482" t="s">
        <v>1077</v>
      </c>
      <c r="BV26" s="1482" t="s">
        <v>1078</v>
      </c>
      <c r="BW26" s="1482" t="s">
        <v>1078</v>
      </c>
      <c r="BX26" s="1482" t="s">
        <v>1078</v>
      </c>
      <c r="BY26" s="1483" t="s">
        <v>1078</v>
      </c>
      <c r="BZ26" s="1411"/>
      <c r="CA26" s="1"/>
      <c r="CB26" s="1"/>
    </row>
    <row r="27" spans="1:80" s="138" customFormat="1" ht="38.25" x14ac:dyDescent="0.25">
      <c r="A27" s="21">
        <v>26</v>
      </c>
      <c r="B27" s="1064">
        <v>14</v>
      </c>
      <c r="C27" s="39">
        <v>26</v>
      </c>
      <c r="D27" s="1198" t="s">
        <v>41</v>
      </c>
      <c r="E27" s="1392"/>
      <c r="F27" s="438"/>
      <c r="G27" s="438">
        <v>2004</v>
      </c>
      <c r="H27" s="66"/>
      <c r="I27" s="104"/>
      <c r="J27" s="147">
        <v>177</v>
      </c>
      <c r="K27" s="110" t="s">
        <v>1126</v>
      </c>
      <c r="L27" s="509"/>
      <c r="M27" s="433"/>
      <c r="N27" s="515"/>
      <c r="O27" s="110"/>
      <c r="P27" s="110" t="s">
        <v>1127</v>
      </c>
      <c r="Q27" s="110" t="s">
        <v>1154</v>
      </c>
      <c r="R27" s="1117" t="s">
        <v>1086</v>
      </c>
      <c r="S27" s="1117" t="s">
        <v>1086</v>
      </c>
      <c r="T27" s="433"/>
      <c r="U27" s="433"/>
      <c r="W27" s="517" t="s">
        <v>1128</v>
      </c>
      <c r="X27" s="871"/>
      <c r="Y27" s="139"/>
      <c r="Z27" s="139"/>
      <c r="AA27" s="433"/>
      <c r="AB27" s="46"/>
      <c r="AD27" s="353"/>
      <c r="AE27" s="139"/>
      <c r="AF27" s="643"/>
      <c r="AG27" s="484" t="s">
        <v>1124</v>
      </c>
      <c r="AH27" s="557"/>
      <c r="AI27" s="1119"/>
      <c r="AJ27" s="1120"/>
      <c r="AK27" s="484" t="s">
        <v>1124</v>
      </c>
      <c r="AL27" s="484"/>
      <c r="AM27" s="613"/>
      <c r="AN27" s="1299">
        <v>2</v>
      </c>
      <c r="AO27" s="981" t="s">
        <v>1076</v>
      </c>
      <c r="AP27" s="981" t="s">
        <v>1076</v>
      </c>
      <c r="AQ27" s="509"/>
      <c r="AR27" s="433"/>
      <c r="AS27" s="433"/>
      <c r="AT27" s="509"/>
      <c r="AU27" s="999"/>
      <c r="AV27" s="433" t="s">
        <v>1101</v>
      </c>
      <c r="AW27" s="433" t="s">
        <v>1101</v>
      </c>
      <c r="AX27" s="433" t="s">
        <v>1101</v>
      </c>
      <c r="AY27" s="433"/>
      <c r="AZ27" s="433"/>
      <c r="BA27" s="433"/>
      <c r="BB27" s="509"/>
      <c r="BC27" s="433"/>
      <c r="BD27" s="433"/>
      <c r="BE27" s="590"/>
      <c r="BF27" s="509"/>
      <c r="BG27" s="600"/>
      <c r="BH27" s="566"/>
      <c r="BI27" s="142"/>
      <c r="BJ27" s="1387" t="s">
        <v>1077</v>
      </c>
      <c r="BK27" s="1415" t="s">
        <v>1077</v>
      </c>
      <c r="BL27" s="1415" t="s">
        <v>1078</v>
      </c>
      <c r="BM27" s="1415" t="s">
        <v>1077</v>
      </c>
      <c r="BN27" s="1415"/>
      <c r="BO27" s="1399" t="s">
        <v>1077</v>
      </c>
      <c r="BP27" s="1399" t="s">
        <v>1077</v>
      </c>
      <c r="BQ27" s="1399" t="s">
        <v>1078</v>
      </c>
      <c r="BR27" s="1399" t="s">
        <v>1077</v>
      </c>
      <c r="BS27" s="1399"/>
      <c r="BT27" s="1415" t="s">
        <v>1077</v>
      </c>
      <c r="BU27" s="1415" t="s">
        <v>1077</v>
      </c>
      <c r="BV27" s="1415" t="s">
        <v>1078</v>
      </c>
      <c r="BW27" s="1415" t="s">
        <v>1078</v>
      </c>
      <c r="BX27" s="1415" t="s">
        <v>1078</v>
      </c>
      <c r="BY27" s="1425" t="s">
        <v>1078</v>
      </c>
      <c r="BZ27" s="1366"/>
      <c r="CA27" s="142"/>
      <c r="CB27" s="142"/>
    </row>
    <row r="28" spans="1:80" s="10" customFormat="1" ht="25.5" x14ac:dyDescent="0.25">
      <c r="A28" s="21">
        <v>27</v>
      </c>
      <c r="B28" s="1064">
        <v>14</v>
      </c>
      <c r="C28" s="21">
        <v>27</v>
      </c>
      <c r="D28" s="1196" t="s">
        <v>42</v>
      </c>
      <c r="E28" s="54"/>
      <c r="F28" s="254"/>
      <c r="G28" s="254">
        <v>2003</v>
      </c>
      <c r="H28" s="1584"/>
      <c r="I28" s="40"/>
      <c r="J28" s="24">
        <v>106</v>
      </c>
      <c r="K28" s="497">
        <v>106</v>
      </c>
      <c r="L28" s="510"/>
      <c r="M28" s="510"/>
      <c r="N28" s="511"/>
      <c r="O28" s="74"/>
      <c r="P28" s="74" t="s">
        <v>42</v>
      </c>
      <c r="Q28" s="74" t="s">
        <v>42</v>
      </c>
      <c r="R28" s="497" t="s">
        <v>1129</v>
      </c>
      <c r="S28" s="497" t="s">
        <v>1092</v>
      </c>
      <c r="T28" s="107"/>
      <c r="U28" s="107">
        <v>2021</v>
      </c>
      <c r="V28" s="121">
        <v>141674</v>
      </c>
      <c r="W28" s="74"/>
      <c r="X28" s="663"/>
      <c r="Y28" s="121"/>
      <c r="Z28" s="121"/>
      <c r="AA28" s="107"/>
      <c r="AB28" s="3"/>
      <c r="AD28" s="497"/>
      <c r="AE28" s="121"/>
      <c r="AF28" s="642"/>
      <c r="AG28" s="485" t="s">
        <v>1130</v>
      </c>
      <c r="AH28" s="556"/>
      <c r="AI28" s="1118"/>
      <c r="AJ28" s="887"/>
      <c r="AK28" s="468" t="s">
        <v>1130</v>
      </c>
      <c r="AL28" s="468"/>
      <c r="AM28" s="612"/>
      <c r="AN28" s="1295">
        <v>3</v>
      </c>
      <c r="AO28" s="980" t="s">
        <v>1131</v>
      </c>
      <c r="AP28" s="980" t="s">
        <v>1131</v>
      </c>
      <c r="AQ28" s="510"/>
      <c r="AR28" s="107"/>
      <c r="AS28" s="107"/>
      <c r="AT28" s="510"/>
      <c r="AU28" s="998"/>
      <c r="AV28" s="107" t="s">
        <v>1088</v>
      </c>
      <c r="AW28" s="107" t="s">
        <v>1088</v>
      </c>
      <c r="AX28" s="107" t="s">
        <v>1088</v>
      </c>
      <c r="AY28" s="499"/>
      <c r="AZ28" s="107" t="s">
        <v>1088</v>
      </c>
      <c r="BA28" s="107" t="s">
        <v>1088</v>
      </c>
      <c r="BB28" s="107" t="s">
        <v>1088</v>
      </c>
      <c r="BC28" s="107" t="s">
        <v>1088</v>
      </c>
      <c r="BD28" s="107" t="s">
        <v>1088</v>
      </c>
      <c r="BE28" s="595" t="s">
        <v>1088</v>
      </c>
      <c r="BF28" s="107" t="s">
        <v>1088</v>
      </c>
      <c r="BG28" s="596"/>
      <c r="BH28" s="565"/>
      <c r="BI28" s="1"/>
      <c r="BJ28" s="1335"/>
      <c r="BK28" s="1366"/>
      <c r="BL28" s="1366"/>
      <c r="BM28" s="1366"/>
      <c r="BN28" s="1366"/>
      <c r="BO28" s="1392"/>
      <c r="BP28" s="1392"/>
      <c r="BQ28" s="1392"/>
      <c r="BR28" s="1392"/>
      <c r="BS28" s="1392"/>
      <c r="BT28" s="1366"/>
      <c r="BU28" s="1366"/>
      <c r="BV28" s="1366"/>
      <c r="BW28" s="1366"/>
      <c r="BX28" s="1366"/>
      <c r="BY28" s="1419"/>
      <c r="BZ28" s="1366"/>
      <c r="CA28" s="1"/>
      <c r="CB28" s="1"/>
    </row>
    <row r="29" spans="1:80" s="10" customFormat="1" ht="25.5" x14ac:dyDescent="0.25">
      <c r="A29" s="21">
        <v>28</v>
      </c>
      <c r="B29" s="1064">
        <v>14</v>
      </c>
      <c r="C29" s="21">
        <v>28</v>
      </c>
      <c r="D29" s="1196" t="s">
        <v>43</v>
      </c>
      <c r="E29" s="54"/>
      <c r="F29" s="254"/>
      <c r="G29" s="254">
        <v>2003</v>
      </c>
      <c r="H29" s="1584"/>
      <c r="I29" s="40"/>
      <c r="J29" s="24">
        <v>229</v>
      </c>
      <c r="K29" s="497">
        <v>229</v>
      </c>
      <c r="L29" s="510"/>
      <c r="M29" s="510"/>
      <c r="N29" s="511"/>
      <c r="O29" s="74"/>
      <c r="P29" s="74" t="s">
        <v>1132</v>
      </c>
      <c r="Q29" s="74" t="s">
        <v>1132</v>
      </c>
      <c r="R29" s="497" t="s">
        <v>1114</v>
      </c>
      <c r="S29" s="497" t="s">
        <v>1092</v>
      </c>
      <c r="T29" s="107"/>
      <c r="U29" s="107">
        <v>2003</v>
      </c>
      <c r="V29" s="121">
        <v>1241247</v>
      </c>
      <c r="W29" s="74"/>
      <c r="X29" s="663"/>
      <c r="Y29" s="121"/>
      <c r="Z29" s="121"/>
      <c r="AA29" s="107"/>
      <c r="AB29" s="3"/>
      <c r="AD29" s="497"/>
      <c r="AE29" s="121"/>
      <c r="AF29" s="642"/>
      <c r="AG29" s="485" t="s">
        <v>1130</v>
      </c>
      <c r="AH29" s="556"/>
      <c r="AI29" s="1118"/>
      <c r="AJ29" s="887"/>
      <c r="AK29" s="468" t="s">
        <v>1130</v>
      </c>
      <c r="AL29" s="468"/>
      <c r="AM29" s="612"/>
      <c r="AN29" s="1295">
        <v>3</v>
      </c>
      <c r="AO29" s="980" t="s">
        <v>1131</v>
      </c>
      <c r="AP29" s="980" t="s">
        <v>1131</v>
      </c>
      <c r="AQ29" s="510"/>
      <c r="AR29" s="107"/>
      <c r="AS29" s="107"/>
      <c r="AT29" s="510"/>
      <c r="AU29" s="998"/>
      <c r="AV29" s="107" t="s">
        <v>1088</v>
      </c>
      <c r="AW29" s="107" t="s">
        <v>1088</v>
      </c>
      <c r="AX29" s="107" t="s">
        <v>1088</v>
      </c>
      <c r="AY29" s="499"/>
      <c r="AZ29" s="107" t="s">
        <v>1088</v>
      </c>
      <c r="BA29" s="107" t="s">
        <v>1088</v>
      </c>
      <c r="BB29" s="107" t="s">
        <v>1088</v>
      </c>
      <c r="BC29" s="107" t="s">
        <v>1088</v>
      </c>
      <c r="BD29" s="107" t="s">
        <v>1088</v>
      </c>
      <c r="BE29" s="595" t="s">
        <v>1088</v>
      </c>
      <c r="BF29" s="107" t="s">
        <v>1088</v>
      </c>
      <c r="BG29" s="596"/>
      <c r="BH29" s="565"/>
      <c r="BI29" s="1"/>
      <c r="BJ29" s="1335"/>
      <c r="BK29" s="1366"/>
      <c r="BL29" s="1366"/>
      <c r="BM29" s="1366"/>
      <c r="BN29" s="1366"/>
      <c r="BO29" s="1392"/>
      <c r="BP29" s="1392"/>
      <c r="BQ29" s="1392"/>
      <c r="BR29" s="1392"/>
      <c r="BS29" s="1392"/>
      <c r="BT29" s="1366"/>
      <c r="BU29" s="1366"/>
      <c r="BV29" s="1366"/>
      <c r="BW29" s="1366"/>
      <c r="BX29" s="1366"/>
      <c r="BY29" s="1419"/>
      <c r="BZ29" s="1366"/>
      <c r="CA29" s="1"/>
      <c r="CB29" s="1"/>
    </row>
    <row r="30" spans="1:80" s="10" customFormat="1" ht="25.5" x14ac:dyDescent="0.25">
      <c r="A30" s="21">
        <v>29</v>
      </c>
      <c r="B30" s="1064">
        <v>14</v>
      </c>
      <c r="C30" s="39">
        <v>29</v>
      </c>
      <c r="D30" s="1198" t="s">
        <v>44</v>
      </c>
      <c r="E30" s="1392"/>
      <c r="F30" s="438"/>
      <c r="G30" s="438">
        <v>2004</v>
      </c>
      <c r="H30" s="66"/>
      <c r="I30" s="104"/>
      <c r="J30" s="147">
        <v>400</v>
      </c>
      <c r="K30" s="353">
        <v>400</v>
      </c>
      <c r="L30" s="509"/>
      <c r="M30" s="509"/>
      <c r="N30" s="515"/>
      <c r="O30" s="110"/>
      <c r="P30" s="110" t="s">
        <v>371</v>
      </c>
      <c r="Q30" s="110" t="s">
        <v>371</v>
      </c>
      <c r="R30" s="353" t="s">
        <v>1072</v>
      </c>
      <c r="S30" s="353" t="s">
        <v>1072</v>
      </c>
      <c r="T30" s="433"/>
      <c r="U30" s="433">
        <v>2021</v>
      </c>
      <c r="V30" s="139">
        <v>129000</v>
      </c>
      <c r="W30" s="110"/>
      <c r="X30" s="871"/>
      <c r="Y30" s="139"/>
      <c r="Z30" s="139"/>
      <c r="AA30" s="433"/>
      <c r="AB30" s="46"/>
      <c r="AC30" s="138"/>
      <c r="AD30" s="353"/>
      <c r="AE30" s="139"/>
      <c r="AF30" s="643"/>
      <c r="AG30" s="484" t="s">
        <v>1130</v>
      </c>
      <c r="AH30" s="557"/>
      <c r="AI30" s="1119"/>
      <c r="AJ30" s="1120"/>
      <c r="AK30" s="484" t="s">
        <v>1130</v>
      </c>
      <c r="AL30" s="484"/>
      <c r="AM30" s="613"/>
      <c r="AN30" s="1299">
        <v>2</v>
      </c>
      <c r="AO30" s="981" t="s">
        <v>1076</v>
      </c>
      <c r="AP30" s="981" t="s">
        <v>1076</v>
      </c>
      <c r="AQ30" s="509"/>
      <c r="AR30" s="433"/>
      <c r="AS30" s="433"/>
      <c r="AT30" s="509"/>
      <c r="AU30" s="999"/>
      <c r="AV30" s="433" t="s">
        <v>1101</v>
      </c>
      <c r="AW30" s="433" t="s">
        <v>1101</v>
      </c>
      <c r="AX30" s="433" t="s">
        <v>1101</v>
      </c>
      <c r="AY30" s="433"/>
      <c r="AZ30" s="433"/>
      <c r="BA30" s="433"/>
      <c r="BB30" s="509"/>
      <c r="BC30" s="433"/>
      <c r="BD30" s="433"/>
      <c r="BE30" s="590"/>
      <c r="BF30" s="509"/>
      <c r="BG30" s="600"/>
      <c r="BH30" s="566"/>
      <c r="BI30" s="142"/>
      <c r="BJ30" s="1387" t="s">
        <v>1078</v>
      </c>
      <c r="BK30" s="1415" t="s">
        <v>1077</v>
      </c>
      <c r="BL30" s="1415" t="s">
        <v>1078</v>
      </c>
      <c r="BM30" s="1415" t="s">
        <v>1077</v>
      </c>
      <c r="BN30" s="1415"/>
      <c r="BO30" s="1399" t="s">
        <v>1077</v>
      </c>
      <c r="BP30" s="1399" t="s">
        <v>1077</v>
      </c>
      <c r="BQ30" s="1399" t="s">
        <v>1078</v>
      </c>
      <c r="BR30" s="1399" t="s">
        <v>1078</v>
      </c>
      <c r="BS30" s="1399"/>
      <c r="BT30" s="1415" t="s">
        <v>1077</v>
      </c>
      <c r="BU30" s="1415" t="s">
        <v>1077</v>
      </c>
      <c r="BV30" s="1415" t="s">
        <v>1078</v>
      </c>
      <c r="BW30" s="1415" t="s">
        <v>1078</v>
      </c>
      <c r="BX30" s="1415" t="s">
        <v>1078</v>
      </c>
      <c r="BY30" s="1425" t="s">
        <v>1078</v>
      </c>
      <c r="BZ30" s="1366"/>
      <c r="CA30" s="142"/>
      <c r="CB30" s="142"/>
    </row>
    <row r="31" spans="1:80" s="10" customFormat="1" ht="25.5" x14ac:dyDescent="0.25">
      <c r="A31" s="21">
        <v>30</v>
      </c>
      <c r="B31" s="1064">
        <v>14</v>
      </c>
      <c r="C31" s="21">
        <v>30</v>
      </c>
      <c r="D31" s="1196" t="s">
        <v>45</v>
      </c>
      <c r="E31" s="54"/>
      <c r="F31" s="254"/>
      <c r="G31" s="254">
        <v>2003</v>
      </c>
      <c r="H31" s="4"/>
      <c r="I31" s="40"/>
      <c r="J31" s="24">
        <v>189</v>
      </c>
      <c r="K31" s="497">
        <v>189</v>
      </c>
      <c r="L31" s="510"/>
      <c r="M31" s="510"/>
      <c r="N31" s="511"/>
      <c r="O31" s="74"/>
      <c r="P31" s="74" t="s">
        <v>1133</v>
      </c>
      <c r="Q31" s="74" t="s">
        <v>1133</v>
      </c>
      <c r="R31" s="497" t="s">
        <v>1114</v>
      </c>
      <c r="S31" s="497" t="s">
        <v>1092</v>
      </c>
      <c r="T31" s="107"/>
      <c r="U31" s="107">
        <v>2003</v>
      </c>
      <c r="V31" s="121">
        <v>543917</v>
      </c>
      <c r="W31" s="74"/>
      <c r="X31" s="663"/>
      <c r="Y31" s="121"/>
      <c r="Z31" s="121"/>
      <c r="AA31" s="107"/>
      <c r="AB31" s="3"/>
      <c r="AD31" s="497"/>
      <c r="AE31" s="121"/>
      <c r="AF31" s="642"/>
      <c r="AG31" s="1118" t="s">
        <v>1130</v>
      </c>
      <c r="AH31" s="556"/>
      <c r="AI31" s="1118"/>
      <c r="AJ31" s="887"/>
      <c r="AK31" s="466"/>
      <c r="AL31" s="468"/>
      <c r="AM31" s="612"/>
      <c r="AN31" s="1295">
        <v>3</v>
      </c>
      <c r="AO31" s="980" t="s">
        <v>1131</v>
      </c>
      <c r="AP31" s="980" t="s">
        <v>1131</v>
      </c>
      <c r="AQ31" s="510"/>
      <c r="AR31" s="107"/>
      <c r="AS31" s="107"/>
      <c r="AT31" s="510"/>
      <c r="AU31" s="998"/>
      <c r="AV31" s="107" t="s">
        <v>1088</v>
      </c>
      <c r="AW31" s="107" t="s">
        <v>1088</v>
      </c>
      <c r="AX31" s="107" t="s">
        <v>1088</v>
      </c>
      <c r="AY31" s="499"/>
      <c r="AZ31" s="107" t="s">
        <v>1088</v>
      </c>
      <c r="BA31" s="107" t="s">
        <v>1088</v>
      </c>
      <c r="BB31" s="107" t="s">
        <v>1088</v>
      </c>
      <c r="BC31" s="107" t="s">
        <v>1088</v>
      </c>
      <c r="BD31" s="107" t="s">
        <v>1088</v>
      </c>
      <c r="BE31" s="595" t="s">
        <v>1088</v>
      </c>
      <c r="BF31" s="107" t="s">
        <v>1088</v>
      </c>
      <c r="BG31" s="596"/>
      <c r="BH31" s="565"/>
      <c r="BI31" s="1"/>
      <c r="BJ31" s="1335"/>
      <c r="BK31" s="1366"/>
      <c r="BL31" s="1366"/>
      <c r="BM31" s="1366"/>
      <c r="BN31" s="1366"/>
      <c r="BO31" s="1392"/>
      <c r="BP31" s="1392"/>
      <c r="BQ31" s="1392"/>
      <c r="BR31" s="1392"/>
      <c r="BS31" s="1392"/>
      <c r="BT31" s="1366"/>
      <c r="BU31" s="1366"/>
      <c r="BV31" s="1366"/>
      <c r="BW31" s="1366"/>
      <c r="BX31" s="1366"/>
      <c r="BY31" s="1419"/>
      <c r="BZ31" s="1366"/>
      <c r="CA31" s="1"/>
      <c r="CB31" s="1"/>
    </row>
    <row r="32" spans="1:80" s="10" customFormat="1" ht="25.5" x14ac:dyDescent="0.25">
      <c r="A32" s="21">
        <v>31</v>
      </c>
      <c r="B32" s="1064">
        <v>14</v>
      </c>
      <c r="C32" s="21">
        <v>31</v>
      </c>
      <c r="D32" s="1196" t="s">
        <v>46</v>
      </c>
      <c r="E32" s="54"/>
      <c r="F32" s="254"/>
      <c r="G32" s="254">
        <v>2003</v>
      </c>
      <c r="H32" s="1584"/>
      <c r="I32" s="1585"/>
      <c r="J32" s="24">
        <v>5500</v>
      </c>
      <c r="K32" s="497">
        <v>5500</v>
      </c>
      <c r="L32" s="510"/>
      <c r="M32" s="510"/>
      <c r="N32" s="511"/>
      <c r="O32" s="74"/>
      <c r="P32" s="74" t="s">
        <v>1134</v>
      </c>
      <c r="Q32" s="74" t="s">
        <v>1134</v>
      </c>
      <c r="R32" s="497" t="s">
        <v>1116</v>
      </c>
      <c r="S32" s="497" t="s">
        <v>1092</v>
      </c>
      <c r="T32" s="107"/>
      <c r="U32" s="107">
        <v>2001</v>
      </c>
      <c r="V32" s="121">
        <v>142662</v>
      </c>
      <c r="W32" s="74"/>
      <c r="X32" s="663"/>
      <c r="Y32" s="121"/>
      <c r="Z32" s="121"/>
      <c r="AA32" s="107"/>
      <c r="AB32" s="3"/>
      <c r="AD32" s="497"/>
      <c r="AE32" s="121"/>
      <c r="AF32" s="642"/>
      <c r="AG32" s="1118" t="s">
        <v>1130</v>
      </c>
      <c r="AH32" s="556"/>
      <c r="AI32" s="1118"/>
      <c r="AJ32" s="887"/>
      <c r="AK32" s="466"/>
      <c r="AL32" s="468"/>
      <c r="AM32" s="612"/>
      <c r="AN32" s="1295">
        <v>3</v>
      </c>
      <c r="AO32" s="980" t="s">
        <v>1131</v>
      </c>
      <c r="AP32" s="980" t="s">
        <v>1131</v>
      </c>
      <c r="AQ32" s="510"/>
      <c r="AR32" s="107"/>
      <c r="AS32" s="107"/>
      <c r="AT32" s="510"/>
      <c r="AU32" s="998"/>
      <c r="AV32" s="107" t="s">
        <v>1088</v>
      </c>
      <c r="AW32" s="107" t="s">
        <v>1088</v>
      </c>
      <c r="AX32" s="107" t="s">
        <v>1088</v>
      </c>
      <c r="AY32" s="499"/>
      <c r="AZ32" s="107" t="s">
        <v>1088</v>
      </c>
      <c r="BA32" s="107" t="s">
        <v>1088</v>
      </c>
      <c r="BB32" s="107" t="s">
        <v>1088</v>
      </c>
      <c r="BC32" s="107" t="s">
        <v>1088</v>
      </c>
      <c r="BD32" s="107" t="s">
        <v>1088</v>
      </c>
      <c r="BE32" s="595" t="s">
        <v>1088</v>
      </c>
      <c r="BF32" s="107" t="s">
        <v>1088</v>
      </c>
      <c r="BG32" s="596"/>
      <c r="BH32" s="565"/>
      <c r="BI32" s="1"/>
      <c r="BJ32" s="1335"/>
      <c r="BK32" s="1366"/>
      <c r="BL32" s="1366"/>
      <c r="BM32" s="1366"/>
      <c r="BN32" s="1366"/>
      <c r="BO32" s="1392"/>
      <c r="BP32" s="1392"/>
      <c r="BQ32" s="1392"/>
      <c r="BR32" s="1392"/>
      <c r="BS32" s="1392"/>
      <c r="BT32" s="1366"/>
      <c r="BU32" s="1366"/>
      <c r="BV32" s="1366"/>
      <c r="BW32" s="1366"/>
      <c r="BX32" s="1366"/>
      <c r="BY32" s="1419"/>
      <c r="BZ32" s="1366"/>
      <c r="CA32" s="1"/>
      <c r="CB32" s="1"/>
    </row>
    <row r="33" spans="1:80" s="10" customFormat="1" ht="38.25" x14ac:dyDescent="0.25">
      <c r="A33" s="21">
        <v>32</v>
      </c>
      <c r="B33" s="1064">
        <v>14</v>
      </c>
      <c r="C33" s="21">
        <v>32</v>
      </c>
      <c r="D33" s="1196" t="s">
        <v>47</v>
      </c>
      <c r="E33" s="54"/>
      <c r="F33" s="254"/>
      <c r="G33" s="254">
        <v>2004</v>
      </c>
      <c r="H33" s="1584"/>
      <c r="I33" s="40"/>
      <c r="J33" s="24">
        <v>5364</v>
      </c>
      <c r="K33" s="497">
        <v>5364</v>
      </c>
      <c r="L33" s="510"/>
      <c r="M33" s="510"/>
      <c r="N33" s="511"/>
      <c r="O33" s="74"/>
      <c r="P33" s="74" t="s">
        <v>1135</v>
      </c>
      <c r="Q33" s="74" t="s">
        <v>1148</v>
      </c>
      <c r="R33" s="497" t="s">
        <v>1072</v>
      </c>
      <c r="S33" s="497" t="s">
        <v>1072</v>
      </c>
      <c r="T33" s="107"/>
      <c r="U33" s="107">
        <v>2021</v>
      </c>
      <c r="V33" s="636"/>
      <c r="W33" s="636" t="s">
        <v>1136</v>
      </c>
      <c r="X33" s="663"/>
      <c r="Y33" s="121"/>
      <c r="Z33" s="121"/>
      <c r="AA33" s="107"/>
      <c r="AB33" s="3"/>
      <c r="AD33" s="497"/>
      <c r="AE33" s="121"/>
      <c r="AF33" s="642"/>
      <c r="AG33" s="1118" t="s">
        <v>1137</v>
      </c>
      <c r="AH33" s="556"/>
      <c r="AI33" s="1118"/>
      <c r="AJ33" s="887"/>
      <c r="AK33" s="466"/>
      <c r="AL33" s="468"/>
      <c r="AM33" s="612"/>
      <c r="AN33" s="1295">
        <v>2</v>
      </c>
      <c r="AO33" s="980" t="s">
        <v>1138</v>
      </c>
      <c r="AP33" s="980" t="s">
        <v>1138</v>
      </c>
      <c r="AQ33" s="510"/>
      <c r="AR33" s="107"/>
      <c r="AS33" s="107"/>
      <c r="AT33" s="510"/>
      <c r="AU33" s="998"/>
      <c r="AV33" s="107" t="s">
        <v>1101</v>
      </c>
      <c r="AW33" s="107" t="s">
        <v>1101</v>
      </c>
      <c r="AX33" s="107" t="s">
        <v>1101</v>
      </c>
      <c r="AY33" s="107"/>
      <c r="AZ33" s="107"/>
      <c r="BA33" s="107"/>
      <c r="BB33" s="510"/>
      <c r="BC33" s="107"/>
      <c r="BD33" s="107"/>
      <c r="BE33" s="589"/>
      <c r="BF33" s="510"/>
      <c r="BG33" s="596"/>
      <c r="BH33" s="565"/>
      <c r="BI33" s="1"/>
      <c r="BJ33" s="1387" t="s">
        <v>1078</v>
      </c>
      <c r="BK33" s="1415" t="s">
        <v>1077</v>
      </c>
      <c r="BL33" s="1415" t="s">
        <v>1078</v>
      </c>
      <c r="BM33" s="1415" t="s">
        <v>1078</v>
      </c>
      <c r="BN33" s="1415"/>
      <c r="BO33" s="1399" t="s">
        <v>1077</v>
      </c>
      <c r="BP33" s="1399" t="s">
        <v>1077</v>
      </c>
      <c r="BQ33" s="1399" t="s">
        <v>1078</v>
      </c>
      <c r="BR33" s="1399" t="s">
        <v>1078</v>
      </c>
      <c r="BS33" s="1399"/>
      <c r="BT33" s="1415" t="s">
        <v>1077</v>
      </c>
      <c r="BU33" s="1415" t="s">
        <v>1077</v>
      </c>
      <c r="BV33" s="1415" t="s">
        <v>1078</v>
      </c>
      <c r="BW33" s="1415" t="s">
        <v>1078</v>
      </c>
      <c r="BX33" s="1415" t="s">
        <v>1078</v>
      </c>
      <c r="BY33" s="1425" t="s">
        <v>1078</v>
      </c>
      <c r="BZ33" s="1366"/>
      <c r="CA33" s="1"/>
      <c r="CB33" s="1"/>
    </row>
    <row r="34" spans="1:80" s="138" customFormat="1" ht="25.5" x14ac:dyDescent="0.25">
      <c r="A34" s="21">
        <v>33</v>
      </c>
      <c r="B34" s="1064">
        <v>14</v>
      </c>
      <c r="C34" s="21">
        <v>33</v>
      </c>
      <c r="D34" s="1196" t="s">
        <v>48</v>
      </c>
      <c r="E34" s="54"/>
      <c r="F34" s="254"/>
      <c r="G34" s="254">
        <v>2003</v>
      </c>
      <c r="H34" s="1584"/>
      <c r="I34" s="40"/>
      <c r="J34" s="24">
        <v>410</v>
      </c>
      <c r="K34" s="497">
        <v>410</v>
      </c>
      <c r="L34" s="510"/>
      <c r="M34" s="510"/>
      <c r="N34" s="511"/>
      <c r="O34" s="74"/>
      <c r="P34" s="74" t="s">
        <v>1139</v>
      </c>
      <c r="Q34" s="74" t="s">
        <v>1139</v>
      </c>
      <c r="R34" s="497" t="s">
        <v>1114</v>
      </c>
      <c r="S34" s="497" t="s">
        <v>1092</v>
      </c>
      <c r="T34" s="107"/>
      <c r="U34" s="107">
        <v>2021</v>
      </c>
      <c r="V34" s="121">
        <v>40876</v>
      </c>
      <c r="W34" s="74"/>
      <c r="X34" s="663"/>
      <c r="Y34" s="121"/>
      <c r="Z34" s="121"/>
      <c r="AA34" s="107"/>
      <c r="AB34" s="3"/>
      <c r="AC34" s="10"/>
      <c r="AD34" s="497"/>
      <c r="AE34" s="121"/>
      <c r="AF34" s="642"/>
      <c r="AG34" s="1118" t="s">
        <v>1130</v>
      </c>
      <c r="AH34" s="556"/>
      <c r="AI34" s="1118"/>
      <c r="AJ34" s="887"/>
      <c r="AK34" s="466"/>
      <c r="AL34" s="468"/>
      <c r="AM34" s="612"/>
      <c r="AN34" s="1295">
        <v>3</v>
      </c>
      <c r="AO34" s="980" t="s">
        <v>1131</v>
      </c>
      <c r="AP34" s="980" t="s">
        <v>1131</v>
      </c>
      <c r="AQ34" s="510"/>
      <c r="AR34" s="107"/>
      <c r="AS34" s="107"/>
      <c r="AT34" s="510"/>
      <c r="AU34" s="998"/>
      <c r="AV34" s="107" t="s">
        <v>1088</v>
      </c>
      <c r="AW34" s="107" t="s">
        <v>1088</v>
      </c>
      <c r="AX34" s="107" t="s">
        <v>1088</v>
      </c>
      <c r="AY34" s="499"/>
      <c r="AZ34" s="107" t="s">
        <v>1088</v>
      </c>
      <c r="BA34" s="107" t="s">
        <v>1088</v>
      </c>
      <c r="BB34" s="107" t="s">
        <v>1088</v>
      </c>
      <c r="BC34" s="107" t="s">
        <v>1088</v>
      </c>
      <c r="BD34" s="107" t="s">
        <v>1088</v>
      </c>
      <c r="BE34" s="595" t="s">
        <v>1088</v>
      </c>
      <c r="BF34" s="107" t="s">
        <v>1088</v>
      </c>
      <c r="BG34" s="596"/>
      <c r="BH34" s="565"/>
      <c r="BI34" s="1"/>
      <c r="BJ34" s="1335"/>
      <c r="BK34" s="1366"/>
      <c r="BL34" s="1366"/>
      <c r="BM34" s="1366"/>
      <c r="BN34" s="1366"/>
      <c r="BO34" s="1392"/>
      <c r="BP34" s="1392"/>
      <c r="BQ34" s="1392"/>
      <c r="BR34" s="1392"/>
      <c r="BS34" s="1392"/>
      <c r="BT34" s="1366"/>
      <c r="BU34" s="1366"/>
      <c r="BV34" s="1366"/>
      <c r="BW34" s="1366"/>
      <c r="BX34" s="1366"/>
      <c r="BY34" s="1419"/>
      <c r="BZ34" s="1366"/>
      <c r="CA34" s="1"/>
      <c r="CB34" s="1"/>
    </row>
    <row r="35" spans="1:80" s="138" customFormat="1" ht="25.5" x14ac:dyDescent="0.25">
      <c r="A35" s="21">
        <v>34</v>
      </c>
      <c r="B35" s="1064">
        <v>14</v>
      </c>
      <c r="C35" s="21">
        <v>34</v>
      </c>
      <c r="D35" s="1196" t="s">
        <v>49</v>
      </c>
      <c r="E35" s="54"/>
      <c r="F35" s="254"/>
      <c r="G35" s="254">
        <v>2003</v>
      </c>
      <c r="H35" s="1584"/>
      <c r="I35" s="40"/>
      <c r="J35" s="24">
        <v>124</v>
      </c>
      <c r="K35" s="497">
        <v>124</v>
      </c>
      <c r="L35" s="510"/>
      <c r="M35" s="510"/>
      <c r="N35" s="511"/>
      <c r="O35" s="74"/>
      <c r="P35" s="74" t="s">
        <v>1140</v>
      </c>
      <c r="Q35" s="74" t="s">
        <v>4555</v>
      </c>
      <c r="R35" s="497" t="s">
        <v>1129</v>
      </c>
      <c r="S35" s="497" t="s">
        <v>1092</v>
      </c>
      <c r="T35" s="107"/>
      <c r="U35" s="497" t="s">
        <v>1141</v>
      </c>
      <c r="V35" s="74"/>
      <c r="W35" s="74" t="s">
        <v>1142</v>
      </c>
      <c r="X35" s="663"/>
      <c r="Y35" s="121"/>
      <c r="Z35" s="121"/>
      <c r="AA35" s="107"/>
      <c r="AB35" s="3"/>
      <c r="AC35" s="10"/>
      <c r="AD35" s="497"/>
      <c r="AE35" s="121"/>
      <c r="AF35" s="642"/>
      <c r="AG35" s="1118" t="s">
        <v>1130</v>
      </c>
      <c r="AH35" s="556"/>
      <c r="AI35" s="1118"/>
      <c r="AJ35" s="887"/>
      <c r="AK35" s="466"/>
      <c r="AL35" s="468"/>
      <c r="AM35" s="612"/>
      <c r="AN35" s="1295">
        <v>3</v>
      </c>
      <c r="AO35" s="980" t="s">
        <v>1131</v>
      </c>
      <c r="AP35" s="980" t="s">
        <v>1131</v>
      </c>
      <c r="AQ35" s="510"/>
      <c r="AR35" s="107"/>
      <c r="AS35" s="107"/>
      <c r="AT35" s="510"/>
      <c r="AU35" s="998"/>
      <c r="AV35" s="107" t="s">
        <v>1088</v>
      </c>
      <c r="AW35" s="107" t="s">
        <v>1088</v>
      </c>
      <c r="AX35" s="107" t="s">
        <v>1088</v>
      </c>
      <c r="AY35" s="499"/>
      <c r="AZ35" s="107" t="s">
        <v>1088</v>
      </c>
      <c r="BA35" s="107" t="s">
        <v>1088</v>
      </c>
      <c r="BB35" s="107" t="s">
        <v>1088</v>
      </c>
      <c r="BC35" s="107" t="s">
        <v>1088</v>
      </c>
      <c r="BD35" s="107" t="s">
        <v>1088</v>
      </c>
      <c r="BE35" s="595" t="s">
        <v>1088</v>
      </c>
      <c r="BF35" s="107" t="s">
        <v>1088</v>
      </c>
      <c r="BG35" s="596"/>
      <c r="BH35" s="565"/>
      <c r="BI35" s="1"/>
      <c r="BJ35" s="1335"/>
      <c r="BK35" s="1366"/>
      <c r="BL35" s="1366"/>
      <c r="BM35" s="1366"/>
      <c r="BN35" s="1595"/>
      <c r="BO35" s="1392"/>
      <c r="BP35" s="1392"/>
      <c r="BQ35" s="1392"/>
      <c r="BR35" s="1392"/>
      <c r="BS35" s="1655"/>
      <c r="BT35" s="1366"/>
      <c r="BU35" s="1366"/>
      <c r="BV35" s="1366"/>
      <c r="BW35" s="1366"/>
      <c r="BX35" s="1366"/>
      <c r="BY35" s="1419"/>
      <c r="BZ35" s="1595"/>
      <c r="CA35" s="1"/>
      <c r="CB35" s="1"/>
    </row>
    <row r="36" spans="1:80" s="10" customFormat="1" ht="25.5" x14ac:dyDescent="0.25">
      <c r="A36" s="21">
        <v>35</v>
      </c>
      <c r="B36" s="1064">
        <v>14</v>
      </c>
      <c r="C36" s="21">
        <v>35</v>
      </c>
      <c r="D36" s="1196" t="s">
        <v>50</v>
      </c>
      <c r="E36" s="54"/>
      <c r="F36" s="254"/>
      <c r="G36" s="254">
        <v>2003</v>
      </c>
      <c r="H36" s="4"/>
      <c r="I36" s="40"/>
      <c r="J36" s="24">
        <v>154</v>
      </c>
      <c r="K36" s="497">
        <v>154</v>
      </c>
      <c r="L36" s="510"/>
      <c r="M36" s="510"/>
      <c r="N36" s="511"/>
      <c r="O36" s="74"/>
      <c r="P36" s="74" t="s">
        <v>1143</v>
      </c>
      <c r="Q36" s="74" t="s">
        <v>1143</v>
      </c>
      <c r="R36" s="497" t="s">
        <v>1114</v>
      </c>
      <c r="S36" s="497" t="s">
        <v>1092</v>
      </c>
      <c r="T36" s="107"/>
      <c r="U36" s="107">
        <v>2011</v>
      </c>
      <c r="V36" s="121">
        <v>229200</v>
      </c>
      <c r="W36" s="74"/>
      <c r="X36" s="663"/>
      <c r="Y36" s="121"/>
      <c r="Z36" s="121"/>
      <c r="AA36" s="107"/>
      <c r="AB36" s="3"/>
      <c r="AD36" s="497"/>
      <c r="AE36" s="121"/>
      <c r="AF36" s="642"/>
      <c r="AG36" s="1118" t="s">
        <v>1130</v>
      </c>
      <c r="AH36" s="556"/>
      <c r="AI36" s="1118"/>
      <c r="AJ36" s="887"/>
      <c r="AK36" s="466"/>
      <c r="AL36" s="468"/>
      <c r="AM36" s="612"/>
      <c r="AN36" s="1295">
        <v>3</v>
      </c>
      <c r="AO36" s="980" t="s">
        <v>1131</v>
      </c>
      <c r="AP36" s="980" t="s">
        <v>1131</v>
      </c>
      <c r="AQ36" s="510"/>
      <c r="AR36" s="107"/>
      <c r="AS36" s="107"/>
      <c r="AT36" s="510"/>
      <c r="AU36" s="998"/>
      <c r="AV36" s="107" t="s">
        <v>1088</v>
      </c>
      <c r="AW36" s="107" t="s">
        <v>1088</v>
      </c>
      <c r="AX36" s="107" t="s">
        <v>1088</v>
      </c>
      <c r="AY36" s="499"/>
      <c r="AZ36" s="107" t="s">
        <v>1088</v>
      </c>
      <c r="BA36" s="107" t="s">
        <v>1088</v>
      </c>
      <c r="BB36" s="107" t="s">
        <v>1088</v>
      </c>
      <c r="BC36" s="107" t="s">
        <v>1088</v>
      </c>
      <c r="BD36" s="107" t="s">
        <v>1088</v>
      </c>
      <c r="BE36" s="595" t="s">
        <v>1088</v>
      </c>
      <c r="BF36" s="107" t="s">
        <v>1088</v>
      </c>
      <c r="BG36" s="596"/>
      <c r="BH36" s="565"/>
      <c r="BI36" s="1"/>
      <c r="BJ36" s="1335"/>
      <c r="BK36" s="1366"/>
      <c r="BL36" s="1366"/>
      <c r="BM36" s="1366"/>
      <c r="BN36" s="1366"/>
      <c r="BO36" s="1392"/>
      <c r="BP36" s="1392"/>
      <c r="BQ36" s="1392"/>
      <c r="BR36" s="1392"/>
      <c r="BS36" s="1392"/>
      <c r="BT36" s="1366"/>
      <c r="BU36" s="1366"/>
      <c r="BV36" s="1366"/>
      <c r="BW36" s="1366"/>
      <c r="BX36" s="1366"/>
      <c r="BY36" s="1419"/>
      <c r="BZ36" s="1366"/>
      <c r="CA36" s="1"/>
      <c r="CB36" s="1"/>
    </row>
    <row r="37" spans="1:80" s="10" customFormat="1" ht="25.5" x14ac:dyDescent="0.25">
      <c r="A37" s="21">
        <v>36</v>
      </c>
      <c r="B37" s="1064">
        <v>14</v>
      </c>
      <c r="C37" s="39">
        <v>36</v>
      </c>
      <c r="D37" s="1198" t="s">
        <v>51</v>
      </c>
      <c r="E37" s="1392"/>
      <c r="F37" s="438"/>
      <c r="G37" s="438">
        <v>2004</v>
      </c>
      <c r="H37" s="66"/>
      <c r="I37" s="104"/>
      <c r="J37" s="147">
        <v>210</v>
      </c>
      <c r="K37" s="353">
        <v>210</v>
      </c>
      <c r="L37" s="509"/>
      <c r="M37" s="509"/>
      <c r="N37" s="515"/>
      <c r="O37" s="110"/>
      <c r="P37" s="110" t="s">
        <v>1144</v>
      </c>
      <c r="Q37" s="530" t="s">
        <v>1144</v>
      </c>
      <c r="R37" s="353" t="s">
        <v>1072</v>
      </c>
      <c r="S37" s="353" t="s">
        <v>1072</v>
      </c>
      <c r="T37" s="433"/>
      <c r="U37" s="433"/>
      <c r="V37" s="139"/>
      <c r="W37" s="110"/>
      <c r="X37" s="871"/>
      <c r="Y37" s="139"/>
      <c r="Z37" s="139"/>
      <c r="AA37" s="433"/>
      <c r="AB37" s="46"/>
      <c r="AC37" s="138"/>
      <c r="AD37" s="353"/>
      <c r="AE37" s="139"/>
      <c r="AF37" s="643"/>
      <c r="AG37" s="1119" t="s">
        <v>1130</v>
      </c>
      <c r="AH37" s="557"/>
      <c r="AI37" s="1119"/>
      <c r="AJ37" s="1120"/>
      <c r="AK37" s="467"/>
      <c r="AL37" s="484"/>
      <c r="AM37" s="613"/>
      <c r="AN37" s="1299">
        <v>2</v>
      </c>
      <c r="AO37" s="981" t="s">
        <v>1076</v>
      </c>
      <c r="AP37" s="981" t="s">
        <v>1076</v>
      </c>
      <c r="AQ37" s="509"/>
      <c r="AR37" s="433"/>
      <c r="AS37" s="433"/>
      <c r="AT37" s="509"/>
      <c r="AU37" s="999"/>
      <c r="AV37" s="433" t="s">
        <v>1101</v>
      </c>
      <c r="AW37" s="433" t="s">
        <v>1101</v>
      </c>
      <c r="AX37" s="433" t="s">
        <v>1101</v>
      </c>
      <c r="AY37" s="433"/>
      <c r="AZ37" s="433"/>
      <c r="BA37" s="433"/>
      <c r="BB37" s="509"/>
      <c r="BC37" s="433"/>
      <c r="BD37" s="433"/>
      <c r="BE37" s="590"/>
      <c r="BF37" s="509"/>
      <c r="BG37" s="600"/>
      <c r="BH37" s="566"/>
      <c r="BI37" s="142"/>
      <c r="BJ37" s="1387" t="s">
        <v>1078</v>
      </c>
      <c r="BK37" s="1415" t="s">
        <v>1077</v>
      </c>
      <c r="BL37" s="1415" t="s">
        <v>1078</v>
      </c>
      <c r="BM37" s="1415" t="s">
        <v>1078</v>
      </c>
      <c r="BN37" s="1415"/>
      <c r="BO37" s="1399" t="s">
        <v>1077</v>
      </c>
      <c r="BP37" s="1399" t="s">
        <v>1077</v>
      </c>
      <c r="BQ37" s="1399" t="s">
        <v>1078</v>
      </c>
      <c r="BR37" s="1399" t="s">
        <v>1078</v>
      </c>
      <c r="BS37" s="1399"/>
      <c r="BT37" s="1415" t="s">
        <v>1077</v>
      </c>
      <c r="BU37" s="1415" t="s">
        <v>1077</v>
      </c>
      <c r="BV37" s="1415" t="s">
        <v>1078</v>
      </c>
      <c r="BW37" s="1415" t="s">
        <v>1078</v>
      </c>
      <c r="BX37" s="1415" t="s">
        <v>1078</v>
      </c>
      <c r="BY37" s="1425" t="s">
        <v>1078</v>
      </c>
      <c r="BZ37" s="1366"/>
      <c r="CA37" s="142"/>
      <c r="CB37" s="142"/>
    </row>
    <row r="38" spans="1:80" s="10" customFormat="1" ht="25.5" x14ac:dyDescent="0.25">
      <c r="A38" s="21">
        <v>37</v>
      </c>
      <c r="B38" s="1064">
        <v>14</v>
      </c>
      <c r="C38" s="39">
        <v>37</v>
      </c>
      <c r="D38" s="1198" t="s">
        <v>52</v>
      </c>
      <c r="E38" s="1392"/>
      <c r="F38" s="438"/>
      <c r="G38" s="438">
        <v>2004</v>
      </c>
      <c r="H38" s="66"/>
      <c r="I38" s="104"/>
      <c r="J38" s="147">
        <v>615</v>
      </c>
      <c r="K38" s="353">
        <v>615</v>
      </c>
      <c r="L38" s="509"/>
      <c r="M38" s="509"/>
      <c r="N38" s="515"/>
      <c r="O38" s="110"/>
      <c r="P38" s="110" t="s">
        <v>1145</v>
      </c>
      <c r="Q38" s="530" t="s">
        <v>1145</v>
      </c>
      <c r="R38" s="353" t="s">
        <v>1146</v>
      </c>
      <c r="S38" s="497" t="s">
        <v>1092</v>
      </c>
      <c r="T38" s="433"/>
      <c r="U38" s="433"/>
      <c r="V38" s="138"/>
      <c r="W38" s="1156" t="s">
        <v>1147</v>
      </c>
      <c r="X38" s="871"/>
      <c r="Y38" s="139"/>
      <c r="Z38" s="139"/>
      <c r="AA38" s="433"/>
      <c r="AB38" s="46"/>
      <c r="AC38" s="138"/>
      <c r="AD38" s="353"/>
      <c r="AE38" s="139"/>
      <c r="AF38" s="643"/>
      <c r="AG38" s="1119" t="s">
        <v>1130</v>
      </c>
      <c r="AH38" s="557"/>
      <c r="AI38" s="1119"/>
      <c r="AJ38" s="1120"/>
      <c r="AK38" s="467"/>
      <c r="AL38" s="484"/>
      <c r="AM38" s="613"/>
      <c r="AN38" s="1299">
        <v>2</v>
      </c>
      <c r="AO38" s="981" t="s">
        <v>1076</v>
      </c>
      <c r="AP38" s="981" t="s">
        <v>1076</v>
      </c>
      <c r="AQ38" s="509"/>
      <c r="AR38" s="433"/>
      <c r="AS38" s="433"/>
      <c r="AT38" s="509"/>
      <c r="AU38" s="999"/>
      <c r="AV38" s="433" t="s">
        <v>1101</v>
      </c>
      <c r="AW38" s="433" t="s">
        <v>1101</v>
      </c>
      <c r="AX38" s="433" t="s">
        <v>1101</v>
      </c>
      <c r="AY38" s="433"/>
      <c r="AZ38" s="433"/>
      <c r="BA38" s="433"/>
      <c r="BB38" s="509"/>
      <c r="BC38" s="433"/>
      <c r="BD38" s="433"/>
      <c r="BE38" s="590"/>
      <c r="BF38" s="509"/>
      <c r="BG38" s="600"/>
      <c r="BH38" s="566"/>
      <c r="BI38" s="142"/>
      <c r="BJ38" s="1387" t="s">
        <v>1078</v>
      </c>
      <c r="BK38" s="1415" t="s">
        <v>1077</v>
      </c>
      <c r="BL38" s="1415" t="s">
        <v>1078</v>
      </c>
      <c r="BM38" s="1415" t="s">
        <v>1078</v>
      </c>
      <c r="BN38" s="1643"/>
      <c r="BO38" s="1399" t="s">
        <v>1077</v>
      </c>
      <c r="BP38" s="1399" t="s">
        <v>1077</v>
      </c>
      <c r="BQ38" s="1399" t="s">
        <v>1078</v>
      </c>
      <c r="BR38" s="1399" t="s">
        <v>1078</v>
      </c>
      <c r="BS38" s="1657"/>
      <c r="BT38" s="1415" t="s">
        <v>1077</v>
      </c>
      <c r="BU38" s="1415" t="s">
        <v>1077</v>
      </c>
      <c r="BV38" s="1415" t="s">
        <v>1078</v>
      </c>
      <c r="BW38" s="1415" t="s">
        <v>1078</v>
      </c>
      <c r="BX38" s="1415" t="s">
        <v>1078</v>
      </c>
      <c r="BY38" s="1425" t="s">
        <v>1078</v>
      </c>
      <c r="BZ38" s="1595"/>
      <c r="CA38" s="142"/>
      <c r="CB38" s="142"/>
    </row>
    <row r="39" spans="1:80" s="10" customFormat="1" ht="38.25" x14ac:dyDescent="0.25">
      <c r="A39" s="21">
        <v>38</v>
      </c>
      <c r="B39" s="1064">
        <v>14</v>
      </c>
      <c r="C39" s="21">
        <v>38</v>
      </c>
      <c r="D39" s="1196" t="s">
        <v>53</v>
      </c>
      <c r="E39" s="54"/>
      <c r="F39" s="254"/>
      <c r="G39" s="254">
        <v>2004</v>
      </c>
      <c r="H39" s="4"/>
      <c r="I39" s="40"/>
      <c r="J39" s="24">
        <v>232</v>
      </c>
      <c r="K39" s="497">
        <v>232</v>
      </c>
      <c r="L39" s="510"/>
      <c r="M39" s="510"/>
      <c r="N39" s="511"/>
      <c r="O39" s="74"/>
      <c r="P39" s="74" t="s">
        <v>1148</v>
      </c>
      <c r="Q39" s="74" t="s">
        <v>1148</v>
      </c>
      <c r="R39" s="497" t="s">
        <v>1072</v>
      </c>
      <c r="S39" s="497" t="s">
        <v>1072</v>
      </c>
      <c r="T39" s="107"/>
      <c r="U39" s="107">
        <v>2004</v>
      </c>
      <c r="V39" s="121">
        <v>571462</v>
      </c>
      <c r="W39" s="74"/>
      <c r="X39" s="663"/>
      <c r="Y39" s="121"/>
      <c r="Z39" s="121"/>
      <c r="AA39" s="107"/>
      <c r="AB39" s="161"/>
      <c r="AD39" s="497"/>
      <c r="AE39" s="121"/>
      <c r="AF39" s="642"/>
      <c r="AG39" s="1118" t="s">
        <v>1138</v>
      </c>
      <c r="AH39" s="556"/>
      <c r="AI39" s="1118"/>
      <c r="AJ39" s="887" t="s">
        <v>1149</v>
      </c>
      <c r="AK39" s="468" t="s">
        <v>1150</v>
      </c>
      <c r="AL39" s="468"/>
      <c r="AM39" s="612"/>
      <c r="AN39" s="1295">
        <v>2</v>
      </c>
      <c r="AO39" s="980" t="s">
        <v>1138</v>
      </c>
      <c r="AP39" s="980" t="s">
        <v>1138</v>
      </c>
      <c r="AQ39" s="510"/>
      <c r="AR39" s="107" t="s">
        <v>1151</v>
      </c>
      <c r="AS39" s="107"/>
      <c r="AT39" s="510"/>
      <c r="AU39" s="998"/>
      <c r="AV39" s="107" t="s">
        <v>1101</v>
      </c>
      <c r="AW39" s="107" t="s">
        <v>1101</v>
      </c>
      <c r="AX39" s="107" t="s">
        <v>1101</v>
      </c>
      <c r="AY39" s="107"/>
      <c r="AZ39" s="107"/>
      <c r="BA39" s="107"/>
      <c r="BB39" s="510"/>
      <c r="BC39" s="107"/>
      <c r="BD39" s="107"/>
      <c r="BE39" s="589"/>
      <c r="BF39" s="510"/>
      <c r="BG39" s="596"/>
      <c r="BH39" s="565"/>
      <c r="BI39" s="1"/>
      <c r="BJ39" s="1387" t="s">
        <v>1077</v>
      </c>
      <c r="BK39" s="1415" t="s">
        <v>1077</v>
      </c>
      <c r="BL39" s="1415" t="s">
        <v>1078</v>
      </c>
      <c r="BM39" s="1415" t="s">
        <v>1078</v>
      </c>
      <c r="BN39" s="1415"/>
      <c r="BO39" s="1399" t="s">
        <v>1077</v>
      </c>
      <c r="BP39" s="1399" t="s">
        <v>1077</v>
      </c>
      <c r="BQ39" s="1399" t="s">
        <v>1078</v>
      </c>
      <c r="BR39" s="1399" t="s">
        <v>1078</v>
      </c>
      <c r="BS39" s="1399"/>
      <c r="BT39" s="1415" t="s">
        <v>1077</v>
      </c>
      <c r="BU39" s="1415" t="s">
        <v>1077</v>
      </c>
      <c r="BV39" s="1415" t="s">
        <v>1078</v>
      </c>
      <c r="BW39" s="1415" t="s">
        <v>1078</v>
      </c>
      <c r="BX39" s="1415" t="s">
        <v>1078</v>
      </c>
      <c r="BY39" s="1425" t="s">
        <v>1078</v>
      </c>
      <c r="BZ39" s="1366"/>
      <c r="CA39" s="1"/>
      <c r="CB39" s="1"/>
    </row>
    <row r="40" spans="1:80" s="10" customFormat="1" ht="38.25" x14ac:dyDescent="0.25">
      <c r="A40" s="21">
        <v>39</v>
      </c>
      <c r="B40" s="1064">
        <v>14</v>
      </c>
      <c r="C40" s="21">
        <v>39</v>
      </c>
      <c r="D40" s="1196" t="s">
        <v>54</v>
      </c>
      <c r="E40" s="54"/>
      <c r="F40" s="254"/>
      <c r="G40" s="254">
        <v>2003</v>
      </c>
      <c r="H40" s="1584"/>
      <c r="I40" s="40"/>
      <c r="J40" s="24">
        <v>176</v>
      </c>
      <c r="K40" s="497">
        <v>176</v>
      </c>
      <c r="L40" s="510"/>
      <c r="M40" s="510"/>
      <c r="N40" s="511"/>
      <c r="O40" s="74"/>
      <c r="P40" s="74" t="s">
        <v>1152</v>
      </c>
      <c r="Q40" s="74" t="s">
        <v>1152</v>
      </c>
      <c r="R40" s="497" t="s">
        <v>1153</v>
      </c>
      <c r="S40" s="497" t="s">
        <v>1092</v>
      </c>
      <c r="T40" s="107"/>
      <c r="U40" s="107">
        <v>2003</v>
      </c>
      <c r="V40" s="121">
        <v>1049206</v>
      </c>
      <c r="W40" s="74"/>
      <c r="X40" s="663"/>
      <c r="Y40" s="121"/>
      <c r="Z40" s="121"/>
      <c r="AA40" s="107"/>
      <c r="AB40" s="3"/>
      <c r="AD40" s="497"/>
      <c r="AE40" s="121"/>
      <c r="AF40" s="642"/>
      <c r="AG40" s="1118" t="s">
        <v>1138</v>
      </c>
      <c r="AH40" s="556"/>
      <c r="AI40" s="1118"/>
      <c r="AJ40" s="887" t="s">
        <v>1149</v>
      </c>
      <c r="AK40" s="468" t="s">
        <v>1150</v>
      </c>
      <c r="AL40" s="468"/>
      <c r="AM40" s="612"/>
      <c r="AN40" s="1295">
        <v>3</v>
      </c>
      <c r="AO40" s="980" t="s">
        <v>1138</v>
      </c>
      <c r="AP40" s="980" t="s">
        <v>1138</v>
      </c>
      <c r="AQ40" s="510"/>
      <c r="AR40" s="107" t="s">
        <v>1151</v>
      </c>
      <c r="AS40" s="107"/>
      <c r="AT40" s="510"/>
      <c r="AU40" s="998"/>
      <c r="AV40" s="107" t="s">
        <v>1088</v>
      </c>
      <c r="AW40" s="107" t="s">
        <v>1088</v>
      </c>
      <c r="AX40" s="107" t="s">
        <v>1088</v>
      </c>
      <c r="AY40" s="499"/>
      <c r="AZ40" s="107" t="s">
        <v>1088</v>
      </c>
      <c r="BA40" s="107" t="s">
        <v>1088</v>
      </c>
      <c r="BB40" s="107" t="s">
        <v>1088</v>
      </c>
      <c r="BC40" s="107" t="s">
        <v>1088</v>
      </c>
      <c r="BD40" s="107" t="s">
        <v>1088</v>
      </c>
      <c r="BE40" s="595" t="s">
        <v>1088</v>
      </c>
      <c r="BF40" s="107" t="s">
        <v>1088</v>
      </c>
      <c r="BG40" s="596"/>
      <c r="BH40" s="565"/>
      <c r="BI40" s="1"/>
      <c r="BJ40" s="1335"/>
      <c r="BK40" s="1366"/>
      <c r="BL40" s="1366"/>
      <c r="BM40" s="1366"/>
      <c r="BN40" s="1366"/>
      <c r="BO40" s="1392"/>
      <c r="BP40" s="1392"/>
      <c r="BQ40" s="1392"/>
      <c r="BR40" s="1392"/>
      <c r="BS40" s="1392"/>
      <c r="BT40" s="1366"/>
      <c r="BU40" s="1366"/>
      <c r="BV40" s="1366"/>
      <c r="BW40" s="1366"/>
      <c r="BX40" s="1366"/>
      <c r="BY40" s="1419"/>
      <c r="BZ40" s="1366"/>
      <c r="CA40" s="1"/>
      <c r="CB40" s="1"/>
    </row>
    <row r="41" spans="1:80" s="10" customFormat="1" ht="38.25" x14ac:dyDescent="0.25">
      <c r="A41" s="21">
        <v>40</v>
      </c>
      <c r="B41" s="1064">
        <v>14</v>
      </c>
      <c r="C41" s="21">
        <v>40</v>
      </c>
      <c r="D41" s="1196" t="s">
        <v>55</v>
      </c>
      <c r="E41" s="54"/>
      <c r="F41" s="254"/>
      <c r="G41" s="254">
        <v>2003</v>
      </c>
      <c r="H41" s="4"/>
      <c r="I41" s="40"/>
      <c r="J41" s="24">
        <v>445</v>
      </c>
      <c r="K41" s="497">
        <v>445</v>
      </c>
      <c r="L41" s="510"/>
      <c r="M41" s="510"/>
      <c r="N41" s="511"/>
      <c r="O41" s="74"/>
      <c r="P41" s="74" t="s">
        <v>1154</v>
      </c>
      <c r="Q41" s="74" t="s">
        <v>1154</v>
      </c>
      <c r="R41" s="497" t="s">
        <v>1072</v>
      </c>
      <c r="S41" s="497" t="s">
        <v>1072</v>
      </c>
      <c r="T41" s="107"/>
      <c r="U41" s="107">
        <v>2016</v>
      </c>
      <c r="V41" s="121">
        <v>128500</v>
      </c>
      <c r="W41" s="74"/>
      <c r="X41" s="663"/>
      <c r="Y41" s="121"/>
      <c r="Z41" s="121"/>
      <c r="AA41" s="107"/>
      <c r="AB41" s="3"/>
      <c r="AD41" s="497"/>
      <c r="AE41" s="121"/>
      <c r="AF41" s="642"/>
      <c r="AG41" s="485" t="s">
        <v>1137</v>
      </c>
      <c r="AH41" s="556"/>
      <c r="AI41" s="1118"/>
      <c r="AJ41" s="887"/>
      <c r="AK41" s="466"/>
      <c r="AL41" s="468"/>
      <c r="AM41" s="612"/>
      <c r="AN41" s="1295">
        <v>3</v>
      </c>
      <c r="AO41" s="980" t="s">
        <v>1138</v>
      </c>
      <c r="AP41" s="980" t="s">
        <v>1131</v>
      </c>
      <c r="AQ41" s="510"/>
      <c r="AR41" s="107"/>
      <c r="AS41" s="107"/>
      <c r="AT41" s="510"/>
      <c r="AU41" s="998"/>
      <c r="AV41" s="107" t="s">
        <v>1088</v>
      </c>
      <c r="AW41" s="107" t="s">
        <v>1088</v>
      </c>
      <c r="AX41" s="107" t="s">
        <v>1088</v>
      </c>
      <c r="AY41" s="499"/>
      <c r="AZ41" s="107" t="s">
        <v>1088</v>
      </c>
      <c r="BA41" s="107" t="s">
        <v>1088</v>
      </c>
      <c r="BB41" s="107" t="s">
        <v>1088</v>
      </c>
      <c r="BC41" s="107" t="s">
        <v>1088</v>
      </c>
      <c r="BD41" s="107" t="s">
        <v>1088</v>
      </c>
      <c r="BE41" s="595" t="s">
        <v>1088</v>
      </c>
      <c r="BF41" s="107" t="s">
        <v>1088</v>
      </c>
      <c r="BG41" s="596"/>
      <c r="BH41" s="565"/>
      <c r="BI41" s="1"/>
      <c r="BJ41" s="1335"/>
      <c r="BK41" s="1366"/>
      <c r="BL41" s="1366"/>
      <c r="BM41" s="1366"/>
      <c r="BN41" s="1366"/>
      <c r="BO41" s="1392"/>
      <c r="BP41" s="1392"/>
      <c r="BQ41" s="1392"/>
      <c r="BR41" s="1392"/>
      <c r="BS41" s="1392"/>
      <c r="BT41" s="1366"/>
      <c r="BU41" s="1366"/>
      <c r="BV41" s="1366"/>
      <c r="BW41" s="1366"/>
      <c r="BX41" s="1366"/>
      <c r="BY41" s="1419"/>
      <c r="BZ41" s="1366"/>
      <c r="CA41" s="1"/>
      <c r="CB41" s="1"/>
    </row>
    <row r="42" spans="1:80" s="10" customFormat="1" ht="25.5" x14ac:dyDescent="0.25">
      <c r="A42" s="21">
        <v>41</v>
      </c>
      <c r="B42" s="1064">
        <v>14</v>
      </c>
      <c r="C42" s="21">
        <v>41</v>
      </c>
      <c r="D42" s="1196" t="s">
        <v>56</v>
      </c>
      <c r="E42" s="54"/>
      <c r="F42" s="254"/>
      <c r="G42" s="254">
        <v>2003</v>
      </c>
      <c r="H42" s="1584"/>
      <c r="I42" s="40"/>
      <c r="J42" s="24">
        <v>411</v>
      </c>
      <c r="K42" s="497">
        <v>411</v>
      </c>
      <c r="L42" s="510"/>
      <c r="M42" s="510"/>
      <c r="N42" s="511"/>
      <c r="O42" s="74"/>
      <c r="P42" s="74" t="s">
        <v>1155</v>
      </c>
      <c r="Q42" s="74" t="s">
        <v>1155</v>
      </c>
      <c r="R42" s="497" t="s">
        <v>1146</v>
      </c>
      <c r="S42" s="497" t="s">
        <v>1092</v>
      </c>
      <c r="T42" s="107"/>
      <c r="U42" s="107">
        <v>2003</v>
      </c>
      <c r="V42" s="121">
        <v>366033</v>
      </c>
      <c r="W42" s="74"/>
      <c r="X42" s="663"/>
      <c r="Y42" s="121"/>
      <c r="Z42" s="121"/>
      <c r="AA42" s="107"/>
      <c r="AB42" s="3"/>
      <c r="AD42" s="497"/>
      <c r="AE42" s="121"/>
      <c r="AF42" s="642"/>
      <c r="AG42" s="1118" t="s">
        <v>1130</v>
      </c>
      <c r="AH42" s="556"/>
      <c r="AI42" s="1118"/>
      <c r="AJ42" s="887"/>
      <c r="AK42" s="466"/>
      <c r="AL42" s="468"/>
      <c r="AM42" s="612"/>
      <c r="AN42" s="1295">
        <v>3</v>
      </c>
      <c r="AO42" s="980" t="s">
        <v>1131</v>
      </c>
      <c r="AP42" s="980" t="s">
        <v>1131</v>
      </c>
      <c r="AQ42" s="510"/>
      <c r="AR42" s="107"/>
      <c r="AS42" s="107"/>
      <c r="AT42" s="510"/>
      <c r="AU42" s="998"/>
      <c r="AV42" s="107" t="s">
        <v>1088</v>
      </c>
      <c r="AW42" s="107" t="s">
        <v>1088</v>
      </c>
      <c r="AX42" s="107" t="s">
        <v>1088</v>
      </c>
      <c r="AY42" s="499"/>
      <c r="AZ42" s="107" t="s">
        <v>1088</v>
      </c>
      <c r="BA42" s="107" t="s">
        <v>1088</v>
      </c>
      <c r="BB42" s="107" t="s">
        <v>1088</v>
      </c>
      <c r="BC42" s="107" t="s">
        <v>1088</v>
      </c>
      <c r="BD42" s="107" t="s">
        <v>1088</v>
      </c>
      <c r="BE42" s="595" t="s">
        <v>1088</v>
      </c>
      <c r="BF42" s="107" t="s">
        <v>1088</v>
      </c>
      <c r="BG42" s="596"/>
      <c r="BH42" s="565"/>
      <c r="BI42" s="1"/>
      <c r="BJ42" s="1335"/>
      <c r="BK42" s="1366"/>
      <c r="BL42" s="1366"/>
      <c r="BM42" s="1366"/>
      <c r="BN42" s="1366"/>
      <c r="BO42" s="1392"/>
      <c r="BP42" s="1392"/>
      <c r="BQ42" s="1392"/>
      <c r="BR42" s="1392"/>
      <c r="BS42" s="1392"/>
      <c r="BT42" s="1366"/>
      <c r="BU42" s="1366"/>
      <c r="BV42" s="1366"/>
      <c r="BW42" s="1366"/>
      <c r="BX42" s="1366"/>
      <c r="BY42" s="1419"/>
      <c r="BZ42" s="1366"/>
      <c r="CA42" s="1"/>
      <c r="CB42" s="1"/>
    </row>
    <row r="43" spans="1:80" s="10" customFormat="1" ht="25.5" x14ac:dyDescent="0.25">
      <c r="A43" s="21">
        <v>42</v>
      </c>
      <c r="B43" s="1064">
        <v>14</v>
      </c>
      <c r="C43" s="21">
        <v>42</v>
      </c>
      <c r="D43" s="1196" t="s">
        <v>57</v>
      </c>
      <c r="E43" s="54"/>
      <c r="F43" s="254"/>
      <c r="G43" s="254">
        <v>2003</v>
      </c>
      <c r="H43" s="4"/>
      <c r="I43" s="40"/>
      <c r="J43" s="24">
        <v>501</v>
      </c>
      <c r="K43" s="497">
        <v>501</v>
      </c>
      <c r="L43" s="510"/>
      <c r="M43" s="510"/>
      <c r="N43" s="511"/>
      <c r="O43" s="74"/>
      <c r="P43" s="74" t="s">
        <v>1156</v>
      </c>
      <c r="Q43" s="74" t="s">
        <v>1156</v>
      </c>
      <c r="R43" s="497" t="s">
        <v>1114</v>
      </c>
      <c r="S43" s="497" t="s">
        <v>1092</v>
      </c>
      <c r="T43" s="107"/>
      <c r="U43" s="107">
        <v>2021</v>
      </c>
      <c r="V43" s="121">
        <v>40577</v>
      </c>
      <c r="W43" s="74"/>
      <c r="X43" s="663"/>
      <c r="Y43" s="121"/>
      <c r="Z43" s="121"/>
      <c r="AA43" s="107"/>
      <c r="AB43" s="3"/>
      <c r="AD43" s="497"/>
      <c r="AE43" s="121"/>
      <c r="AF43" s="642"/>
      <c r="AG43" s="1118" t="s">
        <v>1130</v>
      </c>
      <c r="AH43" s="556"/>
      <c r="AI43" s="1118"/>
      <c r="AJ43" s="887"/>
      <c r="AK43" s="466"/>
      <c r="AL43" s="468"/>
      <c r="AM43" s="612"/>
      <c r="AN43" s="1295">
        <v>3</v>
      </c>
      <c r="AO43" s="980" t="s">
        <v>1131</v>
      </c>
      <c r="AP43" s="980" t="s">
        <v>1131</v>
      </c>
      <c r="AQ43" s="510"/>
      <c r="AR43" s="107"/>
      <c r="AS43" s="107"/>
      <c r="AT43" s="510"/>
      <c r="AU43" s="998"/>
      <c r="AV43" s="107" t="s">
        <v>1088</v>
      </c>
      <c r="AW43" s="107" t="s">
        <v>1088</v>
      </c>
      <c r="AX43" s="107" t="s">
        <v>1088</v>
      </c>
      <c r="AY43" s="499"/>
      <c r="AZ43" s="107" t="s">
        <v>1088</v>
      </c>
      <c r="BA43" s="107" t="s">
        <v>1088</v>
      </c>
      <c r="BB43" s="107" t="s">
        <v>1088</v>
      </c>
      <c r="BC43" s="107" t="s">
        <v>1088</v>
      </c>
      <c r="BD43" s="107" t="s">
        <v>1088</v>
      </c>
      <c r="BE43" s="595" t="s">
        <v>1088</v>
      </c>
      <c r="BF43" s="107" t="s">
        <v>1088</v>
      </c>
      <c r="BG43" s="596"/>
      <c r="BH43" s="565"/>
      <c r="BI43" s="1"/>
      <c r="BJ43" s="1335"/>
      <c r="BK43" s="1366"/>
      <c r="BL43" s="1366"/>
      <c r="BM43" s="1366"/>
      <c r="BN43" s="1595"/>
      <c r="BO43" s="1392"/>
      <c r="BP43" s="1392"/>
      <c r="BQ43" s="1392"/>
      <c r="BR43" s="1392"/>
      <c r="BS43" s="1655"/>
      <c r="BT43" s="1366"/>
      <c r="BU43" s="1366"/>
      <c r="BV43" s="1366"/>
      <c r="BW43" s="1366"/>
      <c r="BX43" s="1366"/>
      <c r="BY43" s="1419"/>
      <c r="BZ43" s="1595"/>
      <c r="CA43" s="1"/>
      <c r="CB43" s="1"/>
    </row>
    <row r="44" spans="1:80" s="10" customFormat="1" ht="25.5" x14ac:dyDescent="0.25">
      <c r="A44" s="21">
        <v>43</v>
      </c>
      <c r="B44" s="1064">
        <v>14</v>
      </c>
      <c r="C44" s="21">
        <v>43</v>
      </c>
      <c r="D44" s="1196" t="s">
        <v>58</v>
      </c>
      <c r="E44" s="54"/>
      <c r="F44" s="254"/>
      <c r="G44" s="254">
        <v>2003</v>
      </c>
      <c r="H44" s="4"/>
      <c r="I44" s="40"/>
      <c r="J44" s="24">
        <v>188</v>
      </c>
      <c r="K44" s="497">
        <v>188</v>
      </c>
      <c r="L44" s="510"/>
      <c r="M44" s="510"/>
      <c r="N44" s="511"/>
      <c r="O44" s="74"/>
      <c r="P44" s="74" t="s">
        <v>1157</v>
      </c>
      <c r="Q44" s="74" t="s">
        <v>1157</v>
      </c>
      <c r="R44" s="497" t="s">
        <v>1114</v>
      </c>
      <c r="S44" s="497" t="s">
        <v>1092</v>
      </c>
      <c r="T44" s="107"/>
      <c r="U44" s="107">
        <v>2003</v>
      </c>
      <c r="V44" s="121">
        <v>496157</v>
      </c>
      <c r="W44" s="74"/>
      <c r="X44" s="663"/>
      <c r="Y44" s="121"/>
      <c r="Z44" s="121"/>
      <c r="AA44" s="107"/>
      <c r="AB44" s="3"/>
      <c r="AD44" s="497"/>
      <c r="AE44" s="121"/>
      <c r="AF44" s="642"/>
      <c r="AG44" s="1118" t="s">
        <v>1130</v>
      </c>
      <c r="AH44" s="556"/>
      <c r="AI44" s="1118"/>
      <c r="AJ44" s="887"/>
      <c r="AK44" s="466"/>
      <c r="AL44" s="468"/>
      <c r="AM44" s="612"/>
      <c r="AN44" s="1295">
        <v>3</v>
      </c>
      <c r="AO44" s="980" t="s">
        <v>1131</v>
      </c>
      <c r="AP44" s="980" t="s">
        <v>1131</v>
      </c>
      <c r="AQ44" s="510"/>
      <c r="AR44" s="107"/>
      <c r="AS44" s="107"/>
      <c r="AT44" s="510"/>
      <c r="AU44" s="998"/>
      <c r="AV44" s="107" t="s">
        <v>1088</v>
      </c>
      <c r="AW44" s="107" t="s">
        <v>1088</v>
      </c>
      <c r="AX44" s="107" t="s">
        <v>1088</v>
      </c>
      <c r="AY44" s="499"/>
      <c r="AZ44" s="107" t="s">
        <v>1088</v>
      </c>
      <c r="BA44" s="107" t="s">
        <v>1088</v>
      </c>
      <c r="BB44" s="107" t="s">
        <v>1088</v>
      </c>
      <c r="BC44" s="107" t="s">
        <v>1088</v>
      </c>
      <c r="BD44" s="107" t="s">
        <v>1088</v>
      </c>
      <c r="BE44" s="595" t="s">
        <v>1088</v>
      </c>
      <c r="BF44" s="107" t="s">
        <v>1088</v>
      </c>
      <c r="BG44" s="596"/>
      <c r="BH44" s="565"/>
      <c r="BI44" s="1"/>
      <c r="BJ44" s="1335"/>
      <c r="BK44" s="1366"/>
      <c r="BL44" s="1366"/>
      <c r="BM44" s="1366"/>
      <c r="BN44" s="1366"/>
      <c r="BO44" s="1392"/>
      <c r="BP44" s="1392"/>
      <c r="BQ44" s="1392"/>
      <c r="BR44" s="1392"/>
      <c r="BS44" s="1392"/>
      <c r="BT44" s="1366"/>
      <c r="BU44" s="1366"/>
      <c r="BV44" s="1366"/>
      <c r="BW44" s="1366"/>
      <c r="BX44" s="1366"/>
      <c r="BY44" s="1419"/>
      <c r="BZ44" s="1366"/>
      <c r="CA44" s="1"/>
      <c r="CB44" s="1"/>
    </row>
    <row r="45" spans="1:80" s="10" customFormat="1" ht="25.5" x14ac:dyDescent="0.25">
      <c r="A45" s="21">
        <v>44</v>
      </c>
      <c r="B45" s="1064">
        <v>14</v>
      </c>
      <c r="C45" s="21">
        <v>44</v>
      </c>
      <c r="D45" s="1196" t="s">
        <v>59</v>
      </c>
      <c r="E45" s="54"/>
      <c r="F45" s="254"/>
      <c r="G45" s="254">
        <v>2003</v>
      </c>
      <c r="H45" s="4"/>
      <c r="I45" s="40"/>
      <c r="J45" s="24">
        <v>212</v>
      </c>
      <c r="K45" s="497">
        <v>212</v>
      </c>
      <c r="L45" s="510"/>
      <c r="M45" s="510"/>
      <c r="N45" s="511"/>
      <c r="O45" s="74"/>
      <c r="P45" s="74" t="s">
        <v>1158</v>
      </c>
      <c r="Q45" s="74" t="s">
        <v>1158</v>
      </c>
      <c r="R45" s="497" t="s">
        <v>1114</v>
      </c>
      <c r="S45" s="497" t="s">
        <v>1092</v>
      </c>
      <c r="T45" s="107"/>
      <c r="U45" s="107">
        <v>2011</v>
      </c>
      <c r="V45" s="121">
        <v>228144</v>
      </c>
      <c r="W45" s="74"/>
      <c r="X45" s="663"/>
      <c r="Y45" s="121"/>
      <c r="Z45" s="121"/>
      <c r="AA45" s="107"/>
      <c r="AB45" s="3"/>
      <c r="AD45" s="497"/>
      <c r="AE45" s="121"/>
      <c r="AF45" s="642"/>
      <c r="AG45" s="1118" t="s">
        <v>1130</v>
      </c>
      <c r="AH45" s="556"/>
      <c r="AI45" s="1118"/>
      <c r="AJ45" s="887"/>
      <c r="AK45" s="466"/>
      <c r="AL45" s="468"/>
      <c r="AM45" s="612"/>
      <c r="AN45" s="1295">
        <v>3</v>
      </c>
      <c r="AO45" s="980" t="s">
        <v>1131</v>
      </c>
      <c r="AP45" s="980" t="s">
        <v>1131</v>
      </c>
      <c r="AQ45" s="510"/>
      <c r="AR45" s="107"/>
      <c r="AS45" s="107"/>
      <c r="AT45" s="510"/>
      <c r="AU45" s="998"/>
      <c r="AV45" s="107" t="s">
        <v>1088</v>
      </c>
      <c r="AW45" s="107" t="s">
        <v>1088</v>
      </c>
      <c r="AX45" s="107" t="s">
        <v>1088</v>
      </c>
      <c r="AY45" s="499"/>
      <c r="AZ45" s="107" t="s">
        <v>1088</v>
      </c>
      <c r="BA45" s="107" t="s">
        <v>1088</v>
      </c>
      <c r="BB45" s="107" t="s">
        <v>1088</v>
      </c>
      <c r="BC45" s="107" t="s">
        <v>1088</v>
      </c>
      <c r="BD45" s="107" t="s">
        <v>1088</v>
      </c>
      <c r="BE45" s="595" t="s">
        <v>1088</v>
      </c>
      <c r="BF45" s="107" t="s">
        <v>1088</v>
      </c>
      <c r="BG45" s="596"/>
      <c r="BH45" s="565"/>
      <c r="BI45" s="1"/>
      <c r="BJ45" s="1335"/>
      <c r="BK45" s="1366"/>
      <c r="BL45" s="1366"/>
      <c r="BM45" s="1366"/>
      <c r="BN45" s="1366"/>
      <c r="BO45" s="1392"/>
      <c r="BP45" s="1392"/>
      <c r="BQ45" s="1392"/>
      <c r="BR45" s="1392"/>
      <c r="BS45" s="1392"/>
      <c r="BT45" s="1366"/>
      <c r="BU45" s="1366"/>
      <c r="BV45" s="1366"/>
      <c r="BW45" s="1366"/>
      <c r="BX45" s="1366"/>
      <c r="BY45" s="1419"/>
      <c r="BZ45" s="1366"/>
      <c r="CA45" s="1"/>
      <c r="CB45" s="1"/>
    </row>
    <row r="46" spans="1:80" s="19" customFormat="1" ht="25.5" x14ac:dyDescent="0.25">
      <c r="A46" s="21">
        <v>45</v>
      </c>
      <c r="B46" s="1064">
        <v>14</v>
      </c>
      <c r="C46" s="21">
        <v>45</v>
      </c>
      <c r="D46" s="1196" t="s">
        <v>60</v>
      </c>
      <c r="E46" s="54"/>
      <c r="F46" s="254"/>
      <c r="G46" s="254">
        <v>2003</v>
      </c>
      <c r="H46" s="1584"/>
      <c r="I46" s="40"/>
      <c r="J46" s="320">
        <v>40990</v>
      </c>
      <c r="K46" s="514">
        <v>40990</v>
      </c>
      <c r="L46" s="510"/>
      <c r="M46" s="510"/>
      <c r="N46" s="511"/>
      <c r="O46" s="74"/>
      <c r="P46" s="74" t="s">
        <v>1159</v>
      </c>
      <c r="Q46" s="74" t="s">
        <v>4556</v>
      </c>
      <c r="R46" s="497" t="s">
        <v>1114</v>
      </c>
      <c r="S46" s="497" t="s">
        <v>1092</v>
      </c>
      <c r="T46" s="107"/>
      <c r="U46" s="107">
        <v>2003</v>
      </c>
      <c r="V46" s="10"/>
      <c r="W46" s="636" t="s">
        <v>1160</v>
      </c>
      <c r="X46" s="663"/>
      <c r="Y46" s="121"/>
      <c r="Z46" s="121"/>
      <c r="AA46" s="107"/>
      <c r="AB46" s="3"/>
      <c r="AC46" s="10"/>
      <c r="AD46" s="497"/>
      <c r="AE46" s="121"/>
      <c r="AF46" s="642"/>
      <c r="AG46" s="1118" t="s">
        <v>1130</v>
      </c>
      <c r="AH46" s="556"/>
      <c r="AI46" s="1118"/>
      <c r="AJ46" s="887"/>
      <c r="AK46" s="466"/>
      <c r="AL46" s="468"/>
      <c r="AM46" s="612"/>
      <c r="AN46" s="1295">
        <v>3</v>
      </c>
      <c r="AO46" s="980" t="s">
        <v>1131</v>
      </c>
      <c r="AP46" s="980" t="s">
        <v>1131</v>
      </c>
      <c r="AQ46" s="510"/>
      <c r="AR46" s="107"/>
      <c r="AS46" s="107"/>
      <c r="AT46" s="510"/>
      <c r="AU46" s="998"/>
      <c r="AV46" s="107" t="s">
        <v>1088</v>
      </c>
      <c r="AW46" s="107" t="s">
        <v>1088</v>
      </c>
      <c r="AX46" s="107" t="s">
        <v>1088</v>
      </c>
      <c r="AY46" s="499"/>
      <c r="AZ46" s="107" t="s">
        <v>1088</v>
      </c>
      <c r="BA46" s="107" t="s">
        <v>1088</v>
      </c>
      <c r="BB46" s="107" t="s">
        <v>1088</v>
      </c>
      <c r="BC46" s="107" t="s">
        <v>1088</v>
      </c>
      <c r="BD46" s="107" t="s">
        <v>1088</v>
      </c>
      <c r="BE46" s="595" t="s">
        <v>1088</v>
      </c>
      <c r="BF46" s="107" t="s">
        <v>1088</v>
      </c>
      <c r="BG46" s="596"/>
      <c r="BH46" s="565"/>
      <c r="BI46" s="1"/>
      <c r="BJ46" s="1335"/>
      <c r="BK46" s="1366"/>
      <c r="BL46" s="1366"/>
      <c r="BM46" s="1366"/>
      <c r="BN46" s="1366"/>
      <c r="BO46" s="1392"/>
      <c r="BP46" s="1392"/>
      <c r="BQ46" s="1392"/>
      <c r="BR46" s="1392"/>
      <c r="BS46" s="1392"/>
      <c r="BT46" s="1366"/>
      <c r="BU46" s="1366"/>
      <c r="BV46" s="1366"/>
      <c r="BW46" s="1366"/>
      <c r="BX46" s="1366"/>
      <c r="BY46" s="1419"/>
      <c r="BZ46" s="1366"/>
      <c r="CA46" s="1"/>
      <c r="CB46" s="1"/>
    </row>
    <row r="47" spans="1:80" s="10" customFormat="1" ht="25.5" x14ac:dyDescent="0.25">
      <c r="A47" s="21">
        <v>46</v>
      </c>
      <c r="B47" s="1064">
        <v>14</v>
      </c>
      <c r="C47" s="21">
        <v>46</v>
      </c>
      <c r="D47" s="1196" t="s">
        <v>61</v>
      </c>
      <c r="E47" s="54"/>
      <c r="F47" s="254">
        <v>19</v>
      </c>
      <c r="G47" s="254">
        <v>2004</v>
      </c>
      <c r="H47" s="4"/>
      <c r="I47" s="40"/>
      <c r="J47" s="24">
        <v>500</v>
      </c>
      <c r="K47" s="497">
        <v>500</v>
      </c>
      <c r="L47" s="510"/>
      <c r="M47" s="510"/>
      <c r="N47" s="511"/>
      <c r="O47" s="74"/>
      <c r="P47" s="74" t="s">
        <v>1111</v>
      </c>
      <c r="Q47" s="74" t="s">
        <v>1111</v>
      </c>
      <c r="R47" s="497" t="s">
        <v>1072</v>
      </c>
      <c r="S47" s="497" t="s">
        <v>1072</v>
      </c>
      <c r="T47" s="107"/>
      <c r="U47" s="107">
        <v>2001</v>
      </c>
      <c r="V47" s="121">
        <v>181131</v>
      </c>
      <c r="W47" s="74"/>
      <c r="X47" s="663"/>
      <c r="Y47" s="121"/>
      <c r="Z47" s="121"/>
      <c r="AA47" s="107"/>
      <c r="AB47" s="3"/>
      <c r="AD47" s="497"/>
      <c r="AE47" s="121"/>
      <c r="AF47" s="642"/>
      <c r="AG47" s="1329" t="s">
        <v>1130</v>
      </c>
      <c r="AH47" s="556"/>
      <c r="AI47" s="1118"/>
      <c r="AJ47" s="887"/>
      <c r="AK47" s="466"/>
      <c r="AL47" s="468"/>
      <c r="AM47" s="612" t="s">
        <v>1112</v>
      </c>
      <c r="AN47" s="1295">
        <v>2</v>
      </c>
      <c r="AO47" s="980" t="s">
        <v>1076</v>
      </c>
      <c r="AP47" s="980" t="s">
        <v>1076</v>
      </c>
      <c r="AQ47" s="510"/>
      <c r="AR47" s="107"/>
      <c r="AS47" s="107"/>
      <c r="AT47" s="510"/>
      <c r="AU47" s="998"/>
      <c r="AV47" s="107" t="s">
        <v>1101</v>
      </c>
      <c r="AW47" s="107" t="s">
        <v>1101</v>
      </c>
      <c r="AX47" s="107"/>
      <c r="AY47" s="107"/>
      <c r="AZ47" s="107"/>
      <c r="BA47" s="107"/>
      <c r="BB47" s="510"/>
      <c r="BC47" s="107"/>
      <c r="BD47" s="107"/>
      <c r="BE47" s="589"/>
      <c r="BF47" s="510"/>
      <c r="BG47" s="596"/>
      <c r="BH47" s="565"/>
      <c r="BI47" s="1"/>
      <c r="BJ47" s="1335"/>
      <c r="BK47" s="1366"/>
      <c r="BL47" s="1366"/>
      <c r="BM47" s="1366"/>
      <c r="BN47" s="1366"/>
      <c r="BO47" s="1392"/>
      <c r="BP47" s="1392"/>
      <c r="BQ47" s="1392"/>
      <c r="BR47" s="1392"/>
      <c r="BS47" s="1392"/>
      <c r="BT47" s="1366"/>
      <c r="BU47" s="1366"/>
      <c r="BV47" s="1366"/>
      <c r="BW47" s="1366"/>
      <c r="BX47" s="1366"/>
      <c r="BY47" s="1419"/>
      <c r="BZ47" s="1366"/>
      <c r="CA47" s="1"/>
      <c r="CB47" s="1"/>
    </row>
    <row r="48" spans="1:80" s="10" customFormat="1" ht="25.5" x14ac:dyDescent="0.25">
      <c r="A48" s="21">
        <v>47</v>
      </c>
      <c r="B48" s="1064">
        <v>14</v>
      </c>
      <c r="C48" s="21">
        <v>47</v>
      </c>
      <c r="D48" s="1196" t="s">
        <v>62</v>
      </c>
      <c r="E48" s="54"/>
      <c r="F48" s="254">
        <v>5</v>
      </c>
      <c r="G48" s="254">
        <v>2003</v>
      </c>
      <c r="H48" s="1584"/>
      <c r="I48" s="40"/>
      <c r="J48" s="24">
        <v>33</v>
      </c>
      <c r="K48" s="497">
        <v>33</v>
      </c>
      <c r="L48" s="510"/>
      <c r="M48" s="510"/>
      <c r="N48" s="511"/>
      <c r="O48" s="74"/>
      <c r="P48" s="74" t="s">
        <v>17</v>
      </c>
      <c r="Q48" s="74" t="s">
        <v>17</v>
      </c>
      <c r="R48" s="497" t="s">
        <v>1072</v>
      </c>
      <c r="S48" s="497" t="s">
        <v>1072</v>
      </c>
      <c r="T48" s="107"/>
      <c r="U48" s="107">
        <v>2003</v>
      </c>
      <c r="V48" s="121">
        <v>853672</v>
      </c>
      <c r="W48" s="74"/>
      <c r="X48" s="663"/>
      <c r="Y48" s="121"/>
      <c r="Z48" s="121"/>
      <c r="AA48" s="107"/>
      <c r="AB48" s="3"/>
      <c r="AD48" s="497"/>
      <c r="AE48" s="121"/>
      <c r="AF48" s="642"/>
      <c r="AG48" s="1118" t="s">
        <v>1130</v>
      </c>
      <c r="AH48" s="556"/>
      <c r="AI48" s="1118"/>
      <c r="AJ48" s="887"/>
      <c r="AK48" s="466"/>
      <c r="AL48" s="468"/>
      <c r="AM48" s="612"/>
      <c r="AN48" s="1295">
        <v>3</v>
      </c>
      <c r="AO48" s="980" t="s">
        <v>1131</v>
      </c>
      <c r="AP48" s="980" t="s">
        <v>1131</v>
      </c>
      <c r="AQ48" s="510"/>
      <c r="AR48" s="107"/>
      <c r="AS48" s="107"/>
      <c r="AT48" s="510"/>
      <c r="AU48" s="998"/>
      <c r="AV48" s="107" t="s">
        <v>1088</v>
      </c>
      <c r="AW48" s="107" t="s">
        <v>1088</v>
      </c>
      <c r="AX48" s="107" t="s">
        <v>1088</v>
      </c>
      <c r="AY48" s="499"/>
      <c r="AZ48" s="107" t="s">
        <v>1088</v>
      </c>
      <c r="BA48" s="107" t="s">
        <v>1088</v>
      </c>
      <c r="BB48" s="107" t="s">
        <v>1088</v>
      </c>
      <c r="BC48" s="107" t="s">
        <v>1088</v>
      </c>
      <c r="BD48" s="107" t="s">
        <v>1088</v>
      </c>
      <c r="BE48" s="595" t="s">
        <v>1088</v>
      </c>
      <c r="BF48" s="107" t="s">
        <v>1088</v>
      </c>
      <c r="BG48" s="596"/>
      <c r="BH48" s="565"/>
      <c r="BI48" s="1"/>
      <c r="BJ48" s="1335"/>
      <c r="BK48" s="1366"/>
      <c r="BL48" s="1366"/>
      <c r="BM48" s="1366"/>
      <c r="BN48" s="1366"/>
      <c r="BO48" s="1392"/>
      <c r="BP48" s="1392"/>
      <c r="BQ48" s="1392"/>
      <c r="BR48" s="1392"/>
      <c r="BS48" s="1392"/>
      <c r="BT48" s="1366"/>
      <c r="BU48" s="1366"/>
      <c r="BV48" s="1366"/>
      <c r="BW48" s="1366"/>
      <c r="BX48" s="1366"/>
      <c r="BY48" s="1419"/>
      <c r="BZ48" s="1366"/>
      <c r="CA48" s="1"/>
      <c r="CB48" s="1"/>
    </row>
    <row r="49" spans="1:80" s="10" customFormat="1" ht="38.25" x14ac:dyDescent="0.25">
      <c r="A49" s="41">
        <v>48</v>
      </c>
      <c r="B49" s="1321">
        <v>14</v>
      </c>
      <c r="C49" s="21">
        <v>48</v>
      </c>
      <c r="D49" s="1196" t="s">
        <v>63</v>
      </c>
      <c r="E49" s="54"/>
      <c r="F49" s="5"/>
      <c r="G49" s="5">
        <v>2004</v>
      </c>
      <c r="H49" s="6"/>
      <c r="I49" s="40"/>
      <c r="J49" s="1322">
        <v>954</v>
      </c>
      <c r="K49" s="1590">
        <v>954</v>
      </c>
      <c r="L49" s="121"/>
      <c r="M49" s="121"/>
      <c r="N49" s="511"/>
      <c r="O49" s="74"/>
      <c r="P49" s="116" t="s">
        <v>1161</v>
      </c>
      <c r="Q49" s="116" t="s">
        <v>1161</v>
      </c>
      <c r="R49" s="112" t="s">
        <v>1072</v>
      </c>
      <c r="S49" s="112" t="s">
        <v>1072</v>
      </c>
      <c r="T49" s="121"/>
      <c r="U49" s="121"/>
      <c r="V49" s="19"/>
      <c r="W49" s="517" t="s">
        <v>1128</v>
      </c>
      <c r="X49" s="663"/>
      <c r="Y49" s="121"/>
      <c r="Z49" s="121"/>
      <c r="AA49" s="121"/>
      <c r="AB49" s="19"/>
      <c r="AC49" s="19"/>
      <c r="AD49" s="74"/>
      <c r="AE49" s="121"/>
      <c r="AF49" s="642"/>
      <c r="AG49" s="485" t="s">
        <v>1124</v>
      </c>
      <c r="AH49" s="556"/>
      <c r="AI49" s="485"/>
      <c r="AJ49" s="1323"/>
      <c r="AK49" s="469"/>
      <c r="AL49" s="468"/>
      <c r="AM49" s="1324"/>
      <c r="AN49" s="1295">
        <v>2</v>
      </c>
      <c r="AO49" s="980" t="s">
        <v>1076</v>
      </c>
      <c r="AP49" s="980" t="s">
        <v>1076</v>
      </c>
      <c r="AQ49" s="121"/>
      <c r="AR49" s="121"/>
      <c r="AS49" s="121"/>
      <c r="AT49" s="121"/>
      <c r="AU49" s="1325"/>
      <c r="AV49" s="121" t="s">
        <v>1101</v>
      </c>
      <c r="AW49" s="121" t="s">
        <v>1101</v>
      </c>
      <c r="AX49" s="121"/>
      <c r="AY49" s="121"/>
      <c r="AZ49" s="121"/>
      <c r="BA49" s="121"/>
      <c r="BB49" s="121"/>
      <c r="BC49" s="121"/>
      <c r="BD49" s="121"/>
      <c r="BE49" s="519"/>
      <c r="BF49" s="121"/>
      <c r="BG49" s="1326"/>
      <c r="BH49" s="1327"/>
      <c r="BI49" s="1328"/>
      <c r="BJ49" s="1387" t="s">
        <v>1078</v>
      </c>
      <c r="BK49" s="1415" t="s">
        <v>1077</v>
      </c>
      <c r="BL49" s="1415" t="s">
        <v>1078</v>
      </c>
      <c r="BM49" s="1415" t="s">
        <v>1078</v>
      </c>
      <c r="BN49" s="1643"/>
      <c r="BO49" s="1399" t="s">
        <v>1077</v>
      </c>
      <c r="BP49" s="1399" t="s">
        <v>1077</v>
      </c>
      <c r="BQ49" s="1399" t="s">
        <v>1078</v>
      </c>
      <c r="BR49" s="1399" t="s">
        <v>1078</v>
      </c>
      <c r="BS49" s="1657"/>
      <c r="BT49" s="1415" t="s">
        <v>1077</v>
      </c>
      <c r="BU49" s="1415" t="s">
        <v>1077</v>
      </c>
      <c r="BV49" s="1415" t="s">
        <v>1078</v>
      </c>
      <c r="BW49" s="1415" t="s">
        <v>1078</v>
      </c>
      <c r="BX49" s="1415" t="s">
        <v>1078</v>
      </c>
      <c r="BY49" s="1425" t="s">
        <v>1078</v>
      </c>
      <c r="BZ49" s="1595"/>
      <c r="CA49" s="1328"/>
      <c r="CB49" s="1328"/>
    </row>
    <row r="50" spans="1:80" s="10" customFormat="1" ht="38.25" x14ac:dyDescent="0.25">
      <c r="A50" s="21">
        <v>49</v>
      </c>
      <c r="B50" s="1064">
        <v>14</v>
      </c>
      <c r="C50" s="21">
        <v>49</v>
      </c>
      <c r="D50" s="1196" t="s">
        <v>64</v>
      </c>
      <c r="E50" s="54"/>
      <c r="F50" s="254"/>
      <c r="G50" s="254">
        <v>2004</v>
      </c>
      <c r="H50" s="4"/>
      <c r="I50" s="40"/>
      <c r="J50" s="24">
        <v>282</v>
      </c>
      <c r="K50" s="497">
        <v>282</v>
      </c>
      <c r="L50" s="510"/>
      <c r="M50" s="510"/>
      <c r="N50" s="511"/>
      <c r="O50" s="116"/>
      <c r="P50" s="74" t="s">
        <v>27</v>
      </c>
      <c r="Q50" s="74" t="s">
        <v>27</v>
      </c>
      <c r="R50" s="497" t="s">
        <v>1072</v>
      </c>
      <c r="S50" s="497" t="s">
        <v>1072</v>
      </c>
      <c r="T50" s="107"/>
      <c r="U50" s="107">
        <v>2001</v>
      </c>
      <c r="V50" s="116">
        <v>24510</v>
      </c>
      <c r="W50" s="1140" t="s">
        <v>1106</v>
      </c>
      <c r="X50" s="663"/>
      <c r="Y50" s="121"/>
      <c r="Z50" s="121"/>
      <c r="AA50" s="107"/>
      <c r="AB50" s="161"/>
      <c r="AC50" s="1104"/>
      <c r="AD50" s="497"/>
      <c r="AE50" s="121"/>
      <c r="AF50" s="642"/>
      <c r="AG50" s="485" t="s">
        <v>1137</v>
      </c>
      <c r="AH50" s="556"/>
      <c r="AI50" s="1118"/>
      <c r="AJ50" s="887"/>
      <c r="AK50" s="466"/>
      <c r="AL50" s="468"/>
      <c r="AM50" s="612"/>
      <c r="AN50" s="1295">
        <v>2</v>
      </c>
      <c r="AO50" s="980" t="s">
        <v>1138</v>
      </c>
      <c r="AP50" s="980" t="s">
        <v>1138</v>
      </c>
      <c r="AQ50" s="510"/>
      <c r="AR50" s="107"/>
      <c r="AS50" s="107"/>
      <c r="AT50" s="510"/>
      <c r="AU50" s="998"/>
      <c r="AV50" s="107" t="s">
        <v>1101</v>
      </c>
      <c r="AW50" s="107" t="s">
        <v>1101</v>
      </c>
      <c r="AX50" s="107"/>
      <c r="AY50" s="107"/>
      <c r="AZ50" s="107"/>
      <c r="BA50" s="107"/>
      <c r="BB50" s="510"/>
      <c r="BC50" s="107"/>
      <c r="BD50" s="107"/>
      <c r="BE50" s="589"/>
      <c r="BF50" s="510"/>
      <c r="BG50" s="596"/>
      <c r="BH50" s="565"/>
      <c r="BI50" s="1"/>
      <c r="BJ50" s="1387" t="s">
        <v>1078</v>
      </c>
      <c r="BK50" s="1415" t="s">
        <v>1077</v>
      </c>
      <c r="BL50" s="1415" t="s">
        <v>1078</v>
      </c>
      <c r="BM50" s="1415" t="s">
        <v>1078</v>
      </c>
      <c r="BN50" s="1643"/>
      <c r="BO50" s="1399" t="s">
        <v>1077</v>
      </c>
      <c r="BP50" s="1399" t="s">
        <v>1077</v>
      </c>
      <c r="BQ50" s="1399" t="s">
        <v>1078</v>
      </c>
      <c r="BR50" s="1399" t="s">
        <v>1078</v>
      </c>
      <c r="BS50" s="1657"/>
      <c r="BT50" s="1415" t="s">
        <v>1077</v>
      </c>
      <c r="BU50" s="1415" t="s">
        <v>1077</v>
      </c>
      <c r="BV50" s="1415" t="s">
        <v>1078</v>
      </c>
      <c r="BW50" s="1415" t="s">
        <v>1078</v>
      </c>
      <c r="BX50" s="1415" t="s">
        <v>1078</v>
      </c>
      <c r="BY50" s="1425" t="s">
        <v>1078</v>
      </c>
      <c r="BZ50" s="1595"/>
      <c r="CA50" s="1"/>
      <c r="CB50" s="1"/>
    </row>
    <row r="51" spans="1:80" s="10" customFormat="1" ht="25.5" x14ac:dyDescent="0.25">
      <c r="A51" s="21">
        <v>50</v>
      </c>
      <c r="B51" s="1064">
        <v>14</v>
      </c>
      <c r="C51" s="21">
        <v>50</v>
      </c>
      <c r="D51" s="1196" t="s">
        <v>65</v>
      </c>
      <c r="E51" s="54"/>
      <c r="F51" s="254"/>
      <c r="G51" s="254">
        <v>2004</v>
      </c>
      <c r="H51" s="4"/>
      <c r="I51" s="40"/>
      <c r="J51" s="24">
        <v>634</v>
      </c>
      <c r="K51" s="497">
        <v>634</v>
      </c>
      <c r="L51" s="510"/>
      <c r="M51" s="510"/>
      <c r="N51" s="511"/>
      <c r="O51" s="74"/>
      <c r="P51" s="74" t="s">
        <v>1162</v>
      </c>
      <c r="Q51" s="74" t="s">
        <v>1162</v>
      </c>
      <c r="R51" s="497" t="s">
        <v>1086</v>
      </c>
      <c r="S51" s="497" t="s">
        <v>1086</v>
      </c>
      <c r="T51" s="107"/>
      <c r="U51" s="107">
        <v>2006</v>
      </c>
      <c r="V51" s="116">
        <v>96778</v>
      </c>
      <c r="W51" s="1140" t="s">
        <v>1163</v>
      </c>
      <c r="X51" s="663"/>
      <c r="Y51" s="121"/>
      <c r="Z51" s="121"/>
      <c r="AA51" s="107"/>
      <c r="AB51" s="3"/>
      <c r="AD51" s="497"/>
      <c r="AE51" s="121"/>
      <c r="AF51" s="642"/>
      <c r="AG51" s="485" t="s">
        <v>1130</v>
      </c>
      <c r="AH51" s="556"/>
      <c r="AI51" s="1118"/>
      <c r="AJ51" s="887"/>
      <c r="AK51" s="466"/>
      <c r="AL51" s="468"/>
      <c r="AM51" s="612"/>
      <c r="AN51" s="1295">
        <v>2</v>
      </c>
      <c r="AO51" s="980" t="s">
        <v>1076</v>
      </c>
      <c r="AP51" s="980" t="s">
        <v>1076</v>
      </c>
      <c r="AQ51" s="510"/>
      <c r="AR51" s="107"/>
      <c r="AS51" s="107"/>
      <c r="AT51" s="510"/>
      <c r="AU51" s="998"/>
      <c r="AV51" s="107" t="s">
        <v>1101</v>
      </c>
      <c r="AW51" s="107" t="s">
        <v>1101</v>
      </c>
      <c r="AX51" s="107"/>
      <c r="AY51" s="107"/>
      <c r="AZ51" s="107"/>
      <c r="BA51" s="107"/>
      <c r="BB51" s="510"/>
      <c r="BC51" s="107"/>
      <c r="BD51" s="107"/>
      <c r="BE51" s="589"/>
      <c r="BF51" s="510"/>
      <c r="BG51" s="596"/>
      <c r="BH51" s="565"/>
      <c r="BI51" s="1"/>
      <c r="BJ51" s="1387" t="s">
        <v>1077</v>
      </c>
      <c r="BK51" s="1415" t="s">
        <v>1077</v>
      </c>
      <c r="BL51" s="1415" t="s">
        <v>1078</v>
      </c>
      <c r="BM51" s="1415" t="s">
        <v>1077</v>
      </c>
      <c r="BN51" s="1643"/>
      <c r="BO51" s="1399" t="s">
        <v>1077</v>
      </c>
      <c r="BP51" s="1399" t="s">
        <v>1077</v>
      </c>
      <c r="BQ51" s="1399" t="s">
        <v>1078</v>
      </c>
      <c r="BR51" s="1399" t="s">
        <v>1078</v>
      </c>
      <c r="BS51" s="1657"/>
      <c r="BT51" s="1415" t="s">
        <v>1077</v>
      </c>
      <c r="BU51" s="1415" t="s">
        <v>1077</v>
      </c>
      <c r="BV51" s="1415" t="s">
        <v>1078</v>
      </c>
      <c r="BW51" s="1415" t="s">
        <v>1078</v>
      </c>
      <c r="BX51" s="1415" t="s">
        <v>1078</v>
      </c>
      <c r="BY51" s="1425" t="s">
        <v>1078</v>
      </c>
      <c r="BZ51" s="1595"/>
      <c r="CA51" s="1"/>
      <c r="CB51" s="1"/>
    </row>
    <row r="52" spans="1:80" s="10" customFormat="1" ht="25.5" x14ac:dyDescent="0.25">
      <c r="A52" s="21">
        <v>51</v>
      </c>
      <c r="B52" s="1064">
        <v>14</v>
      </c>
      <c r="C52" s="21">
        <v>51</v>
      </c>
      <c r="D52" s="1196" t="s">
        <v>66</v>
      </c>
      <c r="E52" s="54"/>
      <c r="F52" s="254"/>
      <c r="G52" s="254">
        <v>2003</v>
      </c>
      <c r="H52" s="4"/>
      <c r="I52" s="40"/>
      <c r="J52" s="24">
        <v>27</v>
      </c>
      <c r="K52" s="497">
        <v>27</v>
      </c>
      <c r="L52" s="510"/>
      <c r="M52" s="510"/>
      <c r="N52" s="511"/>
      <c r="O52" s="74"/>
      <c r="P52" s="74" t="s">
        <v>1104</v>
      </c>
      <c r="Q52" s="74" t="s">
        <v>1104</v>
      </c>
      <c r="R52" s="497" t="s">
        <v>1105</v>
      </c>
      <c r="S52" s="497" t="s">
        <v>1092</v>
      </c>
      <c r="T52" s="107"/>
      <c r="U52" s="107">
        <v>2003</v>
      </c>
      <c r="V52" s="121">
        <v>358932</v>
      </c>
      <c r="W52" s="74"/>
      <c r="X52" s="663"/>
      <c r="Y52" s="121"/>
      <c r="Z52" s="121"/>
      <c r="AA52" s="107"/>
      <c r="AB52" s="3"/>
      <c r="AD52" s="497"/>
      <c r="AE52" s="121"/>
      <c r="AF52" s="642"/>
      <c r="AG52" s="485" t="s">
        <v>1130</v>
      </c>
      <c r="AH52" s="556"/>
      <c r="AI52" s="1118"/>
      <c r="AJ52" s="887"/>
      <c r="AK52" s="466"/>
      <c r="AL52" s="468"/>
      <c r="AM52" s="612"/>
      <c r="AN52" s="1295">
        <v>3</v>
      </c>
      <c r="AO52" s="980" t="s">
        <v>1131</v>
      </c>
      <c r="AP52" s="980" t="s">
        <v>1131</v>
      </c>
      <c r="AQ52" s="510"/>
      <c r="AR52" s="107"/>
      <c r="AS52" s="107"/>
      <c r="AT52" s="510"/>
      <c r="AU52" s="998"/>
      <c r="AV52" s="107" t="s">
        <v>1088</v>
      </c>
      <c r="AW52" s="107" t="s">
        <v>1088</v>
      </c>
      <c r="AX52" s="107" t="s">
        <v>1088</v>
      </c>
      <c r="AY52" s="499"/>
      <c r="AZ52" s="107" t="s">
        <v>1088</v>
      </c>
      <c r="BA52" s="107" t="s">
        <v>1088</v>
      </c>
      <c r="BB52" s="107" t="s">
        <v>1088</v>
      </c>
      <c r="BC52" s="107" t="s">
        <v>1088</v>
      </c>
      <c r="BD52" s="107" t="s">
        <v>1088</v>
      </c>
      <c r="BE52" s="595" t="s">
        <v>1088</v>
      </c>
      <c r="BF52" s="107" t="s">
        <v>1088</v>
      </c>
      <c r="BG52" s="596"/>
      <c r="BH52" s="565"/>
      <c r="BI52" s="1"/>
      <c r="BJ52" s="1335"/>
      <c r="BK52" s="1366"/>
      <c r="BL52" s="1366"/>
      <c r="BM52" s="1366"/>
      <c r="BN52" s="1366"/>
      <c r="BO52" s="1392"/>
      <c r="BP52" s="1392"/>
      <c r="BQ52" s="1392"/>
      <c r="BR52" s="1392"/>
      <c r="BS52" s="1392"/>
      <c r="BT52" s="1366"/>
      <c r="BU52" s="1366"/>
      <c r="BV52" s="1366"/>
      <c r="BW52" s="1366"/>
      <c r="BX52" s="1366"/>
      <c r="BY52" s="1419"/>
      <c r="BZ52" s="1366"/>
      <c r="CA52" s="1"/>
      <c r="CB52" s="1"/>
    </row>
    <row r="53" spans="1:80" s="10" customFormat="1" ht="25.5" x14ac:dyDescent="0.25">
      <c r="A53" s="21">
        <v>52</v>
      </c>
      <c r="B53" s="1064">
        <v>14</v>
      </c>
      <c r="C53" s="21">
        <v>52</v>
      </c>
      <c r="D53" s="1196" t="s">
        <v>67</v>
      </c>
      <c r="E53" s="54"/>
      <c r="F53" s="254"/>
      <c r="G53" s="254">
        <v>2003</v>
      </c>
      <c r="H53" s="4"/>
      <c r="I53" s="40"/>
      <c r="J53" s="24">
        <v>197</v>
      </c>
      <c r="K53" s="497">
        <v>197</v>
      </c>
      <c r="L53" s="510"/>
      <c r="M53" s="510"/>
      <c r="N53" s="511"/>
      <c r="O53" s="74"/>
      <c r="P53" s="74" t="s">
        <v>1164</v>
      </c>
      <c r="Q53" s="74" t="s">
        <v>1164</v>
      </c>
      <c r="R53" s="497" t="s">
        <v>1114</v>
      </c>
      <c r="S53" s="497" t="s">
        <v>1092</v>
      </c>
      <c r="T53" s="107"/>
      <c r="U53" s="107">
        <v>2011</v>
      </c>
      <c r="V53" s="121">
        <v>157584</v>
      </c>
      <c r="W53" s="74"/>
      <c r="X53" s="663"/>
      <c r="Y53" s="121"/>
      <c r="Z53" s="121"/>
      <c r="AA53" s="107"/>
      <c r="AB53" s="3"/>
      <c r="AD53" s="497"/>
      <c r="AE53" s="121"/>
      <c r="AF53" s="642"/>
      <c r="AG53" s="485" t="s">
        <v>1130</v>
      </c>
      <c r="AH53" s="556"/>
      <c r="AI53" s="1118"/>
      <c r="AJ53" s="887"/>
      <c r="AK53" s="466"/>
      <c r="AL53" s="468"/>
      <c r="AM53" s="612"/>
      <c r="AN53" s="1295">
        <v>3</v>
      </c>
      <c r="AO53" s="980" t="s">
        <v>1131</v>
      </c>
      <c r="AP53" s="980" t="s">
        <v>1131</v>
      </c>
      <c r="AQ53" s="510"/>
      <c r="AR53" s="107"/>
      <c r="AS53" s="107"/>
      <c r="AT53" s="510"/>
      <c r="AU53" s="998"/>
      <c r="AV53" s="107" t="s">
        <v>1088</v>
      </c>
      <c r="AW53" s="107" t="s">
        <v>1088</v>
      </c>
      <c r="AX53" s="107" t="s">
        <v>1088</v>
      </c>
      <c r="AY53" s="499"/>
      <c r="AZ53" s="107" t="s">
        <v>1088</v>
      </c>
      <c r="BA53" s="107" t="s">
        <v>1088</v>
      </c>
      <c r="BB53" s="107" t="s">
        <v>1088</v>
      </c>
      <c r="BC53" s="107" t="s">
        <v>1088</v>
      </c>
      <c r="BD53" s="107" t="s">
        <v>1088</v>
      </c>
      <c r="BE53" s="595" t="s">
        <v>1088</v>
      </c>
      <c r="BF53" s="107" t="s">
        <v>1088</v>
      </c>
      <c r="BG53" s="596"/>
      <c r="BH53" s="565"/>
      <c r="BI53" s="1"/>
      <c r="BJ53" s="1335"/>
      <c r="BK53" s="1366"/>
      <c r="BL53" s="1366"/>
      <c r="BM53" s="1366"/>
      <c r="BN53" s="1366"/>
      <c r="BO53" s="1392"/>
      <c r="BP53" s="1392"/>
      <c r="BQ53" s="1392"/>
      <c r="BR53" s="1392"/>
      <c r="BS53" s="1392"/>
      <c r="BT53" s="1366"/>
      <c r="BU53" s="1366"/>
      <c r="BV53" s="1366"/>
      <c r="BW53" s="1366"/>
      <c r="BX53" s="1366"/>
      <c r="BY53" s="1419"/>
      <c r="BZ53" s="1366"/>
      <c r="CA53" s="1"/>
      <c r="CB53" s="1"/>
    </row>
    <row r="54" spans="1:80" s="138" customFormat="1" x14ac:dyDescent="0.25">
      <c r="A54" s="21">
        <v>53</v>
      </c>
      <c r="B54" s="1064">
        <v>14</v>
      </c>
      <c r="C54" s="21">
        <v>53</v>
      </c>
      <c r="D54" s="1196" t="s">
        <v>68</v>
      </c>
      <c r="E54" s="54"/>
      <c r="F54" s="254"/>
      <c r="G54" s="254">
        <v>2004</v>
      </c>
      <c r="H54" s="1584"/>
      <c r="I54" s="40"/>
      <c r="J54" s="24">
        <v>400</v>
      </c>
      <c r="K54" s="497">
        <v>400</v>
      </c>
      <c r="L54" s="510"/>
      <c r="M54" s="510"/>
      <c r="N54" s="511"/>
      <c r="O54" s="74"/>
      <c r="P54" s="74" t="s">
        <v>389</v>
      </c>
      <c r="Q54" s="74" t="s">
        <v>389</v>
      </c>
      <c r="R54" s="497" t="s">
        <v>1086</v>
      </c>
      <c r="S54" s="497" t="s">
        <v>1086</v>
      </c>
      <c r="T54" s="870">
        <v>15000</v>
      </c>
      <c r="U54" s="107"/>
      <c r="V54" s="121"/>
      <c r="W54" s="74"/>
      <c r="X54" s="663"/>
      <c r="Y54" s="121"/>
      <c r="Z54" s="121"/>
      <c r="AA54" s="107"/>
      <c r="AB54" s="3"/>
      <c r="AC54" s="10"/>
      <c r="AD54" s="497"/>
      <c r="AE54" s="121"/>
      <c r="AF54" s="642"/>
      <c r="AG54" s="485" t="s">
        <v>1076</v>
      </c>
      <c r="AH54" s="556"/>
      <c r="AI54" s="1118"/>
      <c r="AJ54" s="887"/>
      <c r="AK54" s="466"/>
      <c r="AL54" s="468"/>
      <c r="AM54" s="612"/>
      <c r="AN54" s="1295">
        <v>2</v>
      </c>
      <c r="AO54" s="980" t="s">
        <v>1076</v>
      </c>
      <c r="AP54" s="980" t="s">
        <v>1076</v>
      </c>
      <c r="AQ54" s="510"/>
      <c r="AR54" s="107"/>
      <c r="AS54" s="107"/>
      <c r="AT54" s="510"/>
      <c r="AU54" s="998"/>
      <c r="AV54" s="107" t="s">
        <v>1101</v>
      </c>
      <c r="AW54" s="107" t="s">
        <v>1101</v>
      </c>
      <c r="AX54" s="107"/>
      <c r="AY54" s="107"/>
      <c r="AZ54" s="107"/>
      <c r="BA54" s="107"/>
      <c r="BB54" s="510"/>
      <c r="BC54" s="107"/>
      <c r="BD54" s="107"/>
      <c r="BE54" s="589"/>
      <c r="BF54" s="510"/>
      <c r="BG54" s="596"/>
      <c r="BH54" s="565"/>
      <c r="BI54" s="1"/>
      <c r="BJ54" s="1387" t="s">
        <v>1077</v>
      </c>
      <c r="BK54" s="1415" t="s">
        <v>1077</v>
      </c>
      <c r="BL54" s="1415" t="s">
        <v>1078</v>
      </c>
      <c r="BM54" s="1415" t="s">
        <v>1077</v>
      </c>
      <c r="BN54" s="1415"/>
      <c r="BO54" s="1399" t="s">
        <v>1077</v>
      </c>
      <c r="BP54" s="1399" t="s">
        <v>1077</v>
      </c>
      <c r="BQ54" s="1399" t="s">
        <v>1078</v>
      </c>
      <c r="BR54" s="1399" t="s">
        <v>1078</v>
      </c>
      <c r="BS54" s="1399"/>
      <c r="BT54" s="1415" t="s">
        <v>1077</v>
      </c>
      <c r="BU54" s="1415" t="s">
        <v>1077</v>
      </c>
      <c r="BV54" s="1415" t="s">
        <v>1078</v>
      </c>
      <c r="BW54" s="1415" t="s">
        <v>1078</v>
      </c>
      <c r="BX54" s="1415" t="s">
        <v>1078</v>
      </c>
      <c r="BY54" s="1425" t="s">
        <v>1078</v>
      </c>
      <c r="BZ54" s="1366"/>
      <c r="CA54" s="1"/>
      <c r="CB54" s="1"/>
    </row>
    <row r="55" spans="1:80" s="10" customFormat="1" x14ac:dyDescent="0.25">
      <c r="A55" s="21">
        <v>54</v>
      </c>
      <c r="B55" s="1064">
        <v>14</v>
      </c>
      <c r="C55" s="21">
        <v>54</v>
      </c>
      <c r="D55" s="1196" t="s">
        <v>69</v>
      </c>
      <c r="E55" s="54"/>
      <c r="F55" s="254"/>
      <c r="G55" s="254">
        <v>2003</v>
      </c>
      <c r="H55" s="4"/>
      <c r="I55" s="40"/>
      <c r="J55" s="24">
        <v>1100</v>
      </c>
      <c r="K55" s="497">
        <v>1100</v>
      </c>
      <c r="L55" s="510"/>
      <c r="M55" s="510"/>
      <c r="N55" s="511"/>
      <c r="O55" s="74"/>
      <c r="P55" s="74" t="s">
        <v>1165</v>
      </c>
      <c r="Q55" s="74" t="s">
        <v>1165</v>
      </c>
      <c r="R55" s="497" t="s">
        <v>1086</v>
      </c>
      <c r="S55" s="497" t="s">
        <v>1086</v>
      </c>
      <c r="T55" s="107"/>
      <c r="U55" s="107">
        <v>2003</v>
      </c>
      <c r="V55" s="121">
        <v>1703189</v>
      </c>
      <c r="W55" s="74"/>
      <c r="X55" s="663"/>
      <c r="Y55" s="121"/>
      <c r="Z55" s="121"/>
      <c r="AA55" s="107"/>
      <c r="AB55" s="3"/>
      <c r="AD55" s="497"/>
      <c r="AE55" s="121"/>
      <c r="AF55" s="642"/>
      <c r="AG55" s="485" t="s">
        <v>1076</v>
      </c>
      <c r="AH55" s="556"/>
      <c r="AI55" s="1118"/>
      <c r="AJ55" s="887"/>
      <c r="AK55" s="466"/>
      <c r="AL55" s="468"/>
      <c r="AM55" s="612"/>
      <c r="AN55" s="1295">
        <v>2</v>
      </c>
      <c r="AO55" s="980" t="s">
        <v>1076</v>
      </c>
      <c r="AP55" s="980" t="s">
        <v>1076</v>
      </c>
      <c r="AQ55" s="510"/>
      <c r="AR55" s="107"/>
      <c r="AS55" s="107"/>
      <c r="AT55" s="510"/>
      <c r="AU55" s="998"/>
      <c r="AV55" s="107" t="s">
        <v>1088</v>
      </c>
      <c r="AW55" s="107" t="s">
        <v>1088</v>
      </c>
      <c r="AX55" s="107" t="s">
        <v>1088</v>
      </c>
      <c r="AY55" s="499"/>
      <c r="AZ55" s="107" t="s">
        <v>1088</v>
      </c>
      <c r="BA55" s="107" t="s">
        <v>1088</v>
      </c>
      <c r="BB55" s="107" t="s">
        <v>1088</v>
      </c>
      <c r="BC55" s="107" t="s">
        <v>1088</v>
      </c>
      <c r="BD55" s="107" t="s">
        <v>1088</v>
      </c>
      <c r="BE55" s="595" t="s">
        <v>1088</v>
      </c>
      <c r="BF55" s="107" t="s">
        <v>1088</v>
      </c>
      <c r="BG55" s="596"/>
      <c r="BH55" s="565"/>
      <c r="BI55" s="1"/>
      <c r="BJ55" s="1387" t="s">
        <v>1078</v>
      </c>
      <c r="BK55" s="1415" t="s">
        <v>1078</v>
      </c>
      <c r="BL55" s="1415" t="s">
        <v>1078</v>
      </c>
      <c r="BM55" s="1415" t="s">
        <v>1078</v>
      </c>
      <c r="BN55" s="1415"/>
      <c r="BO55" s="1399" t="s">
        <v>1077</v>
      </c>
      <c r="BP55" s="1399" t="s">
        <v>1077</v>
      </c>
      <c r="BQ55" s="1399" t="s">
        <v>1078</v>
      </c>
      <c r="BR55" s="1399" t="s">
        <v>1078</v>
      </c>
      <c r="BS55" s="1399"/>
      <c r="BT55" s="1415" t="s">
        <v>1077</v>
      </c>
      <c r="BU55" s="1415" t="s">
        <v>1077</v>
      </c>
      <c r="BV55" s="1415" t="s">
        <v>1078</v>
      </c>
      <c r="BW55" s="1415" t="s">
        <v>1078</v>
      </c>
      <c r="BX55" s="1415" t="s">
        <v>1078</v>
      </c>
      <c r="BY55" s="1425" t="s">
        <v>1078</v>
      </c>
      <c r="BZ55" s="1366"/>
      <c r="CA55" s="1"/>
      <c r="CB55" s="1"/>
    </row>
    <row r="56" spans="1:80" s="10" customFormat="1" x14ac:dyDescent="0.25">
      <c r="A56" s="21">
        <v>5502</v>
      </c>
      <c r="B56" s="1064">
        <v>14</v>
      </c>
      <c r="C56" s="21">
        <v>55</v>
      </c>
      <c r="D56" s="1383" t="s">
        <v>2862</v>
      </c>
      <c r="E56" s="1410"/>
      <c r="F56" s="1062"/>
      <c r="G56" s="800"/>
      <c r="H56" s="1357">
        <v>1998</v>
      </c>
      <c r="I56" s="41"/>
      <c r="J56" s="182"/>
      <c r="K56" s="335"/>
      <c r="L56" s="499"/>
      <c r="M56" s="207"/>
      <c r="N56" s="1150"/>
      <c r="O56" s="74"/>
      <c r="P56" s="11" t="s">
        <v>2862</v>
      </c>
      <c r="Q56" s="11" t="s">
        <v>2862</v>
      </c>
      <c r="R56" s="1584" t="s">
        <v>1402</v>
      </c>
      <c r="S56" s="1584" t="s">
        <v>1092</v>
      </c>
      <c r="T56" s="1584"/>
      <c r="U56" s="1584"/>
      <c r="V56" s="11"/>
      <c r="W56" s="65"/>
      <c r="X56" s="872"/>
      <c r="Y56" s="207"/>
      <c r="Z56" s="207"/>
      <c r="AA56" s="499"/>
      <c r="AB56" s="49"/>
      <c r="AC56" s="208"/>
      <c r="AD56" s="335"/>
      <c r="AE56" s="207"/>
      <c r="AF56" s="651"/>
      <c r="AG56" s="465"/>
      <c r="AH56" s="555"/>
      <c r="AI56" s="1320" t="s">
        <v>1117</v>
      </c>
      <c r="AJ56" s="886"/>
      <c r="AK56" s="466"/>
      <c r="AL56" s="468"/>
      <c r="AM56" s="612"/>
      <c r="AN56" s="813">
        <v>3</v>
      </c>
      <c r="AO56" s="551" t="s">
        <v>1076</v>
      </c>
      <c r="AP56" s="551" t="s">
        <v>1076</v>
      </c>
      <c r="AQ56" s="510"/>
      <c r="AR56" s="107"/>
      <c r="AS56" s="107"/>
      <c r="AT56" s="510"/>
      <c r="AU56" s="998"/>
      <c r="AV56" s="107"/>
      <c r="AW56" s="107"/>
      <c r="AX56" s="107"/>
      <c r="AY56" s="107"/>
      <c r="AZ56" s="107"/>
      <c r="BA56" s="107"/>
      <c r="BB56" s="107"/>
      <c r="BC56" s="107"/>
      <c r="BD56" s="107"/>
      <c r="BE56" s="595"/>
      <c r="BF56" s="510"/>
      <c r="BG56" s="596"/>
      <c r="BH56" s="565"/>
      <c r="BI56" s="1"/>
      <c r="BJ56" s="1390"/>
      <c r="BK56" s="1417"/>
      <c r="BL56" s="1417"/>
      <c r="BM56" s="1417"/>
      <c r="BN56" s="1417"/>
      <c r="BO56" s="1434"/>
      <c r="BP56" s="1434"/>
      <c r="BQ56" s="1434"/>
      <c r="BR56" s="1434"/>
      <c r="BS56" s="1434"/>
      <c r="BT56" s="1417"/>
      <c r="BU56" s="1417"/>
      <c r="BV56" s="1417"/>
      <c r="BW56" s="1417"/>
      <c r="BX56" s="1417"/>
      <c r="BY56" s="1428"/>
      <c r="BZ56" s="1417"/>
      <c r="CA56" s="1"/>
      <c r="CB56" s="1"/>
    </row>
    <row r="57" spans="1:80" s="10" customFormat="1" x14ac:dyDescent="0.25">
      <c r="A57" s="21">
        <v>5501</v>
      </c>
      <c r="B57" s="1064">
        <v>14</v>
      </c>
      <c r="C57" s="21">
        <v>55</v>
      </c>
      <c r="D57" s="1196" t="s">
        <v>1166</v>
      </c>
      <c r="E57" s="54"/>
      <c r="F57" s="254"/>
      <c r="G57" s="254"/>
      <c r="H57" s="4">
        <v>1996</v>
      </c>
      <c r="I57" s="40"/>
      <c r="J57" s="182">
        <v>4940</v>
      </c>
      <c r="K57" s="335"/>
      <c r="L57" s="580"/>
      <c r="M57" s="580"/>
      <c r="N57" s="511"/>
      <c r="O57" s="74"/>
      <c r="P57" s="74" t="s">
        <v>1166</v>
      </c>
      <c r="Q57" s="11" t="s">
        <v>1166</v>
      </c>
      <c r="R57" s="497" t="s">
        <v>1114</v>
      </c>
      <c r="S57" s="497" t="s">
        <v>1092</v>
      </c>
      <c r="T57" s="870">
        <v>500000</v>
      </c>
      <c r="U57" s="107"/>
      <c r="V57" s="121">
        <v>499237</v>
      </c>
      <c r="W57" s="74"/>
      <c r="X57" s="663" t="s">
        <v>1167</v>
      </c>
      <c r="Y57" s="121"/>
      <c r="Z57" s="121" t="s">
        <v>2861</v>
      </c>
      <c r="AA57" s="107"/>
      <c r="AB57" s="3"/>
      <c r="AD57" s="497"/>
      <c r="AE57" s="121"/>
      <c r="AF57" s="642"/>
      <c r="AG57" s="1118"/>
      <c r="AH57" s="556"/>
      <c r="AI57" s="1118" t="s">
        <v>1117</v>
      </c>
      <c r="AJ57" s="887"/>
      <c r="AK57" s="466"/>
      <c r="AL57" s="468"/>
      <c r="AM57" s="612"/>
      <c r="AN57" s="1295">
        <v>3</v>
      </c>
      <c r="AO57" s="980" t="s">
        <v>1076</v>
      </c>
      <c r="AP57" s="980" t="s">
        <v>1076</v>
      </c>
      <c r="AQ57" s="510"/>
      <c r="AR57" s="107"/>
      <c r="AS57" s="107"/>
      <c r="AT57" s="510"/>
      <c r="AU57" s="998"/>
      <c r="AV57" s="107" t="s">
        <v>1088</v>
      </c>
      <c r="AW57" s="107" t="s">
        <v>1088</v>
      </c>
      <c r="AX57" s="107" t="s">
        <v>1088</v>
      </c>
      <c r="AY57" s="499"/>
      <c r="AZ57" s="107" t="s">
        <v>1088</v>
      </c>
      <c r="BA57" s="107" t="s">
        <v>1088</v>
      </c>
      <c r="BB57" s="107" t="s">
        <v>1088</v>
      </c>
      <c r="BC57" s="107" t="s">
        <v>1088</v>
      </c>
      <c r="BD57" s="107" t="s">
        <v>1088</v>
      </c>
      <c r="BE57" s="595" t="s">
        <v>1088</v>
      </c>
      <c r="BF57" s="107" t="s">
        <v>1088</v>
      </c>
      <c r="BG57" s="596"/>
      <c r="BH57" s="565"/>
      <c r="BI57" s="1"/>
      <c r="BJ57" s="1335"/>
      <c r="BK57" s="1366"/>
      <c r="BL57" s="1366"/>
      <c r="BM57" s="1366"/>
      <c r="BN57" s="1595"/>
      <c r="BO57" s="1392"/>
      <c r="BP57" s="1392"/>
      <c r="BQ57" s="1392"/>
      <c r="BR57" s="1392"/>
      <c r="BS57" s="1655"/>
      <c r="BT57" s="1366"/>
      <c r="BU57" s="1366"/>
      <c r="BV57" s="1366"/>
      <c r="BW57" s="1366"/>
      <c r="BX57" s="1366"/>
      <c r="BY57" s="1419"/>
      <c r="BZ57" s="1595"/>
      <c r="CA57" s="1"/>
      <c r="CB57" s="1"/>
    </row>
    <row r="58" spans="1:80" s="10" customFormat="1" x14ac:dyDescent="0.25">
      <c r="A58" s="21">
        <v>55</v>
      </c>
      <c r="B58" s="1064">
        <v>14</v>
      </c>
      <c r="C58" s="21">
        <v>55</v>
      </c>
      <c r="D58" s="1196" t="s">
        <v>70</v>
      </c>
      <c r="E58" s="54"/>
      <c r="F58" s="254"/>
      <c r="G58" s="254">
        <v>2003</v>
      </c>
      <c r="H58" s="4"/>
      <c r="I58" s="40"/>
      <c r="J58" s="24">
        <v>4940</v>
      </c>
      <c r="K58" s="497">
        <v>4940</v>
      </c>
      <c r="L58" s="510"/>
      <c r="M58" s="510"/>
      <c r="N58" s="511"/>
      <c r="O58" s="74"/>
      <c r="P58" s="74" t="s">
        <v>1166</v>
      </c>
      <c r="Q58" s="74" t="s">
        <v>1166</v>
      </c>
      <c r="R58" s="497" t="s">
        <v>1114</v>
      </c>
      <c r="S58" s="497" t="s">
        <v>1092</v>
      </c>
      <c r="T58" s="107"/>
      <c r="U58" s="107">
        <v>2021</v>
      </c>
      <c r="V58" s="121">
        <v>499237</v>
      </c>
      <c r="W58" s="74"/>
      <c r="X58" s="663"/>
      <c r="Y58" s="121"/>
      <c r="Z58" s="121"/>
      <c r="AA58" s="107"/>
      <c r="AB58" s="3"/>
      <c r="AD58" s="497"/>
      <c r="AE58" s="121"/>
      <c r="AF58" s="642"/>
      <c r="AG58" s="1118" t="s">
        <v>1138</v>
      </c>
      <c r="AH58" s="556"/>
      <c r="AI58" s="1118" t="s">
        <v>1117</v>
      </c>
      <c r="AJ58" s="887"/>
      <c r="AK58" s="466"/>
      <c r="AL58" s="468"/>
      <c r="AM58" s="612"/>
      <c r="AN58" s="1295">
        <v>2</v>
      </c>
      <c r="AO58" s="980" t="s">
        <v>1138</v>
      </c>
      <c r="AP58" s="980" t="s">
        <v>1138</v>
      </c>
      <c r="AQ58" s="510"/>
      <c r="AR58" s="107"/>
      <c r="AS58" s="107"/>
      <c r="AT58" s="510"/>
      <c r="AU58" s="998"/>
      <c r="AV58" s="107" t="s">
        <v>1088</v>
      </c>
      <c r="AW58" s="107" t="s">
        <v>1088</v>
      </c>
      <c r="AX58" s="107" t="s">
        <v>1088</v>
      </c>
      <c r="AY58" s="499"/>
      <c r="AZ58" s="107" t="s">
        <v>1088</v>
      </c>
      <c r="BA58" s="107" t="s">
        <v>1088</v>
      </c>
      <c r="BB58" s="107" t="s">
        <v>1088</v>
      </c>
      <c r="BC58" s="107" t="s">
        <v>1088</v>
      </c>
      <c r="BD58" s="107" t="s">
        <v>1088</v>
      </c>
      <c r="BE58" s="595" t="s">
        <v>1088</v>
      </c>
      <c r="BF58" s="107" t="s">
        <v>1088</v>
      </c>
      <c r="BG58" s="596"/>
      <c r="BH58" s="565"/>
      <c r="BI58" s="1"/>
      <c r="BJ58" s="1387" t="s">
        <v>1078</v>
      </c>
      <c r="BK58" s="1415" t="s">
        <v>1078</v>
      </c>
      <c r="BL58" s="1415" t="s">
        <v>1078</v>
      </c>
      <c r="BM58" s="1415" t="s">
        <v>1078</v>
      </c>
      <c r="BN58" s="1643"/>
      <c r="BO58" s="1399" t="s">
        <v>1077</v>
      </c>
      <c r="BP58" s="1399" t="s">
        <v>1077</v>
      </c>
      <c r="BQ58" s="1399" t="s">
        <v>1078</v>
      </c>
      <c r="BR58" s="1399" t="s">
        <v>1078</v>
      </c>
      <c r="BS58" s="1657"/>
      <c r="BT58" s="1415" t="s">
        <v>1077</v>
      </c>
      <c r="BU58" s="1415" t="s">
        <v>1077</v>
      </c>
      <c r="BV58" s="1415" t="s">
        <v>1078</v>
      </c>
      <c r="BW58" s="1415" t="s">
        <v>1078</v>
      </c>
      <c r="BX58" s="1415" t="s">
        <v>1078</v>
      </c>
      <c r="BY58" s="1425" t="s">
        <v>1078</v>
      </c>
      <c r="BZ58" s="1595"/>
      <c r="CA58" s="1"/>
      <c r="CB58" s="1"/>
    </row>
    <row r="59" spans="1:80" s="10" customFormat="1" x14ac:dyDescent="0.25">
      <c r="A59" s="21">
        <v>5503</v>
      </c>
      <c r="B59" s="1064">
        <v>14</v>
      </c>
      <c r="C59" s="21">
        <v>55</v>
      </c>
      <c r="D59" s="1383" t="s">
        <v>2863</v>
      </c>
      <c r="E59" s="1410"/>
      <c r="F59" s="1062"/>
      <c r="G59" s="800"/>
      <c r="H59" s="410">
        <v>2001</v>
      </c>
      <c r="I59" s="41"/>
      <c r="J59" s="182"/>
      <c r="K59" s="335"/>
      <c r="L59" s="499"/>
      <c r="M59" s="207"/>
      <c r="N59" s="1150"/>
      <c r="O59" s="74"/>
      <c r="P59" s="11" t="s">
        <v>2863</v>
      </c>
      <c r="Q59" s="11" t="s">
        <v>2863</v>
      </c>
      <c r="R59" s="1584" t="s">
        <v>1114</v>
      </c>
      <c r="S59" s="1584" t="s">
        <v>1092</v>
      </c>
      <c r="T59" s="1584"/>
      <c r="U59" s="1584"/>
      <c r="V59" s="11"/>
      <c r="W59" s="65"/>
      <c r="X59" s="872"/>
      <c r="Y59" s="207"/>
      <c r="Z59" s="207"/>
      <c r="AA59" s="499"/>
      <c r="AB59" s="49"/>
      <c r="AC59" s="208"/>
      <c r="AD59" s="335"/>
      <c r="AE59" s="207"/>
      <c r="AF59" s="651"/>
      <c r="AG59" s="1592"/>
      <c r="AH59" s="555"/>
      <c r="AI59" s="1320" t="s">
        <v>1117</v>
      </c>
      <c r="AJ59" s="886"/>
      <c r="AK59" s="466"/>
      <c r="AL59" s="468"/>
      <c r="AM59" s="612"/>
      <c r="AN59" s="813">
        <v>3</v>
      </c>
      <c r="AO59" s="551" t="s">
        <v>1076</v>
      </c>
      <c r="AP59" s="551" t="s">
        <v>1076</v>
      </c>
      <c r="AQ59" s="510"/>
      <c r="AR59" s="107"/>
      <c r="AS59" s="107"/>
      <c r="AT59" s="510"/>
      <c r="AU59" s="998"/>
      <c r="AV59" s="107"/>
      <c r="AW59" s="107"/>
      <c r="AX59" s="107"/>
      <c r="AY59" s="107"/>
      <c r="AZ59" s="107"/>
      <c r="BA59" s="107"/>
      <c r="BB59" s="107"/>
      <c r="BC59" s="107"/>
      <c r="BD59" s="107"/>
      <c r="BE59" s="595"/>
      <c r="BF59" s="510"/>
      <c r="BG59" s="596"/>
      <c r="BH59" s="565"/>
      <c r="BI59" s="1"/>
      <c r="BJ59" s="1390"/>
      <c r="BK59" s="1417"/>
      <c r="BL59" s="1417"/>
      <c r="BM59" s="1417"/>
      <c r="BN59" s="1652"/>
      <c r="BO59" s="1434"/>
      <c r="BP59" s="1434"/>
      <c r="BQ59" s="1434"/>
      <c r="BR59" s="1434"/>
      <c r="BS59" s="1669"/>
      <c r="BT59" s="1417"/>
      <c r="BU59" s="1417"/>
      <c r="BV59" s="1417"/>
      <c r="BW59" s="1417"/>
      <c r="BX59" s="1417"/>
      <c r="BY59" s="1428"/>
      <c r="BZ59" s="1652"/>
      <c r="CA59" s="1"/>
      <c r="CB59" s="1"/>
    </row>
    <row r="60" spans="1:80" s="10" customFormat="1" ht="25.5" x14ac:dyDescent="0.25">
      <c r="A60" s="21">
        <v>56</v>
      </c>
      <c r="B60" s="1064">
        <v>14</v>
      </c>
      <c r="C60" s="39">
        <v>56</v>
      </c>
      <c r="D60" s="1198" t="s">
        <v>72</v>
      </c>
      <c r="E60" s="1392"/>
      <c r="F60" s="438"/>
      <c r="G60" s="438">
        <v>2004</v>
      </c>
      <c r="H60" s="66"/>
      <c r="I60" s="104"/>
      <c r="J60" s="147">
        <v>409</v>
      </c>
      <c r="K60" s="353">
        <v>409</v>
      </c>
      <c r="L60" s="509"/>
      <c r="M60" s="509"/>
      <c r="N60" s="515"/>
      <c r="O60" s="110"/>
      <c r="P60" s="110" t="s">
        <v>387</v>
      </c>
      <c r="Q60" s="110" t="s">
        <v>387</v>
      </c>
      <c r="R60" s="353" t="s">
        <v>1086</v>
      </c>
      <c r="S60" s="353" t="s">
        <v>1086</v>
      </c>
      <c r="T60" s="433"/>
      <c r="U60" s="433">
        <v>2006</v>
      </c>
      <c r="V60" s="110">
        <v>29261</v>
      </c>
      <c r="W60" s="1140" t="s">
        <v>1163</v>
      </c>
      <c r="X60" s="871"/>
      <c r="Y60" s="139"/>
      <c r="Z60" s="139"/>
      <c r="AA60" s="433"/>
      <c r="AB60" s="46"/>
      <c r="AC60" s="138"/>
      <c r="AD60" s="353"/>
      <c r="AE60" s="139"/>
      <c r="AF60" s="643"/>
      <c r="AG60" s="1641" t="s">
        <v>1130</v>
      </c>
      <c r="AH60" s="557"/>
      <c r="AI60" s="1119"/>
      <c r="AJ60" s="1120"/>
      <c r="AK60" s="467"/>
      <c r="AL60" s="484"/>
      <c r="AM60" s="613"/>
      <c r="AN60" s="1299">
        <v>2</v>
      </c>
      <c r="AO60" s="981" t="s">
        <v>1076</v>
      </c>
      <c r="AP60" s="981" t="s">
        <v>1076</v>
      </c>
      <c r="AQ60" s="509"/>
      <c r="AR60" s="433"/>
      <c r="AS60" s="433"/>
      <c r="AT60" s="509"/>
      <c r="AU60" s="999"/>
      <c r="AV60" s="433" t="s">
        <v>1101</v>
      </c>
      <c r="AW60" s="433" t="s">
        <v>1101</v>
      </c>
      <c r="AX60" s="433"/>
      <c r="AY60" s="433"/>
      <c r="AZ60" s="433"/>
      <c r="BA60" s="433"/>
      <c r="BB60" s="509"/>
      <c r="BC60" s="433"/>
      <c r="BD60" s="433"/>
      <c r="BE60" s="590"/>
      <c r="BF60" s="509"/>
      <c r="BG60" s="600"/>
      <c r="BH60" s="566"/>
      <c r="BI60" s="142"/>
      <c r="BJ60" s="1335"/>
      <c r="BK60" s="1366"/>
      <c r="BL60" s="1366"/>
      <c r="BM60" s="1366"/>
      <c r="BN60" s="1595"/>
      <c r="BO60" s="1392"/>
      <c r="BP60" s="1392"/>
      <c r="BQ60" s="1392"/>
      <c r="BR60" s="1392"/>
      <c r="BS60" s="1655"/>
      <c r="BT60" s="1366"/>
      <c r="BU60" s="1366"/>
      <c r="BV60" s="1366"/>
      <c r="BW60" s="1366"/>
      <c r="BX60" s="1366"/>
      <c r="BY60" s="1419"/>
      <c r="BZ60" s="1595"/>
      <c r="CA60" s="142"/>
      <c r="CB60" s="142"/>
    </row>
    <row r="61" spans="1:80" s="10" customFormat="1" ht="24.75" x14ac:dyDescent="0.25">
      <c r="A61" s="21">
        <v>57</v>
      </c>
      <c r="B61" s="1064">
        <v>14</v>
      </c>
      <c r="C61" s="21">
        <v>57</v>
      </c>
      <c r="D61" s="1196" t="s">
        <v>73</v>
      </c>
      <c r="E61" s="54"/>
      <c r="F61" s="254"/>
      <c r="G61" s="254">
        <v>2004</v>
      </c>
      <c r="H61" s="4"/>
      <c r="I61" s="40"/>
      <c r="J61" s="24">
        <v>706</v>
      </c>
      <c r="K61" s="497">
        <v>706</v>
      </c>
      <c r="L61" s="510"/>
      <c r="M61" s="510"/>
      <c r="N61" s="511"/>
      <c r="O61" s="74"/>
      <c r="P61" s="74" t="s">
        <v>25</v>
      </c>
      <c r="Q61" s="74" t="s">
        <v>1429</v>
      </c>
      <c r="R61" s="497" t="s">
        <v>1086</v>
      </c>
      <c r="S61" s="497" t="s">
        <v>1086</v>
      </c>
      <c r="T61" s="107"/>
      <c r="U61" s="107">
        <v>2006</v>
      </c>
      <c r="V61" s="116">
        <v>40517</v>
      </c>
      <c r="W61" s="1140" t="s">
        <v>1163</v>
      </c>
      <c r="X61" s="663" t="s">
        <v>1167</v>
      </c>
      <c r="Y61" s="121"/>
      <c r="Z61" s="121"/>
      <c r="AA61" s="107"/>
      <c r="AB61" s="3"/>
      <c r="AD61" s="497"/>
      <c r="AE61" s="121"/>
      <c r="AF61" s="642"/>
      <c r="AG61" s="318" t="s">
        <v>1076</v>
      </c>
      <c r="AH61" s="74"/>
      <c r="AI61" s="465"/>
      <c r="AJ61" s="888"/>
      <c r="AK61" s="466"/>
      <c r="AL61" s="468"/>
      <c r="AM61" s="612"/>
      <c r="AN61" s="1295">
        <v>2</v>
      </c>
      <c r="AO61" s="497" t="s">
        <v>1076</v>
      </c>
      <c r="AP61" s="497" t="s">
        <v>1076</v>
      </c>
      <c r="AQ61" s="510"/>
      <c r="AR61" s="107"/>
      <c r="AS61" s="107"/>
      <c r="AT61" s="510"/>
      <c r="AU61" s="998"/>
      <c r="AV61" s="107" t="s">
        <v>1101</v>
      </c>
      <c r="AW61" s="107" t="s">
        <v>1101</v>
      </c>
      <c r="AX61" s="107"/>
      <c r="AY61" s="107"/>
      <c r="AZ61" s="107"/>
      <c r="BA61" s="107"/>
      <c r="BB61" s="510"/>
      <c r="BC61" s="107"/>
      <c r="BD61" s="107"/>
      <c r="BE61" s="589"/>
      <c r="BF61" s="510"/>
      <c r="BG61" s="596"/>
      <c r="BH61" s="565"/>
      <c r="BI61" s="1"/>
      <c r="BJ61" s="1387" t="s">
        <v>1078</v>
      </c>
      <c r="BK61" s="1415" t="s">
        <v>1078</v>
      </c>
      <c r="BL61" s="1415" t="s">
        <v>1078</v>
      </c>
      <c r="BM61" s="1415" t="s">
        <v>1078</v>
      </c>
      <c r="BN61" s="1415"/>
      <c r="BO61" s="1399" t="s">
        <v>1077</v>
      </c>
      <c r="BP61" s="1399" t="s">
        <v>1077</v>
      </c>
      <c r="BQ61" s="1399" t="s">
        <v>1078</v>
      </c>
      <c r="BR61" s="1399" t="s">
        <v>1078</v>
      </c>
      <c r="BS61" s="1399"/>
      <c r="BT61" s="1415" t="s">
        <v>1077</v>
      </c>
      <c r="BU61" s="1415" t="s">
        <v>1077</v>
      </c>
      <c r="BV61" s="1415" t="s">
        <v>1078</v>
      </c>
      <c r="BW61" s="1415" t="s">
        <v>1078</v>
      </c>
      <c r="BX61" s="1415" t="s">
        <v>1078</v>
      </c>
      <c r="BY61" s="1425" t="s">
        <v>1078</v>
      </c>
      <c r="BZ61" s="1366"/>
      <c r="CA61" s="1"/>
      <c r="CB61" s="1"/>
    </row>
    <row r="62" spans="1:80" s="10" customFormat="1" ht="25.5" x14ac:dyDescent="0.25">
      <c r="A62" s="21">
        <v>58</v>
      </c>
      <c r="B62" s="1064">
        <v>14</v>
      </c>
      <c r="C62" s="21">
        <v>58</v>
      </c>
      <c r="D62" s="1196" t="s">
        <v>75</v>
      </c>
      <c r="E62" s="54"/>
      <c r="F62" s="254"/>
      <c r="G62" s="254">
        <v>2003</v>
      </c>
      <c r="H62" s="4"/>
      <c r="I62" s="40"/>
      <c r="J62" s="24">
        <v>742</v>
      </c>
      <c r="K62" s="497">
        <v>742</v>
      </c>
      <c r="L62" s="510"/>
      <c r="M62" s="510"/>
      <c r="N62" s="511"/>
      <c r="O62" s="74"/>
      <c r="P62" s="74" t="s">
        <v>1168</v>
      </c>
      <c r="Q62" s="74" t="s">
        <v>1168</v>
      </c>
      <c r="R62" s="497" t="s">
        <v>1091</v>
      </c>
      <c r="S62" s="497" t="s">
        <v>1092</v>
      </c>
      <c r="T62" s="107"/>
      <c r="U62" s="107">
        <v>2011</v>
      </c>
      <c r="V62" s="121">
        <v>261362</v>
      </c>
      <c r="W62" s="74"/>
      <c r="X62" s="663"/>
      <c r="Y62" s="121"/>
      <c r="Z62" s="121"/>
      <c r="AA62" s="107"/>
      <c r="AB62" s="3"/>
      <c r="AD62" s="497"/>
      <c r="AE62" s="121"/>
      <c r="AF62" s="642"/>
      <c r="AG62" s="1640" t="s">
        <v>1130</v>
      </c>
      <c r="AH62" s="556"/>
      <c r="AI62" s="1118"/>
      <c r="AJ62" s="887"/>
      <c r="AK62" s="466"/>
      <c r="AL62" s="468"/>
      <c r="AM62" s="612"/>
      <c r="AN62" s="1295">
        <v>3</v>
      </c>
      <c r="AO62" s="980" t="s">
        <v>1131</v>
      </c>
      <c r="AP62" s="980" t="s">
        <v>1131</v>
      </c>
      <c r="AQ62" s="510"/>
      <c r="AR62" s="107"/>
      <c r="AS62" s="107"/>
      <c r="AT62" s="510"/>
      <c r="AU62" s="998"/>
      <c r="AV62" s="107" t="s">
        <v>1088</v>
      </c>
      <c r="AW62" s="107" t="s">
        <v>1088</v>
      </c>
      <c r="AX62" s="107" t="s">
        <v>1088</v>
      </c>
      <c r="AY62" s="499"/>
      <c r="AZ62" s="107" t="s">
        <v>1088</v>
      </c>
      <c r="BA62" s="107" t="s">
        <v>1088</v>
      </c>
      <c r="BB62" s="107" t="s">
        <v>1088</v>
      </c>
      <c r="BC62" s="107" t="s">
        <v>1088</v>
      </c>
      <c r="BD62" s="107" t="s">
        <v>1088</v>
      </c>
      <c r="BE62" s="595" t="s">
        <v>1088</v>
      </c>
      <c r="BF62" s="107" t="s">
        <v>1088</v>
      </c>
      <c r="BG62" s="596"/>
      <c r="BH62" s="565"/>
      <c r="BI62" s="1"/>
      <c r="BJ62" s="1335"/>
      <c r="BK62" s="1366"/>
      <c r="BL62" s="1366"/>
      <c r="BM62" s="1366"/>
      <c r="BN62" s="1595"/>
      <c r="BO62" s="1392"/>
      <c r="BP62" s="1392"/>
      <c r="BQ62" s="1392"/>
      <c r="BR62" s="1392"/>
      <c r="BS62" s="1655"/>
      <c r="BT62" s="1366"/>
      <c r="BU62" s="1366"/>
      <c r="BV62" s="1366"/>
      <c r="BW62" s="1366"/>
      <c r="BX62" s="1366"/>
      <c r="BY62" s="1419"/>
      <c r="BZ62" s="1595"/>
      <c r="CA62" s="1"/>
      <c r="CB62" s="1"/>
    </row>
    <row r="63" spans="1:80" s="10" customFormat="1" ht="25.5" x14ac:dyDescent="0.25">
      <c r="A63" s="21">
        <v>59</v>
      </c>
      <c r="B63" s="1064">
        <v>14</v>
      </c>
      <c r="C63" s="21">
        <v>59</v>
      </c>
      <c r="D63" s="1196" t="s">
        <v>76</v>
      </c>
      <c r="E63" s="54"/>
      <c r="F63" s="254"/>
      <c r="G63" s="254">
        <v>2003</v>
      </c>
      <c r="H63" s="4"/>
      <c r="I63" s="40"/>
      <c r="J63" s="24">
        <v>5655</v>
      </c>
      <c r="K63" s="497">
        <v>5655</v>
      </c>
      <c r="L63" s="510"/>
      <c r="M63" s="510"/>
      <c r="N63" s="511"/>
      <c r="O63" s="74"/>
      <c r="P63" s="74" t="s">
        <v>1169</v>
      </c>
      <c r="Q63" s="74" t="s">
        <v>1169</v>
      </c>
      <c r="R63" s="497" t="s">
        <v>1114</v>
      </c>
      <c r="S63" s="497" t="s">
        <v>1092</v>
      </c>
      <c r="T63" s="107"/>
      <c r="U63" s="107"/>
      <c r="W63" s="74" t="s">
        <v>1123</v>
      </c>
      <c r="X63" s="663"/>
      <c r="Y63" s="121"/>
      <c r="Z63" s="121"/>
      <c r="AA63" s="107"/>
      <c r="AB63" s="3"/>
      <c r="AD63" s="497"/>
      <c r="AE63" s="121"/>
      <c r="AF63" s="642"/>
      <c r="AG63" s="1640" t="s">
        <v>1130</v>
      </c>
      <c r="AH63" s="556"/>
      <c r="AI63" s="1118"/>
      <c r="AJ63" s="887"/>
      <c r="AK63" s="466"/>
      <c r="AL63" s="468"/>
      <c r="AM63" s="612"/>
      <c r="AN63" s="1295">
        <v>3</v>
      </c>
      <c r="AO63" s="980" t="s">
        <v>1131</v>
      </c>
      <c r="AP63" s="980" t="s">
        <v>1131</v>
      </c>
      <c r="AQ63" s="510"/>
      <c r="AR63" s="107"/>
      <c r="AS63" s="107"/>
      <c r="AT63" s="510"/>
      <c r="AU63" s="998"/>
      <c r="AV63" s="107" t="s">
        <v>1088</v>
      </c>
      <c r="AW63" s="107" t="s">
        <v>1088</v>
      </c>
      <c r="AX63" s="107" t="s">
        <v>1088</v>
      </c>
      <c r="AY63" s="499"/>
      <c r="AZ63" s="107" t="s">
        <v>1088</v>
      </c>
      <c r="BA63" s="107" t="s">
        <v>1088</v>
      </c>
      <c r="BB63" s="107" t="s">
        <v>1088</v>
      </c>
      <c r="BC63" s="107" t="s">
        <v>1088</v>
      </c>
      <c r="BD63" s="107" t="s">
        <v>1088</v>
      </c>
      <c r="BE63" s="595" t="s">
        <v>1088</v>
      </c>
      <c r="BF63" s="107" t="s">
        <v>1088</v>
      </c>
      <c r="BG63" s="596"/>
      <c r="BH63" s="565"/>
      <c r="BI63" s="1"/>
      <c r="BJ63" s="1335"/>
      <c r="BK63" s="1366"/>
      <c r="BL63" s="1366"/>
      <c r="BM63" s="1366"/>
      <c r="BN63" s="1595"/>
      <c r="BO63" s="1392"/>
      <c r="BP63" s="1392"/>
      <c r="BQ63" s="1392"/>
      <c r="BR63" s="1392"/>
      <c r="BS63" s="1655"/>
      <c r="BT63" s="1366"/>
      <c r="BU63" s="1366"/>
      <c r="BV63" s="1366"/>
      <c r="BW63" s="1366"/>
      <c r="BX63" s="1366"/>
      <c r="BY63" s="1419"/>
      <c r="BZ63" s="1595"/>
      <c r="CA63" s="1"/>
      <c r="CB63" s="1"/>
    </row>
    <row r="64" spans="1:80" s="138" customFormat="1" ht="25.5" x14ac:dyDescent="0.25">
      <c r="A64" s="21">
        <v>60</v>
      </c>
      <c r="B64" s="1064">
        <v>14</v>
      </c>
      <c r="C64" s="21">
        <v>60</v>
      </c>
      <c r="D64" s="1196" t="s">
        <v>77</v>
      </c>
      <c r="E64" s="54"/>
      <c r="F64" s="254"/>
      <c r="G64" s="254">
        <v>2003</v>
      </c>
      <c r="H64" s="1584"/>
      <c r="I64" s="40"/>
      <c r="J64" s="24">
        <v>681</v>
      </c>
      <c r="K64" s="497">
        <v>681</v>
      </c>
      <c r="L64" s="510"/>
      <c r="M64" s="510"/>
      <c r="N64" s="511"/>
      <c r="O64" s="74"/>
      <c r="P64" s="74" t="s">
        <v>1170</v>
      </c>
      <c r="Q64" s="74" t="s">
        <v>1170</v>
      </c>
      <c r="R64" s="497" t="s">
        <v>1091</v>
      </c>
      <c r="S64" s="497" t="s">
        <v>1092</v>
      </c>
      <c r="T64" s="107"/>
      <c r="U64" s="107">
        <v>2003</v>
      </c>
      <c r="V64" s="121">
        <v>730747</v>
      </c>
      <c r="W64" s="74"/>
      <c r="X64" s="663"/>
      <c r="Y64" s="121"/>
      <c r="Z64" s="121"/>
      <c r="AA64" s="107"/>
      <c r="AB64" s="3"/>
      <c r="AC64" s="10"/>
      <c r="AD64" s="497"/>
      <c r="AE64" s="121"/>
      <c r="AF64" s="642"/>
      <c r="AG64" s="1118" t="s">
        <v>1130</v>
      </c>
      <c r="AH64" s="556"/>
      <c r="AI64" s="1118"/>
      <c r="AJ64" s="887"/>
      <c r="AK64" s="466"/>
      <c r="AL64" s="468"/>
      <c r="AM64" s="612"/>
      <c r="AN64" s="1295">
        <v>3</v>
      </c>
      <c r="AO64" s="980" t="s">
        <v>1131</v>
      </c>
      <c r="AP64" s="980" t="s">
        <v>1131</v>
      </c>
      <c r="AQ64" s="510"/>
      <c r="AR64" s="107"/>
      <c r="AS64" s="107"/>
      <c r="AT64" s="510"/>
      <c r="AU64" s="998"/>
      <c r="AV64" s="107" t="s">
        <v>1088</v>
      </c>
      <c r="AW64" s="107" t="s">
        <v>1088</v>
      </c>
      <c r="AX64" s="107" t="s">
        <v>1088</v>
      </c>
      <c r="AY64" s="499"/>
      <c r="AZ64" s="107" t="s">
        <v>1088</v>
      </c>
      <c r="BA64" s="107" t="s">
        <v>1088</v>
      </c>
      <c r="BB64" s="107" t="s">
        <v>1088</v>
      </c>
      <c r="BC64" s="107" t="s">
        <v>1088</v>
      </c>
      <c r="BD64" s="107" t="s">
        <v>1088</v>
      </c>
      <c r="BE64" s="595" t="s">
        <v>1088</v>
      </c>
      <c r="BF64" s="107" t="s">
        <v>1088</v>
      </c>
      <c r="BG64" s="596"/>
      <c r="BH64" s="565"/>
      <c r="BI64" s="1"/>
      <c r="BJ64" s="1335"/>
      <c r="BK64" s="1366"/>
      <c r="BL64" s="1366"/>
      <c r="BM64" s="1366"/>
      <c r="BN64" s="1366"/>
      <c r="BO64" s="1392"/>
      <c r="BP64" s="1392"/>
      <c r="BQ64" s="1392"/>
      <c r="BR64" s="1392"/>
      <c r="BS64" s="1392"/>
      <c r="BT64" s="1366"/>
      <c r="BU64" s="1366"/>
      <c r="BV64" s="1366"/>
      <c r="BW64" s="1366"/>
      <c r="BX64" s="1366"/>
      <c r="BY64" s="1419"/>
      <c r="BZ64" s="1366"/>
      <c r="CA64" s="1"/>
      <c r="CB64" s="1"/>
    </row>
    <row r="65" spans="1:80" s="10" customFormat="1" ht="38.25" x14ac:dyDescent="0.25">
      <c r="A65" s="21">
        <v>61</v>
      </c>
      <c r="B65" s="1064">
        <v>14</v>
      </c>
      <c r="C65" s="21">
        <v>61</v>
      </c>
      <c r="D65" s="1196" t="s">
        <v>78</v>
      </c>
      <c r="E65" s="54"/>
      <c r="F65" s="254"/>
      <c r="G65" s="254">
        <v>2004</v>
      </c>
      <c r="H65" s="4"/>
      <c r="I65" s="40"/>
      <c r="J65" s="24">
        <v>2018</v>
      </c>
      <c r="K65" s="497">
        <v>2018</v>
      </c>
      <c r="L65" s="510"/>
      <c r="M65" s="510"/>
      <c r="N65" s="511"/>
      <c r="O65" s="74"/>
      <c r="P65" s="74" t="s">
        <v>1154</v>
      </c>
      <c r="Q65" s="74" t="s">
        <v>1154</v>
      </c>
      <c r="R65" s="497" t="s">
        <v>1072</v>
      </c>
      <c r="S65" s="497" t="s">
        <v>1072</v>
      </c>
      <c r="T65" s="107"/>
      <c r="U65" s="107">
        <v>2016</v>
      </c>
      <c r="V65" s="121">
        <v>128500</v>
      </c>
      <c r="W65" s="74"/>
      <c r="X65" s="663"/>
      <c r="Y65" s="121"/>
      <c r="Z65" s="121"/>
      <c r="AA65" s="107"/>
      <c r="AB65" s="223">
        <v>0.5</v>
      </c>
      <c r="AD65" s="497"/>
      <c r="AE65" s="121"/>
      <c r="AF65" s="642"/>
      <c r="AG65" s="1118" t="s">
        <v>1138</v>
      </c>
      <c r="AH65" s="556"/>
      <c r="AI65" s="1118"/>
      <c r="AJ65" s="887" t="s">
        <v>1149</v>
      </c>
      <c r="AK65" s="468" t="s">
        <v>1150</v>
      </c>
      <c r="AL65" s="468"/>
      <c r="AM65" s="612"/>
      <c r="AN65" s="1295">
        <v>2</v>
      </c>
      <c r="AO65" s="980" t="s">
        <v>1138</v>
      </c>
      <c r="AP65" s="980" t="s">
        <v>1138</v>
      </c>
      <c r="AQ65" s="510"/>
      <c r="AR65" s="107" t="s">
        <v>1151</v>
      </c>
      <c r="AS65" s="107"/>
      <c r="AT65" s="510"/>
      <c r="AU65" s="998"/>
      <c r="AV65" s="107" t="s">
        <v>1101</v>
      </c>
      <c r="AW65" s="107" t="s">
        <v>1101</v>
      </c>
      <c r="AX65" s="107"/>
      <c r="AY65" s="107"/>
      <c r="AZ65" s="107"/>
      <c r="BA65" s="107"/>
      <c r="BB65" s="510"/>
      <c r="BC65" s="107"/>
      <c r="BD65" s="107"/>
      <c r="BE65" s="589"/>
      <c r="BF65" s="510"/>
      <c r="BG65" s="596"/>
      <c r="BH65" s="565"/>
      <c r="BI65" s="1"/>
      <c r="BJ65" s="1387" t="s">
        <v>1078</v>
      </c>
      <c r="BK65" s="1415" t="s">
        <v>1078</v>
      </c>
      <c r="BL65" s="1415" t="s">
        <v>1078</v>
      </c>
      <c r="BM65" s="1415" t="s">
        <v>1078</v>
      </c>
      <c r="BN65" s="1415"/>
      <c r="BO65" s="1399" t="s">
        <v>1077</v>
      </c>
      <c r="BP65" s="1399" t="s">
        <v>1077</v>
      </c>
      <c r="BQ65" s="1399" t="s">
        <v>1078</v>
      </c>
      <c r="BR65" s="1399" t="s">
        <v>1078</v>
      </c>
      <c r="BS65" s="1399"/>
      <c r="BT65" s="1415" t="s">
        <v>1077</v>
      </c>
      <c r="BU65" s="1415" t="s">
        <v>1077</v>
      </c>
      <c r="BV65" s="1415" t="s">
        <v>1078</v>
      </c>
      <c r="BW65" s="1415" t="s">
        <v>1077</v>
      </c>
      <c r="BX65" s="1415" t="s">
        <v>1084</v>
      </c>
      <c r="BY65" s="1425" t="s">
        <v>1078</v>
      </c>
      <c r="BZ65" s="1366"/>
      <c r="CA65" s="1"/>
      <c r="CB65" s="1"/>
    </row>
    <row r="66" spans="1:80" s="10" customFormat="1" x14ac:dyDescent="0.25">
      <c r="A66" s="21">
        <v>62</v>
      </c>
      <c r="B66" s="1064">
        <v>14</v>
      </c>
      <c r="C66" s="21">
        <v>62</v>
      </c>
      <c r="D66" s="1196" t="s">
        <v>79</v>
      </c>
      <c r="E66" s="54"/>
      <c r="F66" s="254"/>
      <c r="G66" s="254">
        <v>2004</v>
      </c>
      <c r="H66" s="4"/>
      <c r="I66" s="40"/>
      <c r="J66" s="24">
        <v>187</v>
      </c>
      <c r="K66" s="497">
        <v>187</v>
      </c>
      <c r="L66" s="510"/>
      <c r="M66" s="510"/>
      <c r="N66" s="511"/>
      <c r="O66" s="74"/>
      <c r="P66" s="74" t="s">
        <v>1154</v>
      </c>
      <c r="Q66" s="74" t="s">
        <v>1154</v>
      </c>
      <c r="R66" s="497" t="s">
        <v>1072</v>
      </c>
      <c r="S66" s="497" t="s">
        <v>1072</v>
      </c>
      <c r="T66" s="107"/>
      <c r="U66" s="107">
        <v>2016</v>
      </c>
      <c r="V66" s="121">
        <v>128500</v>
      </c>
      <c r="W66" s="74"/>
      <c r="X66" s="663"/>
      <c r="Y66" s="121"/>
      <c r="Z66" s="121"/>
      <c r="AA66" s="107"/>
      <c r="AB66" s="223">
        <v>0.38</v>
      </c>
      <c r="AD66" s="497"/>
      <c r="AE66" s="121"/>
      <c r="AF66" s="642"/>
      <c r="AG66" s="1118" t="s">
        <v>1076</v>
      </c>
      <c r="AH66" s="556"/>
      <c r="AI66" s="1118"/>
      <c r="AJ66" s="887"/>
      <c r="AK66" s="469"/>
      <c r="AL66" s="468"/>
      <c r="AM66" s="612"/>
      <c r="AN66" s="1295">
        <v>2</v>
      </c>
      <c r="AO66" s="980" t="s">
        <v>1076</v>
      </c>
      <c r="AP66" s="980" t="s">
        <v>1076</v>
      </c>
      <c r="AQ66" s="510"/>
      <c r="AR66" s="107"/>
      <c r="AS66" s="107"/>
      <c r="AT66" s="510"/>
      <c r="AU66" s="998"/>
      <c r="AV66" s="107" t="s">
        <v>1101</v>
      </c>
      <c r="AW66" s="107" t="s">
        <v>1101</v>
      </c>
      <c r="AX66" s="107"/>
      <c r="AY66" s="107"/>
      <c r="AZ66" s="107"/>
      <c r="BA66" s="107"/>
      <c r="BB66" s="510"/>
      <c r="BC66" s="107"/>
      <c r="BD66" s="107"/>
      <c r="BE66" s="589"/>
      <c r="BF66" s="510"/>
      <c r="BG66" s="596"/>
      <c r="BH66" s="565"/>
      <c r="BI66" s="1"/>
      <c r="BJ66" s="1387" t="s">
        <v>1078</v>
      </c>
      <c r="BK66" s="1415" t="s">
        <v>1078</v>
      </c>
      <c r="BL66" s="1415" t="s">
        <v>1078</v>
      </c>
      <c r="BM66" s="1415" t="s">
        <v>1078</v>
      </c>
      <c r="BN66" s="1415"/>
      <c r="BO66" s="1399" t="s">
        <v>1077</v>
      </c>
      <c r="BP66" s="1399" t="s">
        <v>1077</v>
      </c>
      <c r="BQ66" s="1399" t="s">
        <v>1078</v>
      </c>
      <c r="BR66" s="1399" t="s">
        <v>1078</v>
      </c>
      <c r="BS66" s="1399"/>
      <c r="BT66" s="1415" t="s">
        <v>1077</v>
      </c>
      <c r="BU66" s="1415" t="s">
        <v>1077</v>
      </c>
      <c r="BV66" s="1415" t="s">
        <v>1078</v>
      </c>
      <c r="BW66" s="1415" t="s">
        <v>1077</v>
      </c>
      <c r="BX66" s="1415" t="s">
        <v>1078</v>
      </c>
      <c r="BY66" s="1425" t="s">
        <v>1078</v>
      </c>
      <c r="BZ66" s="1366"/>
      <c r="CA66" s="1"/>
      <c r="CB66" s="1"/>
    </row>
    <row r="67" spans="1:80" s="10" customFormat="1" ht="25.5" x14ac:dyDescent="0.25">
      <c r="A67" s="21">
        <v>63</v>
      </c>
      <c r="B67" s="1064">
        <v>14</v>
      </c>
      <c r="C67" s="21">
        <v>63</v>
      </c>
      <c r="D67" s="1196" t="s">
        <v>80</v>
      </c>
      <c r="E67" s="54"/>
      <c r="F67" s="254"/>
      <c r="G67" s="254">
        <v>2003</v>
      </c>
      <c r="H67" s="4"/>
      <c r="I67" s="40"/>
      <c r="J67" s="24">
        <v>382</v>
      </c>
      <c r="K67" s="497">
        <v>382</v>
      </c>
      <c r="L67" s="510"/>
      <c r="M67" s="510"/>
      <c r="N67" s="511"/>
      <c r="O67" s="74"/>
      <c r="P67" s="74" t="s">
        <v>1171</v>
      </c>
      <c r="Q67" s="74" t="s">
        <v>1171</v>
      </c>
      <c r="R67" s="497" t="s">
        <v>1172</v>
      </c>
      <c r="S67" s="497" t="s">
        <v>1092</v>
      </c>
      <c r="T67" s="107"/>
      <c r="U67" s="107">
        <v>2003</v>
      </c>
      <c r="V67" s="121">
        <v>5229816</v>
      </c>
      <c r="W67" s="74"/>
      <c r="X67" s="663"/>
      <c r="Y67" s="121"/>
      <c r="Z67" s="121"/>
      <c r="AA67" s="107"/>
      <c r="AB67" s="3"/>
      <c r="AD67" s="497"/>
      <c r="AE67" s="121"/>
      <c r="AF67" s="642"/>
      <c r="AG67" s="1118" t="s">
        <v>1130</v>
      </c>
      <c r="AH67" s="556"/>
      <c r="AI67" s="1118"/>
      <c r="AJ67" s="887"/>
      <c r="AK67" s="469"/>
      <c r="AL67" s="468"/>
      <c r="AM67" s="612"/>
      <c r="AN67" s="1295">
        <v>3</v>
      </c>
      <c r="AO67" s="980" t="s">
        <v>1131</v>
      </c>
      <c r="AP67" s="980" t="s">
        <v>1131</v>
      </c>
      <c r="AQ67" s="510"/>
      <c r="AR67" s="107"/>
      <c r="AS67" s="107"/>
      <c r="AT67" s="510"/>
      <c r="AU67" s="998"/>
      <c r="AV67" s="107" t="s">
        <v>1088</v>
      </c>
      <c r="AW67" s="107" t="s">
        <v>1088</v>
      </c>
      <c r="AX67" s="107" t="s">
        <v>1088</v>
      </c>
      <c r="AY67" s="499"/>
      <c r="AZ67" s="107" t="s">
        <v>1088</v>
      </c>
      <c r="BA67" s="107" t="s">
        <v>1088</v>
      </c>
      <c r="BB67" s="107" t="s">
        <v>1088</v>
      </c>
      <c r="BC67" s="107" t="s">
        <v>1088</v>
      </c>
      <c r="BD67" s="107" t="s">
        <v>1088</v>
      </c>
      <c r="BE67" s="595" t="s">
        <v>1088</v>
      </c>
      <c r="BF67" s="107" t="s">
        <v>1088</v>
      </c>
      <c r="BG67" s="596"/>
      <c r="BH67" s="565"/>
      <c r="BI67" s="1"/>
      <c r="BJ67" s="1335"/>
      <c r="BK67" s="1366"/>
      <c r="BL67" s="1366"/>
      <c r="BM67" s="1366"/>
      <c r="BN67" s="1366"/>
      <c r="BO67" s="1392"/>
      <c r="BP67" s="1392"/>
      <c r="BQ67" s="1392"/>
      <c r="BR67" s="1392"/>
      <c r="BS67" s="1392"/>
      <c r="BT67" s="1366"/>
      <c r="BU67" s="1366"/>
      <c r="BV67" s="1366"/>
      <c r="BW67" s="1366"/>
      <c r="BX67" s="1366"/>
      <c r="BY67" s="1419"/>
      <c r="BZ67" s="1366"/>
      <c r="CA67" s="1"/>
      <c r="CB67" s="1"/>
    </row>
    <row r="68" spans="1:80" s="10" customFormat="1" ht="25.5" x14ac:dyDescent="0.25">
      <c r="A68" s="21">
        <v>64</v>
      </c>
      <c r="B68" s="1064">
        <v>14</v>
      </c>
      <c r="C68" s="21">
        <v>64</v>
      </c>
      <c r="D68" s="1196" t="s">
        <v>81</v>
      </c>
      <c r="E68" s="54"/>
      <c r="F68" s="254"/>
      <c r="G68" s="254">
        <v>2003</v>
      </c>
      <c r="H68" s="4"/>
      <c r="I68" s="40"/>
      <c r="J68" s="24">
        <v>6918</v>
      </c>
      <c r="K68" s="497">
        <v>6918</v>
      </c>
      <c r="L68" s="510"/>
      <c r="M68" s="510"/>
      <c r="N68" s="511"/>
      <c r="O68" s="74"/>
      <c r="P68" s="74" t="s">
        <v>1173</v>
      </c>
      <c r="Q68" s="74" t="s">
        <v>1173</v>
      </c>
      <c r="R68" s="497" t="s">
        <v>1114</v>
      </c>
      <c r="S68" s="497" t="s">
        <v>1092</v>
      </c>
      <c r="T68" s="107"/>
      <c r="U68" s="107"/>
      <c r="V68" s="121"/>
      <c r="W68" s="74"/>
      <c r="X68" s="663"/>
      <c r="Y68" s="121"/>
      <c r="Z68" s="121"/>
      <c r="AA68" s="107"/>
      <c r="AB68" s="3"/>
      <c r="AD68" s="497"/>
      <c r="AE68" s="121"/>
      <c r="AF68" s="642"/>
      <c r="AG68" s="1118" t="s">
        <v>1130</v>
      </c>
      <c r="AH68" s="556"/>
      <c r="AI68" s="1118"/>
      <c r="AJ68" s="887"/>
      <c r="AK68" s="469"/>
      <c r="AL68" s="468"/>
      <c r="AM68" s="612"/>
      <c r="AN68" s="1295">
        <v>3</v>
      </c>
      <c r="AO68" s="980" t="s">
        <v>1131</v>
      </c>
      <c r="AP68" s="980" t="s">
        <v>1131</v>
      </c>
      <c r="AQ68" s="510"/>
      <c r="AR68" s="107"/>
      <c r="AS68" s="107"/>
      <c r="AT68" s="510"/>
      <c r="AU68" s="998"/>
      <c r="AV68" s="107" t="s">
        <v>1088</v>
      </c>
      <c r="AW68" s="107" t="s">
        <v>1088</v>
      </c>
      <c r="AX68" s="107" t="s">
        <v>1088</v>
      </c>
      <c r="AY68" s="499"/>
      <c r="AZ68" s="107" t="s">
        <v>1088</v>
      </c>
      <c r="BA68" s="107" t="s">
        <v>1088</v>
      </c>
      <c r="BB68" s="107" t="s">
        <v>1088</v>
      </c>
      <c r="BC68" s="107" t="s">
        <v>1088</v>
      </c>
      <c r="BD68" s="107" t="s">
        <v>1088</v>
      </c>
      <c r="BE68" s="595" t="s">
        <v>1088</v>
      </c>
      <c r="BF68" s="107" t="s">
        <v>1088</v>
      </c>
      <c r="BG68" s="596"/>
      <c r="BH68" s="565"/>
      <c r="BI68" s="1"/>
      <c r="BJ68" s="1335"/>
      <c r="BK68" s="1366"/>
      <c r="BL68" s="1366"/>
      <c r="BM68" s="1366"/>
      <c r="BN68" s="1366"/>
      <c r="BO68" s="1392"/>
      <c r="BP68" s="1392"/>
      <c r="BQ68" s="1392"/>
      <c r="BR68" s="1392"/>
      <c r="BS68" s="1392"/>
      <c r="BT68" s="1366"/>
      <c r="BU68" s="1366"/>
      <c r="BV68" s="1366"/>
      <c r="BW68" s="1366"/>
      <c r="BX68" s="1366"/>
      <c r="BY68" s="1419"/>
      <c r="BZ68" s="1366"/>
      <c r="CA68" s="1"/>
      <c r="CB68" s="1"/>
    </row>
    <row r="69" spans="1:80" s="138" customFormat="1" ht="38.25" x14ac:dyDescent="0.25">
      <c r="A69" s="21">
        <v>65</v>
      </c>
      <c r="B69" s="1064">
        <v>14</v>
      </c>
      <c r="C69" s="21">
        <v>65</v>
      </c>
      <c r="D69" s="1196" t="s">
        <v>82</v>
      </c>
      <c r="E69" s="54"/>
      <c r="F69" s="254"/>
      <c r="G69" s="254">
        <v>2004</v>
      </c>
      <c r="H69" s="1584"/>
      <c r="I69" s="40"/>
      <c r="J69" s="24">
        <v>5364</v>
      </c>
      <c r="K69" s="497">
        <v>5364</v>
      </c>
      <c r="L69" s="510"/>
      <c r="M69" s="510"/>
      <c r="N69" s="511"/>
      <c r="O69" s="74"/>
      <c r="P69" s="74" t="s">
        <v>1174</v>
      </c>
      <c r="Q69" s="74" t="s">
        <v>1148</v>
      </c>
      <c r="R69" s="497" t="s">
        <v>1072</v>
      </c>
      <c r="S69" s="497" t="s">
        <v>1072</v>
      </c>
      <c r="T69" s="107"/>
      <c r="U69" s="107"/>
      <c r="V69" s="1578"/>
      <c r="W69" s="636" t="s">
        <v>1123</v>
      </c>
      <c r="X69" s="663"/>
      <c r="Y69" s="121"/>
      <c r="Z69" s="121"/>
      <c r="AA69" s="107"/>
      <c r="AB69" s="3"/>
      <c r="AC69" s="10"/>
      <c r="AD69" s="497"/>
      <c r="AE69" s="121"/>
      <c r="AF69" s="642"/>
      <c r="AG69" s="485" t="s">
        <v>1137</v>
      </c>
      <c r="AH69" s="556"/>
      <c r="AI69" s="1118"/>
      <c r="AJ69" s="887"/>
      <c r="AK69" s="469"/>
      <c r="AL69" s="468"/>
      <c r="AM69" s="612"/>
      <c r="AN69" s="1295">
        <v>2</v>
      </c>
      <c r="AO69" s="980" t="s">
        <v>1138</v>
      </c>
      <c r="AP69" s="980" t="s">
        <v>1138</v>
      </c>
      <c r="AQ69" s="510"/>
      <c r="AR69" s="107"/>
      <c r="AS69" s="107"/>
      <c r="AT69" s="510"/>
      <c r="AU69" s="998"/>
      <c r="AV69" s="107" t="s">
        <v>1101</v>
      </c>
      <c r="AW69" s="107" t="s">
        <v>1101</v>
      </c>
      <c r="AX69" s="107"/>
      <c r="AY69" s="107"/>
      <c r="AZ69" s="107"/>
      <c r="BA69" s="107"/>
      <c r="BB69" s="510"/>
      <c r="BC69" s="107"/>
      <c r="BD69" s="107"/>
      <c r="BE69" s="589"/>
      <c r="BF69" s="510"/>
      <c r="BG69" s="596"/>
      <c r="BH69" s="565"/>
      <c r="BI69" s="1"/>
      <c r="BJ69" s="1387" t="s">
        <v>1078</v>
      </c>
      <c r="BK69" s="1415" t="s">
        <v>1078</v>
      </c>
      <c r="BL69" s="1415" t="s">
        <v>1078</v>
      </c>
      <c r="BM69" s="1415" t="s">
        <v>1078</v>
      </c>
      <c r="BN69" s="1415"/>
      <c r="BO69" s="1399" t="s">
        <v>1077</v>
      </c>
      <c r="BP69" s="1399" t="s">
        <v>1077</v>
      </c>
      <c r="BQ69" s="1399" t="s">
        <v>1078</v>
      </c>
      <c r="BR69" s="1399" t="s">
        <v>1078</v>
      </c>
      <c r="BS69" s="1399"/>
      <c r="BT69" s="1415" t="s">
        <v>1077</v>
      </c>
      <c r="BU69" s="1415" t="s">
        <v>1077</v>
      </c>
      <c r="BV69" s="1415" t="s">
        <v>1078</v>
      </c>
      <c r="BW69" s="1415" t="s">
        <v>1078</v>
      </c>
      <c r="BX69" s="1415" t="s">
        <v>1078</v>
      </c>
      <c r="BY69" s="1425" t="s">
        <v>1078</v>
      </c>
      <c r="BZ69" s="1366"/>
      <c r="CA69" s="1"/>
      <c r="CB69" s="1"/>
    </row>
    <row r="70" spans="1:80" s="138" customFormat="1" ht="25.5" x14ac:dyDescent="0.25">
      <c r="A70" s="21">
        <v>66</v>
      </c>
      <c r="B70" s="1064">
        <v>14</v>
      </c>
      <c r="C70" s="39">
        <v>66</v>
      </c>
      <c r="D70" s="1198" t="s">
        <v>83</v>
      </c>
      <c r="E70" s="1392"/>
      <c r="F70" s="438"/>
      <c r="G70" s="438">
        <v>2004</v>
      </c>
      <c r="H70" s="66"/>
      <c r="I70" s="104"/>
      <c r="J70" s="147">
        <v>162</v>
      </c>
      <c r="K70" s="353">
        <v>162</v>
      </c>
      <c r="L70" s="509"/>
      <c r="M70" s="509"/>
      <c r="N70" s="515"/>
      <c r="O70" s="110"/>
      <c r="P70" s="1156" t="s">
        <v>1175</v>
      </c>
      <c r="Q70" s="1156" t="s">
        <v>4553</v>
      </c>
      <c r="R70" s="353" t="s">
        <v>1072</v>
      </c>
      <c r="S70" s="353" t="s">
        <v>1072</v>
      </c>
      <c r="T70" s="433"/>
      <c r="U70" s="433">
        <v>2001</v>
      </c>
      <c r="V70" s="517">
        <v>1241400</v>
      </c>
      <c r="W70" s="1140" t="s">
        <v>1082</v>
      </c>
      <c r="X70" s="871"/>
      <c r="Y70" s="139"/>
      <c r="Z70" s="139"/>
      <c r="AA70" s="433"/>
      <c r="AB70" s="46"/>
      <c r="AD70" s="353"/>
      <c r="AE70" s="139"/>
      <c r="AF70" s="643"/>
      <c r="AG70" s="1119" t="s">
        <v>1130</v>
      </c>
      <c r="AH70" s="557"/>
      <c r="AI70" s="1119"/>
      <c r="AJ70" s="1120"/>
      <c r="AK70" s="470"/>
      <c r="AL70" s="484"/>
      <c r="AM70" s="613"/>
      <c r="AN70" s="1299">
        <v>2</v>
      </c>
      <c r="AO70" s="981" t="s">
        <v>1076</v>
      </c>
      <c r="AP70" s="981" t="s">
        <v>1076</v>
      </c>
      <c r="AQ70" s="509"/>
      <c r="AR70" s="433"/>
      <c r="AS70" s="433"/>
      <c r="AT70" s="509"/>
      <c r="AU70" s="999"/>
      <c r="AV70" s="433" t="s">
        <v>1101</v>
      </c>
      <c r="AW70" s="433" t="s">
        <v>1101</v>
      </c>
      <c r="AX70" s="433"/>
      <c r="AY70" s="433"/>
      <c r="AZ70" s="433"/>
      <c r="BA70" s="433"/>
      <c r="BB70" s="509"/>
      <c r="BC70" s="433"/>
      <c r="BD70" s="433"/>
      <c r="BE70" s="590"/>
      <c r="BF70" s="509"/>
      <c r="BG70" s="600"/>
      <c r="BH70" s="566"/>
      <c r="BI70" s="142"/>
      <c r="BJ70" s="1387" t="s">
        <v>1078</v>
      </c>
      <c r="BK70" s="1415" t="s">
        <v>1078</v>
      </c>
      <c r="BL70" s="1415" t="s">
        <v>1078</v>
      </c>
      <c r="BM70" s="1415" t="s">
        <v>1078</v>
      </c>
      <c r="BN70" s="1415"/>
      <c r="BO70" s="1399" t="s">
        <v>1077</v>
      </c>
      <c r="BP70" s="1399" t="s">
        <v>1077</v>
      </c>
      <c r="BQ70" s="1399" t="s">
        <v>1078</v>
      </c>
      <c r="BR70" s="1399" t="s">
        <v>1078</v>
      </c>
      <c r="BS70" s="1399"/>
      <c r="BT70" s="1415" t="s">
        <v>1077</v>
      </c>
      <c r="BU70" s="1415" t="s">
        <v>1077</v>
      </c>
      <c r="BV70" s="1415" t="s">
        <v>1078</v>
      </c>
      <c r="BW70" s="1415" t="s">
        <v>1078</v>
      </c>
      <c r="BX70" s="1415" t="s">
        <v>1078</v>
      </c>
      <c r="BY70" s="1425" t="s">
        <v>1078</v>
      </c>
      <c r="BZ70" s="1366"/>
      <c r="CA70" s="142"/>
      <c r="CB70" s="142"/>
    </row>
    <row r="71" spans="1:80" s="6" customFormat="1" ht="48" x14ac:dyDescent="0.25">
      <c r="A71" s="21">
        <v>67</v>
      </c>
      <c r="B71" s="1064">
        <v>14</v>
      </c>
      <c r="C71" s="21">
        <v>67</v>
      </c>
      <c r="D71" s="1196" t="s">
        <v>84</v>
      </c>
      <c r="E71" s="54"/>
      <c r="F71" s="254"/>
      <c r="G71" s="254">
        <v>2004</v>
      </c>
      <c r="H71" s="4"/>
      <c r="I71" s="40"/>
      <c r="J71" s="24">
        <v>793</v>
      </c>
      <c r="K71" s="497">
        <v>793</v>
      </c>
      <c r="L71" s="510"/>
      <c r="M71" s="510"/>
      <c r="N71" s="511"/>
      <c r="O71" s="74"/>
      <c r="P71" s="74" t="s">
        <v>1176</v>
      </c>
      <c r="Q71" s="74" t="s">
        <v>1176</v>
      </c>
      <c r="R71" s="497" t="s">
        <v>1072</v>
      </c>
      <c r="S71" s="497" t="s">
        <v>1072</v>
      </c>
      <c r="T71" s="107"/>
      <c r="U71" s="107">
        <v>2004</v>
      </c>
      <c r="V71" s="10"/>
      <c r="W71" s="116" t="s">
        <v>1177</v>
      </c>
      <c r="X71" s="663"/>
      <c r="Y71" s="121"/>
      <c r="Z71" s="121"/>
      <c r="AA71" s="107"/>
      <c r="AB71" s="223">
        <f>1008/1100</f>
        <v>0.91636363636363638</v>
      </c>
      <c r="AC71" s="10"/>
      <c r="AD71" s="497"/>
      <c r="AE71" s="121"/>
      <c r="AF71" s="642"/>
      <c r="AG71" s="1118" t="s">
        <v>1138</v>
      </c>
      <c r="AH71" s="556"/>
      <c r="AI71" s="1118"/>
      <c r="AJ71" s="887" t="s">
        <v>1149</v>
      </c>
      <c r="AK71" s="468" t="s">
        <v>1150</v>
      </c>
      <c r="AL71" s="468"/>
      <c r="AM71" s="612"/>
      <c r="AN71" s="1295">
        <v>2</v>
      </c>
      <c r="AO71" s="980" t="s">
        <v>1138</v>
      </c>
      <c r="AP71" s="980" t="s">
        <v>1138</v>
      </c>
      <c r="AQ71" s="510"/>
      <c r="AR71" s="107" t="s">
        <v>1151</v>
      </c>
      <c r="AS71" s="107"/>
      <c r="AT71" s="510"/>
      <c r="AU71" s="998"/>
      <c r="AV71" s="107" t="s">
        <v>1101</v>
      </c>
      <c r="AW71" s="107"/>
      <c r="AX71" s="107"/>
      <c r="AY71" s="107"/>
      <c r="AZ71" s="107"/>
      <c r="BA71" s="107" t="s">
        <v>1178</v>
      </c>
      <c r="BB71" s="510"/>
      <c r="BC71" s="107"/>
      <c r="BD71" s="107"/>
      <c r="BE71" s="589"/>
      <c r="BF71" s="510"/>
      <c r="BG71" s="596"/>
      <c r="BH71" s="565"/>
      <c r="BI71" s="1"/>
      <c r="BJ71" s="1387" t="s">
        <v>1077</v>
      </c>
      <c r="BK71" s="1415" t="s">
        <v>1077</v>
      </c>
      <c r="BL71" s="1415" t="s">
        <v>1078</v>
      </c>
      <c r="BM71" s="1415" t="s">
        <v>1078</v>
      </c>
      <c r="BN71" s="1415"/>
      <c r="BO71" s="1399" t="s">
        <v>1077</v>
      </c>
      <c r="BP71" s="1399" t="s">
        <v>1077</v>
      </c>
      <c r="BQ71" s="1399" t="s">
        <v>1078</v>
      </c>
      <c r="BR71" s="1399" t="s">
        <v>1077</v>
      </c>
      <c r="BS71" s="1399"/>
      <c r="BT71" s="1415" t="s">
        <v>1077</v>
      </c>
      <c r="BU71" s="1415" t="s">
        <v>1077</v>
      </c>
      <c r="BV71" s="1415" t="s">
        <v>1078</v>
      </c>
      <c r="BW71" s="1415" t="s">
        <v>1077</v>
      </c>
      <c r="BX71" s="1415" t="s">
        <v>1084</v>
      </c>
      <c r="BY71" s="1425" t="s">
        <v>1078</v>
      </c>
      <c r="BZ71" s="1366"/>
      <c r="CA71" s="1"/>
      <c r="CB71" s="1"/>
    </row>
    <row r="72" spans="1:80" s="6" customFormat="1" ht="25.5" x14ac:dyDescent="0.25">
      <c r="A72" s="21">
        <v>68</v>
      </c>
      <c r="B72" s="1064">
        <v>14</v>
      </c>
      <c r="C72" s="21">
        <v>68</v>
      </c>
      <c r="D72" s="1196" t="s">
        <v>86</v>
      </c>
      <c r="E72" s="54"/>
      <c r="F72" s="254"/>
      <c r="G72" s="254">
        <v>2003</v>
      </c>
      <c r="H72" s="1584"/>
      <c r="I72" s="40"/>
      <c r="J72" s="24">
        <v>213</v>
      </c>
      <c r="K72" s="497">
        <v>213</v>
      </c>
      <c r="L72" s="510"/>
      <c r="M72" s="510"/>
      <c r="N72" s="511"/>
      <c r="O72" s="74"/>
      <c r="P72" s="74" t="s">
        <v>1179</v>
      </c>
      <c r="Q72" s="74" t="s">
        <v>1179</v>
      </c>
      <c r="R72" s="497" t="s">
        <v>1091</v>
      </c>
      <c r="S72" s="497" t="s">
        <v>1092</v>
      </c>
      <c r="T72" s="107"/>
      <c r="U72" s="107">
        <v>2003</v>
      </c>
      <c r="V72" s="121">
        <v>1694378</v>
      </c>
      <c r="W72" s="74"/>
      <c r="X72" s="663"/>
      <c r="Y72" s="121"/>
      <c r="Z72" s="121"/>
      <c r="AA72" s="107"/>
      <c r="AB72" s="3"/>
      <c r="AC72" s="10"/>
      <c r="AD72" s="497"/>
      <c r="AE72" s="121"/>
      <c r="AF72" s="642"/>
      <c r="AG72" s="1640" t="s">
        <v>1130</v>
      </c>
      <c r="AH72" s="556"/>
      <c r="AI72" s="1118"/>
      <c r="AJ72" s="887"/>
      <c r="AK72" s="466"/>
      <c r="AL72" s="468"/>
      <c r="AM72" s="612"/>
      <c r="AN72" s="1295">
        <v>3</v>
      </c>
      <c r="AO72" s="980" t="s">
        <v>1131</v>
      </c>
      <c r="AP72" s="980" t="s">
        <v>1131</v>
      </c>
      <c r="AQ72" s="510"/>
      <c r="AR72" s="107"/>
      <c r="AS72" s="107"/>
      <c r="AT72" s="510"/>
      <c r="AU72" s="998"/>
      <c r="AV72" s="107" t="s">
        <v>1088</v>
      </c>
      <c r="AW72" s="107" t="s">
        <v>1088</v>
      </c>
      <c r="AX72" s="107" t="s">
        <v>1088</v>
      </c>
      <c r="AY72" s="499"/>
      <c r="AZ72" s="107" t="s">
        <v>1088</v>
      </c>
      <c r="BA72" s="107" t="s">
        <v>1088</v>
      </c>
      <c r="BB72" s="107" t="s">
        <v>1088</v>
      </c>
      <c r="BC72" s="107" t="s">
        <v>1088</v>
      </c>
      <c r="BD72" s="107" t="s">
        <v>1088</v>
      </c>
      <c r="BE72" s="595" t="s">
        <v>1088</v>
      </c>
      <c r="BF72" s="107" t="s">
        <v>1088</v>
      </c>
      <c r="BG72" s="596"/>
      <c r="BH72" s="565"/>
      <c r="BI72" s="1"/>
      <c r="BJ72" s="1335"/>
      <c r="BK72" s="1366"/>
      <c r="BL72" s="1366"/>
      <c r="BM72" s="1366"/>
      <c r="BN72" s="1595"/>
      <c r="BO72" s="1392"/>
      <c r="BP72" s="1392"/>
      <c r="BQ72" s="1392"/>
      <c r="BR72" s="1392"/>
      <c r="BS72" s="1655"/>
      <c r="BT72" s="1366"/>
      <c r="BU72" s="1366"/>
      <c r="BV72" s="1366"/>
      <c r="BW72" s="1366"/>
      <c r="BX72" s="1366"/>
      <c r="BY72" s="1419"/>
      <c r="BZ72" s="1595"/>
      <c r="CA72" s="1"/>
      <c r="CB72" s="1"/>
    </row>
    <row r="73" spans="1:80" s="6" customFormat="1" ht="25.5" x14ac:dyDescent="0.25">
      <c r="A73" s="21">
        <v>69</v>
      </c>
      <c r="B73" s="1064">
        <v>14</v>
      </c>
      <c r="C73" s="21">
        <v>69</v>
      </c>
      <c r="D73" s="1196" t="s">
        <v>87</v>
      </c>
      <c r="E73" s="54"/>
      <c r="F73" s="254"/>
      <c r="G73" s="254">
        <v>2003</v>
      </c>
      <c r="H73" s="4"/>
      <c r="I73" s="40"/>
      <c r="J73" s="24">
        <v>721</v>
      </c>
      <c r="K73" s="497">
        <v>721</v>
      </c>
      <c r="L73" s="510"/>
      <c r="M73" s="510"/>
      <c r="N73" s="511"/>
      <c r="O73" s="74"/>
      <c r="P73" s="74" t="s">
        <v>1180</v>
      </c>
      <c r="Q73" s="74" t="s">
        <v>1180</v>
      </c>
      <c r="R73" s="497" t="s">
        <v>1091</v>
      </c>
      <c r="S73" s="497" t="s">
        <v>1092</v>
      </c>
      <c r="T73" s="107"/>
      <c r="U73" s="107">
        <v>2003</v>
      </c>
      <c r="V73" s="121">
        <v>281438</v>
      </c>
      <c r="W73" s="74"/>
      <c r="X73" s="663"/>
      <c r="Y73" s="121"/>
      <c r="Z73" s="121"/>
      <c r="AA73" s="107"/>
      <c r="AB73" s="3"/>
      <c r="AC73" s="10"/>
      <c r="AD73" s="497"/>
      <c r="AE73" s="121"/>
      <c r="AF73" s="642"/>
      <c r="AG73" s="1118" t="s">
        <v>1130</v>
      </c>
      <c r="AH73" s="556"/>
      <c r="AI73" s="1118"/>
      <c r="AJ73" s="887"/>
      <c r="AK73" s="466"/>
      <c r="AL73" s="468"/>
      <c r="AM73" s="612"/>
      <c r="AN73" s="1295">
        <v>3</v>
      </c>
      <c r="AO73" s="980" t="s">
        <v>1131</v>
      </c>
      <c r="AP73" s="980" t="s">
        <v>1131</v>
      </c>
      <c r="AQ73" s="510"/>
      <c r="AR73" s="107"/>
      <c r="AS73" s="107"/>
      <c r="AT73" s="510"/>
      <c r="AU73" s="998"/>
      <c r="AV73" s="107" t="s">
        <v>1088</v>
      </c>
      <c r="AW73" s="107" t="s">
        <v>1088</v>
      </c>
      <c r="AX73" s="107" t="s">
        <v>1088</v>
      </c>
      <c r="AY73" s="499"/>
      <c r="AZ73" s="107" t="s">
        <v>1088</v>
      </c>
      <c r="BA73" s="107" t="s">
        <v>1088</v>
      </c>
      <c r="BB73" s="107" t="s">
        <v>1088</v>
      </c>
      <c r="BC73" s="107" t="s">
        <v>1088</v>
      </c>
      <c r="BD73" s="107" t="s">
        <v>1088</v>
      </c>
      <c r="BE73" s="595" t="s">
        <v>1088</v>
      </c>
      <c r="BF73" s="107" t="s">
        <v>1088</v>
      </c>
      <c r="BG73" s="596"/>
      <c r="BH73" s="565"/>
      <c r="BI73" s="1"/>
      <c r="BJ73" s="1335"/>
      <c r="BK73" s="1366"/>
      <c r="BL73" s="1366"/>
      <c r="BM73" s="1366"/>
      <c r="BN73" s="1366"/>
      <c r="BO73" s="1392"/>
      <c r="BP73" s="1392"/>
      <c r="BQ73" s="1392"/>
      <c r="BR73" s="1392"/>
      <c r="BS73" s="1392"/>
      <c r="BT73" s="1366"/>
      <c r="BU73" s="1366"/>
      <c r="BV73" s="1366"/>
      <c r="BW73" s="1366"/>
      <c r="BX73" s="1366"/>
      <c r="BY73" s="1419"/>
      <c r="BZ73" s="1366"/>
      <c r="CA73" s="1"/>
      <c r="CB73" s="1"/>
    </row>
    <row r="74" spans="1:80" ht="38.25" x14ac:dyDescent="0.25">
      <c r="A74" s="21">
        <v>70</v>
      </c>
      <c r="B74" s="1064">
        <v>14</v>
      </c>
      <c r="C74" s="21">
        <v>70</v>
      </c>
      <c r="D74" s="1196" t="s">
        <v>88</v>
      </c>
      <c r="E74" s="54"/>
      <c r="F74" s="254"/>
      <c r="G74" s="254">
        <v>2004</v>
      </c>
      <c r="H74" s="1584"/>
      <c r="I74" s="40"/>
      <c r="J74" s="24">
        <v>257</v>
      </c>
      <c r="K74" s="497">
        <v>257</v>
      </c>
      <c r="L74" s="510"/>
      <c r="M74" s="510"/>
      <c r="P74" s="74" t="s">
        <v>1181</v>
      </c>
      <c r="Q74" s="74" t="s">
        <v>1839</v>
      </c>
      <c r="R74" s="497" t="s">
        <v>1072</v>
      </c>
      <c r="S74" s="497" t="s">
        <v>1072</v>
      </c>
      <c r="U74" s="107">
        <v>2001</v>
      </c>
      <c r="V74" s="116">
        <v>256700</v>
      </c>
      <c r="W74" s="1140" t="s">
        <v>1082</v>
      </c>
      <c r="AB74" s="223">
        <f>257/1800</f>
        <v>0.14277777777777778</v>
      </c>
      <c r="AG74" s="1118" t="s">
        <v>1076</v>
      </c>
      <c r="AH74" s="556"/>
      <c r="AI74" s="1118"/>
      <c r="AJ74" s="1323"/>
      <c r="AK74" s="465" t="s">
        <v>1182</v>
      </c>
      <c r="AN74" s="1295">
        <v>2</v>
      </c>
      <c r="AO74" s="980" t="s">
        <v>1076</v>
      </c>
      <c r="AP74" s="980" t="s">
        <v>1076</v>
      </c>
      <c r="AV74" s="107" t="s">
        <v>1101</v>
      </c>
      <c r="BA74" s="107" t="s">
        <v>1183</v>
      </c>
      <c r="BB74" s="510"/>
      <c r="BE74" s="589"/>
      <c r="BJ74" s="1387" t="s">
        <v>1077</v>
      </c>
      <c r="BK74" s="1415" t="s">
        <v>1077</v>
      </c>
      <c r="BL74" s="1415" t="s">
        <v>1078</v>
      </c>
      <c r="BM74" s="1415" t="s">
        <v>1078</v>
      </c>
      <c r="BN74" s="1415"/>
      <c r="BO74" s="1399" t="s">
        <v>1077</v>
      </c>
      <c r="BP74" s="1399" t="s">
        <v>1077</v>
      </c>
      <c r="BQ74" s="1399" t="s">
        <v>1078</v>
      </c>
      <c r="BR74" s="1399" t="s">
        <v>1077</v>
      </c>
      <c r="BS74" s="1399"/>
      <c r="BT74" s="1415" t="s">
        <v>1077</v>
      </c>
      <c r="BU74" s="1415" t="s">
        <v>1077</v>
      </c>
      <c r="BV74" s="1415" t="s">
        <v>1078</v>
      </c>
      <c r="BW74" s="1415" t="s">
        <v>1077</v>
      </c>
      <c r="BX74" s="1415" t="s">
        <v>1084</v>
      </c>
      <c r="BY74" s="1425" t="s">
        <v>1078</v>
      </c>
      <c r="BZ74" s="1366"/>
    </row>
    <row r="75" spans="1:80" x14ac:dyDescent="0.25">
      <c r="A75" s="21">
        <v>71</v>
      </c>
      <c r="B75" s="1064">
        <v>14</v>
      </c>
      <c r="C75" s="39">
        <v>71</v>
      </c>
      <c r="D75" s="1198" t="s">
        <v>89</v>
      </c>
      <c r="E75" s="1392"/>
      <c r="F75" s="438"/>
      <c r="G75" s="438">
        <v>2004</v>
      </c>
      <c r="H75" s="66"/>
      <c r="I75" s="104"/>
      <c r="J75" s="147">
        <v>3000</v>
      </c>
      <c r="K75" s="353">
        <v>3000</v>
      </c>
      <c r="L75" s="509"/>
      <c r="M75" s="509"/>
      <c r="N75" s="515"/>
      <c r="O75" s="110"/>
      <c r="P75" s="110" t="s">
        <v>1184</v>
      </c>
      <c r="Q75" s="110" t="s">
        <v>1249</v>
      </c>
      <c r="R75" s="353" t="s">
        <v>1072</v>
      </c>
      <c r="S75" s="353" t="s">
        <v>1072</v>
      </c>
      <c r="T75" s="593"/>
      <c r="U75" s="433"/>
      <c r="V75" s="1579"/>
      <c r="W75" s="1156"/>
      <c r="X75" s="871"/>
      <c r="Y75" s="139"/>
      <c r="Z75" s="139"/>
      <c r="AA75" s="433"/>
      <c r="AB75" s="46"/>
      <c r="AC75" s="138"/>
      <c r="AD75" s="353"/>
      <c r="AE75" s="139"/>
      <c r="AF75" s="643"/>
      <c r="AG75" s="1119"/>
      <c r="AH75" s="557"/>
      <c r="AI75" s="1119"/>
      <c r="AJ75" s="1120"/>
      <c r="AK75" s="467"/>
      <c r="AL75" s="484"/>
      <c r="AM75" s="613"/>
      <c r="AN75" s="1299">
        <v>3</v>
      </c>
      <c r="AO75" s="981" t="s">
        <v>1131</v>
      </c>
      <c r="AP75" s="981" t="s">
        <v>1131</v>
      </c>
      <c r="AQ75" s="509"/>
      <c r="AR75" s="433"/>
      <c r="AS75" s="433"/>
      <c r="AT75" s="509"/>
      <c r="AU75" s="999"/>
      <c r="AV75" s="433" t="s">
        <v>1101</v>
      </c>
      <c r="AW75" s="433"/>
      <c r="AX75" s="433"/>
      <c r="AY75" s="433"/>
      <c r="AZ75" s="433"/>
      <c r="BA75" s="433"/>
      <c r="BB75" s="509"/>
      <c r="BC75" s="433"/>
      <c r="BD75" s="433"/>
      <c r="BE75" s="590"/>
      <c r="BF75" s="509"/>
      <c r="BG75" s="600"/>
      <c r="BH75" s="566"/>
      <c r="BI75" s="142"/>
      <c r="BJ75" s="1335"/>
      <c r="BK75" s="1366"/>
      <c r="BL75" s="1366"/>
      <c r="BM75" s="1366"/>
      <c r="BN75" s="1366"/>
      <c r="BO75" s="1392"/>
      <c r="BP75" s="1392"/>
      <c r="BQ75" s="1392"/>
      <c r="BR75" s="1392"/>
      <c r="BS75" s="1392"/>
      <c r="BT75" s="1366"/>
      <c r="BU75" s="1366"/>
      <c r="BV75" s="1366"/>
      <c r="BW75" s="1366"/>
      <c r="BX75" s="1366"/>
      <c r="BY75" s="1419"/>
      <c r="BZ75" s="1366"/>
      <c r="CA75" s="142"/>
      <c r="CB75" s="142"/>
    </row>
    <row r="76" spans="1:80" x14ac:dyDescent="0.25">
      <c r="A76" s="21">
        <v>72</v>
      </c>
      <c r="B76" s="1064">
        <v>14</v>
      </c>
      <c r="C76" s="39">
        <v>72</v>
      </c>
      <c r="D76" s="1198" t="s">
        <v>90</v>
      </c>
      <c r="E76" s="1392"/>
      <c r="F76" s="438"/>
      <c r="G76" s="438">
        <v>2004</v>
      </c>
      <c r="H76" s="66"/>
      <c r="I76" s="104"/>
      <c r="J76" s="438">
        <v>175</v>
      </c>
      <c r="K76" s="353">
        <v>175</v>
      </c>
      <c r="L76" s="509"/>
      <c r="M76" s="509"/>
      <c r="N76" s="515"/>
      <c r="O76" s="110"/>
      <c r="P76" s="110"/>
      <c r="Q76" s="110"/>
      <c r="R76" s="353" t="s">
        <v>1072</v>
      </c>
      <c r="S76" s="353" t="s">
        <v>1072</v>
      </c>
      <c r="T76" s="433"/>
      <c r="U76" s="433"/>
      <c r="V76" s="139"/>
      <c r="W76" s="110"/>
      <c r="X76" s="871"/>
      <c r="Y76" s="139"/>
      <c r="Z76" s="139"/>
      <c r="AA76" s="433"/>
      <c r="AB76" s="46"/>
      <c r="AC76" s="138"/>
      <c r="AD76" s="353"/>
      <c r="AE76" s="572"/>
      <c r="AF76" s="644"/>
      <c r="AG76" s="1119"/>
      <c r="AH76" s="557"/>
      <c r="AI76" s="1119"/>
      <c r="AJ76" s="1120"/>
      <c r="AK76" s="467"/>
      <c r="AL76" s="484"/>
      <c r="AM76" s="613"/>
      <c r="AN76" s="1299">
        <v>3</v>
      </c>
      <c r="AO76" s="981" t="s">
        <v>1131</v>
      </c>
      <c r="AP76" s="981" t="s">
        <v>1131</v>
      </c>
      <c r="AQ76" s="509"/>
      <c r="AR76" s="433"/>
      <c r="AS76" s="433"/>
      <c r="AT76" s="509"/>
      <c r="AU76" s="999"/>
      <c r="AV76" s="433" t="s">
        <v>1101</v>
      </c>
      <c r="AW76" s="433"/>
      <c r="AX76" s="433"/>
      <c r="AY76" s="433"/>
      <c r="AZ76" s="433"/>
      <c r="BA76" s="433"/>
      <c r="BB76" s="509"/>
      <c r="BC76" s="433"/>
      <c r="BD76" s="433"/>
      <c r="BE76" s="590"/>
      <c r="BF76" s="509"/>
      <c r="BG76" s="600"/>
      <c r="BH76" s="566"/>
      <c r="BI76" s="142"/>
      <c r="BJ76" s="1335"/>
      <c r="BK76" s="1366"/>
      <c r="BL76" s="1366"/>
      <c r="BM76" s="1366"/>
      <c r="BN76" s="1366"/>
      <c r="BO76" s="1392"/>
      <c r="BP76" s="1392"/>
      <c r="BQ76" s="1392"/>
      <c r="BR76" s="1392"/>
      <c r="BS76" s="1392"/>
      <c r="BT76" s="1366"/>
      <c r="BU76" s="1366"/>
      <c r="BV76" s="1366"/>
      <c r="BW76" s="1366"/>
      <c r="BX76" s="1366"/>
      <c r="BY76" s="1419"/>
      <c r="BZ76" s="1366"/>
      <c r="CA76" s="142"/>
      <c r="CB76" s="142"/>
    </row>
    <row r="77" spans="1:80" ht="25.5" x14ac:dyDescent="0.25">
      <c r="A77" s="21">
        <v>73</v>
      </c>
      <c r="B77" s="1065">
        <v>14</v>
      </c>
      <c r="C77" s="21">
        <v>73</v>
      </c>
      <c r="D77" s="1196" t="s">
        <v>91</v>
      </c>
      <c r="E77" s="54"/>
      <c r="F77" s="254"/>
      <c r="G77" s="254">
        <v>2010</v>
      </c>
      <c r="H77" s="1584"/>
      <c r="I77" s="40"/>
      <c r="J77" s="254">
        <v>7500</v>
      </c>
      <c r="K77" s="497">
        <v>7500</v>
      </c>
      <c r="L77" s="74"/>
      <c r="M77" s="510"/>
      <c r="O77" s="74" t="s">
        <v>1185</v>
      </c>
      <c r="P77" s="116" t="s">
        <v>1186</v>
      </c>
      <c r="Q77" s="116" t="s">
        <v>1186</v>
      </c>
      <c r="R77" s="497" t="s">
        <v>1072</v>
      </c>
      <c r="S77" s="497" t="s">
        <v>1072</v>
      </c>
      <c r="T77" s="885"/>
      <c r="U77" s="1153"/>
      <c r="V77" s="1157"/>
      <c r="W77" s="1157" t="s">
        <v>1123</v>
      </c>
      <c r="X77" s="663" t="s">
        <v>1187</v>
      </c>
      <c r="Y77" s="139"/>
      <c r="Z77" s="460">
        <v>53</v>
      </c>
      <c r="AE77" s="573">
        <v>34851</v>
      </c>
      <c r="AF77" s="645">
        <v>36465</v>
      </c>
      <c r="AG77" s="465" t="s">
        <v>1076</v>
      </c>
      <c r="AI77" s="465"/>
      <c r="AJ77" s="888"/>
      <c r="AL77" s="468" t="s">
        <v>1188</v>
      </c>
      <c r="AM77" s="614" t="s">
        <v>1189</v>
      </c>
      <c r="AN77" s="1295">
        <v>2</v>
      </c>
      <c r="AO77" s="551" t="s">
        <v>1076</v>
      </c>
      <c r="AP77" s="551" t="s">
        <v>1076</v>
      </c>
      <c r="AV77" s="107" t="s">
        <v>1101</v>
      </c>
      <c r="BB77" s="510"/>
      <c r="BE77" s="589"/>
      <c r="BJ77" s="1387" t="s">
        <v>1077</v>
      </c>
      <c r="BK77" s="1415" t="s">
        <v>1077</v>
      </c>
      <c r="BL77" s="1415" t="s">
        <v>1078</v>
      </c>
      <c r="BM77" s="1415" t="s">
        <v>1077</v>
      </c>
      <c r="BN77" s="1415"/>
      <c r="BO77" s="1399" t="s">
        <v>1077</v>
      </c>
      <c r="BP77" s="1399" t="s">
        <v>1077</v>
      </c>
      <c r="BQ77" s="1399" t="s">
        <v>1078</v>
      </c>
      <c r="BR77" s="1399" t="s">
        <v>1077</v>
      </c>
      <c r="BS77" s="1399"/>
      <c r="BT77" s="1415" t="s">
        <v>1077</v>
      </c>
      <c r="BU77" s="1415" t="s">
        <v>1077</v>
      </c>
      <c r="BV77" s="1415" t="s">
        <v>1078</v>
      </c>
      <c r="BW77" s="1415" t="s">
        <v>1077</v>
      </c>
      <c r="BX77" s="1415" t="s">
        <v>1077</v>
      </c>
      <c r="BY77" s="1425" t="s">
        <v>1078</v>
      </c>
      <c r="BZ77" s="1366"/>
    </row>
    <row r="78" spans="1:80" ht="30" x14ac:dyDescent="0.25">
      <c r="A78" s="21">
        <v>74</v>
      </c>
      <c r="B78" s="1065">
        <v>14</v>
      </c>
      <c r="C78" s="21">
        <v>74</v>
      </c>
      <c r="D78" s="1196" t="s">
        <v>93</v>
      </c>
      <c r="E78" s="54"/>
      <c r="F78" s="254"/>
      <c r="G78" s="254">
        <v>2010</v>
      </c>
      <c r="H78" s="1584"/>
      <c r="I78" s="40"/>
      <c r="J78" s="254">
        <v>5170</v>
      </c>
      <c r="K78" s="497">
        <v>5170</v>
      </c>
      <c r="L78" s="74"/>
      <c r="M78" s="510"/>
      <c r="O78" s="74" t="s">
        <v>1190</v>
      </c>
      <c r="P78" s="116" t="s">
        <v>1191</v>
      </c>
      <c r="Q78" s="116" t="s">
        <v>4557</v>
      </c>
      <c r="R78" s="497" t="s">
        <v>1072</v>
      </c>
      <c r="S78" s="497" t="s">
        <v>1072</v>
      </c>
      <c r="U78" s="107">
        <v>2016</v>
      </c>
      <c r="V78" s="121">
        <v>161300</v>
      </c>
      <c r="W78" s="74" t="s">
        <v>1192</v>
      </c>
      <c r="X78" s="663" t="s">
        <v>1193</v>
      </c>
      <c r="Y78" s="139"/>
      <c r="Z78" s="460">
        <v>12</v>
      </c>
      <c r="AA78" s="107">
        <v>2</v>
      </c>
      <c r="AE78" s="573">
        <v>36586</v>
      </c>
      <c r="AF78" s="645">
        <v>36951</v>
      </c>
      <c r="AG78" s="465" t="s">
        <v>1076</v>
      </c>
      <c r="AI78" s="465"/>
      <c r="AJ78" s="888"/>
      <c r="AL78" s="477" t="s">
        <v>1194</v>
      </c>
      <c r="AM78" s="612" t="s">
        <v>1195</v>
      </c>
      <c r="AN78" s="1295">
        <v>2</v>
      </c>
      <c r="AO78" s="551" t="s">
        <v>1076</v>
      </c>
      <c r="AP78" s="551" t="s">
        <v>1076</v>
      </c>
      <c r="AV78" s="107" t="s">
        <v>1101</v>
      </c>
      <c r="BB78" s="510"/>
      <c r="BE78" s="589"/>
      <c r="BJ78" s="1387" t="s">
        <v>1077</v>
      </c>
      <c r="BK78" s="1415" t="s">
        <v>1077</v>
      </c>
      <c r="BL78" s="1415" t="s">
        <v>1078</v>
      </c>
      <c r="BM78" s="1415" t="s">
        <v>1077</v>
      </c>
      <c r="BN78" s="1643"/>
      <c r="BO78" s="1399" t="s">
        <v>1077</v>
      </c>
      <c r="BP78" s="1399" t="s">
        <v>1077</v>
      </c>
      <c r="BQ78" s="1399" t="s">
        <v>1078</v>
      </c>
      <c r="BR78" s="1399" t="s">
        <v>1077</v>
      </c>
      <c r="BS78" s="1657"/>
      <c r="BT78" s="1415" t="s">
        <v>1077</v>
      </c>
      <c r="BU78" s="1415" t="s">
        <v>1077</v>
      </c>
      <c r="BV78" s="1415" t="s">
        <v>1078</v>
      </c>
      <c r="BW78" s="1415" t="s">
        <v>1077</v>
      </c>
      <c r="BX78" s="1415" t="s">
        <v>1077</v>
      </c>
      <c r="BY78" s="1425" t="s">
        <v>1078</v>
      </c>
      <c r="BZ78" s="1595"/>
    </row>
    <row r="79" spans="1:80" ht="25.5" x14ac:dyDescent="0.25">
      <c r="A79" s="21">
        <v>75</v>
      </c>
      <c r="B79" s="1065">
        <v>14</v>
      </c>
      <c r="C79" s="21">
        <v>75</v>
      </c>
      <c r="D79" s="1196" t="s">
        <v>94</v>
      </c>
      <c r="E79" s="54"/>
      <c r="F79" s="254"/>
      <c r="G79" s="254">
        <v>2010</v>
      </c>
      <c r="H79" s="1584"/>
      <c r="I79" s="40"/>
      <c r="J79" s="24">
        <v>7700</v>
      </c>
      <c r="K79" s="497">
        <v>7700</v>
      </c>
      <c r="L79" s="74"/>
      <c r="M79" s="510"/>
      <c r="O79" s="74" t="s">
        <v>1185</v>
      </c>
      <c r="P79" s="116" t="s">
        <v>1196</v>
      </c>
      <c r="Q79" s="116" t="s">
        <v>4558</v>
      </c>
      <c r="R79" s="497" t="s">
        <v>1072</v>
      </c>
      <c r="S79" s="497" t="s">
        <v>1072</v>
      </c>
      <c r="V79" s="6"/>
      <c r="W79" s="74" t="s">
        <v>1197</v>
      </c>
      <c r="X79" s="663" t="s">
        <v>1193</v>
      </c>
      <c r="Y79" s="139"/>
      <c r="Z79" s="460">
        <v>24</v>
      </c>
      <c r="AA79" s="107">
        <v>2</v>
      </c>
      <c r="AE79" s="573">
        <v>35704</v>
      </c>
      <c r="AF79" s="645">
        <v>36434</v>
      </c>
      <c r="AG79" s="465" t="s">
        <v>1076</v>
      </c>
      <c r="AI79" s="465"/>
      <c r="AJ79" s="888"/>
      <c r="AL79" s="477" t="s">
        <v>1198</v>
      </c>
      <c r="AM79" s="612" t="s">
        <v>1195</v>
      </c>
      <c r="AN79" s="1295">
        <v>2</v>
      </c>
      <c r="AO79" s="551" t="s">
        <v>1076</v>
      </c>
      <c r="AP79" s="551" t="s">
        <v>1076</v>
      </c>
      <c r="AV79" s="107" t="s">
        <v>1101</v>
      </c>
      <c r="BB79" s="510"/>
      <c r="BE79" s="589"/>
      <c r="BJ79" s="1387" t="s">
        <v>1077</v>
      </c>
      <c r="BK79" s="1415" t="s">
        <v>1077</v>
      </c>
      <c r="BL79" s="1415" t="s">
        <v>1078</v>
      </c>
      <c r="BM79" s="1415" t="s">
        <v>1077</v>
      </c>
      <c r="BN79" s="1415"/>
      <c r="BO79" s="1399" t="s">
        <v>1077</v>
      </c>
      <c r="BP79" s="1399" t="s">
        <v>1077</v>
      </c>
      <c r="BQ79" s="1399" t="s">
        <v>1078</v>
      </c>
      <c r="BR79" s="1399" t="s">
        <v>1077</v>
      </c>
      <c r="BS79" s="1399"/>
      <c r="BT79" s="1415" t="s">
        <v>1077</v>
      </c>
      <c r="BU79" s="1415" t="s">
        <v>1077</v>
      </c>
      <c r="BV79" s="1415" t="s">
        <v>1078</v>
      </c>
      <c r="BW79" s="1415" t="s">
        <v>1077</v>
      </c>
      <c r="BX79" s="1415" t="s">
        <v>1084</v>
      </c>
      <c r="BY79" s="1425" t="s">
        <v>1078</v>
      </c>
      <c r="BZ79" s="1366"/>
    </row>
    <row r="80" spans="1:80" ht="34.5" customHeight="1" x14ac:dyDescent="0.25">
      <c r="A80" s="21">
        <v>76</v>
      </c>
      <c r="B80" s="1064">
        <v>14</v>
      </c>
      <c r="C80" s="21">
        <v>76</v>
      </c>
      <c r="D80" s="1196" t="s">
        <v>95</v>
      </c>
      <c r="E80" s="54"/>
      <c r="F80" s="254"/>
      <c r="G80" s="254">
        <v>2010</v>
      </c>
      <c r="H80" s="4"/>
      <c r="I80" s="40"/>
      <c r="J80" s="24">
        <v>1500</v>
      </c>
      <c r="K80" s="497">
        <v>1500</v>
      </c>
      <c r="M80" s="510"/>
      <c r="O80" s="74" t="s">
        <v>1185</v>
      </c>
      <c r="P80" s="116" t="s">
        <v>1199</v>
      </c>
      <c r="Q80" s="116" t="s">
        <v>1088</v>
      </c>
      <c r="R80" s="497" t="s">
        <v>1072</v>
      </c>
      <c r="S80" s="497" t="s">
        <v>1072</v>
      </c>
      <c r="V80" s="1578"/>
      <c r="W80" s="636" t="s">
        <v>1197</v>
      </c>
      <c r="X80" s="663" t="s">
        <v>1193</v>
      </c>
      <c r="Y80" s="139"/>
      <c r="Z80" s="460">
        <v>24</v>
      </c>
      <c r="AA80" s="107">
        <v>2</v>
      </c>
      <c r="AE80" s="573">
        <v>35735</v>
      </c>
      <c r="AF80" s="645">
        <v>36465</v>
      </c>
      <c r="AG80" s="465" t="s">
        <v>1076</v>
      </c>
      <c r="AI80" s="465"/>
      <c r="AJ80" s="888"/>
      <c r="AL80" s="468" t="s">
        <v>1200</v>
      </c>
      <c r="AM80" s="614" t="s">
        <v>1201</v>
      </c>
      <c r="AN80" s="1295">
        <v>2</v>
      </c>
      <c r="AO80" s="551" t="s">
        <v>1076</v>
      </c>
      <c r="AP80" s="551" t="s">
        <v>1076</v>
      </c>
      <c r="AV80" s="107" t="s">
        <v>1101</v>
      </c>
      <c r="BB80" s="510"/>
      <c r="BE80" s="589"/>
      <c r="BJ80" s="1387" t="s">
        <v>1077</v>
      </c>
      <c r="BK80" s="1415" t="s">
        <v>1077</v>
      </c>
      <c r="BL80" s="1415" t="s">
        <v>1078</v>
      </c>
      <c r="BM80" s="1415" t="s">
        <v>1077</v>
      </c>
      <c r="BN80" s="1415"/>
      <c r="BO80" s="1399" t="s">
        <v>1077</v>
      </c>
      <c r="BP80" s="1399" t="s">
        <v>1077</v>
      </c>
      <c r="BQ80" s="1399" t="s">
        <v>1078</v>
      </c>
      <c r="BR80" s="1399" t="s">
        <v>1077</v>
      </c>
      <c r="BS80" s="1399"/>
      <c r="BT80" s="1415" t="s">
        <v>1077</v>
      </c>
      <c r="BU80" s="1415" t="s">
        <v>1077</v>
      </c>
      <c r="BV80" s="1415" t="s">
        <v>1078</v>
      </c>
      <c r="BW80" s="1415" t="s">
        <v>1077</v>
      </c>
      <c r="BX80" s="1415" t="s">
        <v>1084</v>
      </c>
      <c r="BY80" s="1425" t="s">
        <v>1078</v>
      </c>
      <c r="BZ80" s="1366"/>
    </row>
    <row r="81" spans="1:80" ht="60" x14ac:dyDescent="0.25">
      <c r="A81" s="21">
        <v>77</v>
      </c>
      <c r="B81" s="1064">
        <v>14</v>
      </c>
      <c r="C81" s="21">
        <v>77</v>
      </c>
      <c r="D81" s="1196" t="s">
        <v>96</v>
      </c>
      <c r="E81" s="54"/>
      <c r="F81" s="254"/>
      <c r="G81" s="254">
        <v>2010</v>
      </c>
      <c r="H81" s="4"/>
      <c r="I81" s="40"/>
      <c r="J81" s="24">
        <v>245</v>
      </c>
      <c r="K81" s="497">
        <v>245</v>
      </c>
      <c r="M81" s="510"/>
      <c r="O81" s="74" t="s">
        <v>1185</v>
      </c>
      <c r="P81" s="116" t="s">
        <v>1202</v>
      </c>
      <c r="Q81" s="116" t="s">
        <v>2117</v>
      </c>
      <c r="R81" s="497" t="s">
        <v>1072</v>
      </c>
      <c r="S81" s="497" t="s">
        <v>1072</v>
      </c>
      <c r="U81" s="107">
        <v>2011</v>
      </c>
      <c r="V81" s="116">
        <v>3670500</v>
      </c>
      <c r="W81" s="74" t="s">
        <v>1203</v>
      </c>
      <c r="X81" s="663" t="s">
        <v>1193</v>
      </c>
      <c r="Y81" s="139"/>
      <c r="Z81" s="460">
        <v>24</v>
      </c>
      <c r="AA81" s="107">
        <v>2</v>
      </c>
      <c r="AB81" s="3">
        <v>76</v>
      </c>
      <c r="AD81" s="74" t="s">
        <v>1204</v>
      </c>
      <c r="AE81" s="573">
        <v>35765</v>
      </c>
      <c r="AF81" s="645">
        <v>36495</v>
      </c>
      <c r="AG81" s="465" t="s">
        <v>1076</v>
      </c>
      <c r="AI81" s="465"/>
      <c r="AJ81" s="888"/>
      <c r="AL81" s="477" t="s">
        <v>1194</v>
      </c>
      <c r="AM81" s="612" t="s">
        <v>1205</v>
      </c>
      <c r="AN81" s="1295">
        <v>2</v>
      </c>
      <c r="AO81" s="551" t="s">
        <v>1076</v>
      </c>
      <c r="AP81" s="551" t="s">
        <v>1076</v>
      </c>
      <c r="AV81" s="107" t="s">
        <v>1101</v>
      </c>
      <c r="BA81" s="107" t="s">
        <v>1178</v>
      </c>
      <c r="BB81" s="510"/>
      <c r="BE81" s="589"/>
      <c r="BJ81" s="1387" t="s">
        <v>1077</v>
      </c>
      <c r="BK81" s="1415" t="s">
        <v>1077</v>
      </c>
      <c r="BL81" s="1415" t="s">
        <v>1078</v>
      </c>
      <c r="BM81" s="1415" t="s">
        <v>1077</v>
      </c>
      <c r="BN81" s="1415"/>
      <c r="BO81" s="1399" t="s">
        <v>1077</v>
      </c>
      <c r="BP81" s="1399" t="s">
        <v>1077</v>
      </c>
      <c r="BQ81" s="1399" t="s">
        <v>1078</v>
      </c>
      <c r="BR81" s="1399" t="s">
        <v>1077</v>
      </c>
      <c r="BS81" s="1399"/>
      <c r="BT81" s="1415" t="s">
        <v>1077</v>
      </c>
      <c r="BU81" s="1415" t="s">
        <v>1077</v>
      </c>
      <c r="BV81" s="1415" t="s">
        <v>1078</v>
      </c>
      <c r="BW81" s="1415" t="s">
        <v>1077</v>
      </c>
      <c r="BX81" s="1415" t="s">
        <v>1077</v>
      </c>
      <c r="BY81" s="1425" t="s">
        <v>1078</v>
      </c>
      <c r="BZ81" s="1366"/>
    </row>
    <row r="82" spans="1:80" ht="25.5" x14ac:dyDescent="0.25">
      <c r="A82" s="21">
        <v>78</v>
      </c>
      <c r="B82" s="1064">
        <v>14</v>
      </c>
      <c r="C82" s="21">
        <v>78</v>
      </c>
      <c r="D82" s="1196" t="s">
        <v>97</v>
      </c>
      <c r="E82" s="54"/>
      <c r="F82" s="254"/>
      <c r="G82" s="254">
        <v>2010</v>
      </c>
      <c r="H82" s="4"/>
      <c r="I82" s="40"/>
      <c r="J82" s="24">
        <v>5500</v>
      </c>
      <c r="K82" s="497">
        <v>5500</v>
      </c>
      <c r="M82" s="510"/>
      <c r="O82" s="74" t="s">
        <v>1185</v>
      </c>
      <c r="P82" s="116" t="s">
        <v>1206</v>
      </c>
      <c r="Q82" s="116" t="s">
        <v>1088</v>
      </c>
      <c r="R82" s="497" t="s">
        <v>1072</v>
      </c>
      <c r="S82" s="497" t="s">
        <v>1072</v>
      </c>
      <c r="W82" s="74" t="s">
        <v>1197</v>
      </c>
      <c r="X82" s="663" t="s">
        <v>1193</v>
      </c>
      <c r="Y82" s="139"/>
      <c r="Z82" s="460">
        <v>36</v>
      </c>
      <c r="AA82" s="107">
        <v>2</v>
      </c>
      <c r="AE82" s="573">
        <v>35886</v>
      </c>
      <c r="AF82" s="645">
        <v>36982</v>
      </c>
      <c r="AG82" s="465" t="s">
        <v>1076</v>
      </c>
      <c r="AI82" s="465"/>
      <c r="AJ82" s="888"/>
      <c r="AL82" s="477" t="s">
        <v>1198</v>
      </c>
      <c r="AM82" s="612" t="s">
        <v>1207</v>
      </c>
      <c r="AN82" s="1295">
        <v>2</v>
      </c>
      <c r="AO82" s="551" t="s">
        <v>1076</v>
      </c>
      <c r="AP82" s="551" t="s">
        <v>1076</v>
      </c>
      <c r="AV82" s="107" t="s">
        <v>1101</v>
      </c>
      <c r="BB82" s="510"/>
      <c r="BE82" s="589"/>
      <c r="BJ82" s="1387" t="s">
        <v>1077</v>
      </c>
      <c r="BK82" s="1415" t="s">
        <v>1077</v>
      </c>
      <c r="BL82" s="1415" t="s">
        <v>1078</v>
      </c>
      <c r="BM82" s="1415" t="s">
        <v>1077</v>
      </c>
      <c r="BN82" s="1643"/>
      <c r="BO82" s="1399" t="s">
        <v>1077</v>
      </c>
      <c r="BP82" s="1399" t="s">
        <v>1077</v>
      </c>
      <c r="BQ82" s="1399" t="s">
        <v>1078</v>
      </c>
      <c r="BR82" s="1399" t="s">
        <v>1077</v>
      </c>
      <c r="BS82" s="1657"/>
      <c r="BT82" s="1415" t="s">
        <v>1077</v>
      </c>
      <c r="BU82" s="1415" t="s">
        <v>1077</v>
      </c>
      <c r="BV82" s="1415" t="s">
        <v>1078</v>
      </c>
      <c r="BW82" s="1415" t="s">
        <v>1077</v>
      </c>
      <c r="BX82" s="1415" t="s">
        <v>1084</v>
      </c>
      <c r="BY82" s="1425" t="s">
        <v>1078</v>
      </c>
      <c r="BZ82" s="1595"/>
    </row>
    <row r="83" spans="1:80" ht="51" x14ac:dyDescent="0.25">
      <c r="A83" s="21">
        <v>79</v>
      </c>
      <c r="B83" s="1064">
        <v>14</v>
      </c>
      <c r="C83" s="21">
        <v>79</v>
      </c>
      <c r="D83" s="1196" t="s">
        <v>98</v>
      </c>
      <c r="E83" s="54"/>
      <c r="F83" s="254"/>
      <c r="G83" s="254">
        <v>2010</v>
      </c>
      <c r="H83" s="1584"/>
      <c r="I83" s="40"/>
      <c r="J83" s="24">
        <v>880</v>
      </c>
      <c r="K83" s="497">
        <v>880</v>
      </c>
      <c r="M83" s="510"/>
      <c r="O83" s="74" t="s">
        <v>1185</v>
      </c>
      <c r="P83" s="116" t="s">
        <v>1208</v>
      </c>
      <c r="Q83" s="116" t="s">
        <v>1088</v>
      </c>
      <c r="R83" s="497" t="s">
        <v>1072</v>
      </c>
      <c r="S83" s="497" t="s">
        <v>1072</v>
      </c>
      <c r="W83" s="74" t="s">
        <v>1123</v>
      </c>
      <c r="X83" s="663" t="s">
        <v>1209</v>
      </c>
      <c r="Y83" s="139"/>
      <c r="Z83" s="460">
        <v>16</v>
      </c>
      <c r="AD83" s="116" t="s">
        <v>1210</v>
      </c>
      <c r="AE83" s="573">
        <v>36404</v>
      </c>
      <c r="AF83" s="645">
        <v>36892</v>
      </c>
      <c r="AG83" s="465" t="s">
        <v>1076</v>
      </c>
      <c r="AI83" s="465"/>
      <c r="AJ83" s="888"/>
      <c r="AL83" s="468" t="s">
        <v>1211</v>
      </c>
      <c r="AM83" s="614" t="s">
        <v>1212</v>
      </c>
      <c r="AN83" s="1295">
        <v>2</v>
      </c>
      <c r="AO83" s="551" t="s">
        <v>1076</v>
      </c>
      <c r="AP83" s="551" t="s">
        <v>1076</v>
      </c>
      <c r="AV83" s="107" t="s">
        <v>1101</v>
      </c>
      <c r="BB83" s="510"/>
      <c r="BE83" s="589"/>
      <c r="BJ83" s="1387" t="s">
        <v>1077</v>
      </c>
      <c r="BK83" s="1415" t="s">
        <v>1077</v>
      </c>
      <c r="BL83" s="1415" t="s">
        <v>1078</v>
      </c>
      <c r="BM83" s="1415" t="s">
        <v>1077</v>
      </c>
      <c r="BN83" s="1643"/>
      <c r="BO83" s="1399" t="s">
        <v>1077</v>
      </c>
      <c r="BP83" s="1399" t="s">
        <v>1077</v>
      </c>
      <c r="BQ83" s="1399" t="s">
        <v>1078</v>
      </c>
      <c r="BR83" s="1399" t="s">
        <v>1077</v>
      </c>
      <c r="BS83" s="1657"/>
      <c r="BT83" s="1415" t="s">
        <v>1077</v>
      </c>
      <c r="BU83" s="1415" t="s">
        <v>1077</v>
      </c>
      <c r="BV83" s="1415" t="s">
        <v>1078</v>
      </c>
      <c r="BW83" s="1415" t="s">
        <v>1077</v>
      </c>
      <c r="BX83" s="1415" t="s">
        <v>1084</v>
      </c>
      <c r="BY83" s="1425" t="s">
        <v>1078</v>
      </c>
      <c r="BZ83" s="1595"/>
    </row>
    <row r="84" spans="1:80" s="225" customFormat="1" ht="33" customHeight="1" x14ac:dyDescent="0.25">
      <c r="A84" s="21">
        <v>80</v>
      </c>
      <c r="B84" s="1064">
        <v>14</v>
      </c>
      <c r="C84" s="21">
        <v>80</v>
      </c>
      <c r="D84" s="1196" t="s">
        <v>99</v>
      </c>
      <c r="E84" s="54"/>
      <c r="F84" s="254"/>
      <c r="G84" s="254">
        <v>2010</v>
      </c>
      <c r="H84" s="1584"/>
      <c r="I84" s="40"/>
      <c r="J84" s="24">
        <v>4177</v>
      </c>
      <c r="K84" s="497">
        <v>4177</v>
      </c>
      <c r="L84" s="107"/>
      <c r="M84" s="510"/>
      <c r="N84" s="511"/>
      <c r="O84" s="74" t="s">
        <v>1185</v>
      </c>
      <c r="P84" s="74" t="s">
        <v>1213</v>
      </c>
      <c r="Q84" s="74" t="s">
        <v>1259</v>
      </c>
      <c r="R84" s="497" t="s">
        <v>1072</v>
      </c>
      <c r="S84" s="497" t="s">
        <v>1072</v>
      </c>
      <c r="T84" s="107"/>
      <c r="U84" s="107">
        <v>2010</v>
      </c>
      <c r="V84" s="121">
        <v>612093</v>
      </c>
      <c r="W84" s="74"/>
      <c r="X84" s="663" t="s">
        <v>1193</v>
      </c>
      <c r="Y84" s="139"/>
      <c r="Z84" s="460">
        <v>36</v>
      </c>
      <c r="AA84" s="107">
        <v>2</v>
      </c>
      <c r="AB84" s="3">
        <v>44</v>
      </c>
      <c r="AC84" s="10"/>
      <c r="AD84" s="74" t="s">
        <v>1214</v>
      </c>
      <c r="AE84" s="573">
        <v>36100</v>
      </c>
      <c r="AF84" s="645">
        <v>37196</v>
      </c>
      <c r="AG84" s="1592" t="s">
        <v>1076</v>
      </c>
      <c r="AH84" s="555"/>
      <c r="AI84" s="465"/>
      <c r="AJ84" s="888"/>
      <c r="AK84" s="466"/>
      <c r="AL84" s="477" t="s">
        <v>1198</v>
      </c>
      <c r="AM84" s="612" t="s">
        <v>1215</v>
      </c>
      <c r="AN84" s="1295">
        <v>2</v>
      </c>
      <c r="AO84" s="551" t="s">
        <v>1076</v>
      </c>
      <c r="AP84" s="551" t="s">
        <v>1076</v>
      </c>
      <c r="AQ84" s="510"/>
      <c r="AR84" s="107"/>
      <c r="AS84" s="107"/>
      <c r="AT84" s="510"/>
      <c r="AU84" s="998"/>
      <c r="AV84" s="107" t="s">
        <v>1101</v>
      </c>
      <c r="AW84" s="107"/>
      <c r="AX84" s="107"/>
      <c r="AY84" s="107"/>
      <c r="AZ84" s="107"/>
      <c r="BA84" s="107" t="s">
        <v>1216</v>
      </c>
      <c r="BB84" s="510"/>
      <c r="BC84" s="107"/>
      <c r="BD84" s="107"/>
      <c r="BE84" s="589"/>
      <c r="BF84" s="510"/>
      <c r="BG84" s="596"/>
      <c r="BH84" s="565"/>
      <c r="BI84" s="1"/>
      <c r="BJ84" s="1387" t="s">
        <v>1077</v>
      </c>
      <c r="BK84" s="1415" t="s">
        <v>1077</v>
      </c>
      <c r="BL84" s="1415" t="s">
        <v>1078</v>
      </c>
      <c r="BM84" s="1415" t="s">
        <v>1077</v>
      </c>
      <c r="BN84" s="1643"/>
      <c r="BO84" s="1399" t="s">
        <v>1077</v>
      </c>
      <c r="BP84" s="1399" t="s">
        <v>1077</v>
      </c>
      <c r="BQ84" s="1399" t="s">
        <v>1078</v>
      </c>
      <c r="BR84" s="1399" t="s">
        <v>1077</v>
      </c>
      <c r="BS84" s="1657"/>
      <c r="BT84" s="1415" t="s">
        <v>1077</v>
      </c>
      <c r="BU84" s="1415" t="s">
        <v>1077</v>
      </c>
      <c r="BV84" s="1415" t="s">
        <v>1078</v>
      </c>
      <c r="BW84" s="1415" t="s">
        <v>1077</v>
      </c>
      <c r="BX84" s="1415" t="s">
        <v>1077</v>
      </c>
      <c r="BY84" s="1425" t="s">
        <v>1078</v>
      </c>
      <c r="BZ84" s="1595"/>
      <c r="CA84" s="1"/>
      <c r="CB84" s="1"/>
    </row>
    <row r="85" spans="1:80" ht="25.5" x14ac:dyDescent="0.25">
      <c r="A85" s="21">
        <v>81</v>
      </c>
      <c r="B85" s="1064">
        <v>14</v>
      </c>
      <c r="C85" s="21">
        <v>81</v>
      </c>
      <c r="D85" s="1196" t="s">
        <v>100</v>
      </c>
      <c r="E85" s="54"/>
      <c r="F85" s="254"/>
      <c r="G85" s="254">
        <v>2010</v>
      </c>
      <c r="H85" s="1584"/>
      <c r="I85" s="40"/>
      <c r="J85" s="24">
        <v>5400</v>
      </c>
      <c r="K85" s="497">
        <v>5400</v>
      </c>
      <c r="M85" s="510"/>
      <c r="O85" s="74" t="s">
        <v>1217</v>
      </c>
      <c r="P85" s="517" t="s">
        <v>1218</v>
      </c>
      <c r="Q85" s="517" t="s">
        <v>1088</v>
      </c>
      <c r="R85" s="497" t="s">
        <v>1072</v>
      </c>
      <c r="S85" s="497" t="s">
        <v>1072</v>
      </c>
      <c r="W85" s="74" t="s">
        <v>1197</v>
      </c>
      <c r="X85" s="663" t="s">
        <v>1219</v>
      </c>
      <c r="Y85" s="139"/>
      <c r="Z85" s="460">
        <v>40</v>
      </c>
      <c r="AE85" s="573">
        <v>35947</v>
      </c>
      <c r="AF85" s="645">
        <v>37165</v>
      </c>
      <c r="AG85" s="1592" t="s">
        <v>1076</v>
      </c>
      <c r="AI85" s="465"/>
      <c r="AJ85" s="888"/>
      <c r="AL85" s="477" t="s">
        <v>1198</v>
      </c>
      <c r="AM85" s="612" t="s">
        <v>1215</v>
      </c>
      <c r="AN85" s="1295">
        <v>2</v>
      </c>
      <c r="AO85" s="551" t="s">
        <v>1076</v>
      </c>
      <c r="AP85" s="551" t="s">
        <v>1076</v>
      </c>
      <c r="AV85" s="107" t="s">
        <v>1101</v>
      </c>
      <c r="BB85" s="510"/>
      <c r="BE85" s="589"/>
      <c r="BJ85" s="1387" t="s">
        <v>1077</v>
      </c>
      <c r="BK85" s="1415" t="s">
        <v>1077</v>
      </c>
      <c r="BL85" s="1415" t="s">
        <v>1078</v>
      </c>
      <c r="BM85" s="1415" t="s">
        <v>1077</v>
      </c>
      <c r="BN85" s="1643"/>
      <c r="BO85" s="1399" t="s">
        <v>1077</v>
      </c>
      <c r="BP85" s="1399" t="s">
        <v>1077</v>
      </c>
      <c r="BQ85" s="1399" t="s">
        <v>1078</v>
      </c>
      <c r="BR85" s="1399" t="s">
        <v>1077</v>
      </c>
      <c r="BS85" s="1657"/>
      <c r="BT85" s="1415" t="s">
        <v>1077</v>
      </c>
      <c r="BU85" s="1415" t="s">
        <v>1077</v>
      </c>
      <c r="BV85" s="1415" t="s">
        <v>1078</v>
      </c>
      <c r="BW85" s="1415" t="s">
        <v>1077</v>
      </c>
      <c r="BX85" s="1415" t="s">
        <v>1084</v>
      </c>
      <c r="BY85" s="1425" t="s">
        <v>1078</v>
      </c>
      <c r="BZ85" s="1595"/>
    </row>
    <row r="86" spans="1:80" ht="25.5" x14ac:dyDescent="0.25">
      <c r="A86" s="21">
        <v>82</v>
      </c>
      <c r="B86" s="1064">
        <v>14</v>
      </c>
      <c r="C86" s="21">
        <v>82</v>
      </c>
      <c r="D86" s="1196" t="s">
        <v>101</v>
      </c>
      <c r="E86" s="54"/>
      <c r="F86" s="254"/>
      <c r="G86" s="254">
        <v>2010</v>
      </c>
      <c r="H86" s="1584"/>
      <c r="I86" s="40"/>
      <c r="J86" s="24">
        <v>4200</v>
      </c>
      <c r="K86" s="497">
        <v>4200</v>
      </c>
      <c r="M86" s="510"/>
      <c r="O86" s="74" t="s">
        <v>1185</v>
      </c>
      <c r="P86" s="110" t="s">
        <v>1220</v>
      </c>
      <c r="Q86" s="110" t="s">
        <v>1088</v>
      </c>
      <c r="R86" s="497" t="s">
        <v>1072</v>
      </c>
      <c r="S86" s="497" t="s">
        <v>1072</v>
      </c>
      <c r="V86" s="1578"/>
      <c r="W86" s="636" t="s">
        <v>1197</v>
      </c>
      <c r="X86" s="663" t="s">
        <v>1221</v>
      </c>
      <c r="Y86" s="139"/>
      <c r="Z86" s="460">
        <v>48</v>
      </c>
      <c r="AA86" s="107">
        <v>2</v>
      </c>
      <c r="AD86" s="659"/>
      <c r="AE86" s="573">
        <v>35704</v>
      </c>
      <c r="AF86" s="645">
        <v>37165</v>
      </c>
      <c r="AG86" s="465" t="s">
        <v>1076</v>
      </c>
      <c r="AI86" s="465"/>
      <c r="AJ86" s="888"/>
      <c r="AL86" s="468" t="s">
        <v>1198</v>
      </c>
      <c r="AM86" s="612" t="s">
        <v>1207</v>
      </c>
      <c r="AN86" s="1295">
        <v>2</v>
      </c>
      <c r="AO86" s="551" t="s">
        <v>1076</v>
      </c>
      <c r="AP86" s="551" t="s">
        <v>1076</v>
      </c>
      <c r="AV86" s="107" t="s">
        <v>1101</v>
      </c>
      <c r="BB86" s="510"/>
      <c r="BE86" s="589"/>
      <c r="BJ86" s="1387" t="s">
        <v>1077</v>
      </c>
      <c r="BK86" s="1415" t="s">
        <v>1077</v>
      </c>
      <c r="BL86" s="1415" t="s">
        <v>1078</v>
      </c>
      <c r="BM86" s="1415" t="s">
        <v>1077</v>
      </c>
      <c r="BN86" s="1415"/>
      <c r="BO86" s="1399" t="s">
        <v>1077</v>
      </c>
      <c r="BP86" s="1399" t="s">
        <v>1077</v>
      </c>
      <c r="BQ86" s="1399" t="s">
        <v>1078</v>
      </c>
      <c r="BR86" s="1399" t="s">
        <v>1077</v>
      </c>
      <c r="BS86" s="1399"/>
      <c r="BT86" s="1415" t="s">
        <v>1077</v>
      </c>
      <c r="BU86" s="1415" t="s">
        <v>1077</v>
      </c>
      <c r="BV86" s="1415" t="s">
        <v>1078</v>
      </c>
      <c r="BW86" s="1415" t="s">
        <v>1077</v>
      </c>
      <c r="BX86" s="1415" t="s">
        <v>1084</v>
      </c>
      <c r="BY86" s="1425" t="s">
        <v>1078</v>
      </c>
      <c r="BZ86" s="1366"/>
    </row>
    <row r="87" spans="1:80" ht="47.25" customHeight="1" x14ac:dyDescent="0.25">
      <c r="A87" s="21">
        <v>83</v>
      </c>
      <c r="B87" s="1064">
        <v>14</v>
      </c>
      <c r="C87" s="21">
        <v>83</v>
      </c>
      <c r="D87" s="1196" t="s">
        <v>102</v>
      </c>
      <c r="E87" s="54"/>
      <c r="F87" s="254"/>
      <c r="G87" s="254">
        <v>2010</v>
      </c>
      <c r="H87" s="1584"/>
      <c r="I87" s="40"/>
      <c r="J87" s="24">
        <v>3500</v>
      </c>
      <c r="K87" s="497">
        <v>3500</v>
      </c>
      <c r="M87" s="510"/>
      <c r="O87" s="74" t="s">
        <v>1190</v>
      </c>
      <c r="P87" s="74" t="s">
        <v>1222</v>
      </c>
      <c r="Q87" s="74" t="s">
        <v>1454</v>
      </c>
      <c r="R87" s="497" t="s">
        <v>1072</v>
      </c>
      <c r="S87" s="497" t="s">
        <v>1072</v>
      </c>
      <c r="U87" s="107">
        <v>2010</v>
      </c>
      <c r="V87" s="121">
        <v>725747</v>
      </c>
      <c r="X87" s="663" t="s">
        <v>1193</v>
      </c>
      <c r="Y87" s="139"/>
      <c r="Z87" s="460">
        <v>36</v>
      </c>
      <c r="AA87" s="107">
        <v>2</v>
      </c>
      <c r="AE87" s="573">
        <v>35735</v>
      </c>
      <c r="AF87" s="645">
        <v>36831</v>
      </c>
      <c r="AG87" s="465" t="s">
        <v>1076</v>
      </c>
      <c r="AI87" s="465"/>
      <c r="AJ87" s="888"/>
      <c r="AL87" s="477" t="s">
        <v>1194</v>
      </c>
      <c r="AM87" s="612" t="s">
        <v>1223</v>
      </c>
      <c r="AN87" s="1295">
        <v>2</v>
      </c>
      <c r="AO87" s="551" t="s">
        <v>1076</v>
      </c>
      <c r="AP87" s="551" t="s">
        <v>1076</v>
      </c>
      <c r="AV87" s="107" t="s">
        <v>1101</v>
      </c>
      <c r="BB87" s="510"/>
      <c r="BE87" s="589"/>
      <c r="BJ87" s="1387" t="s">
        <v>1077</v>
      </c>
      <c r="BK87" s="1415" t="s">
        <v>1077</v>
      </c>
      <c r="BL87" s="1415" t="s">
        <v>1078</v>
      </c>
      <c r="BM87" s="1415" t="s">
        <v>1077</v>
      </c>
      <c r="BN87" s="1415"/>
      <c r="BO87" s="1399" t="s">
        <v>1077</v>
      </c>
      <c r="BP87" s="1399" t="s">
        <v>1077</v>
      </c>
      <c r="BQ87" s="1399" t="s">
        <v>1078</v>
      </c>
      <c r="BR87" s="1399" t="s">
        <v>1077</v>
      </c>
      <c r="BS87" s="1399"/>
      <c r="BT87" s="1415" t="s">
        <v>1077</v>
      </c>
      <c r="BU87" s="1415" t="s">
        <v>1077</v>
      </c>
      <c r="BV87" s="1415" t="s">
        <v>1078</v>
      </c>
      <c r="BW87" s="1415" t="s">
        <v>1077</v>
      </c>
      <c r="BX87" s="1415" t="s">
        <v>1084</v>
      </c>
      <c r="BY87" s="1425" t="s">
        <v>1078</v>
      </c>
      <c r="BZ87" s="1366"/>
    </row>
    <row r="88" spans="1:80" ht="25.5" x14ac:dyDescent="0.25">
      <c r="A88" s="21">
        <v>84</v>
      </c>
      <c r="B88" s="1064">
        <v>14</v>
      </c>
      <c r="C88" s="21">
        <v>84</v>
      </c>
      <c r="D88" s="1196" t="s">
        <v>103</v>
      </c>
      <c r="E88" s="54"/>
      <c r="F88" s="254"/>
      <c r="G88" s="254">
        <v>2010</v>
      </c>
      <c r="H88" s="1584"/>
      <c r="I88" s="40"/>
      <c r="J88" s="24">
        <v>502</v>
      </c>
      <c r="K88" s="497">
        <v>502</v>
      </c>
      <c r="M88" s="510"/>
      <c r="O88" s="74" t="s">
        <v>1185</v>
      </c>
      <c r="P88" s="74" t="s">
        <v>1224</v>
      </c>
      <c r="Q88" s="74" t="s">
        <v>4571</v>
      </c>
      <c r="R88" s="497" t="s">
        <v>1072</v>
      </c>
      <c r="S88" s="497" t="s">
        <v>1072</v>
      </c>
      <c r="U88" s="107">
        <v>2021</v>
      </c>
      <c r="V88" s="121">
        <v>133204</v>
      </c>
      <c r="X88" s="663" t="s">
        <v>1225</v>
      </c>
      <c r="Y88" s="139"/>
      <c r="Z88" s="460">
        <v>12</v>
      </c>
      <c r="AA88" s="107">
        <v>2</v>
      </c>
      <c r="AD88" s="74"/>
      <c r="AE88" s="573">
        <v>35855</v>
      </c>
      <c r="AF88" s="645">
        <v>36220</v>
      </c>
      <c r="AG88" s="465" t="s">
        <v>1076</v>
      </c>
      <c r="AI88" s="465"/>
      <c r="AJ88" s="888"/>
      <c r="AL88" s="477" t="s">
        <v>1194</v>
      </c>
      <c r="AM88" s="612" t="s">
        <v>1215</v>
      </c>
      <c r="AN88" s="1295">
        <v>2</v>
      </c>
      <c r="AO88" s="551" t="s">
        <v>1076</v>
      </c>
      <c r="AP88" s="551" t="s">
        <v>1076</v>
      </c>
      <c r="AV88" s="107" t="s">
        <v>1101</v>
      </c>
      <c r="BB88" s="510"/>
      <c r="BE88" s="589"/>
      <c r="BJ88" s="1387" t="s">
        <v>1077</v>
      </c>
      <c r="BK88" s="1415" t="s">
        <v>1077</v>
      </c>
      <c r="BL88" s="1415" t="s">
        <v>1078</v>
      </c>
      <c r="BM88" s="1415" t="s">
        <v>1077</v>
      </c>
      <c r="BN88" s="1643"/>
      <c r="BO88" s="1399" t="s">
        <v>1077</v>
      </c>
      <c r="BP88" s="1399" t="s">
        <v>1077</v>
      </c>
      <c r="BQ88" s="1399" t="s">
        <v>1078</v>
      </c>
      <c r="BR88" s="1399" t="s">
        <v>1077</v>
      </c>
      <c r="BS88" s="1657"/>
      <c r="BT88" s="1415" t="s">
        <v>1077</v>
      </c>
      <c r="BU88" s="1415" t="s">
        <v>1077</v>
      </c>
      <c r="BV88" s="1415" t="s">
        <v>1078</v>
      </c>
      <c r="BW88" s="1415" t="s">
        <v>1077</v>
      </c>
      <c r="BX88" s="1415" t="s">
        <v>1084</v>
      </c>
      <c r="BY88" s="1425" t="s">
        <v>1078</v>
      </c>
      <c r="BZ88" s="1595"/>
    </row>
    <row r="89" spans="1:80" ht="36" x14ac:dyDescent="0.25">
      <c r="A89" s="21">
        <v>85</v>
      </c>
      <c r="B89" s="1064">
        <v>14</v>
      </c>
      <c r="C89" s="21">
        <v>85</v>
      </c>
      <c r="D89" s="1196" t="s">
        <v>104</v>
      </c>
      <c r="E89" s="54"/>
      <c r="F89" s="254"/>
      <c r="G89" s="254">
        <v>2010</v>
      </c>
      <c r="H89" s="1584"/>
      <c r="I89" s="40"/>
      <c r="J89" s="24">
        <v>2100</v>
      </c>
      <c r="K89" s="497">
        <v>2100</v>
      </c>
      <c r="M89" s="510"/>
      <c r="O89" s="74" t="s">
        <v>1185</v>
      </c>
      <c r="P89" s="112" t="s">
        <v>1226</v>
      </c>
      <c r="Q89" s="112" t="s">
        <v>1088</v>
      </c>
      <c r="R89" s="497" t="s">
        <v>1072</v>
      </c>
      <c r="S89" s="497" t="s">
        <v>1072</v>
      </c>
      <c r="V89" s="1578"/>
      <c r="W89" s="636" t="s">
        <v>1197</v>
      </c>
      <c r="X89" s="663" t="s">
        <v>1193</v>
      </c>
      <c r="Y89" s="139"/>
      <c r="Z89" s="460">
        <v>37</v>
      </c>
      <c r="AA89" s="107">
        <v>3</v>
      </c>
      <c r="AB89" s="3">
        <v>41</v>
      </c>
      <c r="AD89" s="74" t="s">
        <v>1227</v>
      </c>
      <c r="AE89" s="573">
        <v>35827</v>
      </c>
      <c r="AF89" s="645">
        <v>36951</v>
      </c>
      <c r="AG89" s="465" t="s">
        <v>1076</v>
      </c>
      <c r="AI89" s="465"/>
      <c r="AJ89" s="888"/>
      <c r="AL89" s="468" t="s">
        <v>1194</v>
      </c>
      <c r="AM89" s="612" t="s">
        <v>1189</v>
      </c>
      <c r="AN89" s="1295">
        <v>2</v>
      </c>
      <c r="AO89" s="551" t="s">
        <v>1076</v>
      </c>
      <c r="AP89" s="551" t="s">
        <v>1076</v>
      </c>
      <c r="AV89" s="107" t="s">
        <v>1101</v>
      </c>
      <c r="BA89" s="107" t="s">
        <v>1216</v>
      </c>
      <c r="BB89" s="510"/>
      <c r="BE89" s="589"/>
      <c r="BJ89" s="1387" t="s">
        <v>1077</v>
      </c>
      <c r="BK89" s="1415" t="s">
        <v>1077</v>
      </c>
      <c r="BL89" s="1415" t="s">
        <v>1078</v>
      </c>
      <c r="BM89" s="1415" t="s">
        <v>1077</v>
      </c>
      <c r="BN89" s="1415"/>
      <c r="BO89" s="1399" t="s">
        <v>1077</v>
      </c>
      <c r="BP89" s="1399" t="s">
        <v>1077</v>
      </c>
      <c r="BQ89" s="1399" t="s">
        <v>1078</v>
      </c>
      <c r="BR89" s="1399" t="s">
        <v>1077</v>
      </c>
      <c r="BS89" s="1399"/>
      <c r="BT89" s="1415" t="s">
        <v>1077</v>
      </c>
      <c r="BU89" s="1415" t="s">
        <v>1077</v>
      </c>
      <c r="BV89" s="1415" t="s">
        <v>1078</v>
      </c>
      <c r="BW89" s="1415" t="s">
        <v>1077</v>
      </c>
      <c r="BX89" s="1415" t="s">
        <v>1077</v>
      </c>
      <c r="BY89" s="1425" t="s">
        <v>1078</v>
      </c>
      <c r="BZ89" s="1366"/>
    </row>
    <row r="90" spans="1:80" s="142" customFormat="1" ht="30" customHeight="1" x14ac:dyDescent="0.25">
      <c r="A90" s="21">
        <v>86</v>
      </c>
      <c r="B90" s="1065">
        <v>14</v>
      </c>
      <c r="C90" s="318">
        <v>86</v>
      </c>
      <c r="D90" s="1196" t="s">
        <v>105</v>
      </c>
      <c r="E90" s="54"/>
      <c r="F90" s="254"/>
      <c r="G90" s="254">
        <v>2010</v>
      </c>
      <c r="H90" s="1584"/>
      <c r="I90" s="40"/>
      <c r="J90" s="254">
        <v>4977</v>
      </c>
      <c r="K90" s="497">
        <v>4977</v>
      </c>
      <c r="L90" s="497"/>
      <c r="M90" s="65"/>
      <c r="N90" s="506"/>
      <c r="O90" s="74" t="s">
        <v>1190</v>
      </c>
      <c r="P90" s="116" t="s">
        <v>1228</v>
      </c>
      <c r="Q90" s="116" t="s">
        <v>371</v>
      </c>
      <c r="R90" s="497" t="s">
        <v>1072</v>
      </c>
      <c r="S90" s="497" t="s">
        <v>1072</v>
      </c>
      <c r="T90" s="497"/>
      <c r="U90" s="497"/>
      <c r="V90" s="636"/>
      <c r="W90" s="636" t="s">
        <v>1123</v>
      </c>
      <c r="X90" s="663" t="s">
        <v>1229</v>
      </c>
      <c r="Y90" s="110"/>
      <c r="Z90" s="461">
        <v>72</v>
      </c>
      <c r="AA90" s="74" t="s">
        <v>1230</v>
      </c>
      <c r="AB90" s="1584"/>
      <c r="AC90" s="11"/>
      <c r="AD90" s="74" t="s">
        <v>1231</v>
      </c>
      <c r="AE90" s="573">
        <v>34243</v>
      </c>
      <c r="AF90" s="645">
        <v>36434</v>
      </c>
      <c r="AG90" s="465" t="s">
        <v>1076</v>
      </c>
      <c r="AH90" s="505"/>
      <c r="AI90" s="465"/>
      <c r="AJ90" s="888"/>
      <c r="AK90" s="465"/>
      <c r="AL90" s="468" t="s">
        <v>1198</v>
      </c>
      <c r="AM90" s="614" t="s">
        <v>1232</v>
      </c>
      <c r="AN90" s="1295">
        <v>2</v>
      </c>
      <c r="AO90" s="551" t="s">
        <v>1076</v>
      </c>
      <c r="AP90" s="551" t="s">
        <v>1076</v>
      </c>
      <c r="AQ90" s="65"/>
      <c r="AR90" s="497"/>
      <c r="AS90" s="497"/>
      <c r="AT90" s="65"/>
      <c r="AU90" s="1000"/>
      <c r="AV90" s="497" t="s">
        <v>1101</v>
      </c>
      <c r="AW90" s="497"/>
      <c r="AX90" s="497"/>
      <c r="AY90" s="497"/>
      <c r="AZ90" s="497"/>
      <c r="BA90" s="497"/>
      <c r="BB90" s="65"/>
      <c r="BC90" s="497"/>
      <c r="BD90" s="497"/>
      <c r="BE90" s="591"/>
      <c r="BF90" s="65"/>
      <c r="BG90" s="679"/>
      <c r="BH90" s="567"/>
      <c r="BI90" s="225"/>
      <c r="BJ90" s="1387" t="s">
        <v>1077</v>
      </c>
      <c r="BK90" s="1415" t="s">
        <v>1077</v>
      </c>
      <c r="BL90" s="1415" t="s">
        <v>1078</v>
      </c>
      <c r="BM90" s="1415" t="s">
        <v>1077</v>
      </c>
      <c r="BN90" s="1415"/>
      <c r="BO90" s="1399" t="s">
        <v>1077</v>
      </c>
      <c r="BP90" s="1399" t="s">
        <v>1077</v>
      </c>
      <c r="BQ90" s="1399" t="s">
        <v>1078</v>
      </c>
      <c r="BR90" s="1399" t="s">
        <v>1077</v>
      </c>
      <c r="BS90" s="1399"/>
      <c r="BT90" s="1415" t="s">
        <v>1077</v>
      </c>
      <c r="BU90" s="1415" t="s">
        <v>1077</v>
      </c>
      <c r="BV90" s="1415" t="s">
        <v>1078</v>
      </c>
      <c r="BW90" s="1415" t="s">
        <v>1077</v>
      </c>
      <c r="BX90" s="1415" t="s">
        <v>1084</v>
      </c>
      <c r="BY90" s="1425" t="s">
        <v>1078</v>
      </c>
      <c r="BZ90" s="1366"/>
      <c r="CA90" s="225"/>
      <c r="CB90" s="225"/>
    </row>
    <row r="91" spans="1:80" ht="32.25" customHeight="1" x14ac:dyDescent="0.25">
      <c r="A91" s="21">
        <v>87</v>
      </c>
      <c r="B91" s="1064">
        <v>14</v>
      </c>
      <c r="C91" s="21">
        <v>87</v>
      </c>
      <c r="D91" s="1196" t="s">
        <v>106</v>
      </c>
      <c r="E91" s="54"/>
      <c r="F91" s="254"/>
      <c r="G91" s="254">
        <v>2010</v>
      </c>
      <c r="H91" s="1584"/>
      <c r="I91" s="40"/>
      <c r="J91" s="24">
        <v>2200</v>
      </c>
      <c r="K91" s="497">
        <v>2200</v>
      </c>
      <c r="M91" s="510"/>
      <c r="O91" s="74" t="s">
        <v>1185</v>
      </c>
      <c r="P91" s="74" t="s">
        <v>1233</v>
      </c>
      <c r="Q91" s="74" t="s">
        <v>4559</v>
      </c>
      <c r="R91" s="497" t="s">
        <v>1072</v>
      </c>
      <c r="S91" s="497" t="s">
        <v>1072</v>
      </c>
      <c r="V91" s="1578"/>
      <c r="W91" s="636" t="s">
        <v>1123</v>
      </c>
      <c r="X91" s="663" t="s">
        <v>1234</v>
      </c>
      <c r="Y91" s="139"/>
      <c r="Z91" s="460">
        <v>29</v>
      </c>
      <c r="AA91" s="107">
        <v>2</v>
      </c>
      <c r="AB91" s="3">
        <v>29</v>
      </c>
      <c r="AD91" s="74" t="s">
        <v>1235</v>
      </c>
      <c r="AE91" s="573">
        <v>36039</v>
      </c>
      <c r="AF91" s="645">
        <v>36923</v>
      </c>
      <c r="AG91" s="465" t="s">
        <v>1076</v>
      </c>
      <c r="AI91" s="465"/>
      <c r="AJ91" s="888"/>
      <c r="AL91" s="468" t="s">
        <v>1236</v>
      </c>
      <c r="AM91" s="612" t="s">
        <v>1205</v>
      </c>
      <c r="AN91" s="1295">
        <v>2</v>
      </c>
      <c r="AO91" s="551" t="s">
        <v>1076</v>
      </c>
      <c r="AP91" s="551" t="s">
        <v>1076</v>
      </c>
      <c r="AV91" s="107" t="s">
        <v>1101</v>
      </c>
      <c r="BA91" s="107" t="s">
        <v>1183</v>
      </c>
      <c r="BB91" s="510"/>
      <c r="BE91" s="589"/>
      <c r="BJ91" s="1387" t="s">
        <v>1077</v>
      </c>
      <c r="BK91" s="1415" t="s">
        <v>1077</v>
      </c>
      <c r="BL91" s="1415" t="s">
        <v>1078</v>
      </c>
      <c r="BM91" s="1415" t="s">
        <v>1077</v>
      </c>
      <c r="BN91" s="1415"/>
      <c r="BO91" s="1399" t="s">
        <v>1077</v>
      </c>
      <c r="BP91" s="1399" t="s">
        <v>1077</v>
      </c>
      <c r="BQ91" s="1399" t="s">
        <v>1078</v>
      </c>
      <c r="BR91" s="1399" t="s">
        <v>1077</v>
      </c>
      <c r="BS91" s="1399"/>
      <c r="BT91" s="1415" t="s">
        <v>1077</v>
      </c>
      <c r="BU91" s="1415" t="s">
        <v>1077</v>
      </c>
      <c r="BV91" s="1415" t="s">
        <v>1078</v>
      </c>
      <c r="BW91" s="1415" t="s">
        <v>1077</v>
      </c>
      <c r="BX91" s="1415" t="s">
        <v>1077</v>
      </c>
      <c r="BY91" s="1425" t="s">
        <v>1078</v>
      </c>
      <c r="BZ91" s="1366"/>
    </row>
    <row r="92" spans="1:80" ht="46.5" customHeight="1" x14ac:dyDescent="0.25">
      <c r="A92" s="21">
        <v>88</v>
      </c>
      <c r="B92" s="1064">
        <v>14</v>
      </c>
      <c r="C92" s="21">
        <v>88</v>
      </c>
      <c r="D92" s="1196" t="s">
        <v>107</v>
      </c>
      <c r="E92" s="54"/>
      <c r="F92" s="254"/>
      <c r="G92" s="254">
        <v>2010</v>
      </c>
      <c r="H92" s="1584"/>
      <c r="I92" s="40"/>
      <c r="J92" s="24">
        <v>2000</v>
      </c>
      <c r="K92" s="497">
        <v>2000</v>
      </c>
      <c r="M92" s="510"/>
      <c r="O92" s="74" t="s">
        <v>1185</v>
      </c>
      <c r="P92" s="74" t="s">
        <v>1237</v>
      </c>
      <c r="Q92" s="74" t="s">
        <v>4560</v>
      </c>
      <c r="R92" s="497" t="s">
        <v>1072</v>
      </c>
      <c r="S92" s="497" t="s">
        <v>1072</v>
      </c>
      <c r="W92" s="74" t="s">
        <v>1123</v>
      </c>
      <c r="X92" s="663" t="s">
        <v>1238</v>
      </c>
      <c r="Y92" s="139"/>
      <c r="Z92" s="460">
        <v>63</v>
      </c>
      <c r="AA92" s="433" t="s">
        <v>1239</v>
      </c>
      <c r="AD92" s="74" t="s">
        <v>1240</v>
      </c>
      <c r="AE92" s="573">
        <v>35247</v>
      </c>
      <c r="AF92" s="645">
        <v>37165</v>
      </c>
      <c r="AG92" s="465" t="s">
        <v>1076</v>
      </c>
      <c r="AI92" s="465"/>
      <c r="AJ92" s="888"/>
      <c r="AL92" s="477" t="s">
        <v>1198</v>
      </c>
      <c r="AM92" s="612" t="s">
        <v>1223</v>
      </c>
      <c r="AN92" s="1295">
        <v>2</v>
      </c>
      <c r="AO92" s="551" t="s">
        <v>1076</v>
      </c>
      <c r="AP92" s="551" t="s">
        <v>1076</v>
      </c>
      <c r="AV92" s="107" t="s">
        <v>1101</v>
      </c>
      <c r="BB92" s="510"/>
      <c r="BE92" s="589"/>
      <c r="BJ92" s="1387" t="s">
        <v>1077</v>
      </c>
      <c r="BK92" s="1415" t="s">
        <v>1077</v>
      </c>
      <c r="BL92" s="1415" t="s">
        <v>1078</v>
      </c>
      <c r="BM92" s="1415" t="s">
        <v>1077</v>
      </c>
      <c r="BN92" s="1415"/>
      <c r="BO92" s="1399" t="s">
        <v>1077</v>
      </c>
      <c r="BP92" s="1399" t="s">
        <v>1077</v>
      </c>
      <c r="BQ92" s="1399" t="s">
        <v>1078</v>
      </c>
      <c r="BR92" s="1399" t="s">
        <v>1077</v>
      </c>
      <c r="BS92" s="1399"/>
      <c r="BT92" s="1415" t="s">
        <v>1077</v>
      </c>
      <c r="BU92" s="1415" t="s">
        <v>1077</v>
      </c>
      <c r="BV92" s="1415" t="s">
        <v>1078</v>
      </c>
      <c r="BW92" s="1415" t="s">
        <v>1077</v>
      </c>
      <c r="BX92" s="1415" t="s">
        <v>1077</v>
      </c>
      <c r="BY92" s="1425" t="s">
        <v>1078</v>
      </c>
      <c r="BZ92" s="1366"/>
    </row>
    <row r="93" spans="1:80" ht="38.25" x14ac:dyDescent="0.25">
      <c r="A93" s="21">
        <v>89</v>
      </c>
      <c r="B93" s="1064">
        <v>14</v>
      </c>
      <c r="C93" s="21">
        <v>89</v>
      </c>
      <c r="D93" s="1196" t="s">
        <v>108</v>
      </c>
      <c r="E93" s="54"/>
      <c r="F93" s="254"/>
      <c r="G93" s="254">
        <v>2010</v>
      </c>
      <c r="H93" s="1584"/>
      <c r="I93" s="40"/>
      <c r="J93" s="24">
        <v>850</v>
      </c>
      <c r="K93" s="497">
        <v>850</v>
      </c>
      <c r="M93" s="510"/>
      <c r="O93" s="74" t="s">
        <v>1217</v>
      </c>
      <c r="P93" s="115" t="s">
        <v>1241</v>
      </c>
      <c r="Q93" s="115" t="s">
        <v>1088</v>
      </c>
      <c r="R93" s="497" t="s">
        <v>1072</v>
      </c>
      <c r="S93" s="497" t="s">
        <v>1072</v>
      </c>
      <c r="V93" s="1578"/>
      <c r="W93" s="636" t="s">
        <v>1197</v>
      </c>
      <c r="X93" s="663" t="s">
        <v>1242</v>
      </c>
      <c r="Y93" s="139"/>
      <c r="Z93" s="460">
        <v>16</v>
      </c>
      <c r="AA93" s="107">
        <v>1</v>
      </c>
      <c r="AD93" s="74" t="s">
        <v>1243</v>
      </c>
      <c r="AE93" s="573">
        <v>36678</v>
      </c>
      <c r="AF93" s="645">
        <v>37165</v>
      </c>
      <c r="AG93" s="465" t="s">
        <v>1076</v>
      </c>
      <c r="AI93" s="465"/>
      <c r="AJ93" s="888"/>
      <c r="AL93" s="468" t="s">
        <v>1244</v>
      </c>
      <c r="AM93" s="612" t="s">
        <v>1232</v>
      </c>
      <c r="AN93" s="1295">
        <v>2</v>
      </c>
      <c r="AO93" s="551" t="s">
        <v>1076</v>
      </c>
      <c r="AP93" s="551" t="s">
        <v>1076</v>
      </c>
      <c r="AV93" s="107" t="s">
        <v>1101</v>
      </c>
      <c r="BB93" s="510"/>
      <c r="BE93" s="589"/>
      <c r="BJ93" s="1387" t="s">
        <v>1077</v>
      </c>
      <c r="BK93" s="1415" t="s">
        <v>1077</v>
      </c>
      <c r="BL93" s="1415" t="s">
        <v>1078</v>
      </c>
      <c r="BM93" s="1415" t="s">
        <v>1077</v>
      </c>
      <c r="BN93" s="1415"/>
      <c r="BO93" s="1399" t="s">
        <v>1077</v>
      </c>
      <c r="BP93" s="1399" t="s">
        <v>1077</v>
      </c>
      <c r="BQ93" s="1399" t="s">
        <v>1078</v>
      </c>
      <c r="BR93" s="1399" t="s">
        <v>1077</v>
      </c>
      <c r="BS93" s="1399"/>
      <c r="BT93" s="1415" t="s">
        <v>1077</v>
      </c>
      <c r="BU93" s="1415" t="s">
        <v>1077</v>
      </c>
      <c r="BV93" s="1415" t="s">
        <v>1078</v>
      </c>
      <c r="BW93" s="1415" t="s">
        <v>1077</v>
      </c>
      <c r="BX93" s="1415" t="s">
        <v>1077</v>
      </c>
      <c r="BY93" s="1425" t="s">
        <v>1078</v>
      </c>
      <c r="BZ93" s="1366"/>
    </row>
    <row r="94" spans="1:80" ht="30" x14ac:dyDescent="0.25">
      <c r="A94" s="21">
        <v>90</v>
      </c>
      <c r="B94" s="1064">
        <v>14</v>
      </c>
      <c r="C94" s="21">
        <v>90</v>
      </c>
      <c r="D94" s="1196" t="s">
        <v>109</v>
      </c>
      <c r="E94" s="54"/>
      <c r="F94" s="254"/>
      <c r="G94" s="254">
        <v>2010</v>
      </c>
      <c r="H94" s="1584"/>
      <c r="I94" s="40"/>
      <c r="J94" s="24">
        <v>1100</v>
      </c>
      <c r="K94" s="497">
        <v>1100</v>
      </c>
      <c r="M94" s="510"/>
      <c r="O94" s="74" t="s">
        <v>1190</v>
      </c>
      <c r="P94" s="115" t="s">
        <v>109</v>
      </c>
      <c r="Q94" s="115" t="s">
        <v>1088</v>
      </c>
      <c r="R94" s="497" t="s">
        <v>1072</v>
      </c>
      <c r="S94" s="497" t="s">
        <v>1072</v>
      </c>
      <c r="W94" s="74" t="s">
        <v>1197</v>
      </c>
      <c r="X94" s="663" t="s">
        <v>1193</v>
      </c>
      <c r="Y94" s="139"/>
      <c r="Z94" s="460">
        <v>14</v>
      </c>
      <c r="AA94" s="107">
        <v>2</v>
      </c>
      <c r="AE94" s="573">
        <v>36069</v>
      </c>
      <c r="AF94" s="645">
        <v>36495</v>
      </c>
      <c r="AG94" s="465" t="s">
        <v>1076</v>
      </c>
      <c r="AI94" s="465"/>
      <c r="AJ94" s="888"/>
      <c r="AL94" s="477" t="s">
        <v>1194</v>
      </c>
      <c r="AM94" s="612" t="s">
        <v>1223</v>
      </c>
      <c r="AN94" s="1295">
        <v>2</v>
      </c>
      <c r="AO94" s="551" t="s">
        <v>1076</v>
      </c>
      <c r="AP94" s="551" t="s">
        <v>1076</v>
      </c>
      <c r="AV94" s="107" t="s">
        <v>1101</v>
      </c>
      <c r="BB94" s="510"/>
      <c r="BE94" s="589"/>
      <c r="BJ94" s="1387" t="s">
        <v>1077</v>
      </c>
      <c r="BK94" s="1415" t="s">
        <v>1077</v>
      </c>
      <c r="BL94" s="1415" t="s">
        <v>1078</v>
      </c>
      <c r="BM94" s="1415" t="s">
        <v>1077</v>
      </c>
      <c r="BN94" s="1415"/>
      <c r="BO94" s="1399" t="s">
        <v>1077</v>
      </c>
      <c r="BP94" s="1399" t="s">
        <v>1077</v>
      </c>
      <c r="BQ94" s="1399" t="s">
        <v>1078</v>
      </c>
      <c r="BR94" s="1399" t="s">
        <v>1077</v>
      </c>
      <c r="BS94" s="1399"/>
      <c r="BT94" s="1415" t="s">
        <v>1077</v>
      </c>
      <c r="BU94" s="1415" t="s">
        <v>1077</v>
      </c>
      <c r="BV94" s="1415" t="s">
        <v>1078</v>
      </c>
      <c r="BW94" s="1415" t="s">
        <v>1077</v>
      </c>
      <c r="BX94" s="1415" t="s">
        <v>1084</v>
      </c>
      <c r="BY94" s="1425" t="s">
        <v>1078</v>
      </c>
      <c r="BZ94" s="1366"/>
    </row>
    <row r="95" spans="1:80" ht="30" x14ac:dyDescent="0.25">
      <c r="A95" s="21">
        <v>91</v>
      </c>
      <c r="B95" s="1064">
        <v>14</v>
      </c>
      <c r="C95" s="21">
        <v>91</v>
      </c>
      <c r="D95" s="1196" t="s">
        <v>110</v>
      </c>
      <c r="E95" s="54"/>
      <c r="F95" s="254"/>
      <c r="G95" s="254">
        <v>2010</v>
      </c>
      <c r="H95" s="1584"/>
      <c r="I95" s="40"/>
      <c r="J95" s="24">
        <v>4193</v>
      </c>
      <c r="K95" s="497">
        <v>4193</v>
      </c>
      <c r="M95" s="510"/>
      <c r="O95" s="74" t="s">
        <v>1190</v>
      </c>
      <c r="P95" s="74" t="s">
        <v>1245</v>
      </c>
      <c r="Q95" s="74" t="s">
        <v>4561</v>
      </c>
      <c r="R95" s="497" t="s">
        <v>1072</v>
      </c>
      <c r="S95" s="497" t="s">
        <v>1072</v>
      </c>
      <c r="U95" s="107">
        <v>2016</v>
      </c>
      <c r="V95" s="121">
        <v>264200</v>
      </c>
      <c r="W95" s="74" t="s">
        <v>1246</v>
      </c>
      <c r="X95" s="663" t="s">
        <v>1219</v>
      </c>
      <c r="Y95" s="110"/>
      <c r="Z95" s="460">
        <v>72</v>
      </c>
      <c r="AA95" s="433"/>
      <c r="AE95" s="497">
        <v>1995</v>
      </c>
      <c r="AF95" s="645">
        <v>37165</v>
      </c>
      <c r="AG95" s="465" t="s">
        <v>1076</v>
      </c>
      <c r="AI95" s="465"/>
      <c r="AJ95" s="888"/>
      <c r="AL95" s="477" t="s">
        <v>1198</v>
      </c>
      <c r="AM95" s="612" t="s">
        <v>1195</v>
      </c>
      <c r="AN95" s="1295">
        <v>2</v>
      </c>
      <c r="AO95" s="551" t="s">
        <v>1076</v>
      </c>
      <c r="AP95" s="551" t="s">
        <v>1076</v>
      </c>
      <c r="AV95" s="107" t="s">
        <v>1101</v>
      </c>
      <c r="BB95" s="510"/>
      <c r="BE95" s="589"/>
      <c r="BJ95" s="1387" t="s">
        <v>1077</v>
      </c>
      <c r="BK95" s="1415" t="s">
        <v>1077</v>
      </c>
      <c r="BL95" s="1415" t="s">
        <v>1078</v>
      </c>
      <c r="BM95" s="1415" t="s">
        <v>1077</v>
      </c>
      <c r="BN95" s="1415"/>
      <c r="BO95" s="1399" t="s">
        <v>1077</v>
      </c>
      <c r="BP95" s="1399" t="s">
        <v>1077</v>
      </c>
      <c r="BQ95" s="1399" t="s">
        <v>1078</v>
      </c>
      <c r="BR95" s="1399" t="s">
        <v>1077</v>
      </c>
      <c r="BS95" s="1399"/>
      <c r="BT95" s="1415" t="s">
        <v>1077</v>
      </c>
      <c r="BU95" s="1415" t="s">
        <v>1077</v>
      </c>
      <c r="BV95" s="1415" t="s">
        <v>1078</v>
      </c>
      <c r="BW95" s="1415" t="s">
        <v>1077</v>
      </c>
      <c r="BX95" s="1415" t="s">
        <v>1084</v>
      </c>
      <c r="BY95" s="1425" t="s">
        <v>1078</v>
      </c>
      <c r="BZ95" s="1366"/>
    </row>
    <row r="96" spans="1:80" ht="25.5" x14ac:dyDescent="0.25">
      <c r="A96" s="21">
        <v>92</v>
      </c>
      <c r="B96" s="1064">
        <v>14</v>
      </c>
      <c r="C96" s="39">
        <v>92</v>
      </c>
      <c r="D96" s="1198" t="s">
        <v>111</v>
      </c>
      <c r="E96" s="1392"/>
      <c r="F96" s="438"/>
      <c r="G96" s="438">
        <v>2004</v>
      </c>
      <c r="H96" s="66"/>
      <c r="I96" s="104"/>
      <c r="J96" s="147">
        <v>650</v>
      </c>
      <c r="K96" s="353">
        <v>650</v>
      </c>
      <c r="L96" s="433"/>
      <c r="M96" s="509"/>
      <c r="N96" s="515"/>
      <c r="O96" s="110"/>
      <c r="P96" s="513" t="s">
        <v>1247</v>
      </c>
      <c r="Q96" s="513" t="s">
        <v>1088</v>
      </c>
      <c r="R96" s="353" t="s">
        <v>1072</v>
      </c>
      <c r="S96" s="353" t="s">
        <v>1072</v>
      </c>
      <c r="T96" s="433">
        <v>650</v>
      </c>
      <c r="U96" s="433"/>
      <c r="V96" s="142"/>
      <c r="W96" s="517" t="s">
        <v>1248</v>
      </c>
      <c r="X96" s="871"/>
      <c r="Y96" s="139"/>
      <c r="Z96" s="433"/>
      <c r="AA96" s="433"/>
      <c r="AB96" s="46"/>
      <c r="AC96" s="138"/>
      <c r="AD96" s="353"/>
      <c r="AE96" s="353">
        <v>1999</v>
      </c>
      <c r="AF96" s="646">
        <v>2001</v>
      </c>
      <c r="AG96" s="1119" t="s">
        <v>1130</v>
      </c>
      <c r="AH96" s="557"/>
      <c r="AI96" s="1119"/>
      <c r="AJ96" s="1120"/>
      <c r="AK96" s="467"/>
      <c r="AL96" s="484"/>
      <c r="AM96" s="613"/>
      <c r="AN96" s="1299">
        <v>3</v>
      </c>
      <c r="AO96" s="981" t="s">
        <v>1076</v>
      </c>
      <c r="AP96" s="981" t="s">
        <v>1076</v>
      </c>
      <c r="AQ96" s="509"/>
      <c r="AR96" s="433"/>
      <c r="AS96" s="433"/>
      <c r="AT96" s="509"/>
      <c r="AU96" s="999"/>
      <c r="AV96" s="433" t="s">
        <v>1101</v>
      </c>
      <c r="AW96" s="433"/>
      <c r="AX96" s="433"/>
      <c r="AY96" s="433"/>
      <c r="AZ96" s="433"/>
      <c r="BA96" s="433"/>
      <c r="BB96" s="509"/>
      <c r="BC96" s="433"/>
      <c r="BD96" s="433"/>
      <c r="BE96" s="590"/>
      <c r="BF96" s="509"/>
      <c r="BG96" s="600"/>
      <c r="BH96" s="566"/>
      <c r="BI96" s="142"/>
      <c r="BJ96" s="1335"/>
      <c r="BK96" s="1366"/>
      <c r="BL96" s="1366"/>
      <c r="BM96" s="1366"/>
      <c r="BN96" s="1366"/>
      <c r="BO96" s="1392"/>
      <c r="BP96" s="1392"/>
      <c r="BQ96" s="1392"/>
      <c r="BR96" s="1392"/>
      <c r="BS96" s="1392"/>
      <c r="BT96" s="1366"/>
      <c r="BU96" s="1366"/>
      <c r="BV96" s="1366"/>
      <c r="BW96" s="1366"/>
      <c r="BX96" s="1366"/>
      <c r="BY96" s="1419"/>
      <c r="BZ96" s="1366"/>
      <c r="CA96" s="142"/>
      <c r="CB96" s="142"/>
    </row>
    <row r="97" spans="1:78" x14ac:dyDescent="0.25">
      <c r="A97" s="21">
        <v>93</v>
      </c>
      <c r="B97" s="1064">
        <v>14</v>
      </c>
      <c r="C97" s="21">
        <v>93</v>
      </c>
      <c r="D97" s="1196" t="s">
        <v>112</v>
      </c>
      <c r="E97" s="54"/>
      <c r="F97" s="254"/>
      <c r="G97" s="254">
        <v>2004</v>
      </c>
      <c r="H97" s="1584"/>
      <c r="I97" s="40"/>
      <c r="J97" s="24">
        <v>850</v>
      </c>
      <c r="K97" s="497">
        <v>850</v>
      </c>
      <c r="M97" s="510"/>
      <c r="P97" s="74" t="s">
        <v>1249</v>
      </c>
      <c r="Q97" s="74" t="s">
        <v>1249</v>
      </c>
      <c r="R97" s="497" t="s">
        <v>1072</v>
      </c>
      <c r="S97" s="497" t="s">
        <v>1072</v>
      </c>
      <c r="V97" s="1578"/>
      <c r="W97" s="636" t="s">
        <v>1123</v>
      </c>
      <c r="Z97" s="107"/>
      <c r="AE97" s="497">
        <v>2000</v>
      </c>
      <c r="AF97" s="507">
        <v>2003</v>
      </c>
      <c r="AG97" s="465" t="s">
        <v>1076</v>
      </c>
      <c r="AH97" s="556"/>
      <c r="AI97" s="1118"/>
      <c r="AJ97" s="887"/>
      <c r="AN97" s="1295">
        <v>2</v>
      </c>
      <c r="AO97" s="551" t="s">
        <v>1076</v>
      </c>
      <c r="AP97" s="551" t="s">
        <v>1076</v>
      </c>
      <c r="AV97" s="107" t="s">
        <v>1101</v>
      </c>
      <c r="BB97" s="510"/>
      <c r="BE97" s="589"/>
      <c r="BJ97" s="1387" t="s">
        <v>1077</v>
      </c>
      <c r="BK97" s="1415" t="s">
        <v>1077</v>
      </c>
      <c r="BL97" s="1415" t="s">
        <v>1078</v>
      </c>
      <c r="BM97" s="1415" t="s">
        <v>1077</v>
      </c>
      <c r="BN97" s="1415"/>
      <c r="BO97" s="1399" t="s">
        <v>1077</v>
      </c>
      <c r="BP97" s="1399" t="s">
        <v>1077</v>
      </c>
      <c r="BQ97" s="1399" t="s">
        <v>1078</v>
      </c>
      <c r="BR97" s="1399" t="s">
        <v>1077</v>
      </c>
      <c r="BS97" s="1399"/>
      <c r="BT97" s="1415" t="s">
        <v>1077</v>
      </c>
      <c r="BU97" s="1415" t="s">
        <v>1077</v>
      </c>
      <c r="BV97" s="1415" t="s">
        <v>1078</v>
      </c>
      <c r="BW97" s="1415" t="s">
        <v>1077</v>
      </c>
      <c r="BX97" s="1415" t="s">
        <v>1084</v>
      </c>
      <c r="BY97" s="1425" t="s">
        <v>1078</v>
      </c>
      <c r="BZ97" s="1366"/>
    </row>
    <row r="98" spans="1:78" ht="63.75" x14ac:dyDescent="0.25">
      <c r="A98" s="21">
        <v>94</v>
      </c>
      <c r="B98" s="1064">
        <v>14</v>
      </c>
      <c r="C98" s="21">
        <v>94</v>
      </c>
      <c r="D98" s="1196" t="s">
        <v>113</v>
      </c>
      <c r="E98" s="54"/>
      <c r="F98" s="254"/>
      <c r="G98" s="254">
        <v>2010</v>
      </c>
      <c r="H98" s="1584"/>
      <c r="I98" s="40"/>
      <c r="J98" s="24">
        <v>5500</v>
      </c>
      <c r="K98" s="497">
        <v>5500</v>
      </c>
      <c r="M98" s="510"/>
      <c r="O98" s="74" t="s">
        <v>1190</v>
      </c>
      <c r="P98" s="116" t="s">
        <v>113</v>
      </c>
      <c r="Q98" s="116" t="s">
        <v>1088</v>
      </c>
      <c r="R98" s="497" t="s">
        <v>1072</v>
      </c>
      <c r="S98" s="497" t="s">
        <v>1072</v>
      </c>
      <c r="V98" s="1578"/>
      <c r="W98" s="636" t="s">
        <v>1123</v>
      </c>
      <c r="X98" s="663" t="s">
        <v>1187</v>
      </c>
      <c r="Z98" s="460">
        <v>14</v>
      </c>
      <c r="AA98" s="107">
        <v>1</v>
      </c>
      <c r="AE98" s="573">
        <v>36220</v>
      </c>
      <c r="AF98" s="645">
        <v>36647</v>
      </c>
      <c r="AG98" s="465" t="s">
        <v>1076</v>
      </c>
      <c r="AI98" s="465"/>
      <c r="AJ98" s="888"/>
      <c r="AL98" s="468" t="s">
        <v>1250</v>
      </c>
      <c r="AM98" s="612" t="s">
        <v>1207</v>
      </c>
      <c r="AN98" s="1295">
        <v>2</v>
      </c>
      <c r="AO98" s="551" t="s">
        <v>1076</v>
      </c>
      <c r="AP98" s="551" t="s">
        <v>1076</v>
      </c>
      <c r="AV98" s="107" t="s">
        <v>1101</v>
      </c>
      <c r="BB98" s="510"/>
      <c r="BE98" s="589"/>
      <c r="BJ98" s="1387" t="s">
        <v>1077</v>
      </c>
      <c r="BK98" s="1415" t="s">
        <v>1077</v>
      </c>
      <c r="BL98" s="1415" t="s">
        <v>1078</v>
      </c>
      <c r="BM98" s="1415" t="s">
        <v>1077</v>
      </c>
      <c r="BN98" s="1415"/>
      <c r="BO98" s="1399" t="s">
        <v>1077</v>
      </c>
      <c r="BP98" s="1399" t="s">
        <v>1077</v>
      </c>
      <c r="BQ98" s="1399" t="s">
        <v>1078</v>
      </c>
      <c r="BR98" s="1399" t="s">
        <v>1077</v>
      </c>
      <c r="BS98" s="1399"/>
      <c r="BT98" s="1415" t="s">
        <v>1077</v>
      </c>
      <c r="BU98" s="1415" t="s">
        <v>1077</v>
      </c>
      <c r="BV98" s="1415" t="s">
        <v>1078</v>
      </c>
      <c r="BW98" s="1415" t="s">
        <v>1077</v>
      </c>
      <c r="BX98" s="1415" t="s">
        <v>1084</v>
      </c>
      <c r="BY98" s="1425" t="s">
        <v>1078</v>
      </c>
      <c r="BZ98" s="1366"/>
    </row>
    <row r="99" spans="1:78" ht="25.5" x14ac:dyDescent="0.25">
      <c r="A99" s="21">
        <v>95</v>
      </c>
      <c r="B99" s="1064">
        <v>14</v>
      </c>
      <c r="C99" s="21">
        <v>95</v>
      </c>
      <c r="D99" s="1196" t="s">
        <v>114</v>
      </c>
      <c r="E99" s="54"/>
      <c r="F99" s="254"/>
      <c r="G99" s="254">
        <v>2004</v>
      </c>
      <c r="H99" s="1584"/>
      <c r="I99" s="1585"/>
      <c r="J99" s="24">
        <v>500</v>
      </c>
      <c r="K99" s="497">
        <v>500</v>
      </c>
      <c r="M99" s="510"/>
      <c r="P99" s="74" t="s">
        <v>1251</v>
      </c>
      <c r="Q99" s="74" t="s">
        <v>1251</v>
      </c>
      <c r="R99" s="497" t="s">
        <v>1072</v>
      </c>
      <c r="S99" s="497" t="s">
        <v>1072</v>
      </c>
      <c r="T99" s="107">
        <v>500</v>
      </c>
      <c r="U99" s="107">
        <v>2004</v>
      </c>
      <c r="V99" s="121">
        <v>2333259</v>
      </c>
      <c r="W99" s="74" t="s">
        <v>1248</v>
      </c>
      <c r="AE99" s="497">
        <v>2000</v>
      </c>
      <c r="AF99" s="507">
        <v>2002</v>
      </c>
      <c r="AG99" s="1118" t="s">
        <v>1130</v>
      </c>
      <c r="AH99" s="556"/>
      <c r="AI99" s="1118"/>
      <c r="AJ99" s="887"/>
      <c r="AN99" s="1298">
        <v>3</v>
      </c>
      <c r="AO99" s="980" t="s">
        <v>1076</v>
      </c>
      <c r="AP99" s="980" t="s">
        <v>1076</v>
      </c>
      <c r="AV99" s="107" t="s">
        <v>1101</v>
      </c>
      <c r="BB99" s="510"/>
      <c r="BE99" s="589"/>
      <c r="BJ99" s="1335"/>
      <c r="BK99" s="1366"/>
      <c r="BL99" s="1366"/>
      <c r="BM99" s="1366"/>
      <c r="BN99" s="1366"/>
      <c r="BO99" s="1392"/>
      <c r="BP99" s="1392"/>
      <c r="BQ99" s="1392"/>
      <c r="BR99" s="1392"/>
      <c r="BS99" s="1392"/>
      <c r="BT99" s="1366"/>
      <c r="BU99" s="1366"/>
      <c r="BV99" s="1366"/>
      <c r="BW99" s="1366"/>
      <c r="BX99" s="1366"/>
      <c r="BY99" s="1419"/>
      <c r="BZ99" s="1366"/>
    </row>
    <row r="100" spans="1:78" ht="25.5" x14ac:dyDescent="0.25">
      <c r="A100" s="21">
        <v>96</v>
      </c>
      <c r="B100" s="1064">
        <v>14</v>
      </c>
      <c r="C100" s="21">
        <v>96</v>
      </c>
      <c r="D100" s="1196" t="s">
        <v>115</v>
      </c>
      <c r="E100" s="54"/>
      <c r="F100" s="254"/>
      <c r="G100" s="254">
        <v>2004</v>
      </c>
      <c r="H100" s="1584"/>
      <c r="I100" s="40"/>
      <c r="J100" s="24">
        <v>400</v>
      </c>
      <c r="K100" s="497">
        <v>400</v>
      </c>
      <c r="M100" s="510"/>
      <c r="P100" s="112" t="s">
        <v>1251</v>
      </c>
      <c r="Q100" s="112" t="s">
        <v>1251</v>
      </c>
      <c r="R100" s="497" t="s">
        <v>1072</v>
      </c>
      <c r="S100" s="497" t="s">
        <v>1072</v>
      </c>
      <c r="T100" s="107">
        <v>520</v>
      </c>
      <c r="W100" s="636" t="s">
        <v>1248</v>
      </c>
      <c r="AE100" s="497">
        <v>1999</v>
      </c>
      <c r="AF100" s="507">
        <v>2003</v>
      </c>
      <c r="AG100" s="1118" t="s">
        <v>1130</v>
      </c>
      <c r="AH100" s="556"/>
      <c r="AI100" s="1118"/>
      <c r="AJ100" s="887"/>
      <c r="AN100" s="1298">
        <v>3</v>
      </c>
      <c r="AO100" s="980" t="s">
        <v>1076</v>
      </c>
      <c r="AP100" s="980" t="s">
        <v>1076</v>
      </c>
      <c r="AV100" s="107" t="s">
        <v>1101</v>
      </c>
      <c r="BB100" s="510"/>
      <c r="BE100" s="589"/>
      <c r="BJ100" s="1335"/>
      <c r="BK100" s="1366"/>
      <c r="BL100" s="1366"/>
      <c r="BM100" s="1366"/>
      <c r="BN100" s="1366"/>
      <c r="BO100" s="1392"/>
      <c r="BP100" s="1392"/>
      <c r="BQ100" s="1392"/>
      <c r="BR100" s="1392"/>
      <c r="BS100" s="1392"/>
      <c r="BT100" s="1366"/>
      <c r="BU100" s="1366"/>
      <c r="BV100" s="1366"/>
      <c r="BW100" s="1366"/>
      <c r="BX100" s="1366"/>
      <c r="BY100" s="1419"/>
      <c r="BZ100" s="1366"/>
    </row>
    <row r="101" spans="1:78" ht="30" x14ac:dyDescent="0.25">
      <c r="A101" s="21">
        <v>97</v>
      </c>
      <c r="B101" s="1064">
        <v>14</v>
      </c>
      <c r="C101" s="21">
        <v>97</v>
      </c>
      <c r="D101" s="1196" t="s">
        <v>116</v>
      </c>
      <c r="E101" s="54"/>
      <c r="F101" s="254"/>
      <c r="G101" s="254">
        <v>2004</v>
      </c>
      <c r="H101" s="1584"/>
      <c r="I101" s="40"/>
      <c r="J101" s="24">
        <v>85</v>
      </c>
      <c r="K101" s="497">
        <v>85</v>
      </c>
      <c r="M101" s="510"/>
      <c r="O101" s="112"/>
      <c r="P101" s="116" t="s">
        <v>1252</v>
      </c>
      <c r="Q101" s="116" t="s">
        <v>1111</v>
      </c>
      <c r="R101" s="497" t="s">
        <v>1072</v>
      </c>
      <c r="S101" s="497" t="s">
        <v>1072</v>
      </c>
      <c r="T101" s="107">
        <v>85</v>
      </c>
      <c r="W101" s="74" t="s">
        <v>1248</v>
      </c>
      <c r="AE101" s="497">
        <v>1998</v>
      </c>
      <c r="AF101" s="507">
        <v>2002</v>
      </c>
      <c r="AG101" s="1118" t="s">
        <v>1130</v>
      </c>
      <c r="AH101" s="556"/>
      <c r="AI101" s="1118"/>
      <c r="AJ101" s="887"/>
      <c r="AN101" s="1298">
        <v>3</v>
      </c>
      <c r="AO101" s="980" t="s">
        <v>1076</v>
      </c>
      <c r="AP101" s="980" t="s">
        <v>1076</v>
      </c>
      <c r="AV101" s="107" t="s">
        <v>1101</v>
      </c>
      <c r="BB101" s="510"/>
      <c r="BE101" s="589"/>
      <c r="BJ101" s="1335"/>
      <c r="BK101" s="1366"/>
      <c r="BL101" s="1366"/>
      <c r="BM101" s="1366"/>
      <c r="BN101" s="1366"/>
      <c r="BO101" s="1392"/>
      <c r="BP101" s="1392"/>
      <c r="BQ101" s="1392"/>
      <c r="BR101" s="1392"/>
      <c r="BS101" s="1392"/>
      <c r="BT101" s="1366"/>
      <c r="BU101" s="1366"/>
      <c r="BV101" s="1366"/>
      <c r="BW101" s="1366"/>
      <c r="BX101" s="1366"/>
      <c r="BY101" s="1419"/>
      <c r="BZ101" s="1366"/>
    </row>
    <row r="102" spans="1:78" ht="25.5" x14ac:dyDescent="0.25">
      <c r="A102" s="21">
        <v>98</v>
      </c>
      <c r="B102" s="1064">
        <v>14</v>
      </c>
      <c r="C102" s="21">
        <v>98</v>
      </c>
      <c r="D102" s="1196" t="s">
        <v>117</v>
      </c>
      <c r="E102" s="54"/>
      <c r="F102" s="254"/>
      <c r="G102" s="254">
        <v>2004</v>
      </c>
      <c r="H102" s="1584"/>
      <c r="I102" s="40"/>
      <c r="J102" s="24">
        <v>220</v>
      </c>
      <c r="K102" s="497">
        <v>220</v>
      </c>
      <c r="M102" s="510"/>
      <c r="O102" s="116"/>
      <c r="P102" s="116" t="s">
        <v>1253</v>
      </c>
      <c r="Q102" s="116" t="s">
        <v>1088</v>
      </c>
      <c r="R102" s="497" t="s">
        <v>1072</v>
      </c>
      <c r="S102" s="497" t="s">
        <v>1072</v>
      </c>
      <c r="T102" s="107">
        <v>220</v>
      </c>
      <c r="W102" s="636" t="s">
        <v>1248</v>
      </c>
      <c r="AE102" s="497">
        <v>2000</v>
      </c>
      <c r="AF102" s="507">
        <v>2002</v>
      </c>
      <c r="AG102" s="1118" t="s">
        <v>1130</v>
      </c>
      <c r="AH102" s="556"/>
      <c r="AI102" s="1118"/>
      <c r="AJ102" s="887"/>
      <c r="AN102" s="1298">
        <v>3</v>
      </c>
      <c r="AO102" s="980" t="s">
        <v>1076</v>
      </c>
      <c r="AP102" s="980" t="s">
        <v>1076</v>
      </c>
      <c r="AV102" s="107" t="s">
        <v>1101</v>
      </c>
      <c r="BB102" s="510"/>
      <c r="BE102" s="589"/>
      <c r="BJ102" s="1335"/>
      <c r="BK102" s="1366"/>
      <c r="BL102" s="1366"/>
      <c r="BM102" s="1366"/>
      <c r="BN102" s="1595"/>
      <c r="BO102" s="1392"/>
      <c r="BP102" s="1392"/>
      <c r="BQ102" s="1392"/>
      <c r="BR102" s="1392"/>
      <c r="BS102" s="1655"/>
      <c r="BT102" s="1366"/>
      <c r="BU102" s="1366"/>
      <c r="BV102" s="1366"/>
      <c r="BW102" s="1366"/>
      <c r="BX102" s="1366"/>
      <c r="BY102" s="1419"/>
      <c r="BZ102" s="1595"/>
    </row>
    <row r="103" spans="1:78" ht="25.5" x14ac:dyDescent="0.25">
      <c r="A103" s="21">
        <v>99</v>
      </c>
      <c r="B103" s="1064">
        <v>14</v>
      </c>
      <c r="C103" s="21">
        <v>99</v>
      </c>
      <c r="D103" s="1196" t="s">
        <v>118</v>
      </c>
      <c r="E103" s="54"/>
      <c r="F103" s="254"/>
      <c r="G103" s="254">
        <v>2004</v>
      </c>
      <c r="H103" s="4"/>
      <c r="I103" s="40"/>
      <c r="J103" s="24">
        <v>800</v>
      </c>
      <c r="K103" s="497">
        <v>800</v>
      </c>
      <c r="M103" s="510"/>
      <c r="O103" s="116"/>
      <c r="P103" s="116" t="s">
        <v>1254</v>
      </c>
      <c r="Q103" s="116" t="s">
        <v>4562</v>
      </c>
      <c r="R103" s="497" t="s">
        <v>1072</v>
      </c>
      <c r="S103" s="497" t="s">
        <v>1072</v>
      </c>
      <c r="T103" s="107">
        <v>800</v>
      </c>
      <c r="U103" s="107">
        <v>2001</v>
      </c>
      <c r="V103" s="116">
        <v>176800</v>
      </c>
      <c r="W103" s="636" t="s">
        <v>1248</v>
      </c>
      <c r="AE103" s="497">
        <v>1999</v>
      </c>
      <c r="AF103" s="507">
        <v>2002</v>
      </c>
      <c r="AG103" s="1118" t="s">
        <v>1130</v>
      </c>
      <c r="AH103" s="556"/>
      <c r="AI103" s="1118"/>
      <c r="AJ103" s="887"/>
      <c r="AN103" s="1298">
        <v>3</v>
      </c>
      <c r="AO103" s="980" t="s">
        <v>1076</v>
      </c>
      <c r="AP103" s="980" t="s">
        <v>1076</v>
      </c>
      <c r="AV103" s="107" t="s">
        <v>1101</v>
      </c>
      <c r="BB103" s="510"/>
      <c r="BE103" s="589"/>
      <c r="BJ103" s="1335"/>
      <c r="BK103" s="1366"/>
      <c r="BL103" s="1366"/>
      <c r="BM103" s="1366"/>
      <c r="BN103" s="1366"/>
      <c r="BO103" s="1392"/>
      <c r="BP103" s="1392"/>
      <c r="BQ103" s="1392"/>
      <c r="BR103" s="1392"/>
      <c r="BS103" s="1392"/>
      <c r="BT103" s="1366"/>
      <c r="BU103" s="1366"/>
      <c r="BV103" s="1366"/>
      <c r="BW103" s="1366"/>
      <c r="BX103" s="1366"/>
      <c r="BY103" s="1419"/>
      <c r="BZ103" s="1366"/>
    </row>
    <row r="104" spans="1:78" ht="25.5" x14ac:dyDescent="0.25">
      <c r="A104" s="21">
        <v>100</v>
      </c>
      <c r="B104" s="1064">
        <v>14</v>
      </c>
      <c r="C104" s="21">
        <v>100</v>
      </c>
      <c r="D104" s="1196" t="s">
        <v>119</v>
      </c>
      <c r="E104" s="54"/>
      <c r="F104" s="254"/>
      <c r="G104" s="254">
        <v>2004</v>
      </c>
      <c r="H104" s="1584"/>
      <c r="I104" s="40"/>
      <c r="J104" s="24">
        <v>50</v>
      </c>
      <c r="K104" s="497">
        <v>50</v>
      </c>
      <c r="M104" s="510"/>
      <c r="P104" s="74" t="s">
        <v>1251</v>
      </c>
      <c r="Q104" s="74" t="s">
        <v>1251</v>
      </c>
      <c r="R104" s="497" t="s">
        <v>1072</v>
      </c>
      <c r="S104" s="497" t="s">
        <v>1072</v>
      </c>
      <c r="T104" s="107">
        <v>50</v>
      </c>
      <c r="W104" s="74" t="s">
        <v>1248</v>
      </c>
      <c r="AE104" s="497">
        <v>1999</v>
      </c>
      <c r="AF104" s="507">
        <v>2001</v>
      </c>
      <c r="AG104" s="1118" t="s">
        <v>1130</v>
      </c>
      <c r="AH104" s="556"/>
      <c r="AI104" s="1118"/>
      <c r="AJ104" s="887"/>
      <c r="AN104" s="1298">
        <v>3</v>
      </c>
      <c r="AO104" s="980" t="s">
        <v>1076</v>
      </c>
      <c r="AP104" s="980" t="s">
        <v>1076</v>
      </c>
      <c r="AV104" s="107" t="s">
        <v>1101</v>
      </c>
      <c r="BB104" s="510"/>
      <c r="BE104" s="589"/>
      <c r="BJ104" s="1335"/>
      <c r="BK104" s="1366"/>
      <c r="BL104" s="1366"/>
      <c r="BM104" s="1366"/>
      <c r="BN104" s="1366"/>
      <c r="BO104" s="1392"/>
      <c r="BP104" s="1392"/>
      <c r="BQ104" s="1392"/>
      <c r="BR104" s="1392"/>
      <c r="BS104" s="1392"/>
      <c r="BT104" s="1366"/>
      <c r="BU104" s="1366"/>
      <c r="BV104" s="1366"/>
      <c r="BW104" s="1366"/>
      <c r="BX104" s="1366"/>
      <c r="BY104" s="1419"/>
      <c r="BZ104" s="1366"/>
    </row>
    <row r="105" spans="1:78" ht="25.5" x14ac:dyDescent="0.25">
      <c r="A105" s="21">
        <v>101</v>
      </c>
      <c r="B105" s="1064">
        <v>14</v>
      </c>
      <c r="C105" s="21">
        <v>101</v>
      </c>
      <c r="D105" s="1196" t="s">
        <v>120</v>
      </c>
      <c r="E105" s="54"/>
      <c r="F105" s="254"/>
      <c r="G105" s="254">
        <v>2004</v>
      </c>
      <c r="H105" s="1584"/>
      <c r="I105" s="40"/>
      <c r="J105" s="24">
        <v>300</v>
      </c>
      <c r="K105" s="497">
        <v>300</v>
      </c>
      <c r="M105" s="510"/>
      <c r="P105" s="116" t="s">
        <v>1251</v>
      </c>
      <c r="Q105" s="116" t="s">
        <v>1251</v>
      </c>
      <c r="R105" s="497" t="s">
        <v>1072</v>
      </c>
      <c r="S105" s="497" t="s">
        <v>1072</v>
      </c>
      <c r="T105" s="107">
        <v>300</v>
      </c>
      <c r="W105" s="74" t="s">
        <v>1248</v>
      </c>
      <c r="AE105" s="497">
        <v>1998</v>
      </c>
      <c r="AF105" s="507">
        <v>2001</v>
      </c>
      <c r="AG105" s="1118" t="s">
        <v>1130</v>
      </c>
      <c r="AH105" s="556"/>
      <c r="AI105" s="1118"/>
      <c r="AJ105" s="887"/>
      <c r="AN105" s="1298">
        <v>3</v>
      </c>
      <c r="AO105" s="980" t="s">
        <v>1076</v>
      </c>
      <c r="AP105" s="980" t="s">
        <v>1076</v>
      </c>
      <c r="AV105" s="107" t="s">
        <v>1101</v>
      </c>
      <c r="BB105" s="510"/>
      <c r="BE105" s="589"/>
      <c r="BJ105" s="1335"/>
      <c r="BK105" s="1366"/>
      <c r="BL105" s="1366"/>
      <c r="BM105" s="1366"/>
      <c r="BN105" s="1595"/>
      <c r="BO105" s="1392"/>
      <c r="BP105" s="1392"/>
      <c r="BQ105" s="1392"/>
      <c r="BR105" s="1392"/>
      <c r="BS105" s="1655"/>
      <c r="BT105" s="1366"/>
      <c r="BU105" s="1366"/>
      <c r="BV105" s="1366"/>
      <c r="BW105" s="1366"/>
      <c r="BX105" s="1366"/>
      <c r="BY105" s="1419"/>
      <c r="BZ105" s="1595"/>
    </row>
    <row r="106" spans="1:78" ht="25.5" x14ac:dyDescent="0.25">
      <c r="A106" s="21">
        <v>102</v>
      </c>
      <c r="B106" s="1064">
        <v>14</v>
      </c>
      <c r="C106" s="21">
        <v>102</v>
      </c>
      <c r="D106" s="1196" t="s">
        <v>121</v>
      </c>
      <c r="E106" s="54"/>
      <c r="F106" s="254"/>
      <c r="G106" s="254">
        <v>2004</v>
      </c>
      <c r="H106" s="1584"/>
      <c r="I106" s="40"/>
      <c r="J106" s="24">
        <v>410</v>
      </c>
      <c r="K106" s="497">
        <v>410</v>
      </c>
      <c r="M106" s="510"/>
      <c r="P106" s="74" t="s">
        <v>1249</v>
      </c>
      <c r="Q106" s="74" t="s">
        <v>1249</v>
      </c>
      <c r="R106" s="497" t="s">
        <v>1072</v>
      </c>
      <c r="S106" s="497" t="s">
        <v>1072</v>
      </c>
      <c r="T106" s="107">
        <v>410</v>
      </c>
      <c r="W106" s="636" t="s">
        <v>1248</v>
      </c>
      <c r="AE106" s="497">
        <v>1998</v>
      </c>
      <c r="AF106" s="507">
        <v>2003</v>
      </c>
      <c r="AG106" s="1118" t="s">
        <v>1130</v>
      </c>
      <c r="AH106" s="556"/>
      <c r="AI106" s="1118"/>
      <c r="AJ106" s="887"/>
      <c r="AN106" s="1298">
        <v>3</v>
      </c>
      <c r="AO106" s="980" t="s">
        <v>1076</v>
      </c>
      <c r="AP106" s="980" t="s">
        <v>1076</v>
      </c>
      <c r="AV106" s="107" t="s">
        <v>1101</v>
      </c>
      <c r="BB106" s="510"/>
      <c r="BE106" s="589"/>
      <c r="BJ106" s="1335"/>
      <c r="BK106" s="1366"/>
      <c r="BL106" s="1366"/>
      <c r="BM106" s="1366"/>
      <c r="BN106" s="1366"/>
      <c r="BO106" s="1392"/>
      <c r="BP106" s="1392"/>
      <c r="BQ106" s="1392"/>
      <c r="BR106" s="1392"/>
      <c r="BS106" s="1392"/>
      <c r="BT106" s="1366"/>
      <c r="BU106" s="1366"/>
      <c r="BV106" s="1366"/>
      <c r="BW106" s="1366"/>
      <c r="BX106" s="1366"/>
      <c r="BY106" s="1419"/>
      <c r="BZ106" s="1366"/>
    </row>
    <row r="107" spans="1:78" ht="25.5" x14ac:dyDescent="0.25">
      <c r="A107" s="21">
        <v>103</v>
      </c>
      <c r="B107" s="1064">
        <v>14</v>
      </c>
      <c r="C107" s="21">
        <v>103</v>
      </c>
      <c r="D107" s="1196" t="s">
        <v>122</v>
      </c>
      <c r="E107" s="54"/>
      <c r="F107" s="254"/>
      <c r="G107" s="254">
        <v>2004</v>
      </c>
      <c r="H107" s="1584"/>
      <c r="I107" s="40"/>
      <c r="J107" s="24">
        <v>18</v>
      </c>
      <c r="K107" s="497">
        <v>18</v>
      </c>
      <c r="M107" s="510"/>
      <c r="P107" s="116" t="s">
        <v>1255</v>
      </c>
      <c r="Q107" s="116" t="s">
        <v>1255</v>
      </c>
      <c r="R107" s="497" t="s">
        <v>1072</v>
      </c>
      <c r="S107" s="497" t="s">
        <v>1072</v>
      </c>
      <c r="T107" s="107">
        <v>18</v>
      </c>
      <c r="W107" s="636" t="s">
        <v>1248</v>
      </c>
      <c r="AE107" s="497">
        <v>2001</v>
      </c>
      <c r="AF107" s="507">
        <v>2002</v>
      </c>
      <c r="AG107" s="1118" t="s">
        <v>1130</v>
      </c>
      <c r="AH107" s="556"/>
      <c r="AI107" s="1118"/>
      <c r="AJ107" s="887"/>
      <c r="AN107" s="1298">
        <v>3</v>
      </c>
      <c r="AO107" s="980" t="s">
        <v>1076</v>
      </c>
      <c r="AP107" s="980" t="s">
        <v>1076</v>
      </c>
      <c r="AV107" s="107" t="s">
        <v>1101</v>
      </c>
      <c r="BB107" s="510"/>
      <c r="BE107" s="589"/>
      <c r="BJ107" s="1335"/>
      <c r="BK107" s="1366"/>
      <c r="BL107" s="1366"/>
      <c r="BM107" s="1366"/>
      <c r="BN107" s="1366"/>
      <c r="BO107" s="1392"/>
      <c r="BP107" s="1392"/>
      <c r="BQ107" s="1392"/>
      <c r="BR107" s="1392"/>
      <c r="BS107" s="1392"/>
      <c r="BT107" s="1366"/>
      <c r="BU107" s="1366"/>
      <c r="BV107" s="1366"/>
      <c r="BW107" s="1366"/>
      <c r="BX107" s="1366"/>
      <c r="BY107" s="1419"/>
      <c r="BZ107" s="1366"/>
    </row>
    <row r="108" spans="1:78" ht="38.25" x14ac:dyDescent="0.25">
      <c r="A108" s="21">
        <v>104</v>
      </c>
      <c r="B108" s="1064">
        <v>14</v>
      </c>
      <c r="C108" s="21">
        <v>104</v>
      </c>
      <c r="D108" s="1334" t="s">
        <v>123</v>
      </c>
      <c r="E108" s="1393"/>
      <c r="F108" s="459"/>
      <c r="G108" s="459">
        <v>2010</v>
      </c>
      <c r="H108" s="127"/>
      <c r="I108" s="424"/>
      <c r="J108" s="24">
        <v>400</v>
      </c>
      <c r="K108" s="497">
        <v>400</v>
      </c>
      <c r="M108" s="510"/>
      <c r="O108" s="74" t="s">
        <v>1185</v>
      </c>
      <c r="P108" s="109" t="s">
        <v>123</v>
      </c>
      <c r="Q108" s="109" t="s">
        <v>1088</v>
      </c>
      <c r="R108" s="497" t="s">
        <v>1072</v>
      </c>
      <c r="S108" s="497" t="s">
        <v>1072</v>
      </c>
      <c r="W108" s="74" t="s">
        <v>1248</v>
      </c>
      <c r="X108" s="663" t="s">
        <v>1256</v>
      </c>
      <c r="Y108" s="74"/>
      <c r="Z108" s="71">
        <v>0</v>
      </c>
      <c r="AE108" s="573">
        <v>37165</v>
      </c>
      <c r="AF108" s="645">
        <v>37165</v>
      </c>
      <c r="AG108" s="465" t="s">
        <v>1076</v>
      </c>
      <c r="AI108" s="465"/>
      <c r="AJ108" s="888"/>
      <c r="AL108" s="468" t="s">
        <v>1257</v>
      </c>
      <c r="AM108" s="612" t="s">
        <v>1215</v>
      </c>
      <c r="AN108" s="1298">
        <v>2</v>
      </c>
      <c r="AO108" s="551" t="s">
        <v>1076</v>
      </c>
      <c r="AP108" s="551" t="s">
        <v>1076</v>
      </c>
      <c r="AV108" s="107" t="s">
        <v>1101</v>
      </c>
      <c r="BB108" s="510"/>
      <c r="BE108" s="589"/>
      <c r="BJ108" s="1493" t="s">
        <v>1077</v>
      </c>
      <c r="BK108" s="1484" t="s">
        <v>1077</v>
      </c>
      <c r="BL108" s="1484" t="s">
        <v>1078</v>
      </c>
      <c r="BM108" s="1484" t="s">
        <v>1077</v>
      </c>
      <c r="BN108" s="1646"/>
      <c r="BO108" s="1576" t="s">
        <v>1077</v>
      </c>
      <c r="BP108" s="1576" t="s">
        <v>1077</v>
      </c>
      <c r="BQ108" s="1576" t="s">
        <v>1078</v>
      </c>
      <c r="BR108" s="1576" t="s">
        <v>1077</v>
      </c>
      <c r="BS108" s="1661"/>
      <c r="BT108" s="1484" t="s">
        <v>1077</v>
      </c>
      <c r="BU108" s="1484" t="s">
        <v>1077</v>
      </c>
      <c r="BV108" s="1484" t="s">
        <v>1078</v>
      </c>
      <c r="BW108" s="1484" t="s">
        <v>1077</v>
      </c>
      <c r="BX108" s="1484" t="s">
        <v>1084</v>
      </c>
      <c r="BY108" s="1485" t="s">
        <v>1078</v>
      </c>
      <c r="BZ108" s="1596"/>
    </row>
    <row r="109" spans="1:78" ht="30" x14ac:dyDescent="0.25">
      <c r="A109" s="21">
        <v>105</v>
      </c>
      <c r="B109" s="1064">
        <v>14</v>
      </c>
      <c r="C109" s="21">
        <v>105</v>
      </c>
      <c r="D109" s="1196" t="s">
        <v>124</v>
      </c>
      <c r="E109" s="54"/>
      <c r="F109" s="254"/>
      <c r="G109" s="254">
        <v>2004</v>
      </c>
      <c r="H109" s="1584"/>
      <c r="I109" s="40"/>
      <c r="J109" s="24">
        <v>1100</v>
      </c>
      <c r="K109" s="497">
        <v>1100</v>
      </c>
      <c r="M109" s="510"/>
      <c r="P109" s="636" t="s">
        <v>1258</v>
      </c>
      <c r="Q109" s="636" t="s">
        <v>4563</v>
      </c>
      <c r="R109" s="497" t="s">
        <v>1072</v>
      </c>
      <c r="S109" s="497" t="s">
        <v>1072</v>
      </c>
      <c r="U109" s="107">
        <v>2001</v>
      </c>
      <c r="V109" s="461">
        <v>554700</v>
      </c>
      <c r="W109" s="461" t="s">
        <v>1248</v>
      </c>
      <c r="AE109" s="497">
        <v>1999</v>
      </c>
      <c r="AF109" s="507">
        <v>2002</v>
      </c>
      <c r="AG109" s="1118" t="s">
        <v>1076</v>
      </c>
      <c r="AH109" s="556"/>
      <c r="AI109" s="1118"/>
      <c r="AJ109" s="887"/>
      <c r="AN109" s="1298">
        <v>2</v>
      </c>
      <c r="AO109" s="980" t="s">
        <v>1076</v>
      </c>
      <c r="AP109" s="980" t="s">
        <v>1076</v>
      </c>
      <c r="AV109" s="107" t="s">
        <v>1101</v>
      </c>
      <c r="BB109" s="510"/>
      <c r="BE109" s="589"/>
      <c r="BJ109" s="1387" t="s">
        <v>1077</v>
      </c>
      <c r="BK109" s="1415" t="s">
        <v>1077</v>
      </c>
      <c r="BL109" s="1415" t="s">
        <v>1078</v>
      </c>
      <c r="BM109" s="1415" t="s">
        <v>1077</v>
      </c>
      <c r="BN109" s="1415"/>
      <c r="BO109" s="1399" t="s">
        <v>1077</v>
      </c>
      <c r="BP109" s="1399" t="s">
        <v>1077</v>
      </c>
      <c r="BQ109" s="1399" t="s">
        <v>1078</v>
      </c>
      <c r="BR109" s="1399" t="s">
        <v>1077</v>
      </c>
      <c r="BS109" s="1399"/>
      <c r="BT109" s="1415" t="s">
        <v>1077</v>
      </c>
      <c r="BU109" s="1415" t="s">
        <v>1077</v>
      </c>
      <c r="BV109" s="1415" t="s">
        <v>1078</v>
      </c>
      <c r="BW109" s="1415" t="s">
        <v>1077</v>
      </c>
      <c r="BX109" s="1415" t="s">
        <v>1084</v>
      </c>
      <c r="BY109" s="1425" t="s">
        <v>1078</v>
      </c>
      <c r="BZ109" s="1366"/>
    </row>
    <row r="110" spans="1:78" ht="30" x14ac:dyDescent="0.25">
      <c r="A110" s="21">
        <v>106</v>
      </c>
      <c r="B110" s="1064">
        <v>14</v>
      </c>
      <c r="C110" s="21">
        <v>106</v>
      </c>
      <c r="D110" s="1196" t="s">
        <v>125</v>
      </c>
      <c r="E110" s="54"/>
      <c r="F110" s="254"/>
      <c r="G110" s="254">
        <v>2004</v>
      </c>
      <c r="H110" s="1584"/>
      <c r="I110" s="40"/>
      <c r="J110" s="24">
        <v>290</v>
      </c>
      <c r="K110" s="497">
        <v>290</v>
      </c>
      <c r="M110" s="510"/>
      <c r="P110" s="74" t="s">
        <v>1255</v>
      </c>
      <c r="Q110" s="74" t="s">
        <v>1255</v>
      </c>
      <c r="R110" s="497" t="s">
        <v>1072</v>
      </c>
      <c r="S110" s="497" t="s">
        <v>1072</v>
      </c>
      <c r="T110" s="107">
        <v>290</v>
      </c>
      <c r="U110" s="107">
        <v>2011</v>
      </c>
      <c r="V110" s="116">
        <v>4723600</v>
      </c>
      <c r="W110" s="74" t="s">
        <v>1248</v>
      </c>
      <c r="AE110" s="497">
        <v>2001</v>
      </c>
      <c r="AF110" s="507">
        <v>2002</v>
      </c>
      <c r="AG110" s="1118" t="s">
        <v>1130</v>
      </c>
      <c r="AH110" s="556"/>
      <c r="AI110" s="1118"/>
      <c r="AJ110" s="887"/>
      <c r="AN110" s="1298">
        <v>3</v>
      </c>
      <c r="AO110" s="980" t="s">
        <v>1076</v>
      </c>
      <c r="AP110" s="980" t="s">
        <v>1076</v>
      </c>
      <c r="AV110" s="107" t="s">
        <v>1101</v>
      </c>
      <c r="BB110" s="510"/>
      <c r="BE110" s="589"/>
      <c r="BJ110" s="1335"/>
      <c r="BK110" s="1366"/>
      <c r="BL110" s="1366"/>
      <c r="BM110" s="1366"/>
      <c r="BN110" s="1366"/>
      <c r="BO110" s="1392"/>
      <c r="BP110" s="1392"/>
      <c r="BQ110" s="1392"/>
      <c r="BR110" s="1392"/>
      <c r="BS110" s="1392"/>
      <c r="BT110" s="1366"/>
      <c r="BU110" s="1366"/>
      <c r="BV110" s="1366"/>
      <c r="BW110" s="1366"/>
      <c r="BX110" s="1366"/>
      <c r="BY110" s="1419"/>
      <c r="BZ110" s="1366"/>
    </row>
    <row r="111" spans="1:78" ht="24" x14ac:dyDescent="0.25">
      <c r="A111" s="21">
        <v>107</v>
      </c>
      <c r="B111" s="1064">
        <v>14</v>
      </c>
      <c r="C111" s="21">
        <v>107</v>
      </c>
      <c r="D111" s="1196" t="s">
        <v>126</v>
      </c>
      <c r="E111" s="54"/>
      <c r="F111" s="254"/>
      <c r="G111" s="254">
        <v>2004</v>
      </c>
      <c r="H111" s="1584"/>
      <c r="I111" s="40"/>
      <c r="J111" s="24">
        <v>109</v>
      </c>
      <c r="K111" s="497">
        <v>109</v>
      </c>
      <c r="M111" s="510"/>
      <c r="P111" s="116" t="s">
        <v>1148</v>
      </c>
      <c r="Q111" s="116" t="s">
        <v>1148</v>
      </c>
      <c r="R111" s="497" t="s">
        <v>1072</v>
      </c>
      <c r="S111" s="497" t="s">
        <v>1072</v>
      </c>
      <c r="T111" s="107">
        <v>109</v>
      </c>
      <c r="V111" s="1578"/>
      <c r="W111" s="636" t="s">
        <v>1248</v>
      </c>
      <c r="AE111" s="497"/>
      <c r="AF111" s="507"/>
      <c r="AG111" s="1118"/>
      <c r="AH111" s="556"/>
      <c r="AI111" s="1118"/>
      <c r="AJ111" s="887"/>
      <c r="AN111" s="1298">
        <v>3</v>
      </c>
      <c r="AO111" s="980" t="s">
        <v>1131</v>
      </c>
      <c r="AP111" s="980" t="s">
        <v>1131</v>
      </c>
      <c r="AV111" s="107" t="s">
        <v>1101</v>
      </c>
      <c r="BB111" s="510"/>
      <c r="BE111" s="589"/>
      <c r="BJ111" s="1335"/>
      <c r="BK111" s="1366"/>
      <c r="BL111" s="1366"/>
      <c r="BM111" s="1366"/>
      <c r="BN111" s="1366"/>
      <c r="BO111" s="1392"/>
      <c r="BP111" s="1392"/>
      <c r="BQ111" s="1392"/>
      <c r="BR111" s="1392"/>
      <c r="BS111" s="1392"/>
      <c r="BT111" s="1366"/>
      <c r="BU111" s="1366"/>
      <c r="BV111" s="1366"/>
      <c r="BW111" s="1366"/>
      <c r="BX111" s="1366"/>
      <c r="BY111" s="1419"/>
      <c r="BZ111" s="1366"/>
    </row>
    <row r="112" spans="1:78" ht="30" x14ac:dyDescent="0.25">
      <c r="A112" s="21">
        <v>108</v>
      </c>
      <c r="B112" s="1064">
        <v>14</v>
      </c>
      <c r="C112" s="21">
        <v>108</v>
      </c>
      <c r="D112" s="1196" t="s">
        <v>127</v>
      </c>
      <c r="E112" s="54"/>
      <c r="F112" s="254"/>
      <c r="G112" s="254">
        <v>2004</v>
      </c>
      <c r="H112" s="1584"/>
      <c r="I112" s="40"/>
      <c r="J112" s="24">
        <v>562</v>
      </c>
      <c r="K112" s="497">
        <v>562</v>
      </c>
      <c r="M112" s="510"/>
      <c r="O112" s="116"/>
      <c r="P112" s="513"/>
      <c r="Q112" s="513"/>
      <c r="R112" s="497" t="s">
        <v>1072</v>
      </c>
      <c r="S112" s="497" t="s">
        <v>1072</v>
      </c>
      <c r="T112" s="107">
        <v>562</v>
      </c>
      <c r="V112" s="1578"/>
      <c r="W112" s="636" t="s">
        <v>1248</v>
      </c>
      <c r="AE112" s="497">
        <v>1997</v>
      </c>
      <c r="AF112" s="507">
        <v>2001</v>
      </c>
      <c r="AG112" s="1118" t="s">
        <v>1130</v>
      </c>
      <c r="AH112" s="556"/>
      <c r="AI112" s="1118"/>
      <c r="AJ112" s="887"/>
      <c r="AN112" s="1298">
        <v>3</v>
      </c>
      <c r="AO112" s="980" t="s">
        <v>1076</v>
      </c>
      <c r="AP112" s="980" t="s">
        <v>1076</v>
      </c>
      <c r="AV112" s="107" t="s">
        <v>1101</v>
      </c>
      <c r="BB112" s="510"/>
      <c r="BE112" s="589"/>
      <c r="BJ112" s="1335"/>
      <c r="BK112" s="1366"/>
      <c r="BL112" s="1366"/>
      <c r="BM112" s="1366"/>
      <c r="BN112" s="1366"/>
      <c r="BO112" s="1392"/>
      <c r="BP112" s="1392"/>
      <c r="BQ112" s="1392"/>
      <c r="BR112" s="1392"/>
      <c r="BS112" s="1392"/>
      <c r="BT112" s="1366"/>
      <c r="BU112" s="1366"/>
      <c r="BV112" s="1366"/>
      <c r="BW112" s="1366"/>
      <c r="BX112" s="1366"/>
      <c r="BY112" s="1419"/>
      <c r="BZ112" s="1366"/>
    </row>
    <row r="113" spans="1:78" ht="24" x14ac:dyDescent="0.25">
      <c r="A113" s="21">
        <v>109</v>
      </c>
      <c r="B113" s="1064">
        <v>14</v>
      </c>
      <c r="C113" s="21">
        <v>109</v>
      </c>
      <c r="D113" s="1196" t="s">
        <v>99</v>
      </c>
      <c r="E113" s="54"/>
      <c r="F113" s="254"/>
      <c r="G113" s="254">
        <v>2004</v>
      </c>
      <c r="H113" s="4"/>
      <c r="I113" s="40"/>
      <c r="J113" s="24">
        <v>5000</v>
      </c>
      <c r="K113" s="497">
        <v>5000</v>
      </c>
      <c r="M113" s="510"/>
      <c r="P113" s="538" t="s">
        <v>1259</v>
      </c>
      <c r="Q113" s="538" t="s">
        <v>1259</v>
      </c>
      <c r="R113" s="497" t="s">
        <v>1072</v>
      </c>
      <c r="S113" s="497" t="s">
        <v>1072</v>
      </c>
      <c r="T113" s="107">
        <v>5000</v>
      </c>
      <c r="U113" s="107">
        <v>2004</v>
      </c>
      <c r="V113" s="121">
        <v>571462</v>
      </c>
      <c r="W113" s="74" t="s">
        <v>1248</v>
      </c>
      <c r="AE113" s="497"/>
      <c r="AF113" s="507"/>
      <c r="AG113" s="1640"/>
      <c r="AH113" s="556"/>
      <c r="AI113" s="1118"/>
      <c r="AJ113" s="887"/>
      <c r="AN113" s="1298">
        <v>3</v>
      </c>
      <c r="AO113" s="980" t="s">
        <v>1131</v>
      </c>
      <c r="AP113" s="980" t="s">
        <v>1131</v>
      </c>
      <c r="AV113" s="107" t="s">
        <v>1101</v>
      </c>
      <c r="BB113" s="510"/>
      <c r="BE113" s="589"/>
      <c r="BJ113" s="1335"/>
      <c r="BK113" s="1366"/>
      <c r="BL113" s="1366"/>
      <c r="BM113" s="1366"/>
      <c r="BN113" s="1595"/>
      <c r="BO113" s="1392"/>
      <c r="BP113" s="1392"/>
      <c r="BQ113" s="1392"/>
      <c r="BR113" s="1392"/>
      <c r="BS113" s="1655"/>
      <c r="BT113" s="1366"/>
      <c r="BU113" s="1366"/>
      <c r="BV113" s="1366"/>
      <c r="BW113" s="1366"/>
      <c r="BX113" s="1366"/>
      <c r="BY113" s="1419"/>
      <c r="BZ113" s="1595"/>
    </row>
    <row r="114" spans="1:78" ht="25.5" x14ac:dyDescent="0.25">
      <c r="A114" s="21">
        <v>110</v>
      </c>
      <c r="B114" s="1064">
        <v>14</v>
      </c>
      <c r="C114" s="21">
        <v>110</v>
      </c>
      <c r="D114" s="1196" t="s">
        <v>128</v>
      </c>
      <c r="E114" s="54"/>
      <c r="F114" s="254"/>
      <c r="G114" s="254">
        <v>2004</v>
      </c>
      <c r="H114" s="1584"/>
      <c r="I114" s="40"/>
      <c r="J114" s="24">
        <v>800</v>
      </c>
      <c r="K114" s="497">
        <v>800</v>
      </c>
      <c r="M114" s="510"/>
      <c r="P114" s="538" t="s">
        <v>371</v>
      </c>
      <c r="Q114" s="538" t="s">
        <v>371</v>
      </c>
      <c r="R114" s="497" t="s">
        <v>1072</v>
      </c>
      <c r="S114" s="497" t="s">
        <v>1072</v>
      </c>
      <c r="T114" s="107">
        <v>800</v>
      </c>
      <c r="U114" s="433">
        <v>2021</v>
      </c>
      <c r="V114" s="139">
        <v>129000</v>
      </c>
      <c r="W114" s="110" t="s">
        <v>1248</v>
      </c>
      <c r="AE114" s="497">
        <v>2000</v>
      </c>
      <c r="AF114" s="507">
        <v>2002</v>
      </c>
      <c r="AG114" s="1118" t="s">
        <v>1130</v>
      </c>
      <c r="AH114" s="556"/>
      <c r="AI114" s="1118"/>
      <c r="AJ114" s="887"/>
      <c r="AN114" s="1298">
        <v>3</v>
      </c>
      <c r="AO114" s="980" t="s">
        <v>1076</v>
      </c>
      <c r="AP114" s="980" t="s">
        <v>1076</v>
      </c>
      <c r="AV114" s="107" t="s">
        <v>1101</v>
      </c>
      <c r="BB114" s="510"/>
      <c r="BE114" s="589"/>
      <c r="BJ114" s="1335"/>
      <c r="BK114" s="1366"/>
      <c r="BL114" s="1366"/>
      <c r="BM114" s="1366"/>
      <c r="BN114" s="1366"/>
      <c r="BO114" s="1392"/>
      <c r="BP114" s="1392"/>
      <c r="BQ114" s="1392"/>
      <c r="BR114" s="1392"/>
      <c r="BS114" s="1392"/>
      <c r="BT114" s="1366"/>
      <c r="BU114" s="1366"/>
      <c r="BV114" s="1366"/>
      <c r="BW114" s="1366"/>
      <c r="BX114" s="1366"/>
      <c r="BY114" s="1419"/>
      <c r="BZ114" s="1366"/>
    </row>
    <row r="115" spans="1:78" ht="25.5" x14ac:dyDescent="0.25">
      <c r="A115" s="21">
        <v>111</v>
      </c>
      <c r="B115" s="1064">
        <v>14</v>
      </c>
      <c r="C115" s="21">
        <v>111</v>
      </c>
      <c r="D115" s="1196" t="s">
        <v>129</v>
      </c>
      <c r="E115" s="54"/>
      <c r="F115" s="254"/>
      <c r="G115" s="254">
        <v>2004</v>
      </c>
      <c r="H115" s="1584"/>
      <c r="I115" s="40"/>
      <c r="J115" s="24">
        <v>783</v>
      </c>
      <c r="K115" s="497">
        <v>783</v>
      </c>
      <c r="M115" s="510"/>
      <c r="P115" s="513" t="s">
        <v>1251</v>
      </c>
      <c r="Q115" s="513" t="s">
        <v>1251</v>
      </c>
      <c r="R115" s="497" t="s">
        <v>1072</v>
      </c>
      <c r="S115" s="497" t="s">
        <v>1072</v>
      </c>
      <c r="T115" s="107">
        <v>783</v>
      </c>
      <c r="W115" s="74" t="s">
        <v>1248</v>
      </c>
      <c r="AE115" s="497">
        <v>2001</v>
      </c>
      <c r="AF115" s="507">
        <v>2003</v>
      </c>
      <c r="AG115" s="1118" t="s">
        <v>1130</v>
      </c>
      <c r="AH115" s="556"/>
      <c r="AI115" s="1118"/>
      <c r="AJ115" s="887"/>
      <c r="AN115" s="1298">
        <v>3</v>
      </c>
      <c r="AO115" s="980" t="s">
        <v>1076</v>
      </c>
      <c r="AP115" s="980" t="s">
        <v>1076</v>
      </c>
      <c r="AV115" s="107" t="s">
        <v>1101</v>
      </c>
      <c r="BB115" s="510"/>
      <c r="BE115" s="589"/>
      <c r="BJ115" s="1335"/>
      <c r="BK115" s="1366"/>
      <c r="BL115" s="1366"/>
      <c r="BM115" s="1366"/>
      <c r="BN115" s="1595"/>
      <c r="BO115" s="1392"/>
      <c r="BP115" s="1392"/>
      <c r="BQ115" s="1392"/>
      <c r="BR115" s="1392"/>
      <c r="BS115" s="1655"/>
      <c r="BT115" s="1366"/>
      <c r="BU115" s="1366"/>
      <c r="BV115" s="1366"/>
      <c r="BW115" s="1366"/>
      <c r="BX115" s="1366"/>
      <c r="BY115" s="1419"/>
      <c r="BZ115" s="1595"/>
    </row>
    <row r="116" spans="1:78" ht="30" x14ac:dyDescent="0.25">
      <c r="A116" s="21">
        <v>112</v>
      </c>
      <c r="B116" s="1064">
        <v>14</v>
      </c>
      <c r="C116" s="21">
        <v>112</v>
      </c>
      <c r="D116" s="1196" t="s">
        <v>130</v>
      </c>
      <c r="E116" s="54"/>
      <c r="F116" s="254"/>
      <c r="G116" s="254">
        <v>2004</v>
      </c>
      <c r="H116" s="4"/>
      <c r="I116" s="40"/>
      <c r="J116" s="24">
        <v>423</v>
      </c>
      <c r="K116" s="497">
        <v>423</v>
      </c>
      <c r="M116" s="510"/>
      <c r="P116" s="116" t="s">
        <v>1251</v>
      </c>
      <c r="Q116" s="116" t="s">
        <v>1251</v>
      </c>
      <c r="R116" s="497" t="s">
        <v>1072</v>
      </c>
      <c r="S116" s="497" t="s">
        <v>1072</v>
      </c>
      <c r="T116" s="107">
        <v>423</v>
      </c>
      <c r="W116" s="74" t="s">
        <v>1248</v>
      </c>
      <c r="AE116" s="497">
        <v>1999</v>
      </c>
      <c r="AF116" s="507">
        <v>2003</v>
      </c>
      <c r="AG116" s="1118" t="s">
        <v>1130</v>
      </c>
      <c r="AH116" s="556"/>
      <c r="AI116" s="1118"/>
      <c r="AJ116" s="887"/>
      <c r="AN116" s="1298">
        <v>3</v>
      </c>
      <c r="AO116" s="980" t="s">
        <v>1076</v>
      </c>
      <c r="AP116" s="980" t="s">
        <v>1076</v>
      </c>
      <c r="AV116" s="107" t="s">
        <v>1101</v>
      </c>
      <c r="BB116" s="510"/>
      <c r="BE116" s="589"/>
      <c r="BJ116" s="1335"/>
      <c r="BK116" s="1366"/>
      <c r="BL116" s="1366"/>
      <c r="BM116" s="1366"/>
      <c r="BN116" s="1595"/>
      <c r="BO116" s="1392"/>
      <c r="BP116" s="1392"/>
      <c r="BQ116" s="1392"/>
      <c r="BR116" s="1392"/>
      <c r="BS116" s="1655"/>
      <c r="BT116" s="1366"/>
      <c r="BU116" s="1366"/>
      <c r="BV116" s="1366"/>
      <c r="BW116" s="1366"/>
      <c r="BX116" s="1366"/>
      <c r="BY116" s="1419"/>
      <c r="BZ116" s="1595"/>
    </row>
    <row r="117" spans="1:78" ht="25.5" x14ac:dyDescent="0.25">
      <c r="A117" s="21">
        <v>113</v>
      </c>
      <c r="B117" s="1064">
        <v>14</v>
      </c>
      <c r="C117" s="21">
        <v>113</v>
      </c>
      <c r="D117" s="1196" t="s">
        <v>131</v>
      </c>
      <c r="E117" s="54"/>
      <c r="F117" s="254"/>
      <c r="G117" s="254">
        <v>2004</v>
      </c>
      <c r="H117" s="1584"/>
      <c r="I117" s="40"/>
      <c r="J117" s="24">
        <v>400</v>
      </c>
      <c r="K117" s="497">
        <v>400</v>
      </c>
      <c r="M117" s="510"/>
      <c r="P117" s="116" t="s">
        <v>1251</v>
      </c>
      <c r="Q117" s="116" t="s">
        <v>1251</v>
      </c>
      <c r="R117" s="497" t="s">
        <v>1072</v>
      </c>
      <c r="S117" s="497" t="s">
        <v>1072</v>
      </c>
      <c r="T117" s="107">
        <v>400</v>
      </c>
      <c r="W117" s="74" t="s">
        <v>1248</v>
      </c>
      <c r="AE117" s="497">
        <v>1998</v>
      </c>
      <c r="AF117" s="507">
        <v>2001</v>
      </c>
      <c r="AG117" s="1118" t="s">
        <v>1130</v>
      </c>
      <c r="AH117" s="556"/>
      <c r="AI117" s="1118"/>
      <c r="AJ117" s="887"/>
      <c r="AN117" s="1298">
        <v>3</v>
      </c>
      <c r="AO117" s="980" t="s">
        <v>1076</v>
      </c>
      <c r="AP117" s="980" t="s">
        <v>1076</v>
      </c>
      <c r="AV117" s="107" t="s">
        <v>1101</v>
      </c>
      <c r="BB117" s="510"/>
      <c r="BE117" s="589"/>
      <c r="BJ117" s="1335"/>
      <c r="BK117" s="1366"/>
      <c r="BL117" s="1366"/>
      <c r="BM117" s="1366"/>
      <c r="BN117" s="1595"/>
      <c r="BO117" s="1392"/>
      <c r="BP117" s="1392"/>
      <c r="BQ117" s="1392"/>
      <c r="BR117" s="1392"/>
      <c r="BS117" s="1655"/>
      <c r="BT117" s="1366"/>
      <c r="BU117" s="1366"/>
      <c r="BV117" s="1366"/>
      <c r="BW117" s="1366"/>
      <c r="BX117" s="1366"/>
      <c r="BY117" s="1419"/>
      <c r="BZ117" s="1595"/>
    </row>
    <row r="118" spans="1:78" ht="25.5" x14ac:dyDescent="0.25">
      <c r="A118" s="21">
        <v>114</v>
      </c>
      <c r="B118" s="1064">
        <v>14</v>
      </c>
      <c r="C118" s="21">
        <v>114</v>
      </c>
      <c r="D118" s="1196" t="s">
        <v>132</v>
      </c>
      <c r="E118" s="54"/>
      <c r="F118" s="254"/>
      <c r="G118" s="254">
        <v>2004</v>
      </c>
      <c r="H118" s="4"/>
      <c r="I118" s="40"/>
      <c r="J118" s="24">
        <v>6250</v>
      </c>
      <c r="K118" s="497">
        <v>6250</v>
      </c>
      <c r="M118" s="510"/>
      <c r="P118" s="74" t="s">
        <v>371</v>
      </c>
      <c r="Q118" s="74" t="s">
        <v>371</v>
      </c>
      <c r="R118" s="497" t="s">
        <v>1072</v>
      </c>
      <c r="S118" s="497" t="s">
        <v>1072</v>
      </c>
      <c r="T118" s="107">
        <v>6250</v>
      </c>
      <c r="U118" s="433">
        <v>2021</v>
      </c>
      <c r="V118" s="139">
        <v>129000</v>
      </c>
      <c r="W118" s="110" t="s">
        <v>1248</v>
      </c>
      <c r="AE118" s="497">
        <v>2000</v>
      </c>
      <c r="AF118" s="507">
        <v>2002</v>
      </c>
      <c r="AG118" s="1118" t="s">
        <v>1130</v>
      </c>
      <c r="AH118" s="556"/>
      <c r="AI118" s="1118"/>
      <c r="AJ118" s="887"/>
      <c r="AN118" s="1298">
        <v>3</v>
      </c>
      <c r="AO118" s="980" t="s">
        <v>1076</v>
      </c>
      <c r="AP118" s="980" t="s">
        <v>1076</v>
      </c>
      <c r="AV118" s="107" t="s">
        <v>1101</v>
      </c>
      <c r="BB118" s="510"/>
      <c r="BE118" s="589"/>
      <c r="BJ118" s="1335"/>
      <c r="BK118" s="1366"/>
      <c r="BL118" s="1366"/>
      <c r="BM118" s="1366"/>
      <c r="BN118" s="1366"/>
      <c r="BO118" s="1392"/>
      <c r="BP118" s="1392"/>
      <c r="BQ118" s="1392"/>
      <c r="BR118" s="1392"/>
      <c r="BS118" s="1392"/>
      <c r="BT118" s="1366"/>
      <c r="BU118" s="1366"/>
      <c r="BV118" s="1366"/>
      <c r="BW118" s="1366"/>
      <c r="BX118" s="1366"/>
      <c r="BY118" s="1419"/>
      <c r="BZ118" s="1366"/>
    </row>
    <row r="119" spans="1:78" x14ac:dyDescent="0.25">
      <c r="A119" s="21">
        <v>115</v>
      </c>
      <c r="B119" s="1064">
        <v>14</v>
      </c>
      <c r="C119" s="21">
        <v>115</v>
      </c>
      <c r="D119" s="1196" t="s">
        <v>133</v>
      </c>
      <c r="E119" s="54"/>
      <c r="F119" s="254"/>
      <c r="G119" s="254">
        <v>2004</v>
      </c>
      <c r="H119" s="4"/>
      <c r="I119" s="40"/>
      <c r="J119" s="24">
        <v>700</v>
      </c>
      <c r="K119" s="497">
        <v>700</v>
      </c>
      <c r="M119" s="510"/>
      <c r="P119" s="116" t="s">
        <v>1260</v>
      </c>
      <c r="Q119" s="116" t="s">
        <v>1088</v>
      </c>
      <c r="R119" s="497" t="s">
        <v>1072</v>
      </c>
      <c r="S119" s="497" t="s">
        <v>1072</v>
      </c>
      <c r="W119" s="74" t="s">
        <v>1123</v>
      </c>
      <c r="AE119" s="65"/>
      <c r="AF119" s="507"/>
      <c r="AG119" s="465" t="s">
        <v>1076</v>
      </c>
      <c r="AH119" s="556"/>
      <c r="AI119" s="1118"/>
      <c r="AJ119" s="887"/>
      <c r="AN119" s="1298">
        <v>2</v>
      </c>
      <c r="AO119" s="551" t="s">
        <v>1076</v>
      </c>
      <c r="AP119" s="551" t="s">
        <v>1076</v>
      </c>
      <c r="AV119" s="107" t="s">
        <v>1101</v>
      </c>
      <c r="BB119" s="510"/>
      <c r="BE119" s="589"/>
      <c r="BJ119" s="1387" t="s">
        <v>1078</v>
      </c>
      <c r="BK119" s="1415" t="s">
        <v>1077</v>
      </c>
      <c r="BL119" s="1415" t="s">
        <v>1078</v>
      </c>
      <c r="BM119" s="1415" t="s">
        <v>1078</v>
      </c>
      <c r="BN119" s="1643"/>
      <c r="BO119" s="1399" t="s">
        <v>1077</v>
      </c>
      <c r="BP119" s="1399" t="s">
        <v>1077</v>
      </c>
      <c r="BQ119" s="1399" t="s">
        <v>1078</v>
      </c>
      <c r="BR119" s="1399" t="s">
        <v>1077</v>
      </c>
      <c r="BS119" s="1657"/>
      <c r="BT119" s="1415" t="s">
        <v>1077</v>
      </c>
      <c r="BU119" s="1415" t="s">
        <v>1077</v>
      </c>
      <c r="BV119" s="1415" t="s">
        <v>1078</v>
      </c>
      <c r="BW119" s="1415" t="s">
        <v>1077</v>
      </c>
      <c r="BX119" s="1415" t="s">
        <v>1078</v>
      </c>
      <c r="BY119" s="1425" t="s">
        <v>1078</v>
      </c>
      <c r="BZ119" s="1595"/>
    </row>
    <row r="120" spans="1:78" ht="24" x14ac:dyDescent="0.25">
      <c r="A120" s="21">
        <v>116</v>
      </c>
      <c r="B120" s="1064">
        <v>14</v>
      </c>
      <c r="C120" s="21">
        <v>116</v>
      </c>
      <c r="D120" s="1196" t="s">
        <v>134</v>
      </c>
      <c r="E120" s="54"/>
      <c r="F120" s="254"/>
      <c r="G120" s="254">
        <v>2004</v>
      </c>
      <c r="H120" s="1584"/>
      <c r="I120" s="40"/>
      <c r="J120" s="24">
        <v>1300</v>
      </c>
      <c r="K120" s="497">
        <v>1300</v>
      </c>
      <c r="M120" s="510"/>
      <c r="P120" s="74" t="s">
        <v>1259</v>
      </c>
      <c r="Q120" s="74" t="s">
        <v>1259</v>
      </c>
      <c r="R120" s="497" t="s">
        <v>1072</v>
      </c>
      <c r="S120" s="497" t="s">
        <v>1072</v>
      </c>
      <c r="T120" s="107">
        <v>1300</v>
      </c>
      <c r="W120" s="74" t="s">
        <v>1248</v>
      </c>
      <c r="AG120" s="1118" t="s">
        <v>1131</v>
      </c>
      <c r="AH120" s="556"/>
      <c r="AI120" s="1118"/>
      <c r="AJ120" s="887"/>
      <c r="AN120" s="1298">
        <v>3</v>
      </c>
      <c r="AO120" s="980" t="s">
        <v>1131</v>
      </c>
      <c r="AP120" s="980" t="s">
        <v>1131</v>
      </c>
      <c r="AV120" s="107" t="s">
        <v>1101</v>
      </c>
      <c r="BB120" s="510"/>
      <c r="BE120" s="589"/>
      <c r="BJ120" s="1335"/>
      <c r="BK120" s="1366"/>
      <c r="BL120" s="1366"/>
      <c r="BM120" s="1366"/>
      <c r="BN120" s="1366"/>
      <c r="BO120" s="1392"/>
      <c r="BP120" s="1392"/>
      <c r="BQ120" s="1392"/>
      <c r="BR120" s="1392"/>
      <c r="BS120" s="1392"/>
      <c r="BT120" s="1366"/>
      <c r="BU120" s="1366"/>
      <c r="BV120" s="1366"/>
      <c r="BW120" s="1366"/>
      <c r="BX120" s="1366"/>
      <c r="BY120" s="1419"/>
      <c r="BZ120" s="1366"/>
    </row>
    <row r="121" spans="1:78" ht="36" x14ac:dyDescent="0.25">
      <c r="A121" s="21">
        <v>117</v>
      </c>
      <c r="B121" s="1064">
        <v>14</v>
      </c>
      <c r="C121" s="21">
        <v>117</v>
      </c>
      <c r="D121" s="1196" t="s">
        <v>135</v>
      </c>
      <c r="E121" s="1584"/>
      <c r="F121" s="254"/>
      <c r="G121" s="254">
        <v>2005</v>
      </c>
      <c r="H121" s="4"/>
      <c r="I121" s="40"/>
      <c r="J121" s="24">
        <v>2911</v>
      </c>
      <c r="K121" s="497">
        <v>2911</v>
      </c>
      <c r="M121" s="510"/>
      <c r="P121" s="74" t="s">
        <v>1261</v>
      </c>
      <c r="Q121" s="74" t="s">
        <v>176</v>
      </c>
      <c r="R121" s="497" t="s">
        <v>1072</v>
      </c>
      <c r="S121" s="497" t="s">
        <v>1072</v>
      </c>
      <c r="U121" s="107">
        <v>2001</v>
      </c>
      <c r="V121" s="121">
        <v>1136500</v>
      </c>
      <c r="W121" s="116" t="s">
        <v>1262</v>
      </c>
      <c r="AE121" s="536">
        <v>1999</v>
      </c>
      <c r="AF121" s="647">
        <v>2004</v>
      </c>
      <c r="AG121" s="1118" t="s">
        <v>1131</v>
      </c>
      <c r="AH121" s="556"/>
      <c r="AI121" s="1118"/>
      <c r="AJ121" s="887"/>
      <c r="AN121" s="1295">
        <v>3</v>
      </c>
      <c r="AO121" s="980" t="s">
        <v>1131</v>
      </c>
      <c r="AP121" s="980" t="s">
        <v>1131</v>
      </c>
      <c r="AV121" s="107" t="s">
        <v>1088</v>
      </c>
      <c r="AW121" s="107" t="s">
        <v>1088</v>
      </c>
      <c r="AX121" s="107" t="s">
        <v>1088</v>
      </c>
      <c r="AY121" s="499"/>
      <c r="AZ121" s="107" t="s">
        <v>1088</v>
      </c>
      <c r="BA121" s="107" t="s">
        <v>1088</v>
      </c>
      <c r="BB121" s="107" t="s">
        <v>1088</v>
      </c>
      <c r="BC121" s="107" t="s">
        <v>1088</v>
      </c>
      <c r="BD121" s="107" t="s">
        <v>1088</v>
      </c>
      <c r="BE121" s="595" t="s">
        <v>1088</v>
      </c>
      <c r="BF121" s="107" t="s">
        <v>1088</v>
      </c>
      <c r="BJ121" s="1335"/>
      <c r="BK121" s="1366"/>
      <c r="BL121" s="1366"/>
      <c r="BM121" s="1366"/>
      <c r="BN121" s="1366"/>
      <c r="BO121" s="1392"/>
      <c r="BP121" s="1392"/>
      <c r="BQ121" s="1392"/>
      <c r="BR121" s="1392"/>
      <c r="BS121" s="1392"/>
      <c r="BT121" s="1366"/>
      <c r="BU121" s="1366"/>
      <c r="BV121" s="1366"/>
      <c r="BW121" s="1366"/>
      <c r="BX121" s="1366"/>
      <c r="BY121" s="1419"/>
      <c r="BZ121" s="1366"/>
    </row>
    <row r="122" spans="1:78" ht="30" x14ac:dyDescent="0.25">
      <c r="A122" s="21">
        <v>118</v>
      </c>
      <c r="B122" s="1064">
        <v>14</v>
      </c>
      <c r="C122" s="21">
        <v>118</v>
      </c>
      <c r="D122" s="1196" t="s">
        <v>137</v>
      </c>
      <c r="E122" s="1584"/>
      <c r="F122" s="254"/>
      <c r="G122" s="254">
        <v>2005</v>
      </c>
      <c r="H122" s="4"/>
      <c r="I122" s="40"/>
      <c r="J122" s="24">
        <v>2173</v>
      </c>
      <c r="K122" s="497">
        <v>2173</v>
      </c>
      <c r="M122" s="510"/>
      <c r="P122" s="74" t="s">
        <v>1263</v>
      </c>
      <c r="Q122" s="74" t="s">
        <v>4564</v>
      </c>
      <c r="R122" s="497" t="s">
        <v>1072</v>
      </c>
      <c r="S122" s="497" t="s">
        <v>1072</v>
      </c>
      <c r="U122" s="107">
        <v>2001</v>
      </c>
      <c r="V122" s="121">
        <v>139200</v>
      </c>
      <c r="W122" s="1140" t="s">
        <v>1082</v>
      </c>
      <c r="AE122" s="536">
        <v>2001</v>
      </c>
      <c r="AF122" s="647">
        <v>2004</v>
      </c>
      <c r="AG122" s="1118" t="s">
        <v>1131</v>
      </c>
      <c r="AH122" s="556"/>
      <c r="AI122" s="1118"/>
      <c r="AJ122" s="887"/>
      <c r="AN122" s="1295">
        <v>3</v>
      </c>
      <c r="AO122" s="980" t="s">
        <v>1131</v>
      </c>
      <c r="AP122" s="980" t="s">
        <v>1131</v>
      </c>
      <c r="AV122" s="107" t="s">
        <v>1088</v>
      </c>
      <c r="AW122" s="107" t="s">
        <v>1088</v>
      </c>
      <c r="AX122" s="107" t="s">
        <v>1088</v>
      </c>
      <c r="AY122" s="499"/>
      <c r="AZ122" s="107" t="s">
        <v>1088</v>
      </c>
      <c r="BA122" s="107" t="s">
        <v>1088</v>
      </c>
      <c r="BB122" s="107" t="s">
        <v>1088</v>
      </c>
      <c r="BC122" s="107" t="s">
        <v>1088</v>
      </c>
      <c r="BD122" s="107" t="s">
        <v>1088</v>
      </c>
      <c r="BE122" s="595" t="s">
        <v>1088</v>
      </c>
      <c r="BF122" s="107" t="s">
        <v>1088</v>
      </c>
      <c r="BJ122" s="1335"/>
      <c r="BK122" s="1366"/>
      <c r="BL122" s="1366"/>
      <c r="BM122" s="1366"/>
      <c r="BN122" s="1366"/>
      <c r="BO122" s="1392"/>
      <c r="BP122" s="1392"/>
      <c r="BQ122" s="1392"/>
      <c r="BR122" s="1392"/>
      <c r="BS122" s="1392"/>
      <c r="BT122" s="1366"/>
      <c r="BU122" s="1366"/>
      <c r="BV122" s="1366"/>
      <c r="BW122" s="1366"/>
      <c r="BX122" s="1366"/>
      <c r="BY122" s="1419"/>
      <c r="BZ122" s="1366"/>
    </row>
    <row r="123" spans="1:78" ht="24.75" x14ac:dyDescent="0.25">
      <c r="A123" s="21">
        <v>119</v>
      </c>
      <c r="B123" s="1064">
        <v>14</v>
      </c>
      <c r="C123" s="21">
        <v>119</v>
      </c>
      <c r="D123" s="1196" t="s">
        <v>138</v>
      </c>
      <c r="E123" s="1584"/>
      <c r="F123" s="254"/>
      <c r="G123" s="254">
        <v>2005</v>
      </c>
      <c r="H123" s="4"/>
      <c r="I123" s="40"/>
      <c r="J123" s="24">
        <v>4331</v>
      </c>
      <c r="K123" s="497">
        <v>4331</v>
      </c>
      <c r="M123" s="510"/>
      <c r="P123" s="74" t="s">
        <v>1264</v>
      </c>
      <c r="Q123" s="74" t="s">
        <v>4565</v>
      </c>
      <c r="R123" s="497" t="s">
        <v>1072</v>
      </c>
      <c r="S123" s="497" t="s">
        <v>1072</v>
      </c>
      <c r="U123" s="107">
        <v>2001</v>
      </c>
      <c r="V123" s="121">
        <v>143300</v>
      </c>
      <c r="W123" s="1140" t="s">
        <v>1082</v>
      </c>
      <c r="AE123" s="536">
        <v>2001</v>
      </c>
      <c r="AF123" s="647">
        <v>2005</v>
      </c>
      <c r="AG123" s="1118" t="s">
        <v>1131</v>
      </c>
      <c r="AH123" s="556"/>
      <c r="AI123" s="1118"/>
      <c r="AJ123" s="887"/>
      <c r="AN123" s="1295">
        <v>3</v>
      </c>
      <c r="AO123" s="980" t="s">
        <v>1131</v>
      </c>
      <c r="AP123" s="980" t="s">
        <v>1131</v>
      </c>
      <c r="AV123" s="107" t="s">
        <v>1088</v>
      </c>
      <c r="AW123" s="107" t="s">
        <v>1088</v>
      </c>
      <c r="AX123" s="107" t="s">
        <v>1088</v>
      </c>
      <c r="AY123" s="499"/>
      <c r="AZ123" s="107" t="s">
        <v>1088</v>
      </c>
      <c r="BA123" s="107" t="s">
        <v>1088</v>
      </c>
      <c r="BB123" s="107" t="s">
        <v>1088</v>
      </c>
      <c r="BC123" s="107" t="s">
        <v>1088</v>
      </c>
      <c r="BD123" s="107" t="s">
        <v>1088</v>
      </c>
      <c r="BE123" s="595" t="s">
        <v>1088</v>
      </c>
      <c r="BF123" s="107" t="s">
        <v>1088</v>
      </c>
      <c r="BJ123" s="1335"/>
      <c r="BK123" s="1366"/>
      <c r="BL123" s="1366"/>
      <c r="BM123" s="1366"/>
      <c r="BN123" s="1595"/>
      <c r="BO123" s="1392"/>
      <c r="BP123" s="1392"/>
      <c r="BQ123" s="1392"/>
      <c r="BR123" s="1392"/>
      <c r="BS123" s="1655"/>
      <c r="BT123" s="1366"/>
      <c r="BU123" s="1366"/>
      <c r="BV123" s="1366"/>
      <c r="BW123" s="1366"/>
      <c r="BX123" s="1366"/>
      <c r="BY123" s="1419"/>
      <c r="BZ123" s="1595"/>
    </row>
    <row r="124" spans="1:78" x14ac:dyDescent="0.25">
      <c r="A124" s="21">
        <v>120</v>
      </c>
      <c r="B124" s="1064">
        <v>14</v>
      </c>
      <c r="C124" s="21">
        <v>120</v>
      </c>
      <c r="D124" s="1196" t="s">
        <v>139</v>
      </c>
      <c r="E124" s="54"/>
      <c r="F124" s="254"/>
      <c r="G124" s="254">
        <v>2003</v>
      </c>
      <c r="H124" s="4"/>
      <c r="I124" s="40"/>
      <c r="J124" s="24">
        <v>2463</v>
      </c>
      <c r="K124" s="497">
        <v>2463</v>
      </c>
      <c r="M124" s="510"/>
      <c r="P124" s="74" t="s">
        <v>1265</v>
      </c>
      <c r="Q124" s="74" t="s">
        <v>1265</v>
      </c>
      <c r="R124" s="497" t="s">
        <v>1072</v>
      </c>
      <c r="S124" s="497" t="s">
        <v>1072</v>
      </c>
      <c r="U124" s="107">
        <v>2021</v>
      </c>
      <c r="V124" s="121">
        <v>65692</v>
      </c>
      <c r="AE124" s="536"/>
      <c r="AF124" s="647">
        <v>2003</v>
      </c>
      <c r="AG124" s="1118"/>
      <c r="AH124" s="556"/>
      <c r="AI124" s="1118"/>
      <c r="AJ124" s="887"/>
      <c r="AN124" s="1295">
        <v>3</v>
      </c>
      <c r="AO124" s="980" t="s">
        <v>1131</v>
      </c>
      <c r="AP124" s="980" t="s">
        <v>1131</v>
      </c>
      <c r="AV124" s="107" t="s">
        <v>1088</v>
      </c>
      <c r="AW124" s="107" t="s">
        <v>1088</v>
      </c>
      <c r="AX124" s="107" t="s">
        <v>1088</v>
      </c>
      <c r="AY124" s="499"/>
      <c r="AZ124" s="107" t="s">
        <v>1088</v>
      </c>
      <c r="BA124" s="107" t="s">
        <v>1088</v>
      </c>
      <c r="BB124" s="107" t="s">
        <v>1088</v>
      </c>
      <c r="BC124" s="107" t="s">
        <v>1088</v>
      </c>
      <c r="BD124" s="107" t="s">
        <v>1088</v>
      </c>
      <c r="BE124" s="595" t="s">
        <v>1088</v>
      </c>
      <c r="BF124" s="107" t="s">
        <v>1088</v>
      </c>
      <c r="BJ124" s="1335"/>
      <c r="BK124" s="1366"/>
      <c r="BL124" s="1366"/>
      <c r="BM124" s="1366"/>
      <c r="BN124" s="1595"/>
      <c r="BO124" s="1392"/>
      <c r="BP124" s="1392"/>
      <c r="BQ124" s="1392"/>
      <c r="BR124" s="1392"/>
      <c r="BS124" s="1655"/>
      <c r="BT124" s="1366"/>
      <c r="BU124" s="1366"/>
      <c r="BV124" s="1366"/>
      <c r="BW124" s="1366"/>
      <c r="BX124" s="1366"/>
      <c r="BY124" s="1419"/>
      <c r="BZ124" s="1595"/>
    </row>
    <row r="125" spans="1:78" ht="84" x14ac:dyDescent="0.25">
      <c r="A125" s="21">
        <v>121</v>
      </c>
      <c r="B125" s="1064">
        <v>14</v>
      </c>
      <c r="C125" s="21">
        <v>121</v>
      </c>
      <c r="D125" s="1196" t="s">
        <v>141</v>
      </c>
      <c r="E125" s="54"/>
      <c r="F125" s="254"/>
      <c r="G125" s="254">
        <v>2005</v>
      </c>
      <c r="H125" s="4"/>
      <c r="I125" s="40"/>
      <c r="J125" s="24">
        <v>3640</v>
      </c>
      <c r="K125" s="497">
        <v>3640</v>
      </c>
      <c r="M125" s="510"/>
      <c r="P125" s="74" t="s">
        <v>1266</v>
      </c>
      <c r="Q125" s="74" t="s">
        <v>1266</v>
      </c>
      <c r="R125" s="497" t="s">
        <v>1072</v>
      </c>
      <c r="S125" s="497" t="s">
        <v>1072</v>
      </c>
      <c r="U125" s="107">
        <v>2021</v>
      </c>
      <c r="V125" s="636"/>
      <c r="W125" s="636" t="s">
        <v>1267</v>
      </c>
      <c r="AE125" s="536">
        <v>2003</v>
      </c>
      <c r="AF125" s="647">
        <v>2004</v>
      </c>
      <c r="AG125" s="1118"/>
      <c r="AH125" s="556"/>
      <c r="AI125" s="1118"/>
      <c r="AJ125" s="887"/>
      <c r="AN125" s="1295">
        <v>3</v>
      </c>
      <c r="AO125" s="980" t="s">
        <v>1131</v>
      </c>
      <c r="AP125" s="980" t="s">
        <v>1131</v>
      </c>
      <c r="AV125" s="107" t="s">
        <v>1088</v>
      </c>
      <c r="AW125" s="107" t="s">
        <v>1088</v>
      </c>
      <c r="AX125" s="107" t="s">
        <v>1088</v>
      </c>
      <c r="AY125" s="499"/>
      <c r="AZ125" s="107" t="s">
        <v>1088</v>
      </c>
      <c r="BA125" s="107" t="s">
        <v>1088</v>
      </c>
      <c r="BB125" s="107" t="s">
        <v>1088</v>
      </c>
      <c r="BC125" s="107" t="s">
        <v>1088</v>
      </c>
      <c r="BD125" s="107" t="s">
        <v>1088</v>
      </c>
      <c r="BE125" s="595" t="s">
        <v>1088</v>
      </c>
      <c r="BF125" s="107" t="s">
        <v>1088</v>
      </c>
      <c r="BJ125" s="1335"/>
      <c r="BK125" s="1366"/>
      <c r="BL125" s="1366"/>
      <c r="BM125" s="1366"/>
      <c r="BN125" s="1366"/>
      <c r="BO125" s="1392"/>
      <c r="BP125" s="1392"/>
      <c r="BQ125" s="1392"/>
      <c r="BR125" s="1392"/>
      <c r="BS125" s="1392"/>
      <c r="BT125" s="1366"/>
      <c r="BU125" s="1366"/>
      <c r="BV125" s="1366"/>
      <c r="BW125" s="1366"/>
      <c r="BX125" s="1366"/>
      <c r="BY125" s="1419"/>
      <c r="BZ125" s="1366"/>
    </row>
    <row r="126" spans="1:78" ht="84" x14ac:dyDescent="0.25">
      <c r="A126" s="21">
        <v>122</v>
      </c>
      <c r="B126" s="1064">
        <v>14</v>
      </c>
      <c r="C126" s="21">
        <v>122</v>
      </c>
      <c r="D126" s="1196" t="s">
        <v>142</v>
      </c>
      <c r="E126" s="54"/>
      <c r="F126" s="254"/>
      <c r="G126" s="254">
        <v>2005</v>
      </c>
      <c r="H126" s="1584"/>
      <c r="I126" s="40"/>
      <c r="J126" s="24">
        <v>1669</v>
      </c>
      <c r="K126" s="497">
        <v>1669</v>
      </c>
      <c r="M126" s="510"/>
      <c r="P126" s="74" t="s">
        <v>1266</v>
      </c>
      <c r="Q126" s="74" t="s">
        <v>1266</v>
      </c>
      <c r="R126" s="497" t="s">
        <v>1072</v>
      </c>
      <c r="S126" s="497" t="s">
        <v>1072</v>
      </c>
      <c r="U126" s="107">
        <v>2021</v>
      </c>
      <c r="V126" s="636"/>
      <c r="W126" s="636" t="s">
        <v>1267</v>
      </c>
      <c r="AE126" s="536">
        <v>2003</v>
      </c>
      <c r="AF126" s="647">
        <v>2004</v>
      </c>
      <c r="AG126" s="1118"/>
      <c r="AH126" s="556"/>
      <c r="AI126" s="1118"/>
      <c r="AJ126" s="887"/>
      <c r="AN126" s="1295">
        <v>3</v>
      </c>
      <c r="AO126" s="980" t="s">
        <v>1131</v>
      </c>
      <c r="AP126" s="980" t="s">
        <v>1131</v>
      </c>
      <c r="AV126" s="107" t="s">
        <v>1088</v>
      </c>
      <c r="AW126" s="107" t="s">
        <v>1088</v>
      </c>
      <c r="AX126" s="107" t="s">
        <v>1088</v>
      </c>
      <c r="AY126" s="499"/>
      <c r="AZ126" s="107" t="s">
        <v>1088</v>
      </c>
      <c r="BA126" s="107" t="s">
        <v>1088</v>
      </c>
      <c r="BB126" s="107" t="s">
        <v>1088</v>
      </c>
      <c r="BC126" s="107" t="s">
        <v>1088</v>
      </c>
      <c r="BD126" s="107" t="s">
        <v>1088</v>
      </c>
      <c r="BE126" s="595" t="s">
        <v>1088</v>
      </c>
      <c r="BF126" s="107" t="s">
        <v>1088</v>
      </c>
      <c r="BJ126" s="1335"/>
      <c r="BK126" s="1366"/>
      <c r="BL126" s="1366"/>
      <c r="BM126" s="1366"/>
      <c r="BN126" s="1366"/>
      <c r="BO126" s="1392"/>
      <c r="BP126" s="1392"/>
      <c r="BQ126" s="1392"/>
      <c r="BR126" s="1392"/>
      <c r="BS126" s="1392"/>
      <c r="BT126" s="1366"/>
      <c r="BU126" s="1366"/>
      <c r="BV126" s="1366"/>
      <c r="BW126" s="1366"/>
      <c r="BX126" s="1366"/>
      <c r="BY126" s="1419"/>
      <c r="BZ126" s="1366"/>
    </row>
    <row r="127" spans="1:78" x14ac:dyDescent="0.25">
      <c r="A127" s="21">
        <v>123</v>
      </c>
      <c r="B127" s="1064">
        <v>14</v>
      </c>
      <c r="C127" s="21">
        <v>123</v>
      </c>
      <c r="D127" s="1196" t="s">
        <v>143</v>
      </c>
      <c r="E127" s="54"/>
      <c r="F127" s="254"/>
      <c r="G127" s="254">
        <v>2004</v>
      </c>
      <c r="H127" s="1584"/>
      <c r="I127" s="40"/>
      <c r="J127" s="24">
        <v>186</v>
      </c>
      <c r="K127" s="497">
        <v>186</v>
      </c>
      <c r="M127" s="510"/>
      <c r="P127" s="116"/>
      <c r="Q127" s="116"/>
      <c r="R127" s="497" t="s">
        <v>1072</v>
      </c>
      <c r="S127" s="497" t="s">
        <v>1072</v>
      </c>
      <c r="W127" s="74" t="s">
        <v>1197</v>
      </c>
      <c r="AE127" s="536">
        <v>2000</v>
      </c>
      <c r="AF127" s="647">
        <v>2003</v>
      </c>
      <c r="AG127" s="1118"/>
      <c r="AH127" s="556"/>
      <c r="AI127" s="1118"/>
      <c r="AJ127" s="887"/>
      <c r="AN127" s="1300">
        <v>3</v>
      </c>
      <c r="AO127" s="980" t="s">
        <v>1131</v>
      </c>
      <c r="AP127" s="980" t="s">
        <v>1131</v>
      </c>
      <c r="AV127" s="107" t="s">
        <v>1101</v>
      </c>
      <c r="BB127" s="510"/>
      <c r="BE127" s="589"/>
      <c r="BJ127" s="1335"/>
      <c r="BK127" s="1366"/>
      <c r="BL127" s="1366"/>
      <c r="BM127" s="1366"/>
      <c r="BN127" s="1366"/>
      <c r="BO127" s="1392"/>
      <c r="BP127" s="1392"/>
      <c r="BQ127" s="1392"/>
      <c r="BR127" s="1392"/>
      <c r="BS127" s="1392"/>
      <c r="BT127" s="1366"/>
      <c r="BU127" s="1366"/>
      <c r="BV127" s="1366"/>
      <c r="BW127" s="1366"/>
      <c r="BX127" s="1366"/>
      <c r="BY127" s="1419"/>
      <c r="BZ127" s="1366"/>
    </row>
    <row r="128" spans="1:78" x14ac:dyDescent="0.25">
      <c r="A128" s="21">
        <v>124</v>
      </c>
      <c r="B128" s="1064">
        <v>14</v>
      </c>
      <c r="C128" s="21">
        <v>124</v>
      </c>
      <c r="D128" s="1196" t="s">
        <v>144</v>
      </c>
      <c r="E128" s="54"/>
      <c r="F128" s="254"/>
      <c r="G128" s="254">
        <v>2003</v>
      </c>
      <c r="H128" s="4"/>
      <c r="I128" s="1585"/>
      <c r="J128" s="24">
        <v>1349</v>
      </c>
      <c r="K128" s="497">
        <v>1349</v>
      </c>
      <c r="M128" s="510"/>
      <c r="P128" s="116" t="s">
        <v>1268</v>
      </c>
      <c r="Q128" s="116" t="s">
        <v>1268</v>
      </c>
      <c r="R128" s="497" t="s">
        <v>1072</v>
      </c>
      <c r="S128" s="497" t="s">
        <v>1072</v>
      </c>
      <c r="W128" s="74" t="s">
        <v>1197</v>
      </c>
      <c r="AE128" s="536"/>
      <c r="AF128" s="647">
        <v>2003</v>
      </c>
      <c r="AG128" s="1118"/>
      <c r="AH128" s="556"/>
      <c r="AI128" s="1118"/>
      <c r="AJ128" s="887"/>
      <c r="AN128" s="1295">
        <v>3</v>
      </c>
      <c r="AO128" s="980" t="s">
        <v>1131</v>
      </c>
      <c r="AP128" s="980" t="s">
        <v>1131</v>
      </c>
      <c r="AV128" s="107" t="s">
        <v>1088</v>
      </c>
      <c r="AW128" s="107" t="s">
        <v>1088</v>
      </c>
      <c r="AX128" s="107" t="s">
        <v>1088</v>
      </c>
      <c r="AY128" s="499"/>
      <c r="AZ128" s="107" t="s">
        <v>1088</v>
      </c>
      <c r="BA128" s="107" t="s">
        <v>1088</v>
      </c>
      <c r="BB128" s="107" t="s">
        <v>1088</v>
      </c>
      <c r="BC128" s="107" t="s">
        <v>1088</v>
      </c>
      <c r="BD128" s="107" t="s">
        <v>1088</v>
      </c>
      <c r="BE128" s="595" t="s">
        <v>1088</v>
      </c>
      <c r="BF128" s="107" t="s">
        <v>1088</v>
      </c>
      <c r="BJ128" s="1335"/>
      <c r="BK128" s="1366"/>
      <c r="BL128" s="1366"/>
      <c r="BM128" s="1366"/>
      <c r="BN128" s="1366"/>
      <c r="BO128" s="1392"/>
      <c r="BP128" s="1392"/>
      <c r="BQ128" s="1392"/>
      <c r="BR128" s="1392"/>
      <c r="BS128" s="1392"/>
      <c r="BT128" s="1366"/>
      <c r="BU128" s="1366"/>
      <c r="BV128" s="1366"/>
      <c r="BW128" s="1366"/>
      <c r="BX128" s="1366"/>
      <c r="BY128" s="1419"/>
      <c r="BZ128" s="1366"/>
    </row>
    <row r="129" spans="1:80" ht="30" x14ac:dyDescent="0.25">
      <c r="A129" s="21">
        <v>125</v>
      </c>
      <c r="B129" s="1064">
        <v>14</v>
      </c>
      <c r="C129" s="21">
        <v>125</v>
      </c>
      <c r="D129" s="1196" t="s">
        <v>145</v>
      </c>
      <c r="E129" s="54"/>
      <c r="F129" s="254"/>
      <c r="G129" s="254">
        <v>2005</v>
      </c>
      <c r="H129" s="1584"/>
      <c r="I129" s="40"/>
      <c r="J129" s="24">
        <v>904</v>
      </c>
      <c r="K129" s="497">
        <v>904</v>
      </c>
      <c r="M129" s="510"/>
      <c r="P129" s="74" t="s">
        <v>174</v>
      </c>
      <c r="Q129" s="74" t="s">
        <v>174</v>
      </c>
      <c r="R129" s="497" t="s">
        <v>1072</v>
      </c>
      <c r="S129" s="497" t="s">
        <v>1072</v>
      </c>
      <c r="W129" s="74" t="s">
        <v>1197</v>
      </c>
      <c r="Y129" s="121" t="s">
        <v>1269</v>
      </c>
      <c r="AE129" s="536">
        <v>2003</v>
      </c>
      <c r="AF129" s="647">
        <v>2004</v>
      </c>
      <c r="AG129" s="1118"/>
      <c r="AH129" s="556"/>
      <c r="AI129" s="1118"/>
      <c r="AJ129" s="887"/>
      <c r="AN129" s="1295">
        <v>3</v>
      </c>
      <c r="AO129" s="980" t="s">
        <v>1131</v>
      </c>
      <c r="AP129" s="980" t="s">
        <v>1131</v>
      </c>
      <c r="AV129" s="107" t="s">
        <v>1088</v>
      </c>
      <c r="AW129" s="107" t="s">
        <v>1088</v>
      </c>
      <c r="AX129" s="107" t="s">
        <v>1088</v>
      </c>
      <c r="AY129" s="499"/>
      <c r="AZ129" s="107" t="s">
        <v>1088</v>
      </c>
      <c r="BA129" s="107" t="s">
        <v>1088</v>
      </c>
      <c r="BB129" s="107" t="s">
        <v>1088</v>
      </c>
      <c r="BC129" s="107" t="s">
        <v>1088</v>
      </c>
      <c r="BD129" s="107" t="s">
        <v>1088</v>
      </c>
      <c r="BE129" s="595" t="s">
        <v>1088</v>
      </c>
      <c r="BF129" s="107" t="s">
        <v>1088</v>
      </c>
      <c r="BJ129" s="1335"/>
      <c r="BK129" s="1366"/>
      <c r="BL129" s="1366"/>
      <c r="BM129" s="1366"/>
      <c r="BN129" s="1366"/>
      <c r="BO129" s="1392"/>
      <c r="BP129" s="1392"/>
      <c r="BQ129" s="1392"/>
      <c r="BR129" s="1392"/>
      <c r="BS129" s="1392"/>
      <c r="BT129" s="1366"/>
      <c r="BU129" s="1366"/>
      <c r="BV129" s="1366"/>
      <c r="BW129" s="1366"/>
      <c r="BX129" s="1366"/>
      <c r="BY129" s="1419"/>
      <c r="BZ129" s="1366"/>
    </row>
    <row r="130" spans="1:80" x14ac:dyDescent="0.25">
      <c r="A130" s="21">
        <v>126</v>
      </c>
      <c r="B130" s="1064">
        <v>14</v>
      </c>
      <c r="C130" s="21">
        <v>126</v>
      </c>
      <c r="D130" s="1196" t="s">
        <v>146</v>
      </c>
      <c r="E130" s="54"/>
      <c r="F130" s="254"/>
      <c r="G130" s="254">
        <v>2005</v>
      </c>
      <c r="H130" s="1584"/>
      <c r="I130" s="40"/>
      <c r="J130" s="24">
        <v>2317</v>
      </c>
      <c r="K130" s="497">
        <v>2317</v>
      </c>
      <c r="M130" s="510"/>
      <c r="P130" s="74" t="s">
        <v>694</v>
      </c>
      <c r="Q130" s="74" t="s">
        <v>694</v>
      </c>
      <c r="R130" s="497" t="s">
        <v>1072</v>
      </c>
      <c r="S130" s="497" t="s">
        <v>1072</v>
      </c>
      <c r="U130" s="107">
        <v>2014</v>
      </c>
      <c r="V130" s="121">
        <v>780000</v>
      </c>
      <c r="AE130" s="536">
        <v>2001</v>
      </c>
      <c r="AF130" s="647">
        <v>2004</v>
      </c>
      <c r="AG130" s="1118"/>
      <c r="AH130" s="556"/>
      <c r="AI130" s="1118"/>
      <c r="AJ130" s="887"/>
      <c r="AN130" s="1295">
        <v>3</v>
      </c>
      <c r="AO130" s="980" t="s">
        <v>1131</v>
      </c>
      <c r="AP130" s="980" t="s">
        <v>1131</v>
      </c>
      <c r="AV130" s="107" t="s">
        <v>1088</v>
      </c>
      <c r="AW130" s="107" t="s">
        <v>1088</v>
      </c>
      <c r="AX130" s="107" t="s">
        <v>1088</v>
      </c>
      <c r="AY130" s="499"/>
      <c r="AZ130" s="107" t="s">
        <v>1088</v>
      </c>
      <c r="BA130" s="107" t="s">
        <v>1088</v>
      </c>
      <c r="BB130" s="107" t="s">
        <v>1088</v>
      </c>
      <c r="BC130" s="107" t="s">
        <v>1088</v>
      </c>
      <c r="BD130" s="107" t="s">
        <v>1088</v>
      </c>
      <c r="BE130" s="595" t="s">
        <v>1088</v>
      </c>
      <c r="BF130" s="107" t="s">
        <v>1088</v>
      </c>
      <c r="BJ130" s="1335"/>
      <c r="BK130" s="1366"/>
      <c r="BL130" s="1366"/>
      <c r="BM130" s="1366"/>
      <c r="BN130" s="1366"/>
      <c r="BO130" s="1392"/>
      <c r="BP130" s="1392"/>
      <c r="BQ130" s="1392"/>
      <c r="BR130" s="1392"/>
      <c r="BS130" s="1392"/>
      <c r="BT130" s="1366"/>
      <c r="BU130" s="1366"/>
      <c r="BV130" s="1366"/>
      <c r="BW130" s="1366"/>
      <c r="BX130" s="1366"/>
      <c r="BY130" s="1419"/>
      <c r="BZ130" s="1366"/>
    </row>
    <row r="131" spans="1:80" ht="30" x14ac:dyDescent="0.25">
      <c r="A131" s="21">
        <v>127</v>
      </c>
      <c r="B131" s="1064">
        <v>14</v>
      </c>
      <c r="C131" s="21">
        <v>127</v>
      </c>
      <c r="D131" s="1196" t="s">
        <v>147</v>
      </c>
      <c r="E131" s="54"/>
      <c r="F131" s="254"/>
      <c r="G131" s="254">
        <v>2005</v>
      </c>
      <c r="H131" s="1584"/>
      <c r="I131" s="40"/>
      <c r="J131" s="24">
        <v>2692</v>
      </c>
      <c r="K131" s="497">
        <v>2692</v>
      </c>
      <c r="M131" s="510"/>
      <c r="P131" s="74" t="s">
        <v>1270</v>
      </c>
      <c r="Q131" s="74" t="s">
        <v>4566</v>
      </c>
      <c r="R131" s="497" t="s">
        <v>1072</v>
      </c>
      <c r="S131" s="497" t="s">
        <v>1072</v>
      </c>
      <c r="U131" s="107">
        <v>2001</v>
      </c>
      <c r="V131" s="116">
        <v>283300</v>
      </c>
      <c r="W131" s="1158" t="s">
        <v>1082</v>
      </c>
      <c r="AE131" s="536">
        <v>2002</v>
      </c>
      <c r="AF131" s="647">
        <v>2004</v>
      </c>
      <c r="AG131" s="1118"/>
      <c r="AH131" s="556"/>
      <c r="AI131" s="1118"/>
      <c r="AJ131" s="887"/>
      <c r="AN131" s="1295">
        <v>3</v>
      </c>
      <c r="AO131" s="980" t="s">
        <v>1131</v>
      </c>
      <c r="AP131" s="980" t="s">
        <v>1131</v>
      </c>
      <c r="AV131" s="107" t="s">
        <v>1088</v>
      </c>
      <c r="AW131" s="107" t="s">
        <v>1088</v>
      </c>
      <c r="AX131" s="107" t="s">
        <v>1088</v>
      </c>
      <c r="AY131" s="499"/>
      <c r="AZ131" s="107" t="s">
        <v>1088</v>
      </c>
      <c r="BA131" s="107" t="s">
        <v>1088</v>
      </c>
      <c r="BB131" s="107" t="s">
        <v>1088</v>
      </c>
      <c r="BC131" s="107" t="s">
        <v>1088</v>
      </c>
      <c r="BD131" s="107" t="s">
        <v>1088</v>
      </c>
      <c r="BE131" s="595" t="s">
        <v>1088</v>
      </c>
      <c r="BF131" s="107" t="s">
        <v>1088</v>
      </c>
      <c r="BJ131" s="1335"/>
      <c r="BK131" s="1366"/>
      <c r="BL131" s="1366"/>
      <c r="BM131" s="1366"/>
      <c r="BN131" s="1366"/>
      <c r="BO131" s="1392"/>
      <c r="BP131" s="1392"/>
      <c r="BQ131" s="1392"/>
      <c r="BR131" s="1392"/>
      <c r="BS131" s="1392"/>
      <c r="BT131" s="1366"/>
      <c r="BU131" s="1366"/>
      <c r="BV131" s="1366"/>
      <c r="BW131" s="1366"/>
      <c r="BX131" s="1366"/>
      <c r="BY131" s="1419"/>
      <c r="BZ131" s="1366"/>
    </row>
    <row r="132" spans="1:80" ht="30" x14ac:dyDescent="0.25">
      <c r="A132" s="21">
        <v>128</v>
      </c>
      <c r="B132" s="1064">
        <v>14</v>
      </c>
      <c r="C132" s="21">
        <v>128</v>
      </c>
      <c r="D132" s="1196" t="s">
        <v>148</v>
      </c>
      <c r="E132" s="54"/>
      <c r="F132" s="254"/>
      <c r="G132" s="254">
        <v>2005</v>
      </c>
      <c r="H132" s="1584"/>
      <c r="I132" s="40"/>
      <c r="J132" s="24">
        <v>1854</v>
      </c>
      <c r="K132" s="497">
        <v>1854</v>
      </c>
      <c r="M132" s="510"/>
      <c r="P132" s="74" t="s">
        <v>1271</v>
      </c>
      <c r="Q132" s="74" t="s">
        <v>178</v>
      </c>
      <c r="R132" s="497" t="s">
        <v>1072</v>
      </c>
      <c r="S132" s="497" t="s">
        <v>1072</v>
      </c>
      <c r="U132" s="107">
        <v>2001</v>
      </c>
      <c r="V132" s="116">
        <v>158600</v>
      </c>
      <c r="W132" s="1158" t="s">
        <v>1082</v>
      </c>
      <c r="AE132" s="536">
        <v>2000</v>
      </c>
      <c r="AF132" s="647">
        <v>2004</v>
      </c>
      <c r="AG132" s="1118"/>
      <c r="AH132" s="556"/>
      <c r="AI132" s="1118"/>
      <c r="AJ132" s="887"/>
      <c r="AN132" s="1295">
        <v>3</v>
      </c>
      <c r="AO132" s="980" t="s">
        <v>1131</v>
      </c>
      <c r="AP132" s="980" t="s">
        <v>1131</v>
      </c>
      <c r="AV132" s="107" t="s">
        <v>1088</v>
      </c>
      <c r="AW132" s="107" t="s">
        <v>1088</v>
      </c>
      <c r="AX132" s="107" t="s">
        <v>1088</v>
      </c>
      <c r="AY132" s="499"/>
      <c r="AZ132" s="107" t="s">
        <v>1088</v>
      </c>
      <c r="BA132" s="107" t="s">
        <v>1088</v>
      </c>
      <c r="BB132" s="107" t="s">
        <v>1088</v>
      </c>
      <c r="BC132" s="107" t="s">
        <v>1088</v>
      </c>
      <c r="BD132" s="107" t="s">
        <v>1088</v>
      </c>
      <c r="BE132" s="595" t="s">
        <v>1088</v>
      </c>
      <c r="BF132" s="107" t="s">
        <v>1088</v>
      </c>
      <c r="BJ132" s="1335"/>
      <c r="BK132" s="1366"/>
      <c r="BL132" s="1366"/>
      <c r="BM132" s="1366"/>
      <c r="BN132" s="1595"/>
      <c r="BO132" s="1392"/>
      <c r="BP132" s="1392"/>
      <c r="BQ132" s="1392"/>
      <c r="BR132" s="1392"/>
      <c r="BS132" s="1655"/>
      <c r="BT132" s="1366"/>
      <c r="BU132" s="1366"/>
      <c r="BV132" s="1366"/>
      <c r="BW132" s="1366"/>
      <c r="BX132" s="1366"/>
      <c r="BY132" s="1419"/>
      <c r="BZ132" s="1595"/>
    </row>
    <row r="133" spans="1:80" ht="30" x14ac:dyDescent="0.25">
      <c r="A133" s="21">
        <v>129</v>
      </c>
      <c r="B133" s="1064">
        <v>14</v>
      </c>
      <c r="C133" s="21">
        <v>129</v>
      </c>
      <c r="D133" s="1196" t="s">
        <v>149</v>
      </c>
      <c r="E133" s="54"/>
      <c r="F133" s="254"/>
      <c r="G133" s="254">
        <v>2005</v>
      </c>
      <c r="H133" s="1584"/>
      <c r="I133" s="40"/>
      <c r="J133" s="24">
        <v>813</v>
      </c>
      <c r="K133" s="497">
        <v>813</v>
      </c>
      <c r="M133" s="510"/>
      <c r="P133" s="74" t="s">
        <v>1272</v>
      </c>
      <c r="Q133" s="74" t="s">
        <v>1272</v>
      </c>
      <c r="R133" s="497" t="s">
        <v>1072</v>
      </c>
      <c r="S133" s="497" t="s">
        <v>1072</v>
      </c>
      <c r="U133" s="107">
        <v>2021</v>
      </c>
      <c r="V133" s="1578">
        <v>88855</v>
      </c>
      <c r="W133" s="74" t="s">
        <v>1273</v>
      </c>
      <c r="AE133" s="536">
        <v>2003</v>
      </c>
      <c r="AF133" s="647">
        <v>2004</v>
      </c>
      <c r="AG133" s="1118"/>
      <c r="AH133" s="556"/>
      <c r="AI133" s="1118"/>
      <c r="AJ133" s="887"/>
      <c r="AN133" s="1295">
        <v>3</v>
      </c>
      <c r="AO133" s="980" t="s">
        <v>1131</v>
      </c>
      <c r="AP133" s="980" t="s">
        <v>1131</v>
      </c>
      <c r="AV133" s="107" t="s">
        <v>1088</v>
      </c>
      <c r="AW133" s="107" t="s">
        <v>1088</v>
      </c>
      <c r="AX133" s="107" t="s">
        <v>1088</v>
      </c>
      <c r="AY133" s="499"/>
      <c r="AZ133" s="107" t="s">
        <v>1088</v>
      </c>
      <c r="BA133" s="107" t="s">
        <v>1088</v>
      </c>
      <c r="BB133" s="107" t="s">
        <v>1088</v>
      </c>
      <c r="BC133" s="107" t="s">
        <v>1088</v>
      </c>
      <c r="BD133" s="107" t="s">
        <v>1088</v>
      </c>
      <c r="BE133" s="595" t="s">
        <v>1088</v>
      </c>
      <c r="BF133" s="107" t="s">
        <v>1088</v>
      </c>
      <c r="BJ133" s="1335"/>
      <c r="BK133" s="1366"/>
      <c r="BL133" s="1366"/>
      <c r="BM133" s="1366"/>
      <c r="BN133" s="1366"/>
      <c r="BO133" s="1392"/>
      <c r="BP133" s="1392"/>
      <c r="BQ133" s="1392"/>
      <c r="BR133" s="1392"/>
      <c r="BS133" s="1392"/>
      <c r="BT133" s="1366"/>
      <c r="BU133" s="1366"/>
      <c r="BV133" s="1366"/>
      <c r="BW133" s="1366"/>
      <c r="BX133" s="1366"/>
      <c r="BY133" s="1419"/>
      <c r="BZ133" s="1366"/>
    </row>
    <row r="134" spans="1:80" ht="36" x14ac:dyDescent="0.25">
      <c r="A134" s="21">
        <v>130</v>
      </c>
      <c r="B134" s="1064">
        <v>14</v>
      </c>
      <c r="C134" s="21">
        <v>130</v>
      </c>
      <c r="D134" s="1196" t="s">
        <v>150</v>
      </c>
      <c r="E134" s="54"/>
      <c r="F134" s="254"/>
      <c r="G134" s="254">
        <v>2005</v>
      </c>
      <c r="H134" s="1584"/>
      <c r="I134" s="40"/>
      <c r="J134" s="24">
        <v>1734</v>
      </c>
      <c r="K134" s="497">
        <v>1734</v>
      </c>
      <c r="M134" s="510"/>
      <c r="P134" s="74" t="s">
        <v>1261</v>
      </c>
      <c r="Q134" s="74" t="s">
        <v>176</v>
      </c>
      <c r="R134" s="497" t="s">
        <v>1072</v>
      </c>
      <c r="S134" s="497" t="s">
        <v>1072</v>
      </c>
      <c r="U134" s="107">
        <v>2001</v>
      </c>
      <c r="V134" s="121">
        <v>1136500</v>
      </c>
      <c r="W134" s="116" t="s">
        <v>1262</v>
      </c>
      <c r="AE134" s="536">
        <v>1999</v>
      </c>
      <c r="AF134" s="647">
        <v>2004</v>
      </c>
      <c r="AG134" s="1118"/>
      <c r="AH134" s="556"/>
      <c r="AI134" s="1118"/>
      <c r="AJ134" s="887"/>
      <c r="AN134" s="1295">
        <v>3</v>
      </c>
      <c r="AO134" s="980" t="s">
        <v>1131</v>
      </c>
      <c r="AP134" s="980" t="s">
        <v>1131</v>
      </c>
      <c r="AV134" s="107" t="s">
        <v>1088</v>
      </c>
      <c r="AW134" s="107" t="s">
        <v>1088</v>
      </c>
      <c r="AX134" s="107" t="s">
        <v>1088</v>
      </c>
      <c r="AY134" s="499"/>
      <c r="AZ134" s="107" t="s">
        <v>1088</v>
      </c>
      <c r="BA134" s="107" t="s">
        <v>1088</v>
      </c>
      <c r="BB134" s="107" t="s">
        <v>1088</v>
      </c>
      <c r="BC134" s="107" t="s">
        <v>1088</v>
      </c>
      <c r="BD134" s="107" t="s">
        <v>1088</v>
      </c>
      <c r="BE134" s="595" t="s">
        <v>1088</v>
      </c>
      <c r="BF134" s="107" t="s">
        <v>1088</v>
      </c>
      <c r="BJ134" s="1335"/>
      <c r="BK134" s="1366"/>
      <c r="BL134" s="1366"/>
      <c r="BM134" s="1366"/>
      <c r="BN134" s="1366"/>
      <c r="BO134" s="1392"/>
      <c r="BP134" s="1392"/>
      <c r="BQ134" s="1392"/>
      <c r="BR134" s="1392"/>
      <c r="BS134" s="1392"/>
      <c r="BT134" s="1366"/>
      <c r="BU134" s="1366"/>
      <c r="BV134" s="1366"/>
      <c r="BW134" s="1366"/>
      <c r="BX134" s="1366"/>
      <c r="BY134" s="1419"/>
      <c r="BZ134" s="1366"/>
    </row>
    <row r="135" spans="1:80" x14ac:dyDescent="0.25">
      <c r="A135" s="21">
        <v>131</v>
      </c>
      <c r="B135" s="1064">
        <v>14</v>
      </c>
      <c r="C135" s="21">
        <v>131</v>
      </c>
      <c r="D135" s="1196" t="s">
        <v>151</v>
      </c>
      <c r="E135" s="54"/>
      <c r="F135" s="254"/>
      <c r="G135" s="254">
        <v>2003</v>
      </c>
      <c r="H135" s="1584"/>
      <c r="I135" s="40"/>
      <c r="J135" s="24">
        <v>70</v>
      </c>
      <c r="K135" s="497">
        <v>70</v>
      </c>
      <c r="M135" s="510"/>
      <c r="P135" s="74" t="s">
        <v>1274</v>
      </c>
      <c r="Q135" s="74" t="s">
        <v>4567</v>
      </c>
      <c r="R135" s="497" t="s">
        <v>1072</v>
      </c>
      <c r="S135" s="497" t="s">
        <v>1072</v>
      </c>
      <c r="U135" s="107">
        <v>2021</v>
      </c>
      <c r="V135" s="121">
        <v>65692</v>
      </c>
      <c r="AE135" s="536"/>
      <c r="AF135" s="647">
        <v>2003</v>
      </c>
      <c r="AG135" s="1118"/>
      <c r="AH135" s="556"/>
      <c r="AI135" s="1118"/>
      <c r="AJ135" s="887"/>
      <c r="AN135" s="1295">
        <v>3</v>
      </c>
      <c r="AO135" s="980" t="s">
        <v>1131</v>
      </c>
      <c r="AP135" s="980" t="s">
        <v>1131</v>
      </c>
      <c r="AV135" s="107" t="s">
        <v>1088</v>
      </c>
      <c r="AW135" s="107" t="s">
        <v>1088</v>
      </c>
      <c r="AX135" s="107" t="s">
        <v>1088</v>
      </c>
      <c r="AY135" s="499"/>
      <c r="AZ135" s="107" t="s">
        <v>1088</v>
      </c>
      <c r="BA135" s="107" t="s">
        <v>1088</v>
      </c>
      <c r="BB135" s="107" t="s">
        <v>1088</v>
      </c>
      <c r="BC135" s="107" t="s">
        <v>1088</v>
      </c>
      <c r="BD135" s="107" t="s">
        <v>1088</v>
      </c>
      <c r="BE135" s="595" t="s">
        <v>1088</v>
      </c>
      <c r="BF135" s="107" t="s">
        <v>1088</v>
      </c>
      <c r="BJ135" s="1335"/>
      <c r="BK135" s="1366"/>
      <c r="BL135" s="1366"/>
      <c r="BM135" s="1366"/>
      <c r="BN135" s="1595"/>
      <c r="BO135" s="1392"/>
      <c r="BP135" s="1392"/>
      <c r="BQ135" s="1392"/>
      <c r="BR135" s="1392"/>
      <c r="BS135" s="1655"/>
      <c r="BT135" s="1366"/>
      <c r="BU135" s="1366"/>
      <c r="BV135" s="1366"/>
      <c r="BW135" s="1366"/>
      <c r="BX135" s="1366"/>
      <c r="BY135" s="1419"/>
      <c r="BZ135" s="1595"/>
    </row>
    <row r="136" spans="1:80" s="58" customFormat="1" ht="36" x14ac:dyDescent="0.25">
      <c r="A136" s="21">
        <v>132</v>
      </c>
      <c r="B136" s="1064">
        <v>14</v>
      </c>
      <c r="C136" s="21">
        <v>132</v>
      </c>
      <c r="D136" s="1196" t="s">
        <v>152</v>
      </c>
      <c r="E136" s="54"/>
      <c r="F136" s="254"/>
      <c r="G136" s="254">
        <v>2005</v>
      </c>
      <c r="H136" s="1584"/>
      <c r="I136" s="40"/>
      <c r="J136" s="24">
        <v>991</v>
      </c>
      <c r="K136" s="497">
        <v>991</v>
      </c>
      <c r="L136" s="107"/>
      <c r="M136" s="510"/>
      <c r="N136" s="511"/>
      <c r="O136" s="74"/>
      <c r="P136" s="74" t="s">
        <v>1275</v>
      </c>
      <c r="Q136" s="74" t="s">
        <v>697</v>
      </c>
      <c r="R136" s="497" t="s">
        <v>1072</v>
      </c>
      <c r="S136" s="497" t="s">
        <v>1072</v>
      </c>
      <c r="T136" s="107"/>
      <c r="U136" s="107">
        <v>2001</v>
      </c>
      <c r="V136" s="116">
        <v>284600</v>
      </c>
      <c r="W136" s="1140" t="s">
        <v>1082</v>
      </c>
      <c r="X136" s="663"/>
      <c r="Y136" s="121"/>
      <c r="Z136" s="121"/>
      <c r="AA136" s="107"/>
      <c r="AB136" s="3"/>
      <c r="AC136" s="10"/>
      <c r="AD136" s="497"/>
      <c r="AE136" s="536">
        <v>2002</v>
      </c>
      <c r="AF136" s="647">
        <v>2004</v>
      </c>
      <c r="AG136" s="1118"/>
      <c r="AH136" s="556"/>
      <c r="AI136" s="1118"/>
      <c r="AJ136" s="887"/>
      <c r="AK136" s="466"/>
      <c r="AL136" s="468"/>
      <c r="AM136" s="612"/>
      <c r="AN136" s="1295">
        <v>3</v>
      </c>
      <c r="AO136" s="980" t="s">
        <v>1131</v>
      </c>
      <c r="AP136" s="980" t="s">
        <v>1131</v>
      </c>
      <c r="AQ136" s="510"/>
      <c r="AR136" s="107"/>
      <c r="AS136" s="107"/>
      <c r="AT136" s="510"/>
      <c r="AU136" s="998"/>
      <c r="AV136" s="107" t="s">
        <v>1088</v>
      </c>
      <c r="AW136" s="107" t="s">
        <v>1088</v>
      </c>
      <c r="AX136" s="107" t="s">
        <v>1088</v>
      </c>
      <c r="AY136" s="499"/>
      <c r="AZ136" s="107" t="s">
        <v>1088</v>
      </c>
      <c r="BA136" s="107" t="s">
        <v>1088</v>
      </c>
      <c r="BB136" s="107" t="s">
        <v>1088</v>
      </c>
      <c r="BC136" s="107" t="s">
        <v>1088</v>
      </c>
      <c r="BD136" s="107" t="s">
        <v>1088</v>
      </c>
      <c r="BE136" s="595" t="s">
        <v>1088</v>
      </c>
      <c r="BF136" s="107" t="s">
        <v>1088</v>
      </c>
      <c r="BG136" s="596"/>
      <c r="BH136" s="565"/>
      <c r="BI136" s="1"/>
      <c r="BJ136" s="1335"/>
      <c r="BK136" s="1366"/>
      <c r="BL136" s="1366"/>
      <c r="BM136" s="1366"/>
      <c r="BN136" s="1366"/>
      <c r="BO136" s="1392"/>
      <c r="BP136" s="1392"/>
      <c r="BQ136" s="1392"/>
      <c r="BR136" s="1392"/>
      <c r="BS136" s="1392"/>
      <c r="BT136" s="1366"/>
      <c r="BU136" s="1366"/>
      <c r="BV136" s="1366"/>
      <c r="BW136" s="1366"/>
      <c r="BX136" s="1366"/>
      <c r="BY136" s="1419"/>
      <c r="BZ136" s="1366"/>
      <c r="CA136" s="1"/>
      <c r="CB136" s="1"/>
    </row>
    <row r="137" spans="1:80" ht="30" x14ac:dyDescent="0.25">
      <c r="A137" s="21">
        <v>133</v>
      </c>
      <c r="B137" s="1064">
        <v>14</v>
      </c>
      <c r="C137" s="21">
        <v>133</v>
      </c>
      <c r="D137" s="1196" t="s">
        <v>153</v>
      </c>
      <c r="E137" s="54"/>
      <c r="F137" s="254"/>
      <c r="G137" s="254">
        <v>2005</v>
      </c>
      <c r="H137" s="1584"/>
      <c r="I137" s="40"/>
      <c r="J137" s="24">
        <v>2299</v>
      </c>
      <c r="K137" s="497">
        <v>2299</v>
      </c>
      <c r="M137" s="510"/>
      <c r="P137" s="74" t="s">
        <v>1270</v>
      </c>
      <c r="Q137" s="74" t="s">
        <v>4566</v>
      </c>
      <c r="R137" s="497" t="s">
        <v>1072</v>
      </c>
      <c r="S137" s="497" t="s">
        <v>1072</v>
      </c>
      <c r="U137" s="107">
        <v>2001</v>
      </c>
      <c r="V137" s="116">
        <v>283300</v>
      </c>
      <c r="W137" s="1140" t="s">
        <v>1082</v>
      </c>
      <c r="AE137" s="536">
        <v>2002</v>
      </c>
      <c r="AF137" s="647">
        <v>2004</v>
      </c>
      <c r="AG137" s="1118"/>
      <c r="AH137" s="556"/>
      <c r="AI137" s="1118"/>
      <c r="AJ137" s="887"/>
      <c r="AN137" s="1295">
        <v>3</v>
      </c>
      <c r="AO137" s="980" t="s">
        <v>1131</v>
      </c>
      <c r="AP137" s="980" t="s">
        <v>1131</v>
      </c>
      <c r="AV137" s="107" t="s">
        <v>1088</v>
      </c>
      <c r="AW137" s="107" t="s">
        <v>1088</v>
      </c>
      <c r="AX137" s="107" t="s">
        <v>1088</v>
      </c>
      <c r="AY137" s="499"/>
      <c r="AZ137" s="107" t="s">
        <v>1088</v>
      </c>
      <c r="BA137" s="107" t="s">
        <v>1088</v>
      </c>
      <c r="BB137" s="107" t="s">
        <v>1088</v>
      </c>
      <c r="BC137" s="107" t="s">
        <v>1088</v>
      </c>
      <c r="BD137" s="107" t="s">
        <v>1088</v>
      </c>
      <c r="BE137" s="595" t="s">
        <v>1088</v>
      </c>
      <c r="BF137" s="107" t="s">
        <v>1088</v>
      </c>
      <c r="BJ137" s="1335"/>
      <c r="BK137" s="1366"/>
      <c r="BL137" s="1366"/>
      <c r="BM137" s="1366"/>
      <c r="BN137" s="1595"/>
      <c r="BO137" s="1392"/>
      <c r="BP137" s="1392"/>
      <c r="BQ137" s="1392"/>
      <c r="BR137" s="1392"/>
      <c r="BS137" s="1655"/>
      <c r="BT137" s="1366"/>
      <c r="BU137" s="1366"/>
      <c r="BV137" s="1366"/>
      <c r="BW137" s="1366"/>
      <c r="BX137" s="1366"/>
      <c r="BY137" s="1419"/>
      <c r="BZ137" s="1595"/>
    </row>
    <row r="138" spans="1:80" ht="48.75" x14ac:dyDescent="0.25">
      <c r="A138" s="21">
        <v>134</v>
      </c>
      <c r="B138" s="1064">
        <v>14</v>
      </c>
      <c r="C138" s="21">
        <v>134</v>
      </c>
      <c r="D138" s="1196" t="s">
        <v>154</v>
      </c>
      <c r="E138" s="54"/>
      <c r="F138" s="254"/>
      <c r="G138" s="254">
        <v>2003</v>
      </c>
      <c r="H138" s="1584"/>
      <c r="I138" s="40"/>
      <c r="J138" s="24">
        <v>146</v>
      </c>
      <c r="K138" s="497">
        <v>146</v>
      </c>
      <c r="M138" s="510"/>
      <c r="P138" s="116" t="s">
        <v>1276</v>
      </c>
      <c r="Q138" s="116" t="s">
        <v>4568</v>
      </c>
      <c r="R138" s="497" t="s">
        <v>1072</v>
      </c>
      <c r="S138" s="497" t="s">
        <v>1072</v>
      </c>
      <c r="U138" s="107">
        <v>2001</v>
      </c>
      <c r="V138" s="116">
        <v>4086</v>
      </c>
      <c r="W138" s="1140" t="s">
        <v>1277</v>
      </c>
      <c r="AE138" s="536"/>
      <c r="AF138" s="647">
        <v>2003</v>
      </c>
      <c r="AG138" s="1118"/>
      <c r="AH138" s="556"/>
      <c r="AI138" s="1118"/>
      <c r="AJ138" s="887"/>
      <c r="AN138" s="1295">
        <v>3</v>
      </c>
      <c r="AO138" s="980" t="s">
        <v>1131</v>
      </c>
      <c r="AP138" s="980" t="s">
        <v>1131</v>
      </c>
      <c r="AV138" s="107" t="s">
        <v>1088</v>
      </c>
      <c r="AW138" s="107" t="s">
        <v>1088</v>
      </c>
      <c r="AX138" s="107" t="s">
        <v>1088</v>
      </c>
      <c r="AY138" s="499"/>
      <c r="AZ138" s="107" t="s">
        <v>1088</v>
      </c>
      <c r="BA138" s="107" t="s">
        <v>1088</v>
      </c>
      <c r="BB138" s="107" t="s">
        <v>1088</v>
      </c>
      <c r="BC138" s="107" t="s">
        <v>1088</v>
      </c>
      <c r="BD138" s="107" t="s">
        <v>1088</v>
      </c>
      <c r="BE138" s="595" t="s">
        <v>1088</v>
      </c>
      <c r="BF138" s="107" t="s">
        <v>1088</v>
      </c>
      <c r="BJ138" s="1335"/>
      <c r="BK138" s="1366"/>
      <c r="BL138" s="1366"/>
      <c r="BM138" s="1366"/>
      <c r="BN138" s="1366"/>
      <c r="BO138" s="1392"/>
      <c r="BP138" s="1392"/>
      <c r="BQ138" s="1392"/>
      <c r="BR138" s="1392"/>
      <c r="BS138" s="1392"/>
      <c r="BT138" s="1366"/>
      <c r="BU138" s="1366"/>
      <c r="BV138" s="1366"/>
      <c r="BW138" s="1366"/>
      <c r="BX138" s="1366"/>
      <c r="BY138" s="1419"/>
      <c r="BZ138" s="1366"/>
    </row>
    <row r="139" spans="1:80" ht="30.75" thickBot="1" x14ac:dyDescent="0.3">
      <c r="A139" s="21">
        <v>135</v>
      </c>
      <c r="B139" s="1064">
        <v>14</v>
      </c>
      <c r="C139" s="21">
        <v>135</v>
      </c>
      <c r="D139" s="1196" t="s">
        <v>155</v>
      </c>
      <c r="E139" s="54"/>
      <c r="F139" s="254"/>
      <c r="G139" s="254">
        <v>2005</v>
      </c>
      <c r="H139" s="1584"/>
      <c r="I139" s="40"/>
      <c r="J139" s="24">
        <v>1284</v>
      </c>
      <c r="K139" s="497">
        <v>1284</v>
      </c>
      <c r="M139" s="510"/>
      <c r="P139" s="74" t="s">
        <v>1278</v>
      </c>
      <c r="Q139" s="74" t="s">
        <v>177</v>
      </c>
      <c r="R139" s="497" t="s">
        <v>1072</v>
      </c>
      <c r="S139" s="497" t="s">
        <v>1072</v>
      </c>
      <c r="U139" s="107">
        <v>2001</v>
      </c>
      <c r="V139" s="116">
        <v>139200</v>
      </c>
      <c r="W139" s="1140" t="s">
        <v>1082</v>
      </c>
      <c r="AE139" s="536">
        <v>2001</v>
      </c>
      <c r="AF139" s="647">
        <v>2004</v>
      </c>
      <c r="AG139" s="1118"/>
      <c r="AH139" s="556"/>
      <c r="AI139" s="1118"/>
      <c r="AJ139" s="887"/>
      <c r="AN139" s="1295">
        <v>3</v>
      </c>
      <c r="AO139" s="980" t="s">
        <v>1131</v>
      </c>
      <c r="AP139" s="980" t="s">
        <v>1131</v>
      </c>
      <c r="AV139" s="107" t="s">
        <v>1088</v>
      </c>
      <c r="AW139" s="107" t="s">
        <v>1088</v>
      </c>
      <c r="AX139" s="107" t="s">
        <v>1088</v>
      </c>
      <c r="AY139" s="499"/>
      <c r="AZ139" s="107" t="s">
        <v>1088</v>
      </c>
      <c r="BA139" s="107" t="s">
        <v>1088</v>
      </c>
      <c r="BB139" s="107" t="s">
        <v>1088</v>
      </c>
      <c r="BC139" s="107" t="s">
        <v>1088</v>
      </c>
      <c r="BD139" s="107" t="s">
        <v>1088</v>
      </c>
      <c r="BE139" s="595" t="s">
        <v>1088</v>
      </c>
      <c r="BF139" s="107" t="s">
        <v>1088</v>
      </c>
      <c r="BJ139" s="1335"/>
      <c r="BK139" s="1366"/>
      <c r="BL139" s="1366"/>
      <c r="BM139" s="1366"/>
      <c r="BN139" s="1366"/>
      <c r="BO139" s="1392"/>
      <c r="BP139" s="1392"/>
      <c r="BQ139" s="1392"/>
      <c r="BR139" s="1392"/>
      <c r="BS139" s="1392"/>
      <c r="BT139" s="1366"/>
      <c r="BU139" s="1366"/>
      <c r="BV139" s="1366"/>
      <c r="BW139" s="1366"/>
      <c r="BX139" s="1366"/>
      <c r="BY139" s="1419"/>
      <c r="BZ139" s="1366"/>
    </row>
    <row r="140" spans="1:80" x14ac:dyDescent="0.25">
      <c r="A140" s="21">
        <v>136</v>
      </c>
      <c r="B140" s="1064">
        <v>14</v>
      </c>
      <c r="C140" s="21">
        <v>136</v>
      </c>
      <c r="D140" s="1196" t="s">
        <v>156</v>
      </c>
      <c r="E140" s="54"/>
      <c r="F140" s="254"/>
      <c r="G140" s="254">
        <v>2003</v>
      </c>
      <c r="H140" s="4"/>
      <c r="I140" s="40"/>
      <c r="J140" s="24">
        <v>47</v>
      </c>
      <c r="K140" s="497">
        <v>47</v>
      </c>
      <c r="M140" s="510"/>
      <c r="P140" s="74" t="s">
        <v>1279</v>
      </c>
      <c r="Q140" s="74" t="s">
        <v>4567</v>
      </c>
      <c r="R140" s="497" t="s">
        <v>1072</v>
      </c>
      <c r="S140" s="497" t="s">
        <v>1072</v>
      </c>
      <c r="U140" s="107">
        <v>2021</v>
      </c>
      <c r="V140" s="121">
        <v>65692</v>
      </c>
      <c r="AE140" s="536"/>
      <c r="AF140" s="647">
        <v>2003</v>
      </c>
      <c r="AG140" s="1118"/>
      <c r="AH140" s="556"/>
      <c r="AI140" s="1118"/>
      <c r="AJ140" s="887"/>
      <c r="AN140" s="1295">
        <v>3</v>
      </c>
      <c r="AO140" s="980" t="s">
        <v>1131</v>
      </c>
      <c r="AP140" s="980" t="s">
        <v>1131</v>
      </c>
      <c r="AV140" s="107" t="s">
        <v>1088</v>
      </c>
      <c r="AW140" s="107" t="s">
        <v>1088</v>
      </c>
      <c r="AX140" s="107" t="s">
        <v>1088</v>
      </c>
      <c r="AY140" s="499"/>
      <c r="AZ140" s="107" t="s">
        <v>1088</v>
      </c>
      <c r="BA140" s="107" t="s">
        <v>1088</v>
      </c>
      <c r="BB140" s="107" t="s">
        <v>1088</v>
      </c>
      <c r="BC140" s="107" t="s">
        <v>1088</v>
      </c>
      <c r="BD140" s="107" t="s">
        <v>1088</v>
      </c>
      <c r="BE140" s="595" t="s">
        <v>1088</v>
      </c>
      <c r="BF140" s="107" t="s">
        <v>1088</v>
      </c>
      <c r="BJ140" s="1335"/>
      <c r="BK140" s="1366"/>
      <c r="BL140" s="1366"/>
      <c r="BM140" s="1366"/>
      <c r="BN140" s="1463"/>
      <c r="BO140" s="1392"/>
      <c r="BP140" s="1392"/>
      <c r="BQ140" s="1392"/>
      <c r="BR140" s="1392"/>
      <c r="BS140" s="1619"/>
      <c r="BT140" s="1366"/>
      <c r="BU140" s="1366"/>
      <c r="BV140" s="1366"/>
      <c r="BW140" s="1366"/>
      <c r="BX140" s="1366"/>
      <c r="BY140" s="1419"/>
      <c r="BZ140" s="1463"/>
    </row>
    <row r="141" spans="1:80" ht="60" x14ac:dyDescent="0.25">
      <c r="A141" s="21">
        <v>137</v>
      </c>
      <c r="B141" s="1064">
        <v>14</v>
      </c>
      <c r="C141" s="21">
        <v>137</v>
      </c>
      <c r="D141" s="1196" t="s">
        <v>157</v>
      </c>
      <c r="E141" s="54"/>
      <c r="F141" s="254"/>
      <c r="G141" s="254">
        <v>2004</v>
      </c>
      <c r="H141" s="1584"/>
      <c r="I141" s="40"/>
      <c r="J141" s="24">
        <v>262</v>
      </c>
      <c r="K141" s="497">
        <v>262</v>
      </c>
      <c r="M141" s="510"/>
      <c r="P141" s="74" t="s">
        <v>1280</v>
      </c>
      <c r="Q141" s="74" t="s">
        <v>4569</v>
      </c>
      <c r="R141" s="497" t="s">
        <v>1072</v>
      </c>
      <c r="S141" s="497" t="s">
        <v>1072</v>
      </c>
      <c r="U141" s="107">
        <v>2001</v>
      </c>
      <c r="W141" s="116" t="s">
        <v>1281</v>
      </c>
      <c r="AE141" s="536">
        <v>2001</v>
      </c>
      <c r="AF141" s="647">
        <v>2003</v>
      </c>
      <c r="AG141" s="1118"/>
      <c r="AH141" s="556"/>
      <c r="AI141" s="1118"/>
      <c r="AJ141" s="887"/>
      <c r="AN141" s="1298">
        <v>3</v>
      </c>
      <c r="AO141" s="980" t="s">
        <v>1131</v>
      </c>
      <c r="AP141" s="980" t="s">
        <v>1131</v>
      </c>
      <c r="BB141" s="510"/>
      <c r="BE141" s="589"/>
      <c r="BJ141" s="1335"/>
      <c r="BK141" s="1366"/>
      <c r="BL141" s="1366"/>
      <c r="BM141" s="1366"/>
      <c r="BN141" s="1053"/>
      <c r="BO141" s="1392"/>
      <c r="BP141" s="1392"/>
      <c r="BQ141" s="1392"/>
      <c r="BR141" s="1392"/>
      <c r="BS141" s="1611"/>
      <c r="BT141" s="1366"/>
      <c r="BU141" s="1366"/>
      <c r="BV141" s="1366"/>
      <c r="BW141" s="1366"/>
      <c r="BX141" s="1366"/>
      <c r="BY141" s="1419"/>
      <c r="BZ141" s="1053"/>
    </row>
    <row r="142" spans="1:80" ht="24" x14ac:dyDescent="0.25">
      <c r="A142" s="21">
        <v>138</v>
      </c>
      <c r="B142" s="1064">
        <v>14</v>
      </c>
      <c r="C142" s="44">
        <v>138</v>
      </c>
      <c r="D142" s="1204" t="s">
        <v>158</v>
      </c>
      <c r="E142" s="1394"/>
      <c r="F142" s="435"/>
      <c r="G142" s="435">
        <v>2004</v>
      </c>
      <c r="H142" s="52"/>
      <c r="I142" s="106"/>
      <c r="J142" s="182">
        <v>209</v>
      </c>
      <c r="K142" s="335">
        <v>209</v>
      </c>
      <c r="L142" s="499"/>
      <c r="M142" s="580"/>
      <c r="N142" s="518"/>
      <c r="O142" s="112"/>
      <c r="P142" s="112" t="s">
        <v>1282</v>
      </c>
      <c r="Q142" s="112" t="s">
        <v>4570</v>
      </c>
      <c r="R142" s="335" t="s">
        <v>1072</v>
      </c>
      <c r="S142" s="335" t="s">
        <v>1072</v>
      </c>
      <c r="T142" s="499"/>
      <c r="U142" s="107">
        <v>2021</v>
      </c>
      <c r="V142" s="121">
        <v>133204</v>
      </c>
      <c r="W142" s="112"/>
      <c r="X142" s="872"/>
      <c r="Y142" s="207"/>
      <c r="Z142" s="207"/>
      <c r="AA142" s="499"/>
      <c r="AB142" s="49"/>
      <c r="AC142" s="208"/>
      <c r="AD142" s="335"/>
      <c r="AE142" s="574">
        <v>2001</v>
      </c>
      <c r="AF142" s="648">
        <v>2003</v>
      </c>
      <c r="AG142" s="1640"/>
      <c r="AH142" s="556"/>
      <c r="AI142" s="1118"/>
      <c r="AJ142" s="887"/>
      <c r="AK142" s="471"/>
      <c r="AL142" s="485"/>
      <c r="AM142" s="615"/>
      <c r="AN142" s="1301">
        <v>3</v>
      </c>
      <c r="AO142" s="980" t="s">
        <v>1131</v>
      </c>
      <c r="AP142" s="980" t="s">
        <v>1131</v>
      </c>
      <c r="AQ142" s="580"/>
      <c r="AR142" s="499"/>
      <c r="AS142" s="499"/>
      <c r="AT142" s="580"/>
      <c r="AU142" s="1001"/>
      <c r="AV142" s="499"/>
      <c r="AW142" s="499"/>
      <c r="AX142" s="499"/>
      <c r="AY142" s="499"/>
      <c r="AZ142" s="499"/>
      <c r="BA142" s="499"/>
      <c r="BB142" s="580"/>
      <c r="BC142" s="499"/>
      <c r="BD142" s="499"/>
      <c r="BE142" s="592"/>
      <c r="BF142" s="580"/>
      <c r="BG142" s="680"/>
      <c r="BH142" s="568"/>
      <c r="BI142" s="58"/>
      <c r="BJ142" s="1335"/>
      <c r="BK142" s="1366"/>
      <c r="BL142" s="1366"/>
      <c r="BM142" s="1366"/>
      <c r="BN142" s="1053"/>
      <c r="BO142" s="1392"/>
      <c r="BP142" s="1392"/>
      <c r="BQ142" s="1392"/>
      <c r="BR142" s="1392"/>
      <c r="BS142" s="1611"/>
      <c r="BT142" s="1366"/>
      <c r="BU142" s="1366"/>
      <c r="BV142" s="1366"/>
      <c r="BW142" s="1366"/>
      <c r="BX142" s="1366"/>
      <c r="BY142" s="1419"/>
      <c r="BZ142" s="1053"/>
      <c r="CA142" s="58"/>
      <c r="CB142" s="58"/>
    </row>
    <row r="143" spans="1:80" ht="15.75" thickBot="1" x14ac:dyDescent="0.3">
      <c r="A143" s="21">
        <v>139</v>
      </c>
      <c r="B143" s="1064">
        <v>14</v>
      </c>
      <c r="C143" s="21">
        <v>139</v>
      </c>
      <c r="D143" s="1196" t="s">
        <v>159</v>
      </c>
      <c r="E143" s="54"/>
      <c r="F143" s="254"/>
      <c r="G143" s="254">
        <v>2004</v>
      </c>
      <c r="H143" s="1584"/>
      <c r="I143" s="40"/>
      <c r="J143" s="24">
        <v>266</v>
      </c>
      <c r="K143" s="497">
        <v>266</v>
      </c>
      <c r="M143" s="510"/>
      <c r="P143" s="74" t="s">
        <v>1283</v>
      </c>
      <c r="Q143" s="74" t="s">
        <v>4572</v>
      </c>
      <c r="R143" s="497" t="s">
        <v>1072</v>
      </c>
      <c r="S143" s="497" t="s">
        <v>1072</v>
      </c>
      <c r="W143" s="636" t="s">
        <v>1197</v>
      </c>
      <c r="AE143" s="536">
        <v>2000</v>
      </c>
      <c r="AF143" s="647">
        <v>2003</v>
      </c>
      <c r="AG143" s="1118"/>
      <c r="AH143" s="556"/>
      <c r="AI143" s="1118"/>
      <c r="AJ143" s="887"/>
      <c r="AN143" s="1298">
        <v>3</v>
      </c>
      <c r="AO143" s="980" t="s">
        <v>1131</v>
      </c>
      <c r="AP143" s="980" t="s">
        <v>1131</v>
      </c>
      <c r="BB143" s="510"/>
      <c r="BE143" s="589"/>
      <c r="BJ143" s="1335"/>
      <c r="BK143" s="1366"/>
      <c r="BL143" s="1366"/>
      <c r="BM143" s="1366"/>
      <c r="BN143" s="1464"/>
      <c r="BO143" s="1392"/>
      <c r="BP143" s="1392"/>
      <c r="BQ143" s="1392"/>
      <c r="BR143" s="1392"/>
      <c r="BS143" s="1622"/>
      <c r="BT143" s="1366"/>
      <c r="BU143" s="1366"/>
      <c r="BV143" s="1366"/>
      <c r="BW143" s="1366"/>
      <c r="BX143" s="1366"/>
      <c r="BY143" s="1419"/>
      <c r="BZ143" s="1464"/>
    </row>
    <row r="144" spans="1:80" x14ac:dyDescent="0.25">
      <c r="A144" s="21">
        <v>140</v>
      </c>
      <c r="B144" s="1064">
        <v>14</v>
      </c>
      <c r="C144" s="21">
        <v>140</v>
      </c>
      <c r="D144" s="1196" t="s">
        <v>160</v>
      </c>
      <c r="E144" s="54"/>
      <c r="F144" s="254"/>
      <c r="G144" s="254">
        <v>2004</v>
      </c>
      <c r="H144" s="1584"/>
      <c r="I144" s="40"/>
      <c r="J144" s="24">
        <v>275</v>
      </c>
      <c r="K144" s="497">
        <v>275</v>
      </c>
      <c r="M144" s="510"/>
      <c r="P144" s="116" t="s">
        <v>1284</v>
      </c>
      <c r="Q144" s="116" t="s">
        <v>4573</v>
      </c>
      <c r="R144" s="497" t="s">
        <v>1072</v>
      </c>
      <c r="S144" s="497" t="s">
        <v>1072</v>
      </c>
      <c r="W144" s="636" t="s">
        <v>1197</v>
      </c>
      <c r="AE144" s="536">
        <v>2000</v>
      </c>
      <c r="AF144" s="647">
        <v>2003</v>
      </c>
      <c r="AG144" s="1118"/>
      <c r="AH144" s="556"/>
      <c r="AI144" s="1118"/>
      <c r="AJ144" s="887"/>
      <c r="AN144" s="1298">
        <v>3</v>
      </c>
      <c r="AO144" s="980" t="s">
        <v>1131</v>
      </c>
      <c r="AP144" s="980" t="s">
        <v>1131</v>
      </c>
      <c r="BB144" s="510"/>
      <c r="BE144" s="589"/>
      <c r="BJ144" s="1335"/>
      <c r="BK144" s="1366"/>
      <c r="BL144" s="1366"/>
      <c r="BM144" s="1366"/>
      <c r="BN144" s="1366"/>
      <c r="BO144" s="1392"/>
      <c r="BP144" s="1392"/>
      <c r="BQ144" s="1392"/>
      <c r="BR144" s="1392"/>
      <c r="BS144" s="1392"/>
      <c r="BT144" s="1366"/>
      <c r="BU144" s="1366"/>
      <c r="BV144" s="1366"/>
      <c r="BW144" s="1366"/>
      <c r="BX144" s="1366"/>
      <c r="BY144" s="1419"/>
      <c r="BZ144" s="1366"/>
    </row>
    <row r="145" spans="1:80" ht="48.75" x14ac:dyDescent="0.25">
      <c r="A145" s="21">
        <v>141</v>
      </c>
      <c r="B145" s="1064">
        <v>14</v>
      </c>
      <c r="C145" s="21">
        <v>141</v>
      </c>
      <c r="D145" s="1196" t="s">
        <v>161</v>
      </c>
      <c r="E145" s="54"/>
      <c r="F145" s="254"/>
      <c r="G145" s="254">
        <v>2004</v>
      </c>
      <c r="H145" s="1584"/>
      <c r="I145" s="40"/>
      <c r="J145" s="24">
        <v>180</v>
      </c>
      <c r="K145" s="497">
        <v>180</v>
      </c>
      <c r="M145" s="510"/>
      <c r="P145" s="74" t="s">
        <v>1285</v>
      </c>
      <c r="Q145" s="74" t="s">
        <v>4574</v>
      </c>
      <c r="R145" s="497" t="s">
        <v>1072</v>
      </c>
      <c r="S145" s="497" t="s">
        <v>1072</v>
      </c>
      <c r="U145" s="107">
        <v>2001</v>
      </c>
      <c r="V145" s="116">
        <v>4077</v>
      </c>
      <c r="W145" s="1140" t="s">
        <v>1286</v>
      </c>
      <c r="AE145" s="536">
        <v>2000</v>
      </c>
      <c r="AF145" s="647">
        <v>2003</v>
      </c>
      <c r="AG145" s="1118"/>
      <c r="AH145" s="556"/>
      <c r="AI145" s="1118"/>
      <c r="AJ145" s="887"/>
      <c r="AN145" s="1298">
        <v>3</v>
      </c>
      <c r="AO145" s="980" t="s">
        <v>1131</v>
      </c>
      <c r="AP145" s="980" t="s">
        <v>1131</v>
      </c>
      <c r="BB145" s="510"/>
      <c r="BE145" s="589"/>
      <c r="BJ145" s="1335"/>
      <c r="BK145" s="1366"/>
      <c r="BL145" s="1366"/>
      <c r="BM145" s="1366"/>
      <c r="BN145" s="1366"/>
      <c r="BO145" s="1392"/>
      <c r="BP145" s="1392"/>
      <c r="BQ145" s="1392"/>
      <c r="BR145" s="1392"/>
      <c r="BS145" s="1392"/>
      <c r="BT145" s="1366"/>
      <c r="BU145" s="1366"/>
      <c r="BV145" s="1366"/>
      <c r="BW145" s="1366"/>
      <c r="BX145" s="1366"/>
      <c r="BY145" s="1419"/>
      <c r="BZ145" s="1366"/>
    </row>
    <row r="146" spans="1:80" ht="63.75" x14ac:dyDescent="0.25">
      <c r="A146" s="21">
        <v>142</v>
      </c>
      <c r="B146" s="1064">
        <v>142</v>
      </c>
      <c r="C146" s="21">
        <v>142</v>
      </c>
      <c r="D146" s="1196" t="s">
        <v>162</v>
      </c>
      <c r="E146" s="54"/>
      <c r="F146" s="254"/>
      <c r="G146" s="254">
        <v>2003</v>
      </c>
      <c r="H146" s="1584"/>
      <c r="I146" s="40"/>
      <c r="J146" s="24">
        <v>1629</v>
      </c>
      <c r="K146" s="74" t="s">
        <v>1287</v>
      </c>
      <c r="M146" s="510"/>
      <c r="N146" s="506" t="s">
        <v>1288</v>
      </c>
      <c r="O146" s="74" t="s">
        <v>1289</v>
      </c>
      <c r="P146" s="74" t="s">
        <v>1290</v>
      </c>
      <c r="Q146" s="74" t="s">
        <v>1839</v>
      </c>
      <c r="R146" s="497" t="s">
        <v>1072</v>
      </c>
      <c r="S146" s="497" t="s">
        <v>1072</v>
      </c>
      <c r="U146" s="107">
        <v>2003</v>
      </c>
      <c r="V146" s="121">
        <v>7411269</v>
      </c>
      <c r="AF146" s="642" t="s">
        <v>1291</v>
      </c>
      <c r="AG146" s="318" t="s">
        <v>1292</v>
      </c>
      <c r="AH146" s="74" t="s">
        <v>1293</v>
      </c>
      <c r="AI146" s="318"/>
      <c r="AJ146" s="889"/>
      <c r="AK146" s="40" t="s">
        <v>1294</v>
      </c>
      <c r="AL146" s="40"/>
      <c r="AN146" s="813">
        <v>1</v>
      </c>
      <c r="AO146" s="497" t="s">
        <v>1295</v>
      </c>
      <c r="AP146" s="497" t="s">
        <v>1295</v>
      </c>
      <c r="AR146" s="107" t="s">
        <v>1151</v>
      </c>
      <c r="AV146" s="107" t="s">
        <v>1151</v>
      </c>
      <c r="AW146" s="497" t="s">
        <v>1151</v>
      </c>
      <c r="BB146" s="510"/>
      <c r="BC146" s="107" t="s">
        <v>1151</v>
      </c>
      <c r="BD146" s="107" t="s">
        <v>1296</v>
      </c>
      <c r="BE146" s="589"/>
      <c r="BJ146" s="1387" t="s">
        <v>1077</v>
      </c>
      <c r="BK146" s="1415" t="s">
        <v>1077</v>
      </c>
      <c r="BL146" s="1399"/>
      <c r="BM146" s="1415" t="s">
        <v>1077</v>
      </c>
      <c r="BN146" s="1595"/>
      <c r="BO146" s="1398" t="s">
        <v>1077</v>
      </c>
      <c r="BP146" s="1398" t="s">
        <v>1077</v>
      </c>
      <c r="BQ146" s="1398" t="s">
        <v>1078</v>
      </c>
      <c r="BR146" s="1398" t="s">
        <v>1077</v>
      </c>
      <c r="BS146" s="1610"/>
      <c r="BT146" s="1415" t="s">
        <v>1077</v>
      </c>
      <c r="BU146" s="1415" t="s">
        <v>1077</v>
      </c>
      <c r="BV146" s="1567" t="s">
        <v>1077</v>
      </c>
      <c r="BW146" s="1415" t="s">
        <v>1077</v>
      </c>
      <c r="BX146" s="1415" t="s">
        <v>1077</v>
      </c>
      <c r="BY146" s="1425" t="s">
        <v>1077</v>
      </c>
      <c r="BZ146" s="1595"/>
    </row>
    <row r="147" spans="1:80" ht="48" x14ac:dyDescent="0.25">
      <c r="A147" s="21">
        <v>143</v>
      </c>
      <c r="B147" s="1064">
        <v>143</v>
      </c>
      <c r="C147" s="21">
        <v>143</v>
      </c>
      <c r="D147" s="1196" t="s">
        <v>165</v>
      </c>
      <c r="E147" s="54"/>
      <c r="F147" s="254"/>
      <c r="G147" s="254">
        <v>2008</v>
      </c>
      <c r="H147" s="1584"/>
      <c r="I147" s="40"/>
      <c r="J147" s="24">
        <v>2258</v>
      </c>
      <c r="K147" s="74" t="s">
        <v>1297</v>
      </c>
      <c r="M147" s="510"/>
      <c r="N147" s="519" t="s">
        <v>1298</v>
      </c>
      <c r="O147" s="121" t="s">
        <v>1299</v>
      </c>
      <c r="P147" s="74" t="s">
        <v>1300</v>
      </c>
      <c r="Q147" s="74" t="s">
        <v>1300</v>
      </c>
      <c r="R147" s="497" t="s">
        <v>1086</v>
      </c>
      <c r="S147" s="497" t="s">
        <v>1086</v>
      </c>
      <c r="U147" s="107">
        <v>2008</v>
      </c>
      <c r="V147" s="121">
        <v>4032807</v>
      </c>
      <c r="X147" s="663" t="s">
        <v>1167</v>
      </c>
      <c r="AF147" s="642" t="s">
        <v>1301</v>
      </c>
      <c r="AG147" s="318" t="s">
        <v>1292</v>
      </c>
      <c r="AH147" s="74" t="s">
        <v>1302</v>
      </c>
      <c r="AI147" s="318"/>
      <c r="AJ147" s="889"/>
      <c r="AK147" s="40"/>
      <c r="AL147" s="40"/>
      <c r="AM147" s="614" t="s">
        <v>1303</v>
      </c>
      <c r="AN147" s="1295">
        <v>1</v>
      </c>
      <c r="AO147" s="497" t="s">
        <v>1295</v>
      </c>
      <c r="AP147" s="497" t="s">
        <v>1295</v>
      </c>
      <c r="AR147" s="107" t="s">
        <v>1151</v>
      </c>
      <c r="AV147" s="107" t="s">
        <v>1304</v>
      </c>
      <c r="AW147" s="497" t="s">
        <v>1151</v>
      </c>
      <c r="AX147" s="74" t="s">
        <v>1305</v>
      </c>
      <c r="AY147" s="497" t="s">
        <v>1306</v>
      </c>
      <c r="AZ147" s="497" t="s">
        <v>1216</v>
      </c>
      <c r="BB147" s="510"/>
      <c r="BC147" s="107" t="s">
        <v>1151</v>
      </c>
      <c r="BD147" s="107" t="s">
        <v>1296</v>
      </c>
      <c r="BE147" s="589"/>
      <c r="BJ147" s="1387" t="s">
        <v>1077</v>
      </c>
      <c r="BK147" s="1415" t="s">
        <v>1077</v>
      </c>
      <c r="BL147" s="1415"/>
      <c r="BM147" s="1415" t="s">
        <v>1077</v>
      </c>
      <c r="BN147" s="1595"/>
      <c r="BO147" s="1398" t="s">
        <v>1077</v>
      </c>
      <c r="BP147" s="1398" t="s">
        <v>1077</v>
      </c>
      <c r="BQ147" s="1398" t="s">
        <v>1077</v>
      </c>
      <c r="BR147" s="1398" t="s">
        <v>1077</v>
      </c>
      <c r="BS147" s="1610"/>
      <c r="BT147" s="1415" t="s">
        <v>1077</v>
      </c>
      <c r="BU147" s="1415" t="s">
        <v>1077</v>
      </c>
      <c r="BV147" s="1567" t="s">
        <v>1077</v>
      </c>
      <c r="BW147" s="1415" t="s">
        <v>1077</v>
      </c>
      <c r="BX147" s="1399"/>
      <c r="BY147" s="1510"/>
      <c r="BZ147" s="1595"/>
    </row>
    <row r="148" spans="1:80" ht="60" x14ac:dyDescent="0.25">
      <c r="A148" s="21">
        <v>144</v>
      </c>
      <c r="B148" s="1064">
        <v>144</v>
      </c>
      <c r="C148" s="21">
        <v>144</v>
      </c>
      <c r="D148" s="1196" t="s">
        <v>168</v>
      </c>
      <c r="E148" s="54"/>
      <c r="F148" s="254"/>
      <c r="G148" s="254">
        <v>2007</v>
      </c>
      <c r="H148" s="1584"/>
      <c r="I148" s="40"/>
      <c r="J148" s="24">
        <v>60</v>
      </c>
      <c r="K148" s="74" t="s">
        <v>1307</v>
      </c>
      <c r="M148" s="510"/>
      <c r="N148" s="520" t="s">
        <v>1308</v>
      </c>
      <c r="O148" s="121" t="s">
        <v>1309</v>
      </c>
      <c r="P148" s="74" t="s">
        <v>1310</v>
      </c>
      <c r="Q148" s="74" t="s">
        <v>4575</v>
      </c>
      <c r="R148" s="497" t="s">
        <v>1072</v>
      </c>
      <c r="S148" s="497" t="s">
        <v>1072</v>
      </c>
      <c r="U148" s="107">
        <v>2011</v>
      </c>
      <c r="V148" s="116">
        <v>90610</v>
      </c>
      <c r="W148" s="1140" t="s">
        <v>1082</v>
      </c>
      <c r="X148" s="663" t="s">
        <v>1311</v>
      </c>
      <c r="AF148" s="642" t="s">
        <v>1312</v>
      </c>
      <c r="AG148" s="1636" t="s">
        <v>1138</v>
      </c>
      <c r="AH148" s="74" t="s">
        <v>1311</v>
      </c>
      <c r="AI148" s="318"/>
      <c r="AJ148" s="889"/>
      <c r="AK148" s="40"/>
      <c r="AL148" s="40"/>
      <c r="AN148" s="813">
        <v>1</v>
      </c>
      <c r="AO148" s="497" t="s">
        <v>1138</v>
      </c>
      <c r="AP148" s="497" t="s">
        <v>1138</v>
      </c>
      <c r="AR148" s="107" t="s">
        <v>1151</v>
      </c>
      <c r="AV148" s="107" t="s">
        <v>1304</v>
      </c>
      <c r="AW148" s="107" t="s">
        <v>1151</v>
      </c>
      <c r="AY148" s="107" t="s">
        <v>1306</v>
      </c>
      <c r="AZ148" s="107" t="s">
        <v>1183</v>
      </c>
      <c r="BB148" s="510"/>
      <c r="BC148" s="107" t="s">
        <v>1151</v>
      </c>
      <c r="BD148" s="107" t="s">
        <v>1296</v>
      </c>
      <c r="BE148" s="589"/>
      <c r="BJ148" s="1387" t="s">
        <v>1077</v>
      </c>
      <c r="BK148" s="1415" t="s">
        <v>1077</v>
      </c>
      <c r="BL148" s="1415"/>
      <c r="BM148" s="1415" t="s">
        <v>1077</v>
      </c>
      <c r="BN148" s="1595"/>
      <c r="BO148" s="1398" t="s">
        <v>1077</v>
      </c>
      <c r="BP148" s="1398" t="s">
        <v>1077</v>
      </c>
      <c r="BQ148" s="1399"/>
      <c r="BR148" s="1398" t="s">
        <v>1077</v>
      </c>
      <c r="BS148" s="1610"/>
      <c r="BT148" s="1415" t="s">
        <v>1077</v>
      </c>
      <c r="BU148" s="1415" t="s">
        <v>1077</v>
      </c>
      <c r="BV148" s="1567" t="s">
        <v>1077</v>
      </c>
      <c r="BW148" s="1415" t="s">
        <v>1077</v>
      </c>
      <c r="BX148" s="1415" t="s">
        <v>1078</v>
      </c>
      <c r="BY148" s="1425" t="s">
        <v>1077</v>
      </c>
      <c r="BZ148" s="1595"/>
    </row>
    <row r="149" spans="1:80" ht="41.25" customHeight="1" thickBot="1" x14ac:dyDescent="0.3">
      <c r="A149" s="21">
        <v>145</v>
      </c>
      <c r="B149" s="1064">
        <v>145</v>
      </c>
      <c r="C149" s="21">
        <v>145</v>
      </c>
      <c r="D149" s="1196" t="s">
        <v>171</v>
      </c>
      <c r="E149" s="54"/>
      <c r="F149" s="254"/>
      <c r="G149" s="254">
        <v>2009</v>
      </c>
      <c r="H149" s="1584"/>
      <c r="I149" s="40"/>
      <c r="J149" s="24">
        <v>820</v>
      </c>
      <c r="K149" s="74" t="s">
        <v>1313</v>
      </c>
      <c r="M149" s="510"/>
      <c r="N149" s="520" t="s">
        <v>1314</v>
      </c>
      <c r="O149" s="74" t="s">
        <v>1315</v>
      </c>
      <c r="P149" s="74" t="s">
        <v>1316</v>
      </c>
      <c r="Q149" s="74" t="s">
        <v>4576</v>
      </c>
      <c r="R149" s="497" t="s">
        <v>1317</v>
      </c>
      <c r="S149" s="497" t="s">
        <v>1317</v>
      </c>
      <c r="U149" s="497">
        <v>2010</v>
      </c>
      <c r="W149" s="74" t="s">
        <v>1318</v>
      </c>
      <c r="X149" s="663" t="s">
        <v>1319</v>
      </c>
      <c r="AF149" s="507" t="s">
        <v>1320</v>
      </c>
      <c r="AG149" s="1636" t="s">
        <v>1138</v>
      </c>
      <c r="AH149" s="74" t="s">
        <v>1319</v>
      </c>
      <c r="AI149" s="318"/>
      <c r="AJ149" s="889"/>
      <c r="AK149" s="40"/>
      <c r="AL149" s="40"/>
      <c r="AM149" s="614" t="s">
        <v>1321</v>
      </c>
      <c r="AN149" s="1295">
        <v>1</v>
      </c>
      <c r="AO149" s="497" t="s">
        <v>1138</v>
      </c>
      <c r="AP149" s="497" t="s">
        <v>1138</v>
      </c>
      <c r="AR149" s="107" t="s">
        <v>1151</v>
      </c>
      <c r="AV149" s="107" t="s">
        <v>1151</v>
      </c>
      <c r="AW149" s="107" t="s">
        <v>1151</v>
      </c>
      <c r="AY149" s="460" t="s">
        <v>1306</v>
      </c>
      <c r="AZ149" s="460" t="s">
        <v>1183</v>
      </c>
      <c r="BB149" s="510"/>
      <c r="BC149" s="107" t="s">
        <v>1296</v>
      </c>
      <c r="BD149" s="107" t="s">
        <v>1296</v>
      </c>
      <c r="BE149" s="589"/>
      <c r="BJ149" s="1387" t="s">
        <v>1077</v>
      </c>
      <c r="BK149" s="1415" t="s">
        <v>1077</v>
      </c>
      <c r="BL149" s="1415"/>
      <c r="BM149" s="1415" t="s">
        <v>1077</v>
      </c>
      <c r="BN149" s="1595"/>
      <c r="BO149" s="1398" t="s">
        <v>1077</v>
      </c>
      <c r="BP149" s="1398" t="s">
        <v>1077</v>
      </c>
      <c r="BQ149" s="1398" t="s">
        <v>1077</v>
      </c>
      <c r="BR149" s="1398" t="s">
        <v>1077</v>
      </c>
      <c r="BS149" s="1610"/>
      <c r="BT149" s="1415" t="s">
        <v>1077</v>
      </c>
      <c r="BU149" s="1415" t="s">
        <v>1077</v>
      </c>
      <c r="BV149" s="1567" t="s">
        <v>1077</v>
      </c>
      <c r="BW149" s="1415" t="s">
        <v>1077</v>
      </c>
      <c r="BX149" s="1415" t="s">
        <v>1078</v>
      </c>
      <c r="BY149" s="1425" t="s">
        <v>1077</v>
      </c>
      <c r="BZ149" s="1595"/>
    </row>
    <row r="150" spans="1:80" ht="42.75" customHeight="1" thickBot="1" x14ac:dyDescent="0.3">
      <c r="A150" s="21">
        <v>146</v>
      </c>
      <c r="B150" s="1064">
        <v>15</v>
      </c>
      <c r="C150" s="809">
        <v>146</v>
      </c>
      <c r="D150" s="1194" t="s">
        <v>174</v>
      </c>
      <c r="E150" s="1395"/>
      <c r="F150" s="240"/>
      <c r="G150" s="240">
        <v>2013</v>
      </c>
      <c r="H150" s="69"/>
      <c r="I150" s="472"/>
      <c r="J150" s="24">
        <v>3871</v>
      </c>
      <c r="K150" s="74" t="s">
        <v>1322</v>
      </c>
      <c r="M150" s="510"/>
      <c r="N150" s="520" t="s">
        <v>1323</v>
      </c>
      <c r="O150" s="121" t="s">
        <v>1324</v>
      </c>
      <c r="P150" s="513" t="s">
        <v>174</v>
      </c>
      <c r="Q150" s="513" t="s">
        <v>174</v>
      </c>
      <c r="R150" s="461" t="s">
        <v>1072</v>
      </c>
      <c r="S150" s="461" t="s">
        <v>1072</v>
      </c>
      <c r="U150" s="107">
        <v>2021</v>
      </c>
      <c r="V150" s="636"/>
      <c r="W150" s="636" t="s">
        <v>1325</v>
      </c>
      <c r="Y150" s="121" t="s">
        <v>1269</v>
      </c>
      <c r="AB150" s="42">
        <v>57</v>
      </c>
      <c r="AF150" s="507" t="s">
        <v>1326</v>
      </c>
      <c r="AG150" s="489" t="s">
        <v>1138</v>
      </c>
      <c r="AH150" s="521" t="s">
        <v>1327</v>
      </c>
      <c r="AI150" s="489"/>
      <c r="AJ150" s="890"/>
      <c r="AK150" s="472"/>
      <c r="AL150" s="486"/>
      <c r="AN150" s="813">
        <v>3</v>
      </c>
      <c r="AO150" s="514" t="s">
        <v>1138</v>
      </c>
      <c r="AP150" s="514" t="s">
        <v>1138</v>
      </c>
      <c r="AR150" s="107" t="s">
        <v>1151</v>
      </c>
      <c r="AV150" s="107" t="s">
        <v>1296</v>
      </c>
      <c r="AW150" s="497" t="s">
        <v>1304</v>
      </c>
      <c r="AY150" s="499"/>
      <c r="AZ150" s="107" t="s">
        <v>1088</v>
      </c>
      <c r="BA150" s="460" t="s">
        <v>1216</v>
      </c>
      <c r="BB150" s="107" t="s">
        <v>1088</v>
      </c>
      <c r="BC150" s="107" t="s">
        <v>1304</v>
      </c>
      <c r="BD150" s="107" t="s">
        <v>1296</v>
      </c>
      <c r="BE150" s="595" t="s">
        <v>1088</v>
      </c>
      <c r="BF150" s="107" t="s">
        <v>1088</v>
      </c>
      <c r="BJ150" s="1387" t="s">
        <v>1077</v>
      </c>
      <c r="BK150" s="1415" t="s">
        <v>1077</v>
      </c>
      <c r="BL150" s="1415" t="s">
        <v>1078</v>
      </c>
      <c r="BM150" s="1415" t="s">
        <v>1077</v>
      </c>
      <c r="BN150" s="1644"/>
      <c r="BO150" s="1399" t="s">
        <v>1077</v>
      </c>
      <c r="BP150" s="1399" t="s">
        <v>1078</v>
      </c>
      <c r="BQ150" s="1399" t="s">
        <v>1078</v>
      </c>
      <c r="BR150" s="1399" t="s">
        <v>1077</v>
      </c>
      <c r="BS150" s="1658"/>
      <c r="BT150" s="1415" t="s">
        <v>1077</v>
      </c>
      <c r="BU150" s="1415" t="s">
        <v>1077</v>
      </c>
      <c r="BV150" s="1415" t="s">
        <v>1077</v>
      </c>
      <c r="BW150" s="1415" t="s">
        <v>1077</v>
      </c>
      <c r="BX150" s="1415" t="s">
        <v>1084</v>
      </c>
      <c r="BY150" s="1425" t="s">
        <v>1077</v>
      </c>
      <c r="BZ150" s="1465"/>
    </row>
    <row r="151" spans="1:80" ht="48" x14ac:dyDescent="0.25">
      <c r="A151" s="21">
        <v>147</v>
      </c>
      <c r="B151" s="1064">
        <v>15</v>
      </c>
      <c r="C151" s="809">
        <v>147</v>
      </c>
      <c r="D151" s="1194" t="s">
        <v>176</v>
      </c>
      <c r="E151" s="1395"/>
      <c r="F151" s="240"/>
      <c r="G151" s="240">
        <v>2013</v>
      </c>
      <c r="H151" s="69"/>
      <c r="I151" s="472"/>
      <c r="J151" s="24">
        <v>47426</v>
      </c>
      <c r="K151" s="74" t="s">
        <v>1328</v>
      </c>
      <c r="M151" s="510"/>
      <c r="N151" s="520" t="s">
        <v>1329</v>
      </c>
      <c r="O151" s="513" t="s">
        <v>1324</v>
      </c>
      <c r="P151" s="513" t="s">
        <v>1261</v>
      </c>
      <c r="Q151" s="513" t="s">
        <v>176</v>
      </c>
      <c r="R151" s="512" t="s">
        <v>1072</v>
      </c>
      <c r="S151" s="512" t="s">
        <v>1072</v>
      </c>
      <c r="U151" s="107">
        <v>2011</v>
      </c>
      <c r="V151" s="116">
        <v>1171558</v>
      </c>
      <c r="W151" s="1140" t="s">
        <v>1082</v>
      </c>
      <c r="Y151" s="121" t="s">
        <v>1269</v>
      </c>
      <c r="AB151" s="42">
        <v>38</v>
      </c>
      <c r="AF151" s="507" t="s">
        <v>1330</v>
      </c>
      <c r="AG151" s="489" t="s">
        <v>1076</v>
      </c>
      <c r="AH151" s="521" t="s">
        <v>1331</v>
      </c>
      <c r="AI151" s="489"/>
      <c r="AJ151" s="890"/>
      <c r="AK151" s="472"/>
      <c r="AL151" s="486"/>
      <c r="AN151" s="813">
        <v>3</v>
      </c>
      <c r="AO151" s="514" t="s">
        <v>1076</v>
      </c>
      <c r="AP151" s="514" t="s">
        <v>1076</v>
      </c>
      <c r="AV151" s="107" t="s">
        <v>1304</v>
      </c>
      <c r="AW151" s="497" t="s">
        <v>1304</v>
      </c>
      <c r="AY151" s="499"/>
      <c r="AZ151" s="107" t="s">
        <v>1088</v>
      </c>
      <c r="BA151" s="460" t="s">
        <v>1183</v>
      </c>
      <c r="BB151" s="107" t="s">
        <v>1088</v>
      </c>
      <c r="BC151" s="107" t="s">
        <v>1304</v>
      </c>
      <c r="BD151" s="107" t="s">
        <v>1296</v>
      </c>
      <c r="BE151" s="595" t="s">
        <v>1088</v>
      </c>
      <c r="BF151" s="107" t="s">
        <v>1088</v>
      </c>
      <c r="BJ151" s="1387" t="s">
        <v>1077</v>
      </c>
      <c r="BK151" s="1415" t="s">
        <v>1077</v>
      </c>
      <c r="BL151" s="1415" t="s">
        <v>1078</v>
      </c>
      <c r="BM151" s="1415" t="s">
        <v>1077</v>
      </c>
      <c r="BN151" s="1415"/>
      <c r="BO151" s="1399" t="s">
        <v>1077</v>
      </c>
      <c r="BP151" s="1399" t="s">
        <v>1077</v>
      </c>
      <c r="BQ151" s="1399" t="s">
        <v>1078</v>
      </c>
      <c r="BR151" s="1399" t="s">
        <v>1077</v>
      </c>
      <c r="BS151" s="1399"/>
      <c r="BT151" s="1415" t="s">
        <v>1077</v>
      </c>
      <c r="BU151" s="1415" t="s">
        <v>1077</v>
      </c>
      <c r="BV151" s="1415" t="s">
        <v>1078</v>
      </c>
      <c r="BW151" s="1415" t="s">
        <v>1077</v>
      </c>
      <c r="BX151" s="1415" t="s">
        <v>1084</v>
      </c>
      <c r="BY151" s="1425" t="s">
        <v>1077</v>
      </c>
      <c r="BZ151" s="1366"/>
    </row>
    <row r="152" spans="1:80" ht="96" x14ac:dyDescent="0.25">
      <c r="A152" s="21">
        <v>148</v>
      </c>
      <c r="B152" s="1064">
        <v>15</v>
      </c>
      <c r="C152" s="809">
        <v>148</v>
      </c>
      <c r="D152" s="1194" t="s">
        <v>177</v>
      </c>
      <c r="E152" s="1395"/>
      <c r="F152" s="240"/>
      <c r="G152" s="240">
        <v>2013</v>
      </c>
      <c r="H152" s="69"/>
      <c r="I152" s="472"/>
      <c r="J152" s="24">
        <v>10639</v>
      </c>
      <c r="K152" s="74" t="s">
        <v>1332</v>
      </c>
      <c r="M152" s="510"/>
      <c r="N152" s="520" t="s">
        <v>1329</v>
      </c>
      <c r="O152" s="513" t="s">
        <v>1324</v>
      </c>
      <c r="P152" s="74" t="s">
        <v>1263</v>
      </c>
      <c r="Q152" s="74" t="s">
        <v>4564</v>
      </c>
      <c r="R152" s="514" t="s">
        <v>1072</v>
      </c>
      <c r="S152" s="514" t="s">
        <v>1072</v>
      </c>
      <c r="U152" s="107">
        <v>2011</v>
      </c>
      <c r="V152" s="116">
        <v>135164</v>
      </c>
      <c r="W152" s="74" t="s">
        <v>1333</v>
      </c>
      <c r="Y152" s="121" t="s">
        <v>1269</v>
      </c>
      <c r="AB152" s="42">
        <v>77</v>
      </c>
      <c r="AF152" s="507" t="s">
        <v>1334</v>
      </c>
      <c r="AG152" s="489" t="s">
        <v>1076</v>
      </c>
      <c r="AH152" s="521" t="s">
        <v>1335</v>
      </c>
      <c r="AI152" s="489"/>
      <c r="AJ152" s="890"/>
      <c r="AK152" s="472"/>
      <c r="AL152" s="486"/>
      <c r="AN152" s="813">
        <v>3</v>
      </c>
      <c r="AO152" s="514" t="s">
        <v>1076</v>
      </c>
      <c r="AP152" s="514" t="s">
        <v>1076</v>
      </c>
      <c r="AV152" s="107" t="s">
        <v>1304</v>
      </c>
      <c r="AW152" s="107" t="s">
        <v>1304</v>
      </c>
      <c r="AY152" s="499"/>
      <c r="AZ152" s="107" t="s">
        <v>1088</v>
      </c>
      <c r="BA152" s="460" t="s">
        <v>1178</v>
      </c>
      <c r="BB152" s="107" t="s">
        <v>1088</v>
      </c>
      <c r="BC152" s="107" t="s">
        <v>1296</v>
      </c>
      <c r="BD152" s="107" t="s">
        <v>1296</v>
      </c>
      <c r="BE152" s="595" t="s">
        <v>1088</v>
      </c>
      <c r="BF152" s="107" t="s">
        <v>1088</v>
      </c>
      <c r="BJ152" s="1387" t="s">
        <v>1077</v>
      </c>
      <c r="BK152" s="1415" t="s">
        <v>1077</v>
      </c>
      <c r="BL152" s="1415" t="s">
        <v>1078</v>
      </c>
      <c r="BM152" s="1415" t="s">
        <v>1077</v>
      </c>
      <c r="BN152" s="1415"/>
      <c r="BO152" s="1399" t="s">
        <v>1077</v>
      </c>
      <c r="BP152" s="1399" t="s">
        <v>1077</v>
      </c>
      <c r="BQ152" s="1399" t="s">
        <v>1078</v>
      </c>
      <c r="BR152" s="1399" t="s">
        <v>1077</v>
      </c>
      <c r="BS152" s="1399"/>
      <c r="BT152" s="1415" t="s">
        <v>1077</v>
      </c>
      <c r="BU152" s="1415" t="s">
        <v>1077</v>
      </c>
      <c r="BV152" s="1415" t="s">
        <v>1078</v>
      </c>
      <c r="BW152" s="1415" t="s">
        <v>1077</v>
      </c>
      <c r="BX152" s="1415" t="s">
        <v>1084</v>
      </c>
      <c r="BY152" s="1425" t="s">
        <v>1077</v>
      </c>
      <c r="BZ152" s="1366"/>
    </row>
    <row r="153" spans="1:80" ht="48.75" thickBot="1" x14ac:dyDescent="0.3">
      <c r="A153" s="21">
        <v>149</v>
      </c>
      <c r="B153" s="1064">
        <v>15</v>
      </c>
      <c r="C153" s="809">
        <v>149</v>
      </c>
      <c r="D153" s="1194" t="s">
        <v>178</v>
      </c>
      <c r="E153" s="1395"/>
      <c r="F153" s="240"/>
      <c r="G153" s="240">
        <v>2013</v>
      </c>
      <c r="H153" s="69"/>
      <c r="I153" s="472"/>
      <c r="J153" s="24">
        <v>6360</v>
      </c>
      <c r="K153" s="74" t="s">
        <v>1336</v>
      </c>
      <c r="M153" s="510"/>
      <c r="N153" s="520" t="s">
        <v>1323</v>
      </c>
      <c r="O153" s="513" t="s">
        <v>1324</v>
      </c>
      <c r="P153" s="521" t="s">
        <v>1337</v>
      </c>
      <c r="Q153" s="521" t="s">
        <v>178</v>
      </c>
      <c r="R153" s="514" t="s">
        <v>1072</v>
      </c>
      <c r="S153" s="514" t="s">
        <v>1072</v>
      </c>
      <c r="U153" s="107">
        <v>2011</v>
      </c>
      <c r="V153" s="116">
        <v>166831</v>
      </c>
      <c r="W153" s="1140" t="s">
        <v>1082</v>
      </c>
      <c r="Y153" s="121" t="s">
        <v>1269</v>
      </c>
      <c r="AB153" s="42">
        <v>33</v>
      </c>
      <c r="AF153" s="507" t="s">
        <v>1338</v>
      </c>
      <c r="AG153" s="489" t="s">
        <v>1076</v>
      </c>
      <c r="AH153" s="521" t="s">
        <v>1339</v>
      </c>
      <c r="AI153" s="489"/>
      <c r="AJ153" s="890"/>
      <c r="AK153" s="472"/>
      <c r="AL153" s="486"/>
      <c r="AN153" s="813">
        <v>3</v>
      </c>
      <c r="AO153" s="514" t="s">
        <v>1076</v>
      </c>
      <c r="AP153" s="514" t="s">
        <v>1076</v>
      </c>
      <c r="AV153" s="107" t="s">
        <v>1304</v>
      </c>
      <c r="AW153" s="107" t="s">
        <v>1304</v>
      </c>
      <c r="AY153" s="499"/>
      <c r="AZ153" s="107" t="s">
        <v>1088</v>
      </c>
      <c r="BA153" s="460" t="s">
        <v>1183</v>
      </c>
      <c r="BB153" s="107" t="s">
        <v>1088</v>
      </c>
      <c r="BC153" s="107" t="s">
        <v>1304</v>
      </c>
      <c r="BD153" s="107" t="s">
        <v>1296</v>
      </c>
      <c r="BE153" s="595" t="s">
        <v>1088</v>
      </c>
      <c r="BF153" s="107" t="s">
        <v>1088</v>
      </c>
      <c r="BJ153" s="1387" t="s">
        <v>1077</v>
      </c>
      <c r="BK153" s="1415" t="s">
        <v>1077</v>
      </c>
      <c r="BL153" s="1415" t="s">
        <v>1078</v>
      </c>
      <c r="BM153" s="1415" t="s">
        <v>1077</v>
      </c>
      <c r="BN153" s="1643"/>
      <c r="BO153" s="1399" t="s">
        <v>1077</v>
      </c>
      <c r="BP153" s="1399" t="s">
        <v>1077</v>
      </c>
      <c r="BQ153" s="1399" t="s">
        <v>1078</v>
      </c>
      <c r="BR153" s="1399" t="s">
        <v>1077</v>
      </c>
      <c r="BS153" s="1657"/>
      <c r="BT153" s="1415" t="s">
        <v>1077</v>
      </c>
      <c r="BU153" s="1415" t="s">
        <v>1077</v>
      </c>
      <c r="BV153" s="1415" t="s">
        <v>1078</v>
      </c>
      <c r="BW153" s="1415" t="s">
        <v>1077</v>
      </c>
      <c r="BX153" s="1415" t="s">
        <v>1084</v>
      </c>
      <c r="BY153" s="1425" t="s">
        <v>1077</v>
      </c>
      <c r="BZ153" s="1595"/>
    </row>
    <row r="154" spans="1:80" ht="67.5" customHeight="1" x14ac:dyDescent="0.25">
      <c r="A154" s="21">
        <v>150</v>
      </c>
      <c r="B154" s="1064">
        <v>15</v>
      </c>
      <c r="C154" s="809">
        <v>150</v>
      </c>
      <c r="D154" s="1194" t="s">
        <v>179</v>
      </c>
      <c r="E154" s="1395"/>
      <c r="F154" s="240"/>
      <c r="G154" s="240">
        <v>2003</v>
      </c>
      <c r="H154" s="69"/>
      <c r="I154" s="472"/>
      <c r="J154" s="24">
        <v>268</v>
      </c>
      <c r="K154" s="74" t="s">
        <v>1340</v>
      </c>
      <c r="M154" s="510"/>
      <c r="N154" s="511" t="s">
        <v>1341</v>
      </c>
      <c r="O154" s="513" t="s">
        <v>1324</v>
      </c>
      <c r="P154" s="513" t="s">
        <v>1342</v>
      </c>
      <c r="Q154" s="513" t="s">
        <v>1342</v>
      </c>
      <c r="R154" s="514" t="s">
        <v>1072</v>
      </c>
      <c r="S154" s="514" t="s">
        <v>1072</v>
      </c>
      <c r="U154" s="107">
        <v>2003</v>
      </c>
      <c r="V154" s="121">
        <v>1016577</v>
      </c>
      <c r="Y154" s="121" t="s">
        <v>1343</v>
      </c>
      <c r="AB154" s="42" t="s">
        <v>1101</v>
      </c>
      <c r="AF154" s="642" t="s">
        <v>1344</v>
      </c>
      <c r="AG154" s="489" t="s">
        <v>1076</v>
      </c>
      <c r="AH154" s="521" t="s">
        <v>1101</v>
      </c>
      <c r="AI154" s="489"/>
      <c r="AJ154" s="890"/>
      <c r="AK154" s="472"/>
      <c r="AL154" s="486"/>
      <c r="AM154" s="614" t="s">
        <v>1345</v>
      </c>
      <c r="AN154" s="1295">
        <v>3</v>
      </c>
      <c r="AO154" s="514" t="s">
        <v>1076</v>
      </c>
      <c r="AP154" s="514" t="s">
        <v>1076</v>
      </c>
      <c r="AV154" s="107" t="s">
        <v>1304</v>
      </c>
      <c r="AW154" s="107" t="s">
        <v>1304</v>
      </c>
      <c r="AY154" s="499"/>
      <c r="AZ154" s="107" t="s">
        <v>1088</v>
      </c>
      <c r="BA154" s="460" t="s">
        <v>1088</v>
      </c>
      <c r="BB154" s="107" t="s">
        <v>1088</v>
      </c>
      <c r="BC154" s="107" t="s">
        <v>1151</v>
      </c>
      <c r="BD154" s="107" t="s">
        <v>1296</v>
      </c>
      <c r="BE154" s="595" t="s">
        <v>1088</v>
      </c>
      <c r="BF154" s="107" t="s">
        <v>1088</v>
      </c>
      <c r="BJ154" s="1387" t="s">
        <v>1077</v>
      </c>
      <c r="BK154" s="1415" t="s">
        <v>1077</v>
      </c>
      <c r="BL154" s="1415" t="s">
        <v>1078</v>
      </c>
      <c r="BM154" s="1415" t="s">
        <v>1077</v>
      </c>
      <c r="BN154" s="1609"/>
      <c r="BO154" s="1399" t="s">
        <v>1077</v>
      </c>
      <c r="BP154" s="1399" t="s">
        <v>1077</v>
      </c>
      <c r="BQ154" s="1399" t="s">
        <v>1078</v>
      </c>
      <c r="BR154" s="1399" t="s">
        <v>1077</v>
      </c>
      <c r="BS154" s="1628"/>
      <c r="BT154" s="1415" t="s">
        <v>1077</v>
      </c>
      <c r="BU154" s="1415" t="s">
        <v>1077</v>
      </c>
      <c r="BV154" s="1415" t="s">
        <v>1078</v>
      </c>
      <c r="BW154" s="1415" t="s">
        <v>1077</v>
      </c>
      <c r="BX154" s="1415" t="s">
        <v>1078</v>
      </c>
      <c r="BY154" s="1425" t="s">
        <v>1077</v>
      </c>
      <c r="BZ154" s="1463"/>
    </row>
    <row r="155" spans="1:80" ht="95.25" customHeight="1" x14ac:dyDescent="0.25">
      <c r="A155" s="21">
        <v>151</v>
      </c>
      <c r="B155" s="1064">
        <v>15</v>
      </c>
      <c r="C155" s="809">
        <v>151</v>
      </c>
      <c r="D155" s="1194" t="s">
        <v>181</v>
      </c>
      <c r="E155" s="1395"/>
      <c r="F155" s="240"/>
      <c r="G155" s="240">
        <v>2003</v>
      </c>
      <c r="H155" s="69"/>
      <c r="I155" s="472"/>
      <c r="J155" s="24">
        <v>2293</v>
      </c>
      <c r="K155" s="74" t="s">
        <v>1346</v>
      </c>
      <c r="M155" s="510"/>
      <c r="N155" s="520" t="s">
        <v>1347</v>
      </c>
      <c r="O155" s="513" t="s">
        <v>1324</v>
      </c>
      <c r="P155" s="1580" t="s">
        <v>1348</v>
      </c>
      <c r="Q155" s="1580" t="s">
        <v>4572</v>
      </c>
      <c r="R155" s="512" t="s">
        <v>1072</v>
      </c>
      <c r="S155" s="512" t="s">
        <v>1072</v>
      </c>
      <c r="U155" s="107">
        <v>2001</v>
      </c>
      <c r="V155" s="116">
        <v>1033977</v>
      </c>
      <c r="W155" s="74" t="s">
        <v>1349</v>
      </c>
      <c r="Y155" s="74" t="s">
        <v>1350</v>
      </c>
      <c r="AB155" s="3">
        <v>60</v>
      </c>
      <c r="AF155" s="642" t="s">
        <v>1351</v>
      </c>
      <c r="AG155" s="489" t="s">
        <v>1076</v>
      </c>
      <c r="AH155" s="513"/>
      <c r="AI155" s="489"/>
      <c r="AJ155" s="890"/>
      <c r="AK155" s="472"/>
      <c r="AL155" s="487"/>
      <c r="AM155" s="614" t="s">
        <v>1352</v>
      </c>
      <c r="AN155" s="1295">
        <v>3</v>
      </c>
      <c r="AO155" s="514" t="s">
        <v>1076</v>
      </c>
      <c r="AP155" s="514" t="s">
        <v>1076</v>
      </c>
      <c r="AV155" s="107" t="s">
        <v>1296</v>
      </c>
      <c r="AW155" s="107" t="s">
        <v>1304</v>
      </c>
      <c r="AY155" s="499"/>
      <c r="AZ155" s="107" t="s">
        <v>1088</v>
      </c>
      <c r="BA155" s="107" t="s">
        <v>1216</v>
      </c>
      <c r="BB155" s="107" t="s">
        <v>1088</v>
      </c>
      <c r="BC155" s="107" t="s">
        <v>1304</v>
      </c>
      <c r="BD155" s="107" t="s">
        <v>1296</v>
      </c>
      <c r="BE155" s="595" t="s">
        <v>1088</v>
      </c>
      <c r="BF155" s="107" t="s">
        <v>1088</v>
      </c>
      <c r="BJ155" s="1387" t="s">
        <v>1077</v>
      </c>
      <c r="BK155" s="1415" t="s">
        <v>1077</v>
      </c>
      <c r="BL155" s="1415" t="s">
        <v>1078</v>
      </c>
      <c r="BM155" s="1415" t="s">
        <v>1077</v>
      </c>
      <c r="BN155" s="1597"/>
      <c r="BO155" s="1399" t="s">
        <v>1077</v>
      </c>
      <c r="BP155" s="1399" t="s">
        <v>1078</v>
      </c>
      <c r="BQ155" s="1399" t="s">
        <v>1078</v>
      </c>
      <c r="BR155" s="1399" t="s">
        <v>1077</v>
      </c>
      <c r="BS155" s="1613"/>
      <c r="BT155" s="1415" t="s">
        <v>1077</v>
      </c>
      <c r="BU155" s="1415" t="s">
        <v>1077</v>
      </c>
      <c r="BV155" s="1415" t="s">
        <v>1078</v>
      </c>
      <c r="BW155" s="1415" t="s">
        <v>1077</v>
      </c>
      <c r="BX155" s="1415" t="s">
        <v>1084</v>
      </c>
      <c r="BY155" s="1425" t="s">
        <v>1077</v>
      </c>
      <c r="BZ155" s="1053"/>
    </row>
    <row r="156" spans="1:80" ht="49.5" customHeight="1" x14ac:dyDescent="0.25">
      <c r="A156" s="21">
        <v>152</v>
      </c>
      <c r="B156" s="1064">
        <v>152</v>
      </c>
      <c r="C156" s="21">
        <v>152</v>
      </c>
      <c r="D156" s="1196" t="s">
        <v>183</v>
      </c>
      <c r="E156" s="54"/>
      <c r="F156" s="254"/>
      <c r="G156" s="254">
        <v>2002</v>
      </c>
      <c r="H156" s="1584"/>
      <c r="I156" s="40"/>
      <c r="J156" s="24">
        <v>295</v>
      </c>
      <c r="K156" s="74" t="s">
        <v>1353</v>
      </c>
      <c r="M156" s="510"/>
      <c r="N156" s="506" t="s">
        <v>1354</v>
      </c>
      <c r="O156" s="74" t="s">
        <v>1355</v>
      </c>
      <c r="P156" s="74" t="s">
        <v>1356</v>
      </c>
      <c r="Q156" s="74" t="s">
        <v>2322</v>
      </c>
      <c r="R156" s="497" t="s">
        <v>1072</v>
      </c>
      <c r="S156" s="497" t="s">
        <v>1072</v>
      </c>
      <c r="T156" s="497" t="s">
        <v>1357</v>
      </c>
      <c r="U156" s="497">
        <v>2002</v>
      </c>
      <c r="V156" s="74">
        <v>1584011</v>
      </c>
      <c r="X156" s="663" t="s">
        <v>1358</v>
      </c>
      <c r="Y156" s="74" t="s">
        <v>1359</v>
      </c>
      <c r="AB156" s="135">
        <v>89</v>
      </c>
      <c r="AF156" s="642" t="s">
        <v>1360</v>
      </c>
      <c r="AG156" s="1636" t="s">
        <v>1295</v>
      </c>
      <c r="AH156" s="74" t="s">
        <v>1358</v>
      </c>
      <c r="AI156" s="318"/>
      <c r="AJ156" s="889"/>
      <c r="AK156" s="40"/>
      <c r="AL156" s="488"/>
      <c r="AM156" s="614" t="s">
        <v>1361</v>
      </c>
      <c r="AN156" s="1295">
        <v>1</v>
      </c>
      <c r="AO156" s="497" t="s">
        <v>1295</v>
      </c>
      <c r="AP156" s="497" t="s">
        <v>1295</v>
      </c>
      <c r="AQ156" s="107" t="s">
        <v>1151</v>
      </c>
      <c r="AR156" s="107" t="s">
        <v>1151</v>
      </c>
      <c r="AV156" s="107" t="s">
        <v>1296</v>
      </c>
      <c r="AW156" s="107" t="s">
        <v>1304</v>
      </c>
      <c r="BA156" s="593" t="s">
        <v>1178</v>
      </c>
      <c r="BB156" s="510"/>
      <c r="BC156" s="107" t="s">
        <v>1304</v>
      </c>
      <c r="BD156" s="107" t="s">
        <v>1296</v>
      </c>
      <c r="BE156" s="589"/>
      <c r="BJ156" s="1387" t="s">
        <v>1077</v>
      </c>
      <c r="BK156" s="1415" t="s">
        <v>1077</v>
      </c>
      <c r="BL156" s="1415"/>
      <c r="BM156" s="1415"/>
      <c r="BN156" s="1053"/>
      <c r="BO156" s="1398"/>
      <c r="BP156" s="1398"/>
      <c r="BQ156" s="1398"/>
      <c r="BR156" s="1398"/>
      <c r="BS156" s="1052"/>
      <c r="BT156" s="1415"/>
      <c r="BU156" s="1415"/>
      <c r="BV156" s="1567"/>
      <c r="BW156" s="1415"/>
      <c r="BX156" s="1415"/>
      <c r="BY156" s="1425"/>
      <c r="BZ156" s="1053"/>
    </row>
    <row r="157" spans="1:80" ht="72" x14ac:dyDescent="0.25">
      <c r="A157" s="21">
        <v>153</v>
      </c>
      <c r="B157" s="1064">
        <v>15</v>
      </c>
      <c r="C157" s="809">
        <v>153</v>
      </c>
      <c r="D157" s="1194" t="s">
        <v>186</v>
      </c>
      <c r="E157" s="1395"/>
      <c r="F157" s="240"/>
      <c r="G157" s="240">
        <v>2004</v>
      </c>
      <c r="H157" s="69"/>
      <c r="I157" s="472"/>
      <c r="J157" s="24">
        <v>330</v>
      </c>
      <c r="K157" s="74" t="s">
        <v>1362</v>
      </c>
      <c r="M157" s="510"/>
      <c r="N157" s="506" t="s">
        <v>1363</v>
      </c>
      <c r="O157" s="513" t="s">
        <v>1324</v>
      </c>
      <c r="P157" s="513" t="s">
        <v>1364</v>
      </c>
      <c r="Q157" s="513" t="s">
        <v>1364</v>
      </c>
      <c r="R157" s="514" t="s">
        <v>1072</v>
      </c>
      <c r="S157" s="514" t="s">
        <v>1072</v>
      </c>
      <c r="V157" s="636"/>
      <c r="W157" s="636" t="s">
        <v>1123</v>
      </c>
      <c r="Y157" s="74" t="s">
        <v>1365</v>
      </c>
      <c r="AB157" s="3">
        <v>95</v>
      </c>
      <c r="AF157" s="642" t="s">
        <v>1366</v>
      </c>
      <c r="AG157" s="489" t="s">
        <v>1295</v>
      </c>
      <c r="AH157" s="513"/>
      <c r="AI157" s="489"/>
      <c r="AJ157" s="890"/>
      <c r="AK157" s="472"/>
      <c r="AL157" s="489"/>
      <c r="AM157" s="612" t="s">
        <v>1367</v>
      </c>
      <c r="AN157" s="813">
        <v>3</v>
      </c>
      <c r="AO157" s="514" t="s">
        <v>1295</v>
      </c>
      <c r="AP157" s="514" t="s">
        <v>1295</v>
      </c>
      <c r="AQ157" s="107" t="s">
        <v>1151</v>
      </c>
      <c r="AR157" s="107" t="s">
        <v>1151</v>
      </c>
      <c r="AV157" s="107" t="s">
        <v>1304</v>
      </c>
      <c r="AW157" s="497" t="s">
        <v>1151</v>
      </c>
      <c r="AX157" s="74" t="s">
        <v>1305</v>
      </c>
      <c r="AY157" s="499"/>
      <c r="AZ157" s="107" t="s">
        <v>1088</v>
      </c>
      <c r="BA157" s="107" t="s">
        <v>1178</v>
      </c>
      <c r="BB157" s="107" t="s">
        <v>1088</v>
      </c>
      <c r="BC157" s="107" t="s">
        <v>1304</v>
      </c>
      <c r="BD157" s="107" t="s">
        <v>1296</v>
      </c>
      <c r="BE157" s="595" t="s">
        <v>1088</v>
      </c>
      <c r="BF157" s="107" t="s">
        <v>1088</v>
      </c>
      <c r="BJ157" s="1387" t="s">
        <v>1077</v>
      </c>
      <c r="BK157" s="1415" t="s">
        <v>1077</v>
      </c>
      <c r="BL157" s="1415" t="s">
        <v>1078</v>
      </c>
      <c r="BM157" s="1415" t="s">
        <v>1077</v>
      </c>
      <c r="BN157" s="1597"/>
      <c r="BO157" s="1399" t="s">
        <v>1077</v>
      </c>
      <c r="BP157" s="1399" t="s">
        <v>1077</v>
      </c>
      <c r="BQ157" s="1399" t="s">
        <v>1078</v>
      </c>
      <c r="BR157" s="1399" t="s">
        <v>1077</v>
      </c>
      <c r="BS157" s="1613"/>
      <c r="BT157" s="1415" t="s">
        <v>1077</v>
      </c>
      <c r="BU157" s="1415" t="s">
        <v>1077</v>
      </c>
      <c r="BV157" s="1415" t="s">
        <v>1077</v>
      </c>
      <c r="BW157" s="1415" t="s">
        <v>1077</v>
      </c>
      <c r="BX157" s="1415" t="s">
        <v>1084</v>
      </c>
      <c r="BY157" s="1425" t="s">
        <v>1077</v>
      </c>
      <c r="BZ157" s="1053"/>
    </row>
    <row r="158" spans="1:80" ht="72.75" thickBot="1" x14ac:dyDescent="0.3">
      <c r="A158" s="21">
        <v>154</v>
      </c>
      <c r="B158" s="1064">
        <v>15</v>
      </c>
      <c r="C158" s="809">
        <v>154</v>
      </c>
      <c r="D158" s="1194" t="s">
        <v>188</v>
      </c>
      <c r="E158" s="1395"/>
      <c r="F158" s="240"/>
      <c r="G158" s="240">
        <v>2004</v>
      </c>
      <c r="H158" s="69"/>
      <c r="I158" s="472"/>
      <c r="J158" s="24">
        <v>281</v>
      </c>
      <c r="K158" s="74" t="s">
        <v>1368</v>
      </c>
      <c r="M158" s="510"/>
      <c r="N158" s="506" t="s">
        <v>1363</v>
      </c>
      <c r="O158" s="513" t="s">
        <v>1324</v>
      </c>
      <c r="P158" s="521" t="s">
        <v>1369</v>
      </c>
      <c r="Q158" s="521" t="s">
        <v>1088</v>
      </c>
      <c r="R158" s="512" t="s">
        <v>1072</v>
      </c>
      <c r="S158" s="512" t="s">
        <v>1072</v>
      </c>
      <c r="V158" s="1578"/>
      <c r="W158" s="636" t="s">
        <v>1197</v>
      </c>
      <c r="Y158" s="74" t="s">
        <v>1370</v>
      </c>
      <c r="AB158" s="3">
        <v>70</v>
      </c>
      <c r="AF158" s="642" t="s">
        <v>1366</v>
      </c>
      <c r="AG158" s="489" t="s">
        <v>1295</v>
      </c>
      <c r="AH158" s="513"/>
      <c r="AI158" s="489"/>
      <c r="AJ158" s="890"/>
      <c r="AK158" s="472"/>
      <c r="AL158" s="490"/>
      <c r="AM158" s="612" t="s">
        <v>1367</v>
      </c>
      <c r="AN158" s="813">
        <v>3</v>
      </c>
      <c r="AO158" s="514" t="s">
        <v>1295</v>
      </c>
      <c r="AP158" s="514" t="s">
        <v>1295</v>
      </c>
      <c r="AQ158" s="107" t="s">
        <v>1151</v>
      </c>
      <c r="AR158" s="107" t="s">
        <v>1151</v>
      </c>
      <c r="AV158" s="107" t="s">
        <v>1304</v>
      </c>
      <c r="AW158" s="107" t="s">
        <v>1151</v>
      </c>
      <c r="AX158" s="74" t="s">
        <v>1305</v>
      </c>
      <c r="AY158" s="499"/>
      <c r="AZ158" s="107" t="s">
        <v>1088</v>
      </c>
      <c r="BA158" s="107" t="s">
        <v>1178</v>
      </c>
      <c r="BB158" s="107" t="s">
        <v>1088</v>
      </c>
      <c r="BC158" s="107" t="s">
        <v>1304</v>
      </c>
      <c r="BD158" s="107" t="s">
        <v>1296</v>
      </c>
      <c r="BE158" s="595" t="s">
        <v>1088</v>
      </c>
      <c r="BF158" s="107" t="s">
        <v>1088</v>
      </c>
      <c r="BJ158" s="1387" t="s">
        <v>1077</v>
      </c>
      <c r="BK158" s="1415" t="s">
        <v>1077</v>
      </c>
      <c r="BL158" s="1415" t="s">
        <v>1078</v>
      </c>
      <c r="BM158" s="1415" t="s">
        <v>1077</v>
      </c>
      <c r="BN158" s="1606"/>
      <c r="BO158" s="1399" t="s">
        <v>1077</v>
      </c>
      <c r="BP158" s="1399" t="s">
        <v>1077</v>
      </c>
      <c r="BQ158" s="1399" t="s">
        <v>1078</v>
      </c>
      <c r="BR158" s="1399" t="s">
        <v>1077</v>
      </c>
      <c r="BS158" s="1623"/>
      <c r="BT158" s="1415" t="s">
        <v>1077</v>
      </c>
      <c r="BU158" s="1415" t="s">
        <v>1077</v>
      </c>
      <c r="BV158" s="1415" t="s">
        <v>1077</v>
      </c>
      <c r="BW158" s="1415" t="s">
        <v>1077</v>
      </c>
      <c r="BX158" s="1415" t="s">
        <v>1084</v>
      </c>
      <c r="BY158" s="1425" t="s">
        <v>1077</v>
      </c>
      <c r="BZ158" s="1464"/>
    </row>
    <row r="159" spans="1:80" ht="30" x14ac:dyDescent="0.25">
      <c r="A159" s="21">
        <v>155</v>
      </c>
      <c r="B159" s="1064">
        <v>15</v>
      </c>
      <c r="C159" s="809">
        <v>155</v>
      </c>
      <c r="D159" s="1194" t="s">
        <v>189</v>
      </c>
      <c r="E159" s="1395"/>
      <c r="F159" s="240"/>
      <c r="G159" s="240">
        <v>2004</v>
      </c>
      <c r="H159" s="69"/>
      <c r="I159" s="472"/>
      <c r="J159" s="24">
        <v>103</v>
      </c>
      <c r="K159" s="74" t="s">
        <v>1371</v>
      </c>
      <c r="M159" s="510"/>
      <c r="N159" s="506" t="s">
        <v>1363</v>
      </c>
      <c r="O159" s="513" t="s">
        <v>1324</v>
      </c>
      <c r="P159" s="521" t="s">
        <v>1372</v>
      </c>
      <c r="Q159" s="521" t="s">
        <v>1088</v>
      </c>
      <c r="R159" s="512" t="s">
        <v>1072</v>
      </c>
      <c r="S159" s="512" t="s">
        <v>1072</v>
      </c>
      <c r="V159" s="1578"/>
      <c r="W159" s="636" t="s">
        <v>1197</v>
      </c>
      <c r="Y159" s="74" t="s">
        <v>1373</v>
      </c>
      <c r="AB159" s="3">
        <v>95</v>
      </c>
      <c r="AF159" s="642" t="s">
        <v>1366</v>
      </c>
      <c r="AG159" s="489" t="s">
        <v>1295</v>
      </c>
      <c r="AH159" s="513"/>
      <c r="AI159" s="489"/>
      <c r="AJ159" s="890"/>
      <c r="AK159" s="472"/>
      <c r="AL159" s="490"/>
      <c r="AM159" s="612" t="s">
        <v>1367</v>
      </c>
      <c r="AN159" s="813">
        <v>3</v>
      </c>
      <c r="AO159" s="514" t="s">
        <v>1295</v>
      </c>
      <c r="AP159" s="514" t="s">
        <v>1295</v>
      </c>
      <c r="AQ159" s="107" t="s">
        <v>1151</v>
      </c>
      <c r="AR159" s="107" t="s">
        <v>1151</v>
      </c>
      <c r="AV159" s="107" t="s">
        <v>1304</v>
      </c>
      <c r="AW159" s="107" t="s">
        <v>1151</v>
      </c>
      <c r="AX159" s="74" t="s">
        <v>1305</v>
      </c>
      <c r="AY159" s="499"/>
      <c r="AZ159" s="107" t="s">
        <v>1088</v>
      </c>
      <c r="BA159" s="107" t="s">
        <v>1178</v>
      </c>
      <c r="BB159" s="107" t="s">
        <v>1088</v>
      </c>
      <c r="BC159" s="107" t="s">
        <v>1304</v>
      </c>
      <c r="BD159" s="107" t="s">
        <v>1296</v>
      </c>
      <c r="BE159" s="595" t="s">
        <v>1088</v>
      </c>
      <c r="BF159" s="107" t="s">
        <v>1088</v>
      </c>
      <c r="BJ159" s="1387" t="s">
        <v>1077</v>
      </c>
      <c r="BK159" s="1415" t="s">
        <v>1077</v>
      </c>
      <c r="BL159" s="1415" t="s">
        <v>1078</v>
      </c>
      <c r="BM159" s="1415" t="s">
        <v>1077</v>
      </c>
      <c r="BN159" s="1415"/>
      <c r="BO159" s="1399" t="s">
        <v>1077</v>
      </c>
      <c r="BP159" s="1399" t="s">
        <v>1077</v>
      </c>
      <c r="BQ159" s="1399" t="s">
        <v>1078</v>
      </c>
      <c r="BR159" s="1399" t="s">
        <v>1077</v>
      </c>
      <c r="BS159" s="1399"/>
      <c r="BT159" s="1415" t="s">
        <v>1077</v>
      </c>
      <c r="BU159" s="1415" t="s">
        <v>1077</v>
      </c>
      <c r="BV159" s="1415" t="s">
        <v>1077</v>
      </c>
      <c r="BW159" s="1415" t="s">
        <v>1077</v>
      </c>
      <c r="BX159" s="1415" t="s">
        <v>1084</v>
      </c>
      <c r="BY159" s="1425" t="s">
        <v>1077</v>
      </c>
      <c r="BZ159" s="1366"/>
    </row>
    <row r="160" spans="1:80" s="57" customFormat="1" ht="72" x14ac:dyDescent="0.25">
      <c r="A160" s="21">
        <v>156</v>
      </c>
      <c r="B160" s="1064">
        <v>156</v>
      </c>
      <c r="C160" s="38">
        <v>156</v>
      </c>
      <c r="D160" s="1335" t="s">
        <v>190</v>
      </c>
      <c r="E160" s="1366"/>
      <c r="F160" s="37"/>
      <c r="G160" s="37">
        <v>1982</v>
      </c>
      <c r="H160" s="70"/>
      <c r="I160" s="473"/>
      <c r="J160" s="24">
        <v>748</v>
      </c>
      <c r="K160" s="74" t="s">
        <v>1374</v>
      </c>
      <c r="L160" s="107"/>
      <c r="M160" s="510"/>
      <c r="N160" s="511" t="s">
        <v>1375</v>
      </c>
      <c r="O160" s="513" t="s">
        <v>1324</v>
      </c>
      <c r="P160" s="522" t="s">
        <v>1376</v>
      </c>
      <c r="Q160" s="522" t="s">
        <v>1376</v>
      </c>
      <c r="R160" s="523" t="s">
        <v>1317</v>
      </c>
      <c r="S160" s="523" t="s">
        <v>1317</v>
      </c>
      <c r="T160" s="107"/>
      <c r="U160" s="107">
        <v>1980</v>
      </c>
      <c r="V160" s="121">
        <v>492686</v>
      </c>
      <c r="W160" s="74"/>
      <c r="X160" s="663"/>
      <c r="Y160" s="121"/>
      <c r="Z160" s="121"/>
      <c r="AA160" s="107"/>
      <c r="AB160" s="3"/>
      <c r="AC160" s="10"/>
      <c r="AD160" s="497"/>
      <c r="AE160" s="121"/>
      <c r="AF160" s="642"/>
      <c r="AG160" s="1121" t="s">
        <v>1076</v>
      </c>
      <c r="AH160" s="522"/>
      <c r="AI160" s="1121"/>
      <c r="AJ160" s="891"/>
      <c r="AK160" s="473"/>
      <c r="AL160" s="473"/>
      <c r="AM160" s="612" t="s">
        <v>1377</v>
      </c>
      <c r="AN160" s="813">
        <v>1</v>
      </c>
      <c r="AO160" s="523" t="s">
        <v>1076</v>
      </c>
      <c r="AP160" s="523" t="s">
        <v>1076</v>
      </c>
      <c r="AQ160" s="510"/>
      <c r="AR160" s="107"/>
      <c r="AS160" s="107"/>
      <c r="AT160" s="510"/>
      <c r="AU160" s="998"/>
      <c r="AV160" s="107"/>
      <c r="AW160" s="107"/>
      <c r="AX160" s="107"/>
      <c r="AY160" s="107"/>
      <c r="AZ160" s="107"/>
      <c r="BA160" s="107"/>
      <c r="BB160" s="510"/>
      <c r="BC160" s="107"/>
      <c r="BD160" s="107"/>
      <c r="BE160" s="589"/>
      <c r="BF160" s="510"/>
      <c r="BG160" s="596"/>
      <c r="BH160" s="565"/>
      <c r="BI160" s="1"/>
      <c r="BJ160" s="1387" t="s">
        <v>1077</v>
      </c>
      <c r="BK160" s="1415" t="s">
        <v>1077</v>
      </c>
      <c r="BL160" s="1415"/>
      <c r="BM160" s="1415" t="s">
        <v>1077</v>
      </c>
      <c r="BN160" s="1595"/>
      <c r="BO160" s="1398" t="s">
        <v>1077</v>
      </c>
      <c r="BP160" s="1398" t="s">
        <v>1078</v>
      </c>
      <c r="BQ160" s="1398"/>
      <c r="BR160" s="1398"/>
      <c r="BS160" s="1610"/>
      <c r="BT160" s="1415" t="s">
        <v>1077</v>
      </c>
      <c r="BU160" s="1415" t="s">
        <v>1077</v>
      </c>
      <c r="BV160" s="1567"/>
      <c r="BW160" s="1415"/>
      <c r="BX160" s="1415"/>
      <c r="BY160" s="1425"/>
      <c r="BZ160" s="1595"/>
      <c r="CA160" s="1"/>
      <c r="CB160" s="1"/>
    </row>
    <row r="161" spans="1:80" s="57" customFormat="1" ht="132" x14ac:dyDescent="0.25">
      <c r="A161" s="21">
        <v>157</v>
      </c>
      <c r="B161" s="1064">
        <v>157</v>
      </c>
      <c r="C161" s="21">
        <v>157</v>
      </c>
      <c r="D161" s="1196" t="s">
        <v>193</v>
      </c>
      <c r="E161" s="54"/>
      <c r="F161" s="254"/>
      <c r="G161" s="254">
        <v>1982</v>
      </c>
      <c r="H161" s="1584"/>
      <c r="I161" s="40"/>
      <c r="J161" s="147">
        <v>998</v>
      </c>
      <c r="K161" s="110" t="s">
        <v>1378</v>
      </c>
      <c r="L161" s="107"/>
      <c r="M161" s="510"/>
      <c r="N161" s="511" t="s">
        <v>1324</v>
      </c>
      <c r="O161" s="522" t="s">
        <v>1324</v>
      </c>
      <c r="P161" s="74" t="s">
        <v>1379</v>
      </c>
      <c r="Q161" s="116" t="s">
        <v>1379</v>
      </c>
      <c r="R161" s="497" t="s">
        <v>1317</v>
      </c>
      <c r="S161" s="497" t="s">
        <v>1317</v>
      </c>
      <c r="T161" s="107"/>
      <c r="U161" s="107">
        <v>1980</v>
      </c>
      <c r="V161" s="121">
        <v>9700000</v>
      </c>
      <c r="W161" s="74"/>
      <c r="X161" s="663"/>
      <c r="Y161" s="121"/>
      <c r="Z161" s="121"/>
      <c r="AA161" s="107"/>
      <c r="AB161" s="161">
        <v>1</v>
      </c>
      <c r="AC161" s="10"/>
      <c r="AD161" s="497"/>
      <c r="AE161" s="121"/>
      <c r="AF161" s="642" t="s">
        <v>1380</v>
      </c>
      <c r="AG161" s="318" t="s">
        <v>1381</v>
      </c>
      <c r="AH161" s="74"/>
      <c r="AI161" s="318"/>
      <c r="AJ161" s="889"/>
      <c r="AK161" s="40"/>
      <c r="AL161" s="40"/>
      <c r="AM161" s="612"/>
      <c r="AN161" s="813">
        <v>1</v>
      </c>
      <c r="AO161" s="497" t="s">
        <v>1382</v>
      </c>
      <c r="AP161" s="497" t="s">
        <v>1382</v>
      </c>
      <c r="AQ161" s="107" t="s">
        <v>1304</v>
      </c>
      <c r="AR161" s="107" t="s">
        <v>1151</v>
      </c>
      <c r="AS161" s="107" t="s">
        <v>1383</v>
      </c>
      <c r="AT161" s="107" t="s">
        <v>1151</v>
      </c>
      <c r="AU161" s="998"/>
      <c r="AV161" s="107" t="s">
        <v>1304</v>
      </c>
      <c r="AW161" s="107" t="s">
        <v>1304</v>
      </c>
      <c r="AX161" s="460" t="s">
        <v>1296</v>
      </c>
      <c r="AY161" s="461" t="s">
        <v>1384</v>
      </c>
      <c r="AZ161" s="461"/>
      <c r="BA161" s="594" t="s">
        <v>1178</v>
      </c>
      <c r="BB161" s="460" t="s">
        <v>1324</v>
      </c>
      <c r="BC161" s="107" t="s">
        <v>1151</v>
      </c>
      <c r="BD161" s="107" t="s">
        <v>1296</v>
      </c>
      <c r="BE161" s="595"/>
      <c r="BF161" s="107"/>
      <c r="BG161" s="596"/>
      <c r="BH161" s="565"/>
      <c r="BI161" s="1"/>
      <c r="BJ161" s="1387"/>
      <c r="BK161" s="1415"/>
      <c r="BL161" s="1415"/>
      <c r="BM161" s="1415"/>
      <c r="BN161" s="1595"/>
      <c r="BO161" s="1398"/>
      <c r="BP161" s="1398"/>
      <c r="BQ161" s="1398"/>
      <c r="BR161" s="1398"/>
      <c r="BS161" s="1610"/>
      <c r="BT161" s="1415"/>
      <c r="BU161" s="1415"/>
      <c r="BV161" s="1567"/>
      <c r="BW161" s="1415"/>
      <c r="BX161" s="1415"/>
      <c r="BY161" s="1425"/>
      <c r="BZ161" s="1595"/>
      <c r="CA161" s="1"/>
      <c r="CB161" s="1"/>
    </row>
    <row r="162" spans="1:80" ht="48" x14ac:dyDescent="0.25">
      <c r="A162" s="21">
        <v>158</v>
      </c>
      <c r="B162" s="1064">
        <v>158</v>
      </c>
      <c r="C162" s="21">
        <v>158</v>
      </c>
      <c r="D162" s="1196" t="s">
        <v>197</v>
      </c>
      <c r="E162" s="54"/>
      <c r="F162" s="254"/>
      <c r="G162" s="254">
        <v>2005</v>
      </c>
      <c r="H162" s="1584"/>
      <c r="I162" s="40"/>
      <c r="J162" s="24">
        <v>59</v>
      </c>
      <c r="K162" s="74" t="s">
        <v>1385</v>
      </c>
      <c r="M162" s="510"/>
      <c r="N162" s="506" t="s">
        <v>1386</v>
      </c>
      <c r="O162" s="74" t="s">
        <v>1324</v>
      </c>
      <c r="P162" s="115" t="s">
        <v>1387</v>
      </c>
      <c r="Q162" s="115" t="s">
        <v>350</v>
      </c>
      <c r="R162" s="497" t="s">
        <v>1388</v>
      </c>
      <c r="S162" s="497" t="s">
        <v>1389</v>
      </c>
      <c r="U162" s="107">
        <v>2005</v>
      </c>
      <c r="V162" s="1578">
        <v>454699</v>
      </c>
      <c r="W162" s="74" t="s">
        <v>1390</v>
      </c>
      <c r="X162" s="663" t="s">
        <v>1391</v>
      </c>
      <c r="AB162" s="3" t="s">
        <v>1324</v>
      </c>
      <c r="AF162" s="642" t="s">
        <v>1392</v>
      </c>
      <c r="AG162" s="318" t="s">
        <v>1076</v>
      </c>
      <c r="AH162" s="74" t="s">
        <v>1391</v>
      </c>
      <c r="AI162" s="318" t="s">
        <v>1393</v>
      </c>
      <c r="AJ162" s="889"/>
      <c r="AK162" s="40"/>
      <c r="AL162" s="40" t="s">
        <v>1394</v>
      </c>
      <c r="AN162" s="813">
        <v>1</v>
      </c>
      <c r="AO162" s="497" t="s">
        <v>1076</v>
      </c>
      <c r="AP162" s="497" t="s">
        <v>1076</v>
      </c>
      <c r="AQ162" s="497" t="s">
        <v>1395</v>
      </c>
      <c r="AR162" s="497" t="s">
        <v>1151</v>
      </c>
      <c r="AS162" s="497" t="s">
        <v>1396</v>
      </c>
      <c r="AT162" s="107" t="s">
        <v>1151</v>
      </c>
      <c r="AV162" s="107" t="s">
        <v>1304</v>
      </c>
      <c r="AW162" s="107" t="s">
        <v>1304</v>
      </c>
      <c r="AX162" s="107" t="s">
        <v>1151</v>
      </c>
      <c r="AY162" s="107" t="s">
        <v>1397</v>
      </c>
      <c r="BA162" s="107" t="s">
        <v>1324</v>
      </c>
      <c r="BC162" s="460" t="s">
        <v>1296</v>
      </c>
      <c r="BD162" s="460" t="s">
        <v>1398</v>
      </c>
      <c r="BJ162" s="1387" t="s">
        <v>1077</v>
      </c>
      <c r="BK162" s="1415" t="s">
        <v>1077</v>
      </c>
      <c r="BL162" s="1415"/>
      <c r="BM162" s="1415" t="s">
        <v>1077</v>
      </c>
      <c r="BN162" s="1595"/>
      <c r="BO162" s="1398" t="s">
        <v>1077</v>
      </c>
      <c r="BP162" s="1398" t="s">
        <v>1077</v>
      </c>
      <c r="BQ162" s="1398" t="s">
        <v>1078</v>
      </c>
      <c r="BR162" s="1398"/>
      <c r="BS162" s="1610"/>
      <c r="BT162" s="1415" t="s">
        <v>1077</v>
      </c>
      <c r="BU162" s="1415" t="s">
        <v>1077</v>
      </c>
      <c r="BV162" s="1567" t="s">
        <v>1077</v>
      </c>
      <c r="BW162" s="1415" t="s">
        <v>1077</v>
      </c>
      <c r="BX162" s="1415" t="s">
        <v>1078</v>
      </c>
      <c r="BY162" s="1425" t="s">
        <v>1077</v>
      </c>
      <c r="BZ162" s="1595"/>
    </row>
    <row r="163" spans="1:80" ht="36" x14ac:dyDescent="0.25">
      <c r="A163" s="21">
        <v>159</v>
      </c>
      <c r="B163" s="1064">
        <v>159</v>
      </c>
      <c r="C163" s="21">
        <v>159</v>
      </c>
      <c r="D163" s="1196" t="s">
        <v>200</v>
      </c>
      <c r="E163" s="54"/>
      <c r="F163" s="254"/>
      <c r="G163" s="254">
        <v>2009</v>
      </c>
      <c r="H163" s="4"/>
      <c r="I163" s="40"/>
      <c r="J163" s="24">
        <v>120</v>
      </c>
      <c r="K163" s="497">
        <v>120</v>
      </c>
      <c r="M163" s="510"/>
      <c r="N163" s="520" t="s">
        <v>1399</v>
      </c>
      <c r="O163" s="74" t="s">
        <v>1400</v>
      </c>
      <c r="P163" s="74" t="s">
        <v>1401</v>
      </c>
      <c r="Q163" s="74" t="s">
        <v>1401</v>
      </c>
      <c r="R163" s="497" t="s">
        <v>1402</v>
      </c>
      <c r="S163" s="497" t="s">
        <v>1092</v>
      </c>
      <c r="U163" s="107">
        <v>2009</v>
      </c>
      <c r="V163" s="121">
        <v>1335197</v>
      </c>
      <c r="X163" s="663" t="s">
        <v>1403</v>
      </c>
      <c r="AB163" s="42" t="s">
        <v>1404</v>
      </c>
      <c r="AC163" s="42" t="s">
        <v>1178</v>
      </c>
      <c r="AG163" s="318" t="s">
        <v>1295</v>
      </c>
      <c r="AH163" s="74" t="s">
        <v>1403</v>
      </c>
      <c r="AI163" s="318"/>
      <c r="AJ163" s="889"/>
      <c r="AK163" s="40"/>
      <c r="AL163" s="40"/>
      <c r="AM163" s="868" t="s">
        <v>1405</v>
      </c>
      <c r="AN163" s="813">
        <v>1</v>
      </c>
      <c r="AO163" s="497" t="s">
        <v>1295</v>
      </c>
      <c r="AP163" s="497" t="s">
        <v>1295</v>
      </c>
      <c r="AQ163" s="107" t="s">
        <v>1406</v>
      </c>
      <c r="AR163" s="107" t="s">
        <v>1151</v>
      </c>
      <c r="AT163" s="107" t="s">
        <v>1406</v>
      </c>
      <c r="AU163" s="998" t="s">
        <v>1406</v>
      </c>
      <c r="AV163" s="107" t="s">
        <v>1406</v>
      </c>
      <c r="AX163" s="107" t="s">
        <v>1151</v>
      </c>
      <c r="AY163" s="497" t="s">
        <v>1306</v>
      </c>
      <c r="AZ163" s="107" t="s">
        <v>1178</v>
      </c>
      <c r="BA163" s="460" t="s">
        <v>1404</v>
      </c>
      <c r="BB163" s="460" t="s">
        <v>1178</v>
      </c>
      <c r="BE163" s="595" t="s">
        <v>1406</v>
      </c>
      <c r="BF163" s="107"/>
      <c r="BJ163" s="1387" t="s">
        <v>1077</v>
      </c>
      <c r="BK163" s="1415" t="s">
        <v>1077</v>
      </c>
      <c r="BL163" s="1415"/>
      <c r="BM163" s="1415" t="s">
        <v>1077</v>
      </c>
      <c r="BN163" s="1595"/>
      <c r="BO163" s="1398" t="s">
        <v>1077</v>
      </c>
      <c r="BP163" s="1398" t="s">
        <v>1077</v>
      </c>
      <c r="BQ163" s="1398" t="s">
        <v>1077</v>
      </c>
      <c r="BR163" s="1398" t="s">
        <v>1077</v>
      </c>
      <c r="BS163" s="1610"/>
      <c r="BT163" s="1415" t="s">
        <v>1077</v>
      </c>
      <c r="BU163" s="1415" t="s">
        <v>1077</v>
      </c>
      <c r="BV163" s="1567" t="s">
        <v>1077</v>
      </c>
      <c r="BW163" s="1415" t="s">
        <v>1077</v>
      </c>
      <c r="BX163" s="1415" t="s">
        <v>1077</v>
      </c>
      <c r="BY163" s="1425"/>
      <c r="BZ163" s="1595"/>
    </row>
    <row r="164" spans="1:80" ht="108.75" thickBot="1" x14ac:dyDescent="0.3">
      <c r="A164" s="21">
        <v>160</v>
      </c>
      <c r="B164" s="1064">
        <v>160</v>
      </c>
      <c r="C164" s="21">
        <v>160</v>
      </c>
      <c r="D164" s="1196" t="s">
        <v>204</v>
      </c>
      <c r="E164" s="54"/>
      <c r="F164" s="254"/>
      <c r="G164" s="254">
        <v>2009</v>
      </c>
      <c r="H164" s="1584"/>
      <c r="I164" s="40"/>
      <c r="J164" s="24">
        <v>110</v>
      </c>
      <c r="K164" s="497">
        <v>110</v>
      </c>
      <c r="M164" s="510"/>
      <c r="N164" s="520">
        <v>63.75</v>
      </c>
      <c r="O164" s="74" t="s">
        <v>1407</v>
      </c>
      <c r="P164" s="636" t="s">
        <v>1408</v>
      </c>
      <c r="Q164" s="636" t="s">
        <v>4577</v>
      </c>
      <c r="R164" s="497" t="s">
        <v>1086</v>
      </c>
      <c r="S164" s="497" t="s">
        <v>1086</v>
      </c>
      <c r="U164" s="660" t="s">
        <v>1409</v>
      </c>
      <c r="V164" s="116" t="s">
        <v>1410</v>
      </c>
      <c r="W164" s="74" t="s">
        <v>1411</v>
      </c>
      <c r="X164" s="663" t="s">
        <v>1412</v>
      </c>
      <c r="AB164" s="42" t="s">
        <v>1404</v>
      </c>
      <c r="AC164" s="42" t="s">
        <v>1178</v>
      </c>
      <c r="AG164" s="318" t="s">
        <v>1295</v>
      </c>
      <c r="AH164" s="74" t="s">
        <v>1412</v>
      </c>
      <c r="AI164" s="318"/>
      <c r="AJ164" s="889"/>
      <c r="AK164" s="40"/>
      <c r="AL164" s="40"/>
      <c r="AN164" s="813">
        <v>1</v>
      </c>
      <c r="AO164" s="497" t="s">
        <v>1295</v>
      </c>
      <c r="AP164" s="497" t="s">
        <v>1295</v>
      </c>
      <c r="AQ164" s="107" t="s">
        <v>1406</v>
      </c>
      <c r="AR164" s="107" t="s">
        <v>1151</v>
      </c>
      <c r="AT164" s="107" t="s">
        <v>1406</v>
      </c>
      <c r="AU164" s="998" t="s">
        <v>1406</v>
      </c>
      <c r="AV164" s="107" t="s">
        <v>1406</v>
      </c>
      <c r="AY164" s="497" t="s">
        <v>1412</v>
      </c>
      <c r="BA164" s="460" t="s">
        <v>1404</v>
      </c>
      <c r="BB164" s="460" t="s">
        <v>1178</v>
      </c>
      <c r="BE164" s="595" t="s">
        <v>1406</v>
      </c>
      <c r="BF164" s="107"/>
      <c r="BJ164" s="1387" t="s">
        <v>1077</v>
      </c>
      <c r="BK164" s="1415" t="s">
        <v>1077</v>
      </c>
      <c r="BL164" s="1415"/>
      <c r="BM164" s="1415" t="s">
        <v>1077</v>
      </c>
      <c r="BN164" s="1595"/>
      <c r="BO164" s="1398" t="s">
        <v>1077</v>
      </c>
      <c r="BP164" s="1398" t="s">
        <v>1077</v>
      </c>
      <c r="BQ164" s="1398" t="s">
        <v>1077</v>
      </c>
      <c r="BR164" s="1398" t="s">
        <v>1077</v>
      </c>
      <c r="BS164" s="1610"/>
      <c r="BT164" s="1415" t="s">
        <v>1077</v>
      </c>
      <c r="BU164" s="1415" t="s">
        <v>1077</v>
      </c>
      <c r="BV164" s="1567" t="s">
        <v>1077</v>
      </c>
      <c r="BW164" s="1415" t="s">
        <v>1077</v>
      </c>
      <c r="BX164" s="1415" t="s">
        <v>1077</v>
      </c>
      <c r="BY164" s="1425"/>
      <c r="BZ164" s="1595"/>
    </row>
    <row r="165" spans="1:80" x14ac:dyDescent="0.25">
      <c r="A165" s="21">
        <v>163</v>
      </c>
      <c r="B165" s="1064">
        <v>163</v>
      </c>
      <c r="C165" s="38">
        <v>163</v>
      </c>
      <c r="D165" s="1336" t="s">
        <v>183</v>
      </c>
      <c r="E165" s="1396"/>
      <c r="F165" s="790"/>
      <c r="G165" s="790">
        <v>2002</v>
      </c>
      <c r="H165" s="404"/>
      <c r="I165" s="958"/>
      <c r="J165" s="24">
        <v>295</v>
      </c>
      <c r="K165" s="497">
        <v>295</v>
      </c>
      <c r="M165" s="510"/>
      <c r="N165" s="527">
        <v>38</v>
      </c>
      <c r="O165" s="522" t="s">
        <v>1413</v>
      </c>
      <c r="P165" s="112" t="s">
        <v>1356</v>
      </c>
      <c r="Q165" s="112" t="s">
        <v>2322</v>
      </c>
      <c r="R165" s="499" t="s">
        <v>1072</v>
      </c>
      <c r="S165" s="499" t="s">
        <v>1072</v>
      </c>
      <c r="U165" s="497">
        <v>2002</v>
      </c>
      <c r="V165" s="74">
        <v>1584011</v>
      </c>
      <c r="X165" s="663" t="s">
        <v>1414</v>
      </c>
      <c r="AB165" s="42" t="s">
        <v>1404</v>
      </c>
      <c r="AC165" s="42" t="s">
        <v>1415</v>
      </c>
      <c r="AG165" s="1642" t="s">
        <v>1295</v>
      </c>
      <c r="AH165" s="522" t="s">
        <v>1414</v>
      </c>
      <c r="AI165" s="1121"/>
      <c r="AJ165" s="891"/>
      <c r="AK165" s="473"/>
      <c r="AL165" s="473"/>
      <c r="AO165" s="523" t="s">
        <v>1295</v>
      </c>
      <c r="AP165" s="523" t="s">
        <v>1295</v>
      </c>
      <c r="AQ165" s="107" t="s">
        <v>1406</v>
      </c>
      <c r="AR165" s="107" t="s">
        <v>1151</v>
      </c>
      <c r="AT165" s="107" t="s">
        <v>1406</v>
      </c>
      <c r="AU165" s="998" t="s">
        <v>1406</v>
      </c>
      <c r="AV165" s="107" t="s">
        <v>1406</v>
      </c>
      <c r="AY165" s="460" t="s">
        <v>1306</v>
      </c>
      <c r="AZ165" s="460"/>
      <c r="BA165" s="547" t="s">
        <v>1404</v>
      </c>
      <c r="BB165" s="547"/>
      <c r="BE165" s="595" t="s">
        <v>1406</v>
      </c>
      <c r="BF165" s="107"/>
      <c r="BJ165" s="1336"/>
      <c r="BK165" s="1396"/>
      <c r="BL165" s="1396"/>
      <c r="BM165" s="1396"/>
      <c r="BN165" s="1651"/>
      <c r="BO165" s="1431"/>
      <c r="BP165" s="1431"/>
      <c r="BQ165" s="1431"/>
      <c r="BR165" s="1431"/>
      <c r="BS165" s="1668"/>
      <c r="BT165" s="1396"/>
      <c r="BU165" s="1396"/>
      <c r="BV165" s="1396"/>
      <c r="BW165" s="1396"/>
      <c r="BX165" s="1396"/>
      <c r="BY165" s="1420"/>
      <c r="BZ165" s="1651"/>
    </row>
    <row r="166" spans="1:80" x14ac:dyDescent="0.25">
      <c r="A166" s="21">
        <v>166</v>
      </c>
      <c r="B166" s="1064">
        <v>12</v>
      </c>
      <c r="C166" s="45">
        <v>166</v>
      </c>
      <c r="D166" s="1337" t="s">
        <v>219</v>
      </c>
      <c r="E166" s="1358"/>
      <c r="F166" s="448"/>
      <c r="G166" s="448">
        <v>2013</v>
      </c>
      <c r="H166" s="402"/>
      <c r="I166" s="953"/>
      <c r="J166" s="34">
        <v>255</v>
      </c>
      <c r="K166" s="526">
        <v>255</v>
      </c>
      <c r="L166" s="500"/>
      <c r="M166" s="581"/>
      <c r="N166" s="525"/>
      <c r="O166" s="109"/>
      <c r="P166" s="109" t="s">
        <v>1416</v>
      </c>
      <c r="Q166" s="109" t="s">
        <v>1416</v>
      </c>
      <c r="R166" s="526" t="s">
        <v>1072</v>
      </c>
      <c r="S166" s="526" t="s">
        <v>1072</v>
      </c>
      <c r="T166" s="500"/>
      <c r="U166" s="500">
        <v>2021</v>
      </c>
      <c r="V166" s="190">
        <v>32125</v>
      </c>
      <c r="W166" s="109"/>
      <c r="X166" s="873" t="s">
        <v>1414</v>
      </c>
      <c r="Y166" s="190"/>
      <c r="Z166" s="190"/>
      <c r="AA166" s="500"/>
      <c r="AB166" s="427" t="s">
        <v>1404</v>
      </c>
      <c r="AC166" s="427" t="s">
        <v>1178</v>
      </c>
      <c r="AD166" s="526"/>
      <c r="AE166" s="190"/>
      <c r="AF166" s="649"/>
      <c r="AG166" s="408" t="s">
        <v>1295</v>
      </c>
      <c r="AH166" s="109" t="s">
        <v>1414</v>
      </c>
      <c r="AI166" s="408"/>
      <c r="AJ166" s="892"/>
      <c r="AK166" s="103"/>
      <c r="AL166" s="103"/>
      <c r="AM166" s="616"/>
      <c r="AN166" s="1302">
        <v>3</v>
      </c>
      <c r="AO166" s="526" t="s">
        <v>1295</v>
      </c>
      <c r="AP166" s="526" t="s">
        <v>1295</v>
      </c>
      <c r="AQ166" s="547" t="s">
        <v>1406</v>
      </c>
      <c r="AR166" s="500" t="s">
        <v>1151</v>
      </c>
      <c r="AS166" s="500"/>
      <c r="AT166" s="547" t="s">
        <v>1406</v>
      </c>
      <c r="AU166" s="1002" t="s">
        <v>1088</v>
      </c>
      <c r="AV166" s="547" t="s">
        <v>1406</v>
      </c>
      <c r="AW166" s="500"/>
      <c r="AX166" s="500"/>
      <c r="AY166" s="547" t="s">
        <v>1306</v>
      </c>
      <c r="AZ166" s="547" t="s">
        <v>1088</v>
      </c>
      <c r="BA166" s="547" t="s">
        <v>1404</v>
      </c>
      <c r="BB166" s="547" t="s">
        <v>1178</v>
      </c>
      <c r="BC166" s="547"/>
      <c r="BD166" s="547"/>
      <c r="BE166" s="866" t="s">
        <v>1406</v>
      </c>
      <c r="BF166" s="547"/>
      <c r="BG166" s="867"/>
      <c r="BH166" s="56"/>
      <c r="BI166" s="57"/>
      <c r="BJ166" s="1336"/>
      <c r="BK166" s="1396"/>
      <c r="BL166" s="1396"/>
      <c r="BM166" s="1396"/>
      <c r="BN166" s="1605"/>
      <c r="BO166" s="1431"/>
      <c r="BP166" s="1431"/>
      <c r="BQ166" s="1431"/>
      <c r="BR166" s="1431"/>
      <c r="BS166" s="1620"/>
      <c r="BT166" s="1396"/>
      <c r="BU166" s="1396"/>
      <c r="BV166" s="1396"/>
      <c r="BW166" s="1396"/>
      <c r="BX166" s="1396"/>
      <c r="BY166" s="1420"/>
      <c r="BZ166" s="1605"/>
      <c r="CA166" s="57"/>
      <c r="CB166" s="57"/>
    </row>
    <row r="167" spans="1:80" x14ac:dyDescent="0.25">
      <c r="A167" s="21">
        <v>167</v>
      </c>
      <c r="B167" s="1064">
        <v>12</v>
      </c>
      <c r="C167" s="45">
        <v>167</v>
      </c>
      <c r="D167" s="1337" t="s">
        <v>220</v>
      </c>
      <c r="E167" s="1358"/>
      <c r="F167" s="448"/>
      <c r="G167" s="448">
        <v>2013</v>
      </c>
      <c r="H167" s="402"/>
      <c r="I167" s="953"/>
      <c r="J167" s="34">
        <v>149</v>
      </c>
      <c r="K167" s="526">
        <v>149</v>
      </c>
      <c r="L167" s="500"/>
      <c r="M167" s="581"/>
      <c r="N167" s="525">
        <v>23.44</v>
      </c>
      <c r="O167" s="109" t="s">
        <v>1417</v>
      </c>
      <c r="P167" s="109" t="s">
        <v>1416</v>
      </c>
      <c r="Q167" s="109" t="s">
        <v>1416</v>
      </c>
      <c r="R167" s="526" t="s">
        <v>1072</v>
      </c>
      <c r="S167" s="526" t="s">
        <v>1072</v>
      </c>
      <c r="T167" s="500"/>
      <c r="U167" s="500">
        <v>2021</v>
      </c>
      <c r="V167" s="190">
        <v>32125</v>
      </c>
      <c r="W167" s="109"/>
      <c r="X167" s="873" t="s">
        <v>1414</v>
      </c>
      <c r="Y167" s="190"/>
      <c r="Z167" s="190"/>
      <c r="AA167" s="500"/>
      <c r="AB167" s="427" t="s">
        <v>1404</v>
      </c>
      <c r="AC167" s="427" t="s">
        <v>1178</v>
      </c>
      <c r="AD167" s="526"/>
      <c r="AE167" s="190"/>
      <c r="AF167" s="649"/>
      <c r="AG167" s="408" t="s">
        <v>1295</v>
      </c>
      <c r="AH167" s="109" t="s">
        <v>1414</v>
      </c>
      <c r="AI167" s="408"/>
      <c r="AJ167" s="892"/>
      <c r="AK167" s="103"/>
      <c r="AL167" s="103"/>
      <c r="AM167" s="616"/>
      <c r="AN167" s="1302">
        <v>3</v>
      </c>
      <c r="AO167" s="526" t="s">
        <v>1295</v>
      </c>
      <c r="AP167" s="526" t="s">
        <v>1295</v>
      </c>
      <c r="AQ167" s="547" t="s">
        <v>1406</v>
      </c>
      <c r="AR167" s="500" t="s">
        <v>1151</v>
      </c>
      <c r="AS167" s="500"/>
      <c r="AT167" s="547" t="s">
        <v>1406</v>
      </c>
      <c r="AU167" s="1002" t="s">
        <v>1088</v>
      </c>
      <c r="AV167" s="547" t="s">
        <v>1406</v>
      </c>
      <c r="AW167" s="500"/>
      <c r="AX167" s="500"/>
      <c r="AY167" s="547" t="s">
        <v>1306</v>
      </c>
      <c r="AZ167" s="547" t="s">
        <v>1088</v>
      </c>
      <c r="BA167" s="547" t="s">
        <v>1404</v>
      </c>
      <c r="BB167" s="547" t="s">
        <v>1178</v>
      </c>
      <c r="BC167" s="547"/>
      <c r="BD167" s="547"/>
      <c r="BE167" s="866" t="s">
        <v>1406</v>
      </c>
      <c r="BF167" s="547"/>
      <c r="BG167" s="867"/>
      <c r="BH167" s="56"/>
      <c r="BI167" s="57"/>
      <c r="BJ167" s="1336"/>
      <c r="BK167" s="1396"/>
      <c r="BL167" s="1396"/>
      <c r="BM167" s="1396"/>
      <c r="BN167" s="1605"/>
      <c r="BO167" s="1431"/>
      <c r="BP167" s="1431"/>
      <c r="BQ167" s="1431"/>
      <c r="BR167" s="1431"/>
      <c r="BS167" s="1620"/>
      <c r="BT167" s="1396"/>
      <c r="BU167" s="1396"/>
      <c r="BV167" s="1396"/>
      <c r="BW167" s="1396"/>
      <c r="BX167" s="1396"/>
      <c r="BY167" s="1420"/>
      <c r="BZ167" s="1605"/>
      <c r="CA167" s="57"/>
      <c r="CB167" s="57"/>
    </row>
    <row r="168" spans="1:80" x14ac:dyDescent="0.25">
      <c r="A168" s="21">
        <v>168</v>
      </c>
      <c r="B168" s="1064">
        <v>12</v>
      </c>
      <c r="C168" s="21">
        <v>168</v>
      </c>
      <c r="D168" s="1334" t="s">
        <v>222</v>
      </c>
      <c r="E168" s="1393"/>
      <c r="F168" s="459"/>
      <c r="G168" s="459">
        <v>2013</v>
      </c>
      <c r="H168" s="127"/>
      <c r="I168" s="424"/>
      <c r="J168" s="24">
        <v>79</v>
      </c>
      <c r="K168" s="497">
        <v>79</v>
      </c>
      <c r="M168" s="510"/>
      <c r="N168" s="520">
        <v>49.2</v>
      </c>
      <c r="O168" s="74" t="s">
        <v>1418</v>
      </c>
      <c r="P168" s="529" t="s">
        <v>222</v>
      </c>
      <c r="Q168" s="529" t="s">
        <v>222</v>
      </c>
      <c r="R168" s="528"/>
      <c r="S168" s="528"/>
      <c r="W168" s="636" t="s">
        <v>1197</v>
      </c>
      <c r="X168" s="663" t="s">
        <v>1419</v>
      </c>
      <c r="AB168" s="42" t="s">
        <v>1404</v>
      </c>
      <c r="AC168" s="42" t="s">
        <v>1178</v>
      </c>
      <c r="AG168" s="318" t="s">
        <v>1295</v>
      </c>
      <c r="AH168" s="74" t="s">
        <v>1419</v>
      </c>
      <c r="AI168" s="409"/>
      <c r="AJ168" s="893"/>
      <c r="AK168" s="106"/>
      <c r="AL168" s="106"/>
      <c r="AN168" s="813">
        <v>3</v>
      </c>
      <c r="AO168" s="497" t="s">
        <v>1295</v>
      </c>
      <c r="AP168" s="497" t="s">
        <v>1295</v>
      </c>
      <c r="AQ168" s="107" t="s">
        <v>1406</v>
      </c>
      <c r="AR168" s="107" t="s">
        <v>1151</v>
      </c>
      <c r="AT168" s="107" t="s">
        <v>1406</v>
      </c>
      <c r="AU168" s="998" t="s">
        <v>1088</v>
      </c>
      <c r="AV168" s="107" t="s">
        <v>1406</v>
      </c>
      <c r="AY168" s="460" t="s">
        <v>1419</v>
      </c>
      <c r="AZ168" s="460" t="s">
        <v>1088</v>
      </c>
      <c r="BA168" s="547" t="s">
        <v>1404</v>
      </c>
      <c r="BB168" s="547" t="s">
        <v>1178</v>
      </c>
      <c r="BE168" s="595" t="s">
        <v>1406</v>
      </c>
      <c r="BF168" s="107"/>
      <c r="BJ168" s="1385"/>
      <c r="BK168" s="1412"/>
      <c r="BL168" s="1412"/>
      <c r="BM168" s="1412"/>
      <c r="BN168" s="1469"/>
      <c r="BO168" s="1432"/>
      <c r="BP168" s="1432"/>
      <c r="BQ168" s="1432"/>
      <c r="BR168" s="1432"/>
      <c r="BS168" s="1614"/>
      <c r="BT168" s="1412"/>
      <c r="BU168" s="1412"/>
      <c r="BV168" s="1412"/>
      <c r="BW168" s="1412"/>
      <c r="BX168" s="1412"/>
      <c r="BY168" s="1421"/>
      <c r="BZ168" s="1469"/>
    </row>
    <row r="169" spans="1:80" x14ac:dyDescent="0.25">
      <c r="A169" s="21">
        <v>169</v>
      </c>
      <c r="B169" s="1064">
        <v>12</v>
      </c>
      <c r="C169" s="21">
        <v>169</v>
      </c>
      <c r="D169" s="1196" t="s">
        <v>224</v>
      </c>
      <c r="E169" s="54"/>
      <c r="F169" s="254"/>
      <c r="G169" s="254">
        <v>2013</v>
      </c>
      <c r="H169" s="4"/>
      <c r="I169" s="40"/>
      <c r="J169" s="24">
        <v>70</v>
      </c>
      <c r="K169" s="497">
        <v>70</v>
      </c>
      <c r="M169" s="510"/>
      <c r="N169" s="520">
        <v>42.2</v>
      </c>
      <c r="O169" s="517"/>
      <c r="P169" s="529" t="s">
        <v>1420</v>
      </c>
      <c r="Q169" s="529" t="s">
        <v>1420</v>
      </c>
      <c r="R169" s="528"/>
      <c r="S169" s="528"/>
      <c r="W169" s="636" t="s">
        <v>1197</v>
      </c>
      <c r="X169" s="663" t="s">
        <v>1419</v>
      </c>
      <c r="AB169" s="42" t="s">
        <v>1404</v>
      </c>
      <c r="AC169" s="42" t="s">
        <v>1178</v>
      </c>
      <c r="AG169" s="409" t="s">
        <v>1295</v>
      </c>
      <c r="AH169" s="112" t="s">
        <v>1419</v>
      </c>
      <c r="AI169" s="409"/>
      <c r="AJ169" s="893"/>
      <c r="AK169" s="106"/>
      <c r="AL169" s="106"/>
      <c r="AN169" s="813">
        <v>3</v>
      </c>
      <c r="AO169" s="335" t="s">
        <v>1295</v>
      </c>
      <c r="AP169" s="335" t="s">
        <v>1295</v>
      </c>
      <c r="AQ169" s="107" t="s">
        <v>1406</v>
      </c>
      <c r="AR169" s="107" t="s">
        <v>1151</v>
      </c>
      <c r="AT169" s="107" t="s">
        <v>1406</v>
      </c>
      <c r="AU169" s="998" t="s">
        <v>1088</v>
      </c>
      <c r="AV169" s="107" t="s">
        <v>1406</v>
      </c>
      <c r="AY169" s="460" t="s">
        <v>1419</v>
      </c>
      <c r="AZ169" s="460" t="s">
        <v>1088</v>
      </c>
      <c r="BA169" s="547" t="s">
        <v>1404</v>
      </c>
      <c r="BB169" s="547" t="s">
        <v>1178</v>
      </c>
      <c r="BE169" s="595" t="s">
        <v>1406</v>
      </c>
      <c r="BF169" s="107"/>
      <c r="BJ169" s="1335"/>
      <c r="BK169" s="1366"/>
      <c r="BL169" s="1366"/>
      <c r="BM169" s="1366"/>
      <c r="BN169" s="1053"/>
      <c r="BO169" s="1392"/>
      <c r="BP169" s="1392"/>
      <c r="BQ169" s="1392"/>
      <c r="BR169" s="1392"/>
      <c r="BS169" s="1611"/>
      <c r="BT169" s="1366"/>
      <c r="BU169" s="1366"/>
      <c r="BV169" s="1366"/>
      <c r="BW169" s="1366"/>
      <c r="BX169" s="1366"/>
      <c r="BY169" s="1419"/>
      <c r="BZ169" s="1053"/>
    </row>
    <row r="170" spans="1:80" x14ac:dyDescent="0.25">
      <c r="A170" s="21">
        <v>170</v>
      </c>
      <c r="B170" s="1064">
        <v>12</v>
      </c>
      <c r="C170" s="21">
        <v>170</v>
      </c>
      <c r="D170" s="1196" t="s">
        <v>225</v>
      </c>
      <c r="E170" s="54"/>
      <c r="F170" s="254"/>
      <c r="G170" s="254">
        <v>2013</v>
      </c>
      <c r="H170" s="4"/>
      <c r="I170" s="40"/>
      <c r="J170" s="24">
        <v>70</v>
      </c>
      <c r="K170" s="497">
        <v>70</v>
      </c>
      <c r="M170" s="510"/>
      <c r="N170" s="520"/>
      <c r="P170" s="529" t="s">
        <v>1420</v>
      </c>
      <c r="Q170" s="529" t="s">
        <v>1420</v>
      </c>
      <c r="R170" s="528"/>
      <c r="S170" s="528"/>
      <c r="W170" s="636" t="s">
        <v>1197</v>
      </c>
      <c r="X170" s="663" t="s">
        <v>1419</v>
      </c>
      <c r="AB170" s="42" t="s">
        <v>1404</v>
      </c>
      <c r="AC170" s="42" t="s">
        <v>1178</v>
      </c>
      <c r="AG170" s="409" t="s">
        <v>1295</v>
      </c>
      <c r="AH170" s="112" t="s">
        <v>1419</v>
      </c>
      <c r="AI170" s="318"/>
      <c r="AJ170" s="889"/>
      <c r="AK170" s="40"/>
      <c r="AL170" s="40"/>
      <c r="AN170" s="813">
        <v>3</v>
      </c>
      <c r="AO170" s="335" t="s">
        <v>1295</v>
      </c>
      <c r="AP170" s="335" t="s">
        <v>1295</v>
      </c>
      <c r="AQ170" s="107" t="s">
        <v>1406</v>
      </c>
      <c r="AR170" s="107" t="s">
        <v>1151</v>
      </c>
      <c r="AT170" s="107" t="s">
        <v>1406</v>
      </c>
      <c r="AU170" s="998" t="s">
        <v>1088</v>
      </c>
      <c r="AV170" s="107" t="s">
        <v>1406</v>
      </c>
      <c r="AY170" s="460" t="s">
        <v>1419</v>
      </c>
      <c r="AZ170" s="460" t="s">
        <v>1088</v>
      </c>
      <c r="BA170" s="547" t="s">
        <v>1404</v>
      </c>
      <c r="BB170" s="547" t="s">
        <v>1178</v>
      </c>
      <c r="BE170" s="595" t="s">
        <v>1406</v>
      </c>
      <c r="BF170" s="107"/>
      <c r="BJ170" s="1335"/>
      <c r="BK170" s="1366"/>
      <c r="BL170" s="1366"/>
      <c r="BM170" s="1366"/>
      <c r="BN170" s="1053"/>
      <c r="BO170" s="1392"/>
      <c r="BP170" s="1392"/>
      <c r="BQ170" s="1392"/>
      <c r="BR170" s="1392"/>
      <c r="BS170" s="1611"/>
      <c r="BT170" s="1366"/>
      <c r="BU170" s="1366"/>
      <c r="BV170" s="1366"/>
      <c r="BW170" s="1366"/>
      <c r="BX170" s="1366"/>
      <c r="BY170" s="1419"/>
      <c r="BZ170" s="1053"/>
    </row>
    <row r="171" spans="1:80" s="142" customFormat="1" ht="24" x14ac:dyDescent="0.25">
      <c r="A171" s="21">
        <v>173</v>
      </c>
      <c r="B171" s="1064">
        <v>173</v>
      </c>
      <c r="C171" s="21">
        <v>173</v>
      </c>
      <c r="D171" s="576" t="s">
        <v>230</v>
      </c>
      <c r="E171" s="1397"/>
      <c r="F171" s="254"/>
      <c r="G171" s="24">
        <v>2007</v>
      </c>
      <c r="H171" s="3"/>
      <c r="I171" s="41"/>
      <c r="J171" s="24">
        <v>369</v>
      </c>
      <c r="K171" s="497">
        <v>369</v>
      </c>
      <c r="L171" s="107"/>
      <c r="M171" s="510"/>
      <c r="N171" s="520" t="s">
        <v>1421</v>
      </c>
      <c r="O171" s="109" t="s">
        <v>1422</v>
      </c>
      <c r="P171" s="74" t="s">
        <v>1423</v>
      </c>
      <c r="Q171" s="74" t="s">
        <v>4578</v>
      </c>
      <c r="R171" s="497" t="s">
        <v>1086</v>
      </c>
      <c r="S171" s="497" t="s">
        <v>1086</v>
      </c>
      <c r="T171" s="74"/>
      <c r="U171" s="107">
        <v>2021</v>
      </c>
      <c r="V171" s="116">
        <v>7400000</v>
      </c>
      <c r="W171" s="74" t="s">
        <v>1424</v>
      </c>
      <c r="X171" s="663" t="s">
        <v>1414</v>
      </c>
      <c r="Y171" s="121"/>
      <c r="Z171" s="121"/>
      <c r="AA171" s="107"/>
      <c r="AB171" s="42" t="s">
        <v>1415</v>
      </c>
      <c r="AC171" s="42" t="s">
        <v>1178</v>
      </c>
      <c r="AD171" s="497"/>
      <c r="AE171" s="121"/>
      <c r="AF171" s="642"/>
      <c r="AG171" s="318" t="s">
        <v>1295</v>
      </c>
      <c r="AH171" s="74" t="s">
        <v>1414</v>
      </c>
      <c r="AI171" s="409"/>
      <c r="AJ171" s="893"/>
      <c r="AK171" s="106"/>
      <c r="AL171" s="106"/>
      <c r="AM171" s="612"/>
      <c r="AN171" s="813">
        <v>1</v>
      </c>
      <c r="AO171" s="497" t="s">
        <v>1295</v>
      </c>
      <c r="AP171" s="497" t="s">
        <v>1295</v>
      </c>
      <c r="AQ171" s="107" t="s">
        <v>1406</v>
      </c>
      <c r="AR171" s="107" t="s">
        <v>1151</v>
      </c>
      <c r="AS171" s="107"/>
      <c r="AT171" s="107" t="s">
        <v>1406</v>
      </c>
      <c r="AU171" s="998" t="s">
        <v>1088</v>
      </c>
      <c r="AV171" s="107" t="s">
        <v>1406</v>
      </c>
      <c r="AW171" s="107"/>
      <c r="AX171" s="107"/>
      <c r="AY171" s="460" t="s">
        <v>1306</v>
      </c>
      <c r="AZ171" s="460"/>
      <c r="BA171" s="547"/>
      <c r="BB171" s="547" t="s">
        <v>1178</v>
      </c>
      <c r="BC171" s="107"/>
      <c r="BD171" s="107"/>
      <c r="BE171" s="595" t="s">
        <v>1406</v>
      </c>
      <c r="BF171" s="107"/>
      <c r="BG171" s="596"/>
      <c r="BH171" s="565"/>
      <c r="BI171" s="1"/>
      <c r="BJ171" s="849" t="s">
        <v>1077</v>
      </c>
      <c r="BK171" s="1413" t="s">
        <v>1077</v>
      </c>
      <c r="BL171" s="1413" t="s">
        <v>1077</v>
      </c>
      <c r="BM171" s="1413" t="s">
        <v>1077</v>
      </c>
      <c r="BN171" s="1603"/>
      <c r="BO171" s="1429" t="s">
        <v>1077</v>
      </c>
      <c r="BP171" s="1429" t="s">
        <v>1077</v>
      </c>
      <c r="BQ171" s="1429" t="s">
        <v>1077</v>
      </c>
      <c r="BR171" s="1429" t="s">
        <v>1077</v>
      </c>
      <c r="BS171" s="1618"/>
      <c r="BT171" s="1413" t="s">
        <v>1077</v>
      </c>
      <c r="BU171" s="1413" t="s">
        <v>1077</v>
      </c>
      <c r="BV171" s="1402" t="s">
        <v>1077</v>
      </c>
      <c r="BW171" s="1413" t="s">
        <v>1077</v>
      </c>
      <c r="BX171" s="1413" t="s">
        <v>1077</v>
      </c>
      <c r="BY171" s="1422"/>
      <c r="BZ171" s="1603"/>
      <c r="CA171" s="1"/>
      <c r="CB171" s="1"/>
    </row>
    <row r="172" spans="1:80" ht="24.75" thickBot="1" x14ac:dyDescent="0.3">
      <c r="A172" s="21">
        <v>175</v>
      </c>
      <c r="B172" s="1064">
        <v>175</v>
      </c>
      <c r="C172" s="45">
        <v>175</v>
      </c>
      <c r="D172" s="1202" t="s">
        <v>235</v>
      </c>
      <c r="E172" s="53"/>
      <c r="F172" s="439"/>
      <c r="G172" s="439">
        <v>2003</v>
      </c>
      <c r="H172" s="55"/>
      <c r="I172" s="103"/>
      <c r="J172" s="24">
        <v>197</v>
      </c>
      <c r="K172" s="497">
        <v>197</v>
      </c>
      <c r="M172" s="510"/>
      <c r="N172" s="525">
        <v>44.4</v>
      </c>
      <c r="O172" s="109" t="s">
        <v>1425</v>
      </c>
      <c r="P172" s="530" t="s">
        <v>1426</v>
      </c>
      <c r="Q172" s="530" t="s">
        <v>1088</v>
      </c>
      <c r="R172" s="526" t="s">
        <v>1317</v>
      </c>
      <c r="S172" s="526" t="s">
        <v>1317</v>
      </c>
      <c r="W172" s="74" t="s">
        <v>1197</v>
      </c>
      <c r="X172" s="663" t="s">
        <v>1427</v>
      </c>
      <c r="AB172" s="42" t="s">
        <v>1415</v>
      </c>
      <c r="AC172" s="42" t="s">
        <v>1178</v>
      </c>
      <c r="AG172" s="318" t="s">
        <v>1295</v>
      </c>
      <c r="AH172" s="74" t="s">
        <v>1427</v>
      </c>
      <c r="AI172" s="1122"/>
      <c r="AJ172" s="894"/>
      <c r="AK172" s="474"/>
      <c r="AL172" s="474"/>
      <c r="AN172" s="813">
        <v>1</v>
      </c>
      <c r="AO172" s="497" t="s">
        <v>1295</v>
      </c>
      <c r="AP172" s="497" t="s">
        <v>1295</v>
      </c>
      <c r="AQ172" s="107" t="s">
        <v>1406</v>
      </c>
      <c r="AR172" s="107" t="s">
        <v>1151</v>
      </c>
      <c r="AT172" s="107" t="s">
        <v>1406</v>
      </c>
      <c r="AU172" s="998" t="s">
        <v>1088</v>
      </c>
      <c r="AV172" s="107" t="s">
        <v>1406</v>
      </c>
      <c r="AY172" s="460" t="s">
        <v>1306</v>
      </c>
      <c r="AZ172" s="460"/>
      <c r="BA172" s="547"/>
      <c r="BB172" s="547" t="s">
        <v>1178</v>
      </c>
      <c r="BE172" s="595" t="s">
        <v>1406</v>
      </c>
      <c r="BF172" s="107"/>
      <c r="BJ172" s="1387"/>
      <c r="BK172" s="1415"/>
      <c r="BL172" s="1415"/>
      <c r="BM172" s="1415"/>
      <c r="BN172" s="1464"/>
      <c r="BO172" s="1398"/>
      <c r="BP172" s="1398"/>
      <c r="BQ172" s="1398"/>
      <c r="BR172" s="1398"/>
      <c r="BS172" s="1500"/>
      <c r="BT172" s="1415"/>
      <c r="BU172" s="1415"/>
      <c r="BV172" s="1567"/>
      <c r="BW172" s="1415"/>
      <c r="BX172" s="1415"/>
      <c r="BY172" s="1425"/>
      <c r="BZ172" s="1464"/>
    </row>
    <row r="173" spans="1:80" s="57" customFormat="1" x14ac:dyDescent="0.25">
      <c r="A173" s="21">
        <v>176</v>
      </c>
      <c r="B173" s="1064">
        <v>176</v>
      </c>
      <c r="C173" s="45">
        <v>176</v>
      </c>
      <c r="D173" s="1338" t="s">
        <v>238</v>
      </c>
      <c r="E173" s="192"/>
      <c r="F173" s="439"/>
      <c r="G173" s="34">
        <v>1997</v>
      </c>
      <c r="H173" s="63"/>
      <c r="I173" s="189"/>
      <c r="J173" s="24">
        <v>85</v>
      </c>
      <c r="K173" s="497">
        <v>85</v>
      </c>
      <c r="L173" s="107"/>
      <c r="M173" s="510"/>
      <c r="N173" s="525">
        <v>66.900000000000006</v>
      </c>
      <c r="O173" s="109" t="s">
        <v>1428</v>
      </c>
      <c r="P173" s="109" t="s">
        <v>1429</v>
      </c>
      <c r="Q173" s="109" t="s">
        <v>1429</v>
      </c>
      <c r="R173" s="526" t="s">
        <v>1086</v>
      </c>
      <c r="S173" s="526" t="s">
        <v>1086</v>
      </c>
      <c r="T173" s="107"/>
      <c r="U173" s="107">
        <v>1997</v>
      </c>
      <c r="V173" s="121">
        <v>1358986</v>
      </c>
      <c r="W173" s="74"/>
      <c r="X173" s="663" t="s">
        <v>1414</v>
      </c>
      <c r="Y173" s="121"/>
      <c r="Z173" s="121"/>
      <c r="AA173" s="107"/>
      <c r="AB173" s="42" t="s">
        <v>1415</v>
      </c>
      <c r="AC173" s="42" t="s">
        <v>1178</v>
      </c>
      <c r="AD173" s="497"/>
      <c r="AE173" s="121"/>
      <c r="AF173" s="642"/>
      <c r="AG173" s="318" t="s">
        <v>1295</v>
      </c>
      <c r="AH173" s="74" t="s">
        <v>1414</v>
      </c>
      <c r="AI173" s="318"/>
      <c r="AJ173" s="889"/>
      <c r="AK173" s="40"/>
      <c r="AL173" s="40"/>
      <c r="AM173" s="612"/>
      <c r="AN173" s="813">
        <v>1</v>
      </c>
      <c r="AO173" s="497" t="s">
        <v>1295</v>
      </c>
      <c r="AP173" s="497" t="s">
        <v>1295</v>
      </c>
      <c r="AQ173" s="107" t="s">
        <v>1406</v>
      </c>
      <c r="AR173" s="107" t="s">
        <v>1151</v>
      </c>
      <c r="AS173" s="107"/>
      <c r="AT173" s="107" t="s">
        <v>1406</v>
      </c>
      <c r="AU173" s="998" t="s">
        <v>1088</v>
      </c>
      <c r="AV173" s="107" t="s">
        <v>1406</v>
      </c>
      <c r="AW173" s="107"/>
      <c r="AX173" s="107"/>
      <c r="AY173" s="460" t="s">
        <v>1306</v>
      </c>
      <c r="AZ173" s="460"/>
      <c r="BA173" s="547"/>
      <c r="BB173" s="547" t="s">
        <v>1178</v>
      </c>
      <c r="BC173" s="107"/>
      <c r="BD173" s="107"/>
      <c r="BE173" s="595" t="s">
        <v>1406</v>
      </c>
      <c r="BF173" s="107"/>
      <c r="BG173" s="596"/>
      <c r="BH173" s="565"/>
      <c r="BI173" s="1"/>
      <c r="BJ173" s="849"/>
      <c r="BK173" s="1413"/>
      <c r="BL173" s="1413"/>
      <c r="BM173" s="1413"/>
      <c r="BN173" s="1602"/>
      <c r="BO173" s="1429"/>
      <c r="BP173" s="1429"/>
      <c r="BQ173" s="1429"/>
      <c r="BR173" s="1429"/>
      <c r="BS173" s="1617"/>
      <c r="BT173" s="1413"/>
      <c r="BU173" s="1413"/>
      <c r="BV173" s="1402"/>
      <c r="BW173" s="1413"/>
      <c r="BX173" s="1413"/>
      <c r="BY173" s="1422"/>
      <c r="BZ173" s="1602"/>
      <c r="CA173" s="1"/>
      <c r="CB173" s="1"/>
    </row>
    <row r="174" spans="1:80" s="57" customFormat="1" ht="38.25" x14ac:dyDescent="0.25">
      <c r="A174" s="21">
        <v>177</v>
      </c>
      <c r="B174" s="1064">
        <v>177</v>
      </c>
      <c r="C174" s="45">
        <v>177</v>
      </c>
      <c r="D174" s="1202" t="s">
        <v>241</v>
      </c>
      <c r="E174" s="53"/>
      <c r="F174" s="439"/>
      <c r="G174" s="439">
        <v>2009</v>
      </c>
      <c r="H174" s="55"/>
      <c r="I174" s="103"/>
      <c r="J174" s="24">
        <v>30</v>
      </c>
      <c r="K174" s="497">
        <v>30</v>
      </c>
      <c r="L174" s="107"/>
      <c r="M174" s="510"/>
      <c r="N174" s="525">
        <v>43</v>
      </c>
      <c r="O174" s="1141" t="s">
        <v>1430</v>
      </c>
      <c r="P174" s="112" t="s">
        <v>1429</v>
      </c>
      <c r="Q174" s="112" t="s">
        <v>1429</v>
      </c>
      <c r="R174" s="335" t="s">
        <v>1086</v>
      </c>
      <c r="S174" s="335" t="s">
        <v>1086</v>
      </c>
      <c r="T174" s="107"/>
      <c r="U174" s="107">
        <v>2009</v>
      </c>
      <c r="V174" s="121">
        <v>1673049</v>
      </c>
      <c r="W174" s="74"/>
      <c r="X174" s="663" t="s">
        <v>1419</v>
      </c>
      <c r="Y174" s="121"/>
      <c r="Z174" s="121"/>
      <c r="AA174" s="107"/>
      <c r="AB174" s="42" t="s">
        <v>1415</v>
      </c>
      <c r="AC174" s="42" t="s">
        <v>1178</v>
      </c>
      <c r="AD174" s="497"/>
      <c r="AE174" s="121"/>
      <c r="AF174" s="642"/>
      <c r="AG174" s="318" t="s">
        <v>1295</v>
      </c>
      <c r="AH174" s="74" t="s">
        <v>1419</v>
      </c>
      <c r="AI174" s="1123" t="s">
        <v>1431</v>
      </c>
      <c r="AJ174" s="895" t="s">
        <v>1432</v>
      </c>
      <c r="AK174" s="104"/>
      <c r="AL174" s="104"/>
      <c r="AM174" s="612"/>
      <c r="AN174" s="813">
        <v>1</v>
      </c>
      <c r="AO174" s="497" t="s">
        <v>1295</v>
      </c>
      <c r="AP174" s="497" t="s">
        <v>1295</v>
      </c>
      <c r="AQ174" s="107" t="s">
        <v>1406</v>
      </c>
      <c r="AR174" s="107" t="s">
        <v>1151</v>
      </c>
      <c r="AS174" s="107"/>
      <c r="AT174" s="107" t="s">
        <v>1406</v>
      </c>
      <c r="AU174" s="998" t="s">
        <v>1088</v>
      </c>
      <c r="AV174" s="107" t="s">
        <v>1406</v>
      </c>
      <c r="AW174" s="107"/>
      <c r="AX174" s="107"/>
      <c r="AY174" s="460" t="s">
        <v>1419</v>
      </c>
      <c r="AZ174" s="460"/>
      <c r="BA174" s="547"/>
      <c r="BB174" s="547" t="s">
        <v>1178</v>
      </c>
      <c r="BC174" s="107"/>
      <c r="BD174" s="107"/>
      <c r="BE174" s="595" t="s">
        <v>1406</v>
      </c>
      <c r="BF174" s="107"/>
      <c r="BG174" s="596"/>
      <c r="BH174" s="565"/>
      <c r="BI174" s="1"/>
      <c r="BJ174" s="1387"/>
      <c r="BK174" s="1415"/>
      <c r="BL174" s="1415"/>
      <c r="BM174" s="1415"/>
      <c r="BN174" s="1595"/>
      <c r="BO174" s="1398"/>
      <c r="BP174" s="1398"/>
      <c r="BQ174" s="1398"/>
      <c r="BR174" s="1398"/>
      <c r="BS174" s="1610"/>
      <c r="BT174" s="1415"/>
      <c r="BU174" s="1415"/>
      <c r="BV174" s="1567"/>
      <c r="BW174" s="1415"/>
      <c r="BX174" s="1415"/>
      <c r="BY174" s="1425"/>
      <c r="BZ174" s="1595"/>
      <c r="CA174" s="1"/>
      <c r="CB174" s="1"/>
    </row>
    <row r="175" spans="1:80" s="57" customFormat="1" ht="24" x14ac:dyDescent="0.25">
      <c r="A175" s="21">
        <v>185</v>
      </c>
      <c r="B175" s="1064">
        <v>185</v>
      </c>
      <c r="C175" s="21">
        <v>185</v>
      </c>
      <c r="D175" s="1196" t="s">
        <v>260</v>
      </c>
      <c r="E175" s="54"/>
      <c r="F175" s="254"/>
      <c r="G175" s="254">
        <v>2005</v>
      </c>
      <c r="H175" s="1584"/>
      <c r="I175" s="40"/>
      <c r="J175" s="24">
        <v>1531</v>
      </c>
      <c r="K175" s="497">
        <v>1531</v>
      </c>
      <c r="L175" s="107"/>
      <c r="M175" s="510"/>
      <c r="N175" s="520" t="s">
        <v>1433</v>
      </c>
      <c r="O175" s="1142" t="s">
        <v>1434</v>
      </c>
      <c r="P175" s="112"/>
      <c r="Q175" s="112"/>
      <c r="R175" s="497" t="s">
        <v>1317</v>
      </c>
      <c r="S175" s="497" t="s">
        <v>1317</v>
      </c>
      <c r="T175" s="107"/>
      <c r="U175" s="107"/>
      <c r="V175" s="121"/>
      <c r="W175" s="74"/>
      <c r="X175" s="663" t="s">
        <v>1414</v>
      </c>
      <c r="Y175" s="121"/>
      <c r="Z175" s="121"/>
      <c r="AA175" s="107"/>
      <c r="AB175" s="42" t="s">
        <v>1415</v>
      </c>
      <c r="AC175" s="42" t="s">
        <v>1415</v>
      </c>
      <c r="AD175" s="497"/>
      <c r="AE175" s="121"/>
      <c r="AF175" s="642"/>
      <c r="AG175" s="318" t="s">
        <v>1435</v>
      </c>
      <c r="AH175" s="74" t="s">
        <v>1414</v>
      </c>
      <c r="AI175" s="1123"/>
      <c r="AJ175" s="895"/>
      <c r="AK175" s="104"/>
      <c r="AL175" s="104"/>
      <c r="AM175" s="614" t="s">
        <v>1436</v>
      </c>
      <c r="AN175" s="813">
        <v>1</v>
      </c>
      <c r="AO175" s="116" t="s">
        <v>1437</v>
      </c>
      <c r="AP175" s="116" t="s">
        <v>1437</v>
      </c>
      <c r="AQ175" s="107" t="s">
        <v>1088</v>
      </c>
      <c r="AR175" s="499"/>
      <c r="AS175" s="107"/>
      <c r="AT175" s="107" t="s">
        <v>1406</v>
      </c>
      <c r="AU175" s="998" t="s">
        <v>1406</v>
      </c>
      <c r="AV175" s="107" t="s">
        <v>1406</v>
      </c>
      <c r="AW175" s="107"/>
      <c r="AX175" s="107"/>
      <c r="AY175" s="460" t="s">
        <v>1306</v>
      </c>
      <c r="AZ175" s="460"/>
      <c r="BA175" s="547"/>
      <c r="BB175" s="547"/>
      <c r="BC175" s="107"/>
      <c r="BD175" s="107"/>
      <c r="BE175" s="595" t="s">
        <v>1406</v>
      </c>
      <c r="BF175" s="107"/>
      <c r="BG175" s="596"/>
      <c r="BH175" s="565"/>
      <c r="BI175" s="1"/>
      <c r="BJ175" s="1387" t="s">
        <v>1077</v>
      </c>
      <c r="BK175" s="1415" t="s">
        <v>1077</v>
      </c>
      <c r="BL175" s="1415"/>
      <c r="BM175" s="1415" t="s">
        <v>1077</v>
      </c>
      <c r="BN175" s="1595"/>
      <c r="BO175" s="1398"/>
      <c r="BP175" s="1398"/>
      <c r="BQ175" s="1398"/>
      <c r="BR175" s="1398"/>
      <c r="BS175" s="1610"/>
      <c r="BT175" s="1415"/>
      <c r="BU175" s="1415"/>
      <c r="BV175" s="1567"/>
      <c r="BW175" s="1415"/>
      <c r="BX175" s="1415"/>
      <c r="BY175" s="1425"/>
      <c r="BZ175" s="1595"/>
      <c r="CA175" s="1"/>
      <c r="CB175" s="1"/>
    </row>
    <row r="176" spans="1:80" s="57" customFormat="1" ht="60" x14ac:dyDescent="0.25">
      <c r="A176" s="21">
        <v>186</v>
      </c>
      <c r="B176" s="1064">
        <v>186</v>
      </c>
      <c r="C176" s="21">
        <v>186</v>
      </c>
      <c r="D176" s="1196" t="s">
        <v>262</v>
      </c>
      <c r="E176" s="54"/>
      <c r="F176" s="254"/>
      <c r="G176" s="254">
        <v>2004</v>
      </c>
      <c r="H176" s="1584"/>
      <c r="I176" s="40"/>
      <c r="J176" s="24">
        <v>1232</v>
      </c>
      <c r="K176" s="497">
        <v>1232</v>
      </c>
      <c r="L176" s="107"/>
      <c r="M176" s="510"/>
      <c r="N176" s="520" t="s">
        <v>1433</v>
      </c>
      <c r="O176" s="1142" t="s">
        <v>1438</v>
      </c>
      <c r="P176" s="74" t="s">
        <v>1439</v>
      </c>
      <c r="Q176" s="74" t="s">
        <v>4579</v>
      </c>
      <c r="R176" s="497" t="s">
        <v>1317</v>
      </c>
      <c r="S176" s="497" t="s">
        <v>1317</v>
      </c>
      <c r="T176" s="107"/>
      <c r="U176" s="107">
        <v>2000</v>
      </c>
      <c r="V176" s="121"/>
      <c r="W176" s="116" t="s">
        <v>1440</v>
      </c>
      <c r="X176" s="663" t="s">
        <v>1441</v>
      </c>
      <c r="Y176" s="121"/>
      <c r="Z176" s="121"/>
      <c r="AA176" s="107"/>
      <c r="AB176" s="42" t="s">
        <v>1415</v>
      </c>
      <c r="AC176" s="42" t="s">
        <v>1415</v>
      </c>
      <c r="AD176" s="497"/>
      <c r="AE176" s="121"/>
      <c r="AF176" s="642"/>
      <c r="AG176" s="318" t="s">
        <v>1435</v>
      </c>
      <c r="AH176" s="74" t="s">
        <v>1442</v>
      </c>
      <c r="AI176" s="1123"/>
      <c r="AJ176" s="895"/>
      <c r="AK176" s="104"/>
      <c r="AL176" s="104"/>
      <c r="AM176" s="612"/>
      <c r="AN176" s="813">
        <v>1</v>
      </c>
      <c r="AO176" s="116" t="s">
        <v>1437</v>
      </c>
      <c r="AP176" s="116" t="s">
        <v>1437</v>
      </c>
      <c r="AQ176" s="107" t="s">
        <v>1088</v>
      </c>
      <c r="AR176" s="499"/>
      <c r="AS176" s="107"/>
      <c r="AT176" s="107" t="s">
        <v>1406</v>
      </c>
      <c r="AU176" s="998" t="s">
        <v>1406</v>
      </c>
      <c r="AV176" s="107" t="s">
        <v>1406</v>
      </c>
      <c r="AW176" s="107"/>
      <c r="AX176" s="107"/>
      <c r="AY176" s="460" t="s">
        <v>1306</v>
      </c>
      <c r="AZ176" s="460"/>
      <c r="BA176" s="547"/>
      <c r="BB176" s="547"/>
      <c r="BC176" s="107"/>
      <c r="BD176" s="107"/>
      <c r="BE176" s="595" t="s">
        <v>1406</v>
      </c>
      <c r="BF176" s="107"/>
      <c r="BG176" s="596"/>
      <c r="BH176" s="565"/>
      <c r="BI176" s="1"/>
      <c r="BJ176" s="1387" t="s">
        <v>1077</v>
      </c>
      <c r="BK176" s="1415" t="s">
        <v>1077</v>
      </c>
      <c r="BL176" s="1415"/>
      <c r="BM176" s="1415" t="s">
        <v>1077</v>
      </c>
      <c r="BN176" s="1595"/>
      <c r="BO176" s="1398" t="s">
        <v>1077</v>
      </c>
      <c r="BP176" s="1398" t="s">
        <v>1077</v>
      </c>
      <c r="BQ176" s="1398" t="s">
        <v>1077</v>
      </c>
      <c r="BR176" s="1398"/>
      <c r="BS176" s="1610"/>
      <c r="BT176" s="1415" t="s">
        <v>1077</v>
      </c>
      <c r="BU176" s="1415" t="s">
        <v>1077</v>
      </c>
      <c r="BV176" s="1567" t="s">
        <v>1077</v>
      </c>
      <c r="BW176" s="1415" t="s">
        <v>1077</v>
      </c>
      <c r="BX176" s="1415" t="s">
        <v>1078</v>
      </c>
      <c r="BY176" s="1425" t="s">
        <v>1077</v>
      </c>
      <c r="BZ176" s="1595"/>
      <c r="CA176" s="1"/>
      <c r="CB176" s="1"/>
    </row>
    <row r="177" spans="1:80" s="57" customFormat="1" ht="36" x14ac:dyDescent="0.25">
      <c r="A177" s="21">
        <v>187</v>
      </c>
      <c r="B177" s="1064">
        <v>187</v>
      </c>
      <c r="C177" s="39">
        <v>187</v>
      </c>
      <c r="D177" s="1198" t="s">
        <v>265</v>
      </c>
      <c r="E177" s="1392"/>
      <c r="F177" s="438"/>
      <c r="G177" s="438">
        <v>2003</v>
      </c>
      <c r="H177" s="66"/>
      <c r="I177" s="104"/>
      <c r="J177" s="147">
        <v>298</v>
      </c>
      <c r="K177" s="353">
        <v>298</v>
      </c>
      <c r="L177" s="433"/>
      <c r="M177" s="509"/>
      <c r="N177" s="531" t="s">
        <v>1443</v>
      </c>
      <c r="O177" s="110"/>
      <c r="P177" s="110" t="s">
        <v>1444</v>
      </c>
      <c r="Q177" s="110" t="s">
        <v>1444</v>
      </c>
      <c r="R177" s="433" t="s">
        <v>1317</v>
      </c>
      <c r="S177" s="433" t="s">
        <v>1317</v>
      </c>
      <c r="T177" s="433"/>
      <c r="U177" s="353" t="s">
        <v>1445</v>
      </c>
      <c r="V177" s="142"/>
      <c r="W177" s="110" t="s">
        <v>1446</v>
      </c>
      <c r="X177" s="871" t="s">
        <v>1447</v>
      </c>
      <c r="Y177" s="139"/>
      <c r="Z177" s="139"/>
      <c r="AA177" s="433"/>
      <c r="AB177" s="42" t="s">
        <v>1415</v>
      </c>
      <c r="AC177" s="42" t="s">
        <v>1415</v>
      </c>
      <c r="AD177" s="353"/>
      <c r="AE177" s="139"/>
      <c r="AF177" s="643"/>
      <c r="AG177" s="1123" t="s">
        <v>1448</v>
      </c>
      <c r="AH177" s="110" t="s">
        <v>1447</v>
      </c>
      <c r="AI177" s="1123"/>
      <c r="AJ177" s="895"/>
      <c r="AK177" s="104"/>
      <c r="AL177" s="104"/>
      <c r="AM177" s="613"/>
      <c r="AN177" s="1303">
        <v>1</v>
      </c>
      <c r="AO177" s="353" t="s">
        <v>1449</v>
      </c>
      <c r="AP177" s="353" t="s">
        <v>1449</v>
      </c>
      <c r="AQ177" s="433" t="s">
        <v>1088</v>
      </c>
      <c r="AR177" s="433" t="s">
        <v>1151</v>
      </c>
      <c r="AS177" s="353" t="s">
        <v>1450</v>
      </c>
      <c r="AT177" s="433" t="s">
        <v>1406</v>
      </c>
      <c r="AU177" s="999" t="s">
        <v>1088</v>
      </c>
      <c r="AV177" s="433" t="s">
        <v>1415</v>
      </c>
      <c r="AW177" s="433"/>
      <c r="AX177" s="433"/>
      <c r="AY177" s="460" t="s">
        <v>1306</v>
      </c>
      <c r="AZ177" s="593"/>
      <c r="BA177" s="547"/>
      <c r="BB177" s="547"/>
      <c r="BC177" s="433"/>
      <c r="BD177" s="433"/>
      <c r="BE177" s="599" t="s">
        <v>1406</v>
      </c>
      <c r="BF177" s="433"/>
      <c r="BG177" s="600"/>
      <c r="BH177" s="566"/>
      <c r="BI177" s="142"/>
      <c r="BJ177" s="1387"/>
      <c r="BK177" s="1415"/>
      <c r="BL177" s="1415"/>
      <c r="BM177" s="1415"/>
      <c r="BN177" s="1595"/>
      <c r="BO177" s="1398"/>
      <c r="BP177" s="1398"/>
      <c r="BQ177" s="1398"/>
      <c r="BR177" s="1398"/>
      <c r="BS177" s="1610"/>
      <c r="BT177" s="1415"/>
      <c r="BU177" s="1415"/>
      <c r="BV177" s="1567"/>
      <c r="BW177" s="1415"/>
      <c r="BX177" s="1415"/>
      <c r="BY177" s="1425"/>
      <c r="BZ177" s="1595"/>
      <c r="CA177" s="142"/>
      <c r="CB177" s="142"/>
    </row>
    <row r="178" spans="1:80" s="57" customFormat="1" ht="36" x14ac:dyDescent="0.25">
      <c r="A178" s="21">
        <v>188</v>
      </c>
      <c r="B178" s="1064">
        <v>188</v>
      </c>
      <c r="C178" s="21">
        <v>188</v>
      </c>
      <c r="D178" s="1196" t="s">
        <v>268</v>
      </c>
      <c r="E178" s="54"/>
      <c r="F178" s="254"/>
      <c r="G178" s="254">
        <v>2002</v>
      </c>
      <c r="H178" s="1584"/>
      <c r="I178" s="40"/>
      <c r="J178" s="577" t="s">
        <v>1324</v>
      </c>
      <c r="K178" s="461" t="s">
        <v>1451</v>
      </c>
      <c r="L178" s="107"/>
      <c r="M178" s="510"/>
      <c r="N178" s="511"/>
      <c r="O178" s="74"/>
      <c r="P178" s="74" t="s">
        <v>1165</v>
      </c>
      <c r="Q178" s="74" t="s">
        <v>1165</v>
      </c>
      <c r="R178" s="497" t="s">
        <v>1086</v>
      </c>
      <c r="S178" s="497" t="s">
        <v>1086</v>
      </c>
      <c r="T178" s="107"/>
      <c r="U178" s="107">
        <v>2002</v>
      </c>
      <c r="V178" s="121">
        <v>1663375</v>
      </c>
      <c r="W178" s="74"/>
      <c r="X178" s="663" t="s">
        <v>1452</v>
      </c>
      <c r="Y178" s="121"/>
      <c r="Z178" s="121"/>
      <c r="AA178" s="107"/>
      <c r="AB178" s="42" t="s">
        <v>1404</v>
      </c>
      <c r="AC178" s="42" t="s">
        <v>1178</v>
      </c>
      <c r="AD178" s="497"/>
      <c r="AE178" s="121"/>
      <c r="AF178" s="642"/>
      <c r="AG178" s="1636" t="s">
        <v>1448</v>
      </c>
      <c r="AH178" s="74" t="s">
        <v>1452</v>
      </c>
      <c r="AI178" s="1123"/>
      <c r="AJ178" s="895"/>
      <c r="AK178" s="104"/>
      <c r="AL178" s="104"/>
      <c r="AM178" s="612"/>
      <c r="AN178" s="813">
        <v>1</v>
      </c>
      <c r="AO178" s="497" t="s">
        <v>1449</v>
      </c>
      <c r="AP178" s="497" t="s">
        <v>1449</v>
      </c>
      <c r="AQ178" s="107" t="s">
        <v>1088</v>
      </c>
      <c r="AR178" s="107" t="s">
        <v>1151</v>
      </c>
      <c r="AS178" s="497" t="s">
        <v>1452</v>
      </c>
      <c r="AT178" s="107" t="s">
        <v>1406</v>
      </c>
      <c r="AU178" s="998" t="s">
        <v>1406</v>
      </c>
      <c r="AV178" s="107" t="s">
        <v>1406</v>
      </c>
      <c r="AW178" s="107"/>
      <c r="AX178" s="107"/>
      <c r="AY178" s="460" t="s">
        <v>1306</v>
      </c>
      <c r="AZ178" s="460"/>
      <c r="BA178" s="532" t="s">
        <v>1404</v>
      </c>
      <c r="BB178" s="547" t="s">
        <v>1178</v>
      </c>
      <c r="BC178" s="107"/>
      <c r="BD178" s="107"/>
      <c r="BE178" s="595" t="s">
        <v>1415</v>
      </c>
      <c r="BF178" s="107"/>
      <c r="BG178" s="596"/>
      <c r="BH178" s="565"/>
      <c r="BI178" s="1"/>
      <c r="BJ178" s="1387" t="s">
        <v>1077</v>
      </c>
      <c r="BK178" s="1415" t="s">
        <v>1077</v>
      </c>
      <c r="BL178" s="1415"/>
      <c r="BM178" s="1415" t="s">
        <v>1077</v>
      </c>
      <c r="BN178" s="1595"/>
      <c r="BO178" s="1398" t="s">
        <v>1077</v>
      </c>
      <c r="BP178" s="1398" t="s">
        <v>1077</v>
      </c>
      <c r="BQ178" s="1398" t="s">
        <v>1078</v>
      </c>
      <c r="BR178" s="1398"/>
      <c r="BS178" s="1610"/>
      <c r="BT178" s="1415" t="s">
        <v>1078</v>
      </c>
      <c r="BU178" s="1415" t="s">
        <v>1077</v>
      </c>
      <c r="BV178" s="1567" t="s">
        <v>1078</v>
      </c>
      <c r="BW178" s="1415" t="s">
        <v>1077</v>
      </c>
      <c r="BX178" s="1415" t="s">
        <v>1077</v>
      </c>
      <c r="BY178" s="1425" t="s">
        <v>1078</v>
      </c>
      <c r="BZ178" s="1595"/>
      <c r="CA178" s="1"/>
      <c r="CB178" s="1"/>
    </row>
    <row r="179" spans="1:80" s="57" customFormat="1" ht="24" x14ac:dyDescent="0.25">
      <c r="A179" s="21">
        <v>189</v>
      </c>
      <c r="B179" s="1064">
        <v>12</v>
      </c>
      <c r="C179" s="45">
        <v>189</v>
      </c>
      <c r="D179" s="1202" t="s">
        <v>271</v>
      </c>
      <c r="E179" s="53"/>
      <c r="F179" s="439"/>
      <c r="G179" s="459">
        <v>2013</v>
      </c>
      <c r="H179" s="127"/>
      <c r="I179" s="103"/>
      <c r="J179" s="34">
        <v>2578</v>
      </c>
      <c r="K179" s="526">
        <v>2578</v>
      </c>
      <c r="L179" s="500"/>
      <c r="M179" s="581"/>
      <c r="N179" s="525" t="s">
        <v>1451</v>
      </c>
      <c r="O179" s="1141" t="s">
        <v>1451</v>
      </c>
      <c r="P179" s="530" t="s">
        <v>1429</v>
      </c>
      <c r="Q179" s="530" t="s">
        <v>1429</v>
      </c>
      <c r="R179" s="532" t="s">
        <v>1086</v>
      </c>
      <c r="S179" s="532" t="s">
        <v>1086</v>
      </c>
      <c r="T179" s="500"/>
      <c r="U179" s="500">
        <v>2013</v>
      </c>
      <c r="V179" s="190">
        <v>1832610</v>
      </c>
      <c r="W179" s="109"/>
      <c r="X179" s="873" t="s">
        <v>1414</v>
      </c>
      <c r="Y179" s="190"/>
      <c r="Z179" s="190"/>
      <c r="AA179" s="500"/>
      <c r="AB179" s="427" t="s">
        <v>1404</v>
      </c>
      <c r="AC179" s="427" t="s">
        <v>1178</v>
      </c>
      <c r="AD179" s="526"/>
      <c r="AE179" s="190"/>
      <c r="AF179" s="649"/>
      <c r="AG179" s="408" t="s">
        <v>1448</v>
      </c>
      <c r="AH179" s="526" t="s">
        <v>1414</v>
      </c>
      <c r="AI179" s="408"/>
      <c r="AJ179" s="892"/>
      <c r="AK179" s="103"/>
      <c r="AL179" s="103"/>
      <c r="AM179" s="616"/>
      <c r="AN179" s="1302">
        <v>3</v>
      </c>
      <c r="AO179" s="526" t="s">
        <v>1449</v>
      </c>
      <c r="AP179" s="526" t="s">
        <v>1449</v>
      </c>
      <c r="AQ179" s="500" t="s">
        <v>1088</v>
      </c>
      <c r="AR179" s="500" t="s">
        <v>1151</v>
      </c>
      <c r="AS179" s="500"/>
      <c r="AT179" s="500" t="s">
        <v>1406</v>
      </c>
      <c r="AU179" s="1003" t="s">
        <v>1406</v>
      </c>
      <c r="AV179" s="500" t="s">
        <v>1406</v>
      </c>
      <c r="AW179" s="500"/>
      <c r="AX179" s="500"/>
      <c r="AY179" s="460" t="s">
        <v>1306</v>
      </c>
      <c r="AZ179" s="547"/>
      <c r="BA179" s="532" t="s">
        <v>1404</v>
      </c>
      <c r="BB179" s="547" t="s">
        <v>1178</v>
      </c>
      <c r="BC179" s="500"/>
      <c r="BD179" s="500"/>
      <c r="BE179" s="866" t="s">
        <v>1088</v>
      </c>
      <c r="BF179" s="500"/>
      <c r="BG179" s="602"/>
      <c r="BH179" s="56"/>
      <c r="BJ179" s="1335"/>
      <c r="BK179" s="1366"/>
      <c r="BL179" s="1366"/>
      <c r="BM179" s="1366"/>
      <c r="BN179" s="1366"/>
      <c r="BO179" s="1392"/>
      <c r="BP179" s="1392"/>
      <c r="BQ179" s="1392"/>
      <c r="BR179" s="1392"/>
      <c r="BS179" s="1392"/>
      <c r="BT179" s="1366"/>
      <c r="BU179" s="1366"/>
      <c r="BV179" s="1366"/>
      <c r="BW179" s="1366"/>
      <c r="BX179" s="1366"/>
      <c r="BY179" s="1419"/>
      <c r="BZ179" s="1366"/>
    </row>
    <row r="180" spans="1:80" s="57" customFormat="1" ht="24.75" x14ac:dyDescent="0.25">
      <c r="A180" s="21">
        <v>190</v>
      </c>
      <c r="B180" s="1064">
        <v>12</v>
      </c>
      <c r="C180" s="45">
        <v>190</v>
      </c>
      <c r="D180" s="1337" t="s">
        <v>272</v>
      </c>
      <c r="E180" s="1358"/>
      <c r="F180" s="448"/>
      <c r="G180" s="459">
        <v>2013</v>
      </c>
      <c r="H180" s="127"/>
      <c r="I180" s="953"/>
      <c r="J180" s="34">
        <v>3090</v>
      </c>
      <c r="K180" s="526">
        <v>3090</v>
      </c>
      <c r="L180" s="500"/>
      <c r="M180" s="581"/>
      <c r="N180" s="525" t="s">
        <v>1451</v>
      </c>
      <c r="O180" s="1141" t="s">
        <v>1451</v>
      </c>
      <c r="P180" s="530" t="s">
        <v>1162</v>
      </c>
      <c r="Q180" s="530" t="s">
        <v>1162</v>
      </c>
      <c r="R180" s="532" t="s">
        <v>1086</v>
      </c>
      <c r="S180" s="532" t="s">
        <v>1086</v>
      </c>
      <c r="T180" s="500"/>
      <c r="U180" s="500">
        <v>2011</v>
      </c>
      <c r="V180" s="530">
        <v>102135</v>
      </c>
      <c r="W180" s="1140" t="s">
        <v>1163</v>
      </c>
      <c r="X180" s="873" t="s">
        <v>1414</v>
      </c>
      <c r="Y180" s="190"/>
      <c r="Z180" s="190"/>
      <c r="AA180" s="500"/>
      <c r="AB180" s="427" t="s">
        <v>1415</v>
      </c>
      <c r="AC180" s="427" t="s">
        <v>1178</v>
      </c>
      <c r="AD180" s="526"/>
      <c r="AE180" s="190"/>
      <c r="AF180" s="649"/>
      <c r="AG180" s="408" t="s">
        <v>1448</v>
      </c>
      <c r="AH180" s="526" t="s">
        <v>1414</v>
      </c>
      <c r="AI180" s="408"/>
      <c r="AJ180" s="892"/>
      <c r="AK180" s="103"/>
      <c r="AL180" s="103"/>
      <c r="AM180" s="616"/>
      <c r="AN180" s="1302">
        <v>3</v>
      </c>
      <c r="AO180" s="526" t="s">
        <v>1449</v>
      </c>
      <c r="AP180" s="526" t="s">
        <v>1449</v>
      </c>
      <c r="AQ180" s="500" t="s">
        <v>1088</v>
      </c>
      <c r="AR180" s="500" t="s">
        <v>1151</v>
      </c>
      <c r="AS180" s="500"/>
      <c r="AT180" s="500" t="s">
        <v>1406</v>
      </c>
      <c r="AU180" s="1003" t="s">
        <v>1406</v>
      </c>
      <c r="AV180" s="500" t="s">
        <v>1406</v>
      </c>
      <c r="AW180" s="500"/>
      <c r="AX180" s="500"/>
      <c r="AY180" s="460" t="s">
        <v>1306</v>
      </c>
      <c r="AZ180" s="547"/>
      <c r="BA180" s="532"/>
      <c r="BB180" s="547" t="s">
        <v>1178</v>
      </c>
      <c r="BC180" s="500"/>
      <c r="BD180" s="500"/>
      <c r="BE180" s="866" t="s">
        <v>1088</v>
      </c>
      <c r="BF180" s="500"/>
      <c r="BG180" s="602"/>
      <c r="BH180" s="56"/>
      <c r="BJ180" s="1336"/>
      <c r="BK180" s="1396"/>
      <c r="BL180" s="1396"/>
      <c r="BM180" s="1396"/>
      <c r="BN180" s="1396"/>
      <c r="BO180" s="1431"/>
      <c r="BP180" s="1431"/>
      <c r="BQ180" s="1431"/>
      <c r="BR180" s="1431"/>
      <c r="BS180" s="1431"/>
      <c r="BT180" s="1396"/>
      <c r="BU180" s="1396"/>
      <c r="BV180" s="1396"/>
      <c r="BW180" s="1396"/>
      <c r="BX180" s="1396"/>
      <c r="BY180" s="1420"/>
      <c r="BZ180" s="1396"/>
    </row>
    <row r="181" spans="1:80" s="57" customFormat="1" ht="24.75" x14ac:dyDescent="0.25">
      <c r="A181" s="21">
        <v>191</v>
      </c>
      <c r="B181" s="1064">
        <v>12</v>
      </c>
      <c r="C181" s="45">
        <v>191</v>
      </c>
      <c r="D181" s="1337" t="s">
        <v>273</v>
      </c>
      <c r="E181" s="1358"/>
      <c r="F181" s="448"/>
      <c r="G181" s="459">
        <v>2013</v>
      </c>
      <c r="H181" s="127"/>
      <c r="I181" s="953"/>
      <c r="J181" s="34">
        <v>2262</v>
      </c>
      <c r="K181" s="526">
        <v>2262</v>
      </c>
      <c r="L181" s="500"/>
      <c r="M181" s="581"/>
      <c r="N181" s="525" t="s">
        <v>1451</v>
      </c>
      <c r="O181" s="1141" t="s">
        <v>1451</v>
      </c>
      <c r="P181" s="109" t="s">
        <v>1453</v>
      </c>
      <c r="Q181" s="109" t="s">
        <v>176</v>
      </c>
      <c r="R181" s="526" t="s">
        <v>1072</v>
      </c>
      <c r="S181" s="526" t="s">
        <v>1072</v>
      </c>
      <c r="T181" s="500"/>
      <c r="U181" s="107">
        <v>2011</v>
      </c>
      <c r="V181" s="116">
        <v>1171558</v>
      </c>
      <c r="W181" s="1140" t="s">
        <v>1082</v>
      </c>
      <c r="X181" s="873" t="s">
        <v>1414</v>
      </c>
      <c r="Y181" s="190"/>
      <c r="Z181" s="190"/>
      <c r="AA181" s="500"/>
      <c r="AB181" s="427" t="s">
        <v>1404</v>
      </c>
      <c r="AC181" s="427" t="s">
        <v>1178</v>
      </c>
      <c r="AD181" s="526"/>
      <c r="AE181" s="190"/>
      <c r="AF181" s="649"/>
      <c r="AG181" s="408" t="s">
        <v>1448</v>
      </c>
      <c r="AH181" s="526" t="s">
        <v>1414</v>
      </c>
      <c r="AI181" s="408"/>
      <c r="AJ181" s="892"/>
      <c r="AK181" s="103"/>
      <c r="AL181" s="103"/>
      <c r="AM181" s="616"/>
      <c r="AN181" s="1302">
        <v>3</v>
      </c>
      <c r="AO181" s="526" t="s">
        <v>1449</v>
      </c>
      <c r="AP181" s="526" t="s">
        <v>1449</v>
      </c>
      <c r="AQ181" s="500" t="s">
        <v>1088</v>
      </c>
      <c r="AR181" s="500" t="s">
        <v>1151</v>
      </c>
      <c r="AS181" s="500"/>
      <c r="AT181" s="500" t="s">
        <v>1406</v>
      </c>
      <c r="AU181" s="1003" t="s">
        <v>1406</v>
      </c>
      <c r="AV181" s="500" t="s">
        <v>1088</v>
      </c>
      <c r="AW181" s="500"/>
      <c r="AX181" s="500"/>
      <c r="AY181" s="460" t="s">
        <v>1306</v>
      </c>
      <c r="AZ181" s="547"/>
      <c r="BA181" s="532" t="s">
        <v>1404</v>
      </c>
      <c r="BB181" s="547" t="s">
        <v>1178</v>
      </c>
      <c r="BC181" s="500"/>
      <c r="BD181" s="500"/>
      <c r="BE181" s="866" t="s">
        <v>1088</v>
      </c>
      <c r="BF181" s="500"/>
      <c r="BG181" s="602"/>
      <c r="BH181" s="56"/>
      <c r="BJ181" s="1336"/>
      <c r="BK181" s="1396"/>
      <c r="BL181" s="1396"/>
      <c r="BM181" s="1396"/>
      <c r="BN181" s="1653"/>
      <c r="BO181" s="1431"/>
      <c r="BP181" s="1431"/>
      <c r="BQ181" s="1431"/>
      <c r="BR181" s="1431"/>
      <c r="BS181" s="1670"/>
      <c r="BT181" s="1396"/>
      <c r="BU181" s="1396"/>
      <c r="BV181" s="1396"/>
      <c r="BW181" s="1396"/>
      <c r="BX181" s="1396"/>
      <c r="BY181" s="1420"/>
      <c r="BZ181" s="1653"/>
    </row>
    <row r="182" spans="1:80" s="57" customFormat="1" ht="24" x14ac:dyDescent="0.25">
      <c r="A182" s="21">
        <v>192</v>
      </c>
      <c r="B182" s="1064">
        <v>12</v>
      </c>
      <c r="C182" s="45">
        <v>192</v>
      </c>
      <c r="D182" s="1202" t="s">
        <v>274</v>
      </c>
      <c r="E182" s="53"/>
      <c r="F182" s="439"/>
      <c r="G182" s="459">
        <v>2013</v>
      </c>
      <c r="H182" s="127"/>
      <c r="I182" s="103"/>
      <c r="J182" s="34">
        <v>2057</v>
      </c>
      <c r="K182" s="526">
        <v>2057</v>
      </c>
      <c r="L182" s="500"/>
      <c r="M182" s="581"/>
      <c r="N182" s="525" t="s">
        <v>1451</v>
      </c>
      <c r="O182" s="1141" t="s">
        <v>1451</v>
      </c>
      <c r="P182" s="109" t="s">
        <v>1454</v>
      </c>
      <c r="Q182" s="109" t="s">
        <v>1454</v>
      </c>
      <c r="R182" s="526" t="s">
        <v>1072</v>
      </c>
      <c r="S182" s="526" t="s">
        <v>1072</v>
      </c>
      <c r="T182" s="500"/>
      <c r="U182" s="500">
        <v>2013</v>
      </c>
      <c r="V182" s="190">
        <v>743635</v>
      </c>
      <c r="W182" s="109"/>
      <c r="X182" s="873" t="s">
        <v>1414</v>
      </c>
      <c r="Y182" s="190"/>
      <c r="Z182" s="190"/>
      <c r="AA182" s="500"/>
      <c r="AB182" s="427" t="s">
        <v>1404</v>
      </c>
      <c r="AC182" s="427" t="s">
        <v>1178</v>
      </c>
      <c r="AD182" s="526"/>
      <c r="AE182" s="190"/>
      <c r="AF182" s="649"/>
      <c r="AG182" s="408" t="s">
        <v>1448</v>
      </c>
      <c r="AH182" s="526" t="s">
        <v>1414</v>
      </c>
      <c r="AI182" s="408"/>
      <c r="AJ182" s="892"/>
      <c r="AK182" s="103"/>
      <c r="AL182" s="103"/>
      <c r="AM182" s="616"/>
      <c r="AN182" s="1302">
        <v>3</v>
      </c>
      <c r="AO182" s="526" t="s">
        <v>1449</v>
      </c>
      <c r="AP182" s="526" t="s">
        <v>1449</v>
      </c>
      <c r="AQ182" s="500" t="s">
        <v>1088</v>
      </c>
      <c r="AR182" s="500" t="s">
        <v>1151</v>
      </c>
      <c r="AS182" s="500"/>
      <c r="AT182" s="500" t="s">
        <v>1406</v>
      </c>
      <c r="AU182" s="1003" t="s">
        <v>1406</v>
      </c>
      <c r="AV182" s="500" t="s">
        <v>1088</v>
      </c>
      <c r="AW182" s="500"/>
      <c r="AX182" s="500"/>
      <c r="AY182" s="460" t="s">
        <v>1306</v>
      </c>
      <c r="AZ182" s="547"/>
      <c r="BA182" s="532" t="s">
        <v>1404</v>
      </c>
      <c r="BB182" s="547" t="s">
        <v>1178</v>
      </c>
      <c r="BC182" s="500"/>
      <c r="BD182" s="500"/>
      <c r="BE182" s="866" t="s">
        <v>1088</v>
      </c>
      <c r="BF182" s="500"/>
      <c r="BG182" s="602"/>
      <c r="BH182" s="56"/>
      <c r="BJ182" s="1335"/>
      <c r="BK182" s="1366"/>
      <c r="BL182" s="1366"/>
      <c r="BM182" s="1366"/>
      <c r="BN182" s="1595"/>
      <c r="BO182" s="1392"/>
      <c r="BP182" s="1392"/>
      <c r="BQ182" s="1392"/>
      <c r="BR182" s="1392"/>
      <c r="BS182" s="1655"/>
      <c r="BT182" s="1366"/>
      <c r="BU182" s="1366"/>
      <c r="BV182" s="1366"/>
      <c r="BW182" s="1366"/>
      <c r="BX182" s="1366"/>
      <c r="BY182" s="1419"/>
      <c r="BZ182" s="1595"/>
    </row>
    <row r="183" spans="1:80" s="57" customFormat="1" ht="24" x14ac:dyDescent="0.25">
      <c r="A183" s="21">
        <v>193</v>
      </c>
      <c r="B183" s="1064">
        <v>12</v>
      </c>
      <c r="C183" s="45">
        <v>193</v>
      </c>
      <c r="D183" s="1202" t="s">
        <v>275</v>
      </c>
      <c r="E183" s="53"/>
      <c r="F183" s="439"/>
      <c r="G183" s="459">
        <v>2013</v>
      </c>
      <c r="H183" s="127"/>
      <c r="I183" s="103"/>
      <c r="J183" s="34">
        <v>1517</v>
      </c>
      <c r="K183" s="526">
        <v>1517</v>
      </c>
      <c r="L183" s="500"/>
      <c r="M183" s="581"/>
      <c r="N183" s="525" t="s">
        <v>1451</v>
      </c>
      <c r="O183" s="1141" t="s">
        <v>1451</v>
      </c>
      <c r="P183" s="109" t="s">
        <v>1455</v>
      </c>
      <c r="Q183" s="109" t="s">
        <v>1455</v>
      </c>
      <c r="R183" s="526" t="s">
        <v>1072</v>
      </c>
      <c r="S183" s="526" t="s">
        <v>1072</v>
      </c>
      <c r="T183" s="500"/>
      <c r="U183" s="500">
        <v>2013</v>
      </c>
      <c r="V183" s="190">
        <v>695996</v>
      </c>
      <c r="W183" s="109"/>
      <c r="X183" s="873" t="s">
        <v>1414</v>
      </c>
      <c r="Y183" s="190"/>
      <c r="Z183" s="190"/>
      <c r="AA183" s="500"/>
      <c r="AB183" s="427" t="s">
        <v>1404</v>
      </c>
      <c r="AC183" s="427" t="s">
        <v>1178</v>
      </c>
      <c r="AD183" s="526"/>
      <c r="AE183" s="190"/>
      <c r="AF183" s="649"/>
      <c r="AG183" s="408" t="s">
        <v>1448</v>
      </c>
      <c r="AH183" s="526" t="s">
        <v>1414</v>
      </c>
      <c r="AI183" s="1124"/>
      <c r="AJ183" s="1125"/>
      <c r="AK183" s="475"/>
      <c r="AL183" s="491"/>
      <c r="AM183" s="616"/>
      <c r="AN183" s="1302">
        <v>3</v>
      </c>
      <c r="AO183" s="526" t="s">
        <v>1449</v>
      </c>
      <c r="AP183" s="526" t="s">
        <v>1449</v>
      </c>
      <c r="AQ183" s="500" t="s">
        <v>1088</v>
      </c>
      <c r="AR183" s="500" t="s">
        <v>1151</v>
      </c>
      <c r="AS183" s="500"/>
      <c r="AT183" s="500" t="s">
        <v>1406</v>
      </c>
      <c r="AU183" s="1003" t="s">
        <v>1406</v>
      </c>
      <c r="AV183" s="500" t="s">
        <v>1088</v>
      </c>
      <c r="AW183" s="500"/>
      <c r="AX183" s="500"/>
      <c r="AY183" s="460" t="s">
        <v>1306</v>
      </c>
      <c r="AZ183" s="547"/>
      <c r="BA183" s="532" t="s">
        <v>1404</v>
      </c>
      <c r="BB183" s="547" t="s">
        <v>1178</v>
      </c>
      <c r="BC183" s="500"/>
      <c r="BD183" s="500"/>
      <c r="BE183" s="866" t="s">
        <v>1088</v>
      </c>
      <c r="BF183" s="500"/>
      <c r="BG183" s="602"/>
      <c r="BH183" s="56"/>
      <c r="BJ183" s="1335"/>
      <c r="BK183" s="1366"/>
      <c r="BL183" s="1366"/>
      <c r="BM183" s="1366"/>
      <c r="BN183" s="1595"/>
      <c r="BO183" s="1392"/>
      <c r="BP183" s="1392"/>
      <c r="BQ183" s="1392"/>
      <c r="BR183" s="1392"/>
      <c r="BS183" s="1655"/>
      <c r="BT183" s="1366"/>
      <c r="BU183" s="1366"/>
      <c r="BV183" s="1366"/>
      <c r="BW183" s="1366"/>
      <c r="BX183" s="1366"/>
      <c r="BY183" s="1419"/>
      <c r="BZ183" s="1595"/>
    </row>
    <row r="184" spans="1:80" s="57" customFormat="1" ht="24" x14ac:dyDescent="0.25">
      <c r="A184" s="21">
        <v>194</v>
      </c>
      <c r="B184" s="1064">
        <v>12</v>
      </c>
      <c r="C184" s="45">
        <v>194</v>
      </c>
      <c r="D184" s="1202" t="s">
        <v>276</v>
      </c>
      <c r="E184" s="53"/>
      <c r="F184" s="439"/>
      <c r="G184" s="459">
        <v>2013</v>
      </c>
      <c r="H184" s="127"/>
      <c r="I184" s="103"/>
      <c r="J184" s="34">
        <v>1367</v>
      </c>
      <c r="K184" s="526">
        <v>1367</v>
      </c>
      <c r="L184" s="500"/>
      <c r="M184" s="581"/>
      <c r="N184" s="525" t="s">
        <v>1451</v>
      </c>
      <c r="O184" s="1141" t="s">
        <v>1451</v>
      </c>
      <c r="P184" s="109" t="s">
        <v>1154</v>
      </c>
      <c r="Q184" s="109" t="s">
        <v>1154</v>
      </c>
      <c r="R184" s="526" t="s">
        <v>1072</v>
      </c>
      <c r="S184" s="526" t="s">
        <v>1072</v>
      </c>
      <c r="T184" s="500"/>
      <c r="U184" s="500">
        <v>2016</v>
      </c>
      <c r="V184" s="190">
        <v>128500</v>
      </c>
      <c r="W184" s="109"/>
      <c r="X184" s="873" t="s">
        <v>1414</v>
      </c>
      <c r="Y184" s="190"/>
      <c r="Z184" s="190"/>
      <c r="AA184" s="500"/>
      <c r="AB184" s="427" t="s">
        <v>1404</v>
      </c>
      <c r="AC184" s="427" t="s">
        <v>1178</v>
      </c>
      <c r="AD184" s="526"/>
      <c r="AE184" s="190"/>
      <c r="AF184" s="649"/>
      <c r="AG184" s="408" t="s">
        <v>1448</v>
      </c>
      <c r="AH184" s="526" t="s">
        <v>1414</v>
      </c>
      <c r="AI184" s="1124"/>
      <c r="AJ184" s="1125"/>
      <c r="AK184" s="475"/>
      <c r="AL184" s="491"/>
      <c r="AM184" s="616"/>
      <c r="AN184" s="1302">
        <v>3</v>
      </c>
      <c r="AO184" s="526" t="s">
        <v>1449</v>
      </c>
      <c r="AP184" s="526" t="s">
        <v>1449</v>
      </c>
      <c r="AQ184" s="500" t="s">
        <v>1088</v>
      </c>
      <c r="AR184" s="500" t="s">
        <v>1151</v>
      </c>
      <c r="AS184" s="500"/>
      <c r="AT184" s="500" t="s">
        <v>1406</v>
      </c>
      <c r="AU184" s="1003" t="s">
        <v>1406</v>
      </c>
      <c r="AV184" s="500" t="s">
        <v>1088</v>
      </c>
      <c r="AW184" s="500"/>
      <c r="AX184" s="500"/>
      <c r="AY184" s="460" t="s">
        <v>1306</v>
      </c>
      <c r="AZ184" s="547"/>
      <c r="BA184" s="532" t="s">
        <v>1404</v>
      </c>
      <c r="BB184" s="547" t="s">
        <v>1178</v>
      </c>
      <c r="BC184" s="500"/>
      <c r="BD184" s="500"/>
      <c r="BE184" s="866" t="s">
        <v>1088</v>
      </c>
      <c r="BF184" s="500"/>
      <c r="BG184" s="602"/>
      <c r="BH184" s="56"/>
      <c r="BJ184" s="1335"/>
      <c r="BK184" s="1366"/>
      <c r="BL184" s="1366"/>
      <c r="BM184" s="1366"/>
      <c r="BN184" s="1595"/>
      <c r="BO184" s="1392"/>
      <c r="BP184" s="1392"/>
      <c r="BQ184" s="1392"/>
      <c r="BR184" s="1392"/>
      <c r="BS184" s="1655"/>
      <c r="BT184" s="1366"/>
      <c r="BU184" s="1366"/>
      <c r="BV184" s="1366"/>
      <c r="BW184" s="1366"/>
      <c r="BX184" s="1366"/>
      <c r="BY184" s="1419"/>
      <c r="BZ184" s="1595"/>
    </row>
    <row r="185" spans="1:80" s="57" customFormat="1" ht="24" x14ac:dyDescent="0.25">
      <c r="A185" s="21">
        <v>195</v>
      </c>
      <c r="B185" s="1064">
        <v>12</v>
      </c>
      <c r="C185" s="45">
        <v>195</v>
      </c>
      <c r="D185" s="1202" t="s">
        <v>277</v>
      </c>
      <c r="E185" s="53"/>
      <c r="F185" s="439"/>
      <c r="G185" s="459">
        <v>2013</v>
      </c>
      <c r="H185" s="127"/>
      <c r="I185" s="103"/>
      <c r="J185" s="34">
        <v>1360</v>
      </c>
      <c r="K185" s="526">
        <v>1360</v>
      </c>
      <c r="L185" s="500"/>
      <c r="M185" s="581"/>
      <c r="N185" s="525" t="s">
        <v>1451</v>
      </c>
      <c r="O185" s="1141" t="s">
        <v>1451</v>
      </c>
      <c r="P185" s="109" t="s">
        <v>1148</v>
      </c>
      <c r="Q185" s="109" t="s">
        <v>1148</v>
      </c>
      <c r="R185" s="526" t="s">
        <v>1072</v>
      </c>
      <c r="S185" s="526" t="s">
        <v>1072</v>
      </c>
      <c r="T185" s="500"/>
      <c r="U185" s="500">
        <v>2013</v>
      </c>
      <c r="V185" s="190">
        <v>633511</v>
      </c>
      <c r="W185" s="109"/>
      <c r="X185" s="873" t="s">
        <v>1414</v>
      </c>
      <c r="Y185" s="190"/>
      <c r="Z185" s="190"/>
      <c r="AA185" s="500"/>
      <c r="AB185" s="427" t="s">
        <v>1404</v>
      </c>
      <c r="AC185" s="427" t="s">
        <v>1178</v>
      </c>
      <c r="AD185" s="526"/>
      <c r="AE185" s="190"/>
      <c r="AF185" s="649"/>
      <c r="AG185" s="408" t="s">
        <v>1448</v>
      </c>
      <c r="AH185" s="526" t="s">
        <v>1414</v>
      </c>
      <c r="AI185" s="1124"/>
      <c r="AJ185" s="1125"/>
      <c r="AK185" s="475"/>
      <c r="AL185" s="491"/>
      <c r="AM185" s="616"/>
      <c r="AN185" s="1302">
        <v>3</v>
      </c>
      <c r="AO185" s="526" t="s">
        <v>1449</v>
      </c>
      <c r="AP185" s="526" t="s">
        <v>1449</v>
      </c>
      <c r="AQ185" s="500" t="s">
        <v>1088</v>
      </c>
      <c r="AR185" s="500" t="s">
        <v>1151</v>
      </c>
      <c r="AS185" s="500"/>
      <c r="AT185" s="500" t="s">
        <v>1406</v>
      </c>
      <c r="AU185" s="1003" t="s">
        <v>1406</v>
      </c>
      <c r="AV185" s="500" t="s">
        <v>1088</v>
      </c>
      <c r="AW185" s="500"/>
      <c r="AX185" s="500"/>
      <c r="AY185" s="460" t="s">
        <v>1306</v>
      </c>
      <c r="AZ185" s="547"/>
      <c r="BA185" s="532" t="s">
        <v>1404</v>
      </c>
      <c r="BB185" s="547" t="s">
        <v>1178</v>
      </c>
      <c r="BC185" s="500"/>
      <c r="BD185" s="500"/>
      <c r="BE185" s="866" t="s">
        <v>1088</v>
      </c>
      <c r="BF185" s="500"/>
      <c r="BG185" s="602"/>
      <c r="BH185" s="56"/>
      <c r="BJ185" s="1335"/>
      <c r="BK185" s="1366"/>
      <c r="BL185" s="1366"/>
      <c r="BM185" s="1366"/>
      <c r="BN185" s="1595"/>
      <c r="BO185" s="1392"/>
      <c r="BP185" s="1392"/>
      <c r="BQ185" s="1392"/>
      <c r="BR185" s="1392"/>
      <c r="BS185" s="1655"/>
      <c r="BT185" s="1366"/>
      <c r="BU185" s="1366"/>
      <c r="BV185" s="1366"/>
      <c r="BW185" s="1366"/>
      <c r="BX185" s="1366"/>
      <c r="BY185" s="1419"/>
      <c r="BZ185" s="1595"/>
    </row>
    <row r="186" spans="1:80" s="57" customFormat="1" ht="24.75" thickBot="1" x14ac:dyDescent="0.3">
      <c r="A186" s="21">
        <v>196</v>
      </c>
      <c r="B186" s="1064">
        <v>12</v>
      </c>
      <c r="C186" s="45">
        <v>196</v>
      </c>
      <c r="D186" s="1202" t="s">
        <v>278</v>
      </c>
      <c r="E186" s="53"/>
      <c r="F186" s="439"/>
      <c r="G186" s="459">
        <v>2013</v>
      </c>
      <c r="H186" s="127"/>
      <c r="I186" s="103"/>
      <c r="J186" s="34">
        <v>1061</v>
      </c>
      <c r="K186" s="526">
        <v>1061</v>
      </c>
      <c r="L186" s="500"/>
      <c r="M186" s="581"/>
      <c r="N186" s="525" t="s">
        <v>1451</v>
      </c>
      <c r="O186" s="1141" t="s">
        <v>1451</v>
      </c>
      <c r="P186" s="109" t="s">
        <v>1456</v>
      </c>
      <c r="Q186" s="109" t="s">
        <v>1456</v>
      </c>
      <c r="R186" s="526" t="s">
        <v>1072</v>
      </c>
      <c r="S186" s="526" t="s">
        <v>1072</v>
      </c>
      <c r="T186" s="500"/>
      <c r="U186" s="500">
        <v>2021</v>
      </c>
      <c r="V186" s="190">
        <v>33180</v>
      </c>
      <c r="W186" s="109"/>
      <c r="X186" s="873" t="s">
        <v>1414</v>
      </c>
      <c r="Y186" s="190"/>
      <c r="Z186" s="190"/>
      <c r="AA186" s="500"/>
      <c r="AB186" s="427" t="s">
        <v>1404</v>
      </c>
      <c r="AC186" s="427" t="s">
        <v>1178</v>
      </c>
      <c r="AD186" s="526"/>
      <c r="AE186" s="190"/>
      <c r="AF186" s="649"/>
      <c r="AG186" s="408" t="s">
        <v>1448</v>
      </c>
      <c r="AH186" s="526" t="s">
        <v>1414</v>
      </c>
      <c r="AI186" s="1124"/>
      <c r="AJ186" s="1125"/>
      <c r="AK186" s="475"/>
      <c r="AL186" s="491"/>
      <c r="AM186" s="616"/>
      <c r="AN186" s="1302">
        <v>3</v>
      </c>
      <c r="AO186" s="526" t="s">
        <v>1449</v>
      </c>
      <c r="AP186" s="526" t="s">
        <v>1449</v>
      </c>
      <c r="AQ186" s="500" t="s">
        <v>1088</v>
      </c>
      <c r="AR186" s="500" t="s">
        <v>1151</v>
      </c>
      <c r="AS186" s="500"/>
      <c r="AT186" s="500" t="s">
        <v>1406</v>
      </c>
      <c r="AU186" s="1003" t="s">
        <v>1406</v>
      </c>
      <c r="AV186" s="500" t="s">
        <v>1088</v>
      </c>
      <c r="AW186" s="500"/>
      <c r="AX186" s="500"/>
      <c r="AY186" s="460" t="s">
        <v>1306</v>
      </c>
      <c r="AZ186" s="547"/>
      <c r="BA186" s="532" t="s">
        <v>1404</v>
      </c>
      <c r="BB186" s="547" t="s">
        <v>1178</v>
      </c>
      <c r="BC186" s="500"/>
      <c r="BD186" s="500"/>
      <c r="BE186" s="866" t="s">
        <v>1088</v>
      </c>
      <c r="BF186" s="500"/>
      <c r="BG186" s="602"/>
      <c r="BH186" s="56"/>
      <c r="BJ186" s="1335"/>
      <c r="BK186" s="1366"/>
      <c r="BL186" s="1366"/>
      <c r="BM186" s="1366"/>
      <c r="BN186" s="1595"/>
      <c r="BO186" s="1392"/>
      <c r="BP186" s="1392"/>
      <c r="BQ186" s="1392"/>
      <c r="BR186" s="1392"/>
      <c r="BS186" s="1655"/>
      <c r="BT186" s="1366"/>
      <c r="BU186" s="1366"/>
      <c r="BV186" s="1366"/>
      <c r="BW186" s="1366"/>
      <c r="BX186" s="1366"/>
      <c r="BY186" s="1419"/>
      <c r="BZ186" s="1595"/>
    </row>
    <row r="187" spans="1:80" s="57" customFormat="1" ht="24" x14ac:dyDescent="0.25">
      <c r="A187" s="21">
        <v>197</v>
      </c>
      <c r="B187" s="1064">
        <v>12</v>
      </c>
      <c r="C187" s="45">
        <v>197</v>
      </c>
      <c r="D187" s="1202" t="s">
        <v>279</v>
      </c>
      <c r="E187" s="53"/>
      <c r="F187" s="439"/>
      <c r="G187" s="459">
        <v>2013</v>
      </c>
      <c r="H187" s="127"/>
      <c r="I187" s="103"/>
      <c r="J187" s="34">
        <v>977</v>
      </c>
      <c r="K187" s="526">
        <v>977</v>
      </c>
      <c r="L187" s="500"/>
      <c r="M187" s="581"/>
      <c r="N187" s="525" t="s">
        <v>1451</v>
      </c>
      <c r="O187" s="1141" t="s">
        <v>1451</v>
      </c>
      <c r="P187" s="109" t="s">
        <v>1457</v>
      </c>
      <c r="Q187" s="109" t="s">
        <v>1457</v>
      </c>
      <c r="R187" s="526" t="s">
        <v>1072</v>
      </c>
      <c r="S187" s="526" t="s">
        <v>1072</v>
      </c>
      <c r="T187" s="500"/>
      <c r="U187" s="500">
        <v>2021</v>
      </c>
      <c r="V187" s="190">
        <v>158141</v>
      </c>
      <c r="W187" s="109"/>
      <c r="X187" s="873" t="s">
        <v>1414</v>
      </c>
      <c r="Y187" s="190"/>
      <c r="Z187" s="190"/>
      <c r="AA187" s="500"/>
      <c r="AB187" s="427" t="s">
        <v>1404</v>
      </c>
      <c r="AC187" s="427" t="s">
        <v>1178</v>
      </c>
      <c r="AD187" s="526"/>
      <c r="AE187" s="190"/>
      <c r="AF187" s="649"/>
      <c r="AG187" s="408" t="s">
        <v>1448</v>
      </c>
      <c r="AH187" s="526" t="s">
        <v>1414</v>
      </c>
      <c r="AI187" s="1124"/>
      <c r="AJ187" s="1125"/>
      <c r="AK187" s="475"/>
      <c r="AL187" s="491"/>
      <c r="AM187" s="616"/>
      <c r="AN187" s="1302">
        <v>3</v>
      </c>
      <c r="AO187" s="526" t="s">
        <v>1449</v>
      </c>
      <c r="AP187" s="526" t="s">
        <v>1449</v>
      </c>
      <c r="AQ187" s="500" t="s">
        <v>1088</v>
      </c>
      <c r="AR187" s="500" t="s">
        <v>1151</v>
      </c>
      <c r="AS187" s="500"/>
      <c r="AT187" s="500" t="s">
        <v>1406</v>
      </c>
      <c r="AU187" s="1003" t="s">
        <v>1406</v>
      </c>
      <c r="AV187" s="500" t="s">
        <v>1088</v>
      </c>
      <c r="AW187" s="500"/>
      <c r="AX187" s="500"/>
      <c r="AY187" s="460" t="s">
        <v>1306</v>
      </c>
      <c r="AZ187" s="547"/>
      <c r="BA187" s="532" t="s">
        <v>1404</v>
      </c>
      <c r="BB187" s="547" t="s">
        <v>1178</v>
      </c>
      <c r="BC187" s="500"/>
      <c r="BD187" s="500"/>
      <c r="BE187" s="866" t="s">
        <v>1088</v>
      </c>
      <c r="BF187" s="500"/>
      <c r="BG187" s="602"/>
      <c r="BH187" s="56"/>
      <c r="BJ187" s="1335"/>
      <c r="BK187" s="1366"/>
      <c r="BL187" s="1366"/>
      <c r="BM187" s="1366"/>
      <c r="BN187" s="1463"/>
      <c r="BO187" s="1392"/>
      <c r="BP187" s="1392"/>
      <c r="BQ187" s="1392"/>
      <c r="BR187" s="1392"/>
      <c r="BS187" s="1619"/>
      <c r="BT187" s="1366"/>
      <c r="BU187" s="1366"/>
      <c r="BV187" s="1366"/>
      <c r="BW187" s="1366"/>
      <c r="BX187" s="1366"/>
      <c r="BY187" s="1419"/>
      <c r="BZ187" s="1463"/>
    </row>
    <row r="188" spans="1:80" s="188" customFormat="1" ht="30.75" customHeight="1" x14ac:dyDescent="0.25">
      <c r="A188" s="21">
        <v>198</v>
      </c>
      <c r="B188" s="1064">
        <v>12</v>
      </c>
      <c r="C188" s="45">
        <v>198</v>
      </c>
      <c r="D188" s="1337" t="s">
        <v>280</v>
      </c>
      <c r="E188" s="1358"/>
      <c r="F188" s="448"/>
      <c r="G188" s="448">
        <v>1987</v>
      </c>
      <c r="H188" s="402"/>
      <c r="I188" s="953"/>
      <c r="J188" s="34">
        <v>2000</v>
      </c>
      <c r="K188" s="526">
        <v>2000</v>
      </c>
      <c r="L188" s="500"/>
      <c r="M188" s="581"/>
      <c r="N188" s="525"/>
      <c r="O188" s="1141"/>
      <c r="P188" s="109" t="s">
        <v>1458</v>
      </c>
      <c r="Q188" s="109" t="s">
        <v>1458</v>
      </c>
      <c r="R188" s="526" t="s">
        <v>1129</v>
      </c>
      <c r="S188" s="526" t="s">
        <v>1092</v>
      </c>
      <c r="T188" s="500"/>
      <c r="U188" s="500">
        <v>2021</v>
      </c>
      <c r="V188" s="190">
        <v>95060</v>
      </c>
      <c r="W188" s="109"/>
      <c r="X188" s="873" t="s">
        <v>1414</v>
      </c>
      <c r="Y188" s="190"/>
      <c r="Z188" s="190"/>
      <c r="AA188" s="500"/>
      <c r="AB188" s="427" t="s">
        <v>1404</v>
      </c>
      <c r="AC188" s="427" t="s">
        <v>1415</v>
      </c>
      <c r="AD188" s="526"/>
      <c r="AE188" s="190"/>
      <c r="AF188" s="649"/>
      <c r="AG188" s="1637" t="s">
        <v>1448</v>
      </c>
      <c r="AH188" s="526" t="s">
        <v>1414</v>
      </c>
      <c r="AI188" s="1124"/>
      <c r="AJ188" s="1125"/>
      <c r="AK188" s="475"/>
      <c r="AL188" s="491"/>
      <c r="AM188" s="616"/>
      <c r="AN188" s="1302">
        <v>3</v>
      </c>
      <c r="AO188" s="526" t="s">
        <v>1449</v>
      </c>
      <c r="AP188" s="526" t="s">
        <v>1449</v>
      </c>
      <c r="AQ188" s="500" t="s">
        <v>1088</v>
      </c>
      <c r="AR188" s="500" t="s">
        <v>1151</v>
      </c>
      <c r="AS188" s="500"/>
      <c r="AT188" s="500" t="s">
        <v>1406</v>
      </c>
      <c r="AU188" s="1003" t="s">
        <v>1406</v>
      </c>
      <c r="AV188" s="500" t="s">
        <v>1406</v>
      </c>
      <c r="AW188" s="500"/>
      <c r="AX188" s="500"/>
      <c r="AY188" s="460" t="s">
        <v>1306</v>
      </c>
      <c r="AZ188" s="547"/>
      <c r="BA188" s="532" t="s">
        <v>1404</v>
      </c>
      <c r="BB188" s="547"/>
      <c r="BC188" s="500"/>
      <c r="BD188" s="500"/>
      <c r="BE188" s="866" t="s">
        <v>1088</v>
      </c>
      <c r="BF188" s="500"/>
      <c r="BG188" s="602"/>
      <c r="BH188" s="56"/>
      <c r="BI188" s="57"/>
      <c r="BJ188" s="1336"/>
      <c r="BK188" s="1396"/>
      <c r="BL188" s="1396"/>
      <c r="BM188" s="1396"/>
      <c r="BN188" s="1605"/>
      <c r="BO188" s="1431"/>
      <c r="BP188" s="1431"/>
      <c r="BQ188" s="1431"/>
      <c r="BR188" s="1431"/>
      <c r="BS188" s="1620"/>
      <c r="BT188" s="1396"/>
      <c r="BU188" s="1396"/>
      <c r="BV188" s="1396"/>
      <c r="BW188" s="1396"/>
      <c r="BX188" s="1396"/>
      <c r="BY188" s="1420"/>
      <c r="BZ188" s="1605"/>
      <c r="CA188" s="57"/>
      <c r="CB188" s="57"/>
    </row>
    <row r="189" spans="1:80" s="58" customFormat="1" ht="24.75" thickBot="1" x14ac:dyDescent="0.3">
      <c r="A189" s="21">
        <v>199</v>
      </c>
      <c r="B189" s="1064">
        <v>12</v>
      </c>
      <c r="C189" s="45">
        <v>199</v>
      </c>
      <c r="D189" s="1337" t="s">
        <v>282</v>
      </c>
      <c r="E189" s="1358"/>
      <c r="F189" s="448"/>
      <c r="G189" s="459">
        <v>2013</v>
      </c>
      <c r="H189" s="127"/>
      <c r="I189" s="953"/>
      <c r="J189" s="34">
        <v>1299</v>
      </c>
      <c r="K189" s="526">
        <v>1299</v>
      </c>
      <c r="L189" s="500"/>
      <c r="M189" s="581"/>
      <c r="N189" s="525"/>
      <c r="O189" s="109"/>
      <c r="P189" s="109"/>
      <c r="Q189" s="109"/>
      <c r="R189" s="526"/>
      <c r="S189" s="526"/>
      <c r="T189" s="500"/>
      <c r="U189" s="500"/>
      <c r="V189" s="190"/>
      <c r="W189" s="109"/>
      <c r="X189" s="873" t="s">
        <v>1414</v>
      </c>
      <c r="Y189" s="190"/>
      <c r="Z189" s="190"/>
      <c r="AA189" s="500"/>
      <c r="AB189" s="427" t="s">
        <v>1404</v>
      </c>
      <c r="AC189" s="427" t="s">
        <v>1415</v>
      </c>
      <c r="AD189" s="526"/>
      <c r="AE189" s="190"/>
      <c r="AF189" s="649"/>
      <c r="AG189" s="408" t="s">
        <v>1448</v>
      </c>
      <c r="AH189" s="526" t="s">
        <v>1414</v>
      </c>
      <c r="AI189" s="1124"/>
      <c r="AJ189" s="1125"/>
      <c r="AK189" s="475"/>
      <c r="AL189" s="491"/>
      <c r="AM189" s="616"/>
      <c r="AN189" s="1302">
        <v>3</v>
      </c>
      <c r="AO189" s="526" t="s">
        <v>1449</v>
      </c>
      <c r="AP189" s="526" t="s">
        <v>1449</v>
      </c>
      <c r="AQ189" s="500" t="s">
        <v>1088</v>
      </c>
      <c r="AR189" s="500" t="s">
        <v>1151</v>
      </c>
      <c r="AS189" s="500"/>
      <c r="AT189" s="500" t="s">
        <v>1406</v>
      </c>
      <c r="AU189" s="1003" t="s">
        <v>1406</v>
      </c>
      <c r="AV189" s="500" t="s">
        <v>1088</v>
      </c>
      <c r="AW189" s="500"/>
      <c r="AX189" s="500"/>
      <c r="AY189" s="460" t="s">
        <v>1306</v>
      </c>
      <c r="AZ189" s="547"/>
      <c r="BA189" s="532" t="s">
        <v>1404</v>
      </c>
      <c r="BB189" s="547"/>
      <c r="BC189" s="500"/>
      <c r="BD189" s="500"/>
      <c r="BE189" s="866" t="s">
        <v>1088</v>
      </c>
      <c r="BF189" s="500"/>
      <c r="BG189" s="602"/>
      <c r="BH189" s="56"/>
      <c r="BI189" s="57"/>
      <c r="BJ189" s="1336"/>
      <c r="BK189" s="1396"/>
      <c r="BL189" s="1396"/>
      <c r="BM189" s="1396"/>
      <c r="BN189" s="1650"/>
      <c r="BO189" s="1431"/>
      <c r="BP189" s="1431"/>
      <c r="BQ189" s="1431"/>
      <c r="BR189" s="1431"/>
      <c r="BS189" s="1665"/>
      <c r="BT189" s="1396"/>
      <c r="BU189" s="1396"/>
      <c r="BV189" s="1396"/>
      <c r="BW189" s="1396"/>
      <c r="BX189" s="1396"/>
      <c r="BY189" s="1420"/>
      <c r="BZ189" s="1650"/>
      <c r="CA189" s="57"/>
      <c r="CB189" s="57"/>
    </row>
    <row r="190" spans="1:80" s="57" customFormat="1" ht="30.75" customHeight="1" x14ac:dyDescent="0.25">
      <c r="A190" s="21">
        <v>200</v>
      </c>
      <c r="B190" s="1064">
        <v>12</v>
      </c>
      <c r="C190" s="45">
        <v>200</v>
      </c>
      <c r="D190" s="1337" t="s">
        <v>283</v>
      </c>
      <c r="E190" s="1358"/>
      <c r="F190" s="448"/>
      <c r="G190" s="448">
        <v>2004</v>
      </c>
      <c r="H190" s="402"/>
      <c r="I190" s="953"/>
      <c r="J190" s="34">
        <v>242</v>
      </c>
      <c r="K190" s="109" t="s">
        <v>1459</v>
      </c>
      <c r="L190" s="500"/>
      <c r="M190" s="581"/>
      <c r="N190" s="525"/>
      <c r="O190" s="109"/>
      <c r="P190" s="109" t="s">
        <v>1111</v>
      </c>
      <c r="Q190" s="109" t="s">
        <v>1111</v>
      </c>
      <c r="R190" s="526" t="s">
        <v>1072</v>
      </c>
      <c r="S190" s="526" t="s">
        <v>1072</v>
      </c>
      <c r="T190" s="500"/>
      <c r="U190" s="107">
        <v>2001</v>
      </c>
      <c r="V190" s="121">
        <v>181131</v>
      </c>
      <c r="W190" s="109"/>
      <c r="X190" s="873" t="s">
        <v>1414</v>
      </c>
      <c r="Y190" s="190"/>
      <c r="Z190" s="190"/>
      <c r="AA190" s="500"/>
      <c r="AB190" s="427" t="s">
        <v>1415</v>
      </c>
      <c r="AC190" s="427" t="s">
        <v>1415</v>
      </c>
      <c r="AD190" s="526"/>
      <c r="AE190" s="190"/>
      <c r="AF190" s="649"/>
      <c r="AG190" s="408" t="s">
        <v>1448</v>
      </c>
      <c r="AH190" s="526" t="s">
        <v>1414</v>
      </c>
      <c r="AI190" s="1124"/>
      <c r="AJ190" s="1125"/>
      <c r="AK190" s="475"/>
      <c r="AL190" s="491"/>
      <c r="AM190" s="616"/>
      <c r="AN190" s="1302">
        <v>3</v>
      </c>
      <c r="AO190" s="526" t="s">
        <v>1449</v>
      </c>
      <c r="AP190" s="526" t="s">
        <v>1449</v>
      </c>
      <c r="AQ190" s="500" t="s">
        <v>1088</v>
      </c>
      <c r="AR190" s="500" t="s">
        <v>1151</v>
      </c>
      <c r="AS190" s="500"/>
      <c r="AT190" s="500" t="s">
        <v>1406</v>
      </c>
      <c r="AU190" s="1003" t="s">
        <v>1088</v>
      </c>
      <c r="AV190" s="500" t="s">
        <v>1088</v>
      </c>
      <c r="AW190" s="500"/>
      <c r="AX190" s="500"/>
      <c r="AY190" s="460" t="s">
        <v>1306</v>
      </c>
      <c r="AZ190" s="547"/>
      <c r="BA190" s="547"/>
      <c r="BB190" s="547"/>
      <c r="BC190" s="500"/>
      <c r="BD190" s="500"/>
      <c r="BE190" s="866" t="s">
        <v>1088</v>
      </c>
      <c r="BF190" s="500"/>
      <c r="BG190" s="602"/>
      <c r="BH190" s="56"/>
      <c r="BJ190" s="1336"/>
      <c r="BK190" s="1396"/>
      <c r="BL190" s="1396"/>
      <c r="BM190" s="1396"/>
      <c r="BN190" s="1396"/>
      <c r="BO190" s="1431"/>
      <c r="BP190" s="1431"/>
      <c r="BQ190" s="1431"/>
      <c r="BR190" s="1431"/>
      <c r="BS190" s="1431"/>
      <c r="BT190" s="1396"/>
      <c r="BU190" s="1396"/>
      <c r="BV190" s="1396"/>
      <c r="BW190" s="1396"/>
      <c r="BX190" s="1396"/>
      <c r="BY190" s="1420"/>
      <c r="BZ190" s="1396"/>
    </row>
    <row r="191" spans="1:80" ht="81.75" customHeight="1" x14ac:dyDescent="0.25">
      <c r="A191" s="21">
        <v>203</v>
      </c>
      <c r="B191" s="1064">
        <v>12</v>
      </c>
      <c r="C191" s="45">
        <v>203</v>
      </c>
      <c r="D191" s="1338" t="s">
        <v>289</v>
      </c>
      <c r="E191" s="63">
        <v>1</v>
      </c>
      <c r="F191" s="439"/>
      <c r="G191" s="459">
        <v>2013</v>
      </c>
      <c r="H191" s="127"/>
      <c r="I191" s="189"/>
      <c r="J191" s="34"/>
      <c r="K191" s="526"/>
      <c r="L191" s="500"/>
      <c r="M191" s="581"/>
      <c r="N191" s="525"/>
      <c r="O191" s="109"/>
      <c r="P191" s="109" t="s">
        <v>1444</v>
      </c>
      <c r="Q191" s="109" t="s">
        <v>1444</v>
      </c>
      <c r="R191" s="526" t="s">
        <v>1317</v>
      </c>
      <c r="S191" s="526" t="s">
        <v>1317</v>
      </c>
      <c r="T191" s="526"/>
      <c r="U191" s="353">
        <v>2013</v>
      </c>
      <c r="V191" s="57"/>
      <c r="W191" s="110" t="s">
        <v>1460</v>
      </c>
      <c r="X191" s="873"/>
      <c r="Y191" s="190"/>
      <c r="Z191" s="190"/>
      <c r="AA191" s="500"/>
      <c r="AB191" s="63"/>
      <c r="AC191" s="193"/>
      <c r="AD191" s="526"/>
      <c r="AE191" s="190"/>
      <c r="AF191" s="649"/>
      <c r="AG191" s="1124"/>
      <c r="AH191" s="558"/>
      <c r="AI191" s="1124"/>
      <c r="AJ191" s="1125"/>
      <c r="AK191" s="475"/>
      <c r="AL191" s="491"/>
      <c r="AM191" s="617" t="s">
        <v>1461</v>
      </c>
      <c r="AN191" s="1304">
        <v>4</v>
      </c>
      <c r="AO191" s="982"/>
      <c r="AP191" s="982"/>
      <c r="AQ191" s="581"/>
      <c r="AR191" s="500"/>
      <c r="AS191" s="500"/>
      <c r="AT191" s="581"/>
      <c r="AU191" s="1003"/>
      <c r="AV191" s="500" t="s">
        <v>1088</v>
      </c>
      <c r="AW191" s="500"/>
      <c r="AX191" s="500"/>
      <c r="AY191" s="500"/>
      <c r="AZ191" s="500"/>
      <c r="BA191" s="500"/>
      <c r="BB191" s="500"/>
      <c r="BC191" s="500"/>
      <c r="BD191" s="500"/>
      <c r="BE191" s="866" t="s">
        <v>1088</v>
      </c>
      <c r="BF191" s="581"/>
      <c r="BG191" s="602"/>
      <c r="BH191" s="56"/>
      <c r="BI191" s="57"/>
      <c r="BJ191" s="1371"/>
      <c r="BK191" s="186"/>
      <c r="BL191" s="186"/>
      <c r="BM191" s="186"/>
      <c r="BN191" s="186"/>
      <c r="BO191" s="141"/>
      <c r="BP191" s="141"/>
      <c r="BQ191" s="141"/>
      <c r="BR191" s="141"/>
      <c r="BS191" s="141"/>
      <c r="BT191" s="186"/>
      <c r="BU191" s="186"/>
      <c r="BV191" s="186"/>
      <c r="BW191" s="186"/>
      <c r="BX191" s="186"/>
      <c r="BY191" s="1423"/>
      <c r="BZ191" s="186"/>
      <c r="CA191" s="57"/>
      <c r="CB191" s="57"/>
    </row>
    <row r="192" spans="1:80" s="57" customFormat="1" ht="25.5" customHeight="1" thickBot="1" x14ac:dyDescent="0.3">
      <c r="A192" s="21">
        <v>204</v>
      </c>
      <c r="B192" s="1064">
        <v>12</v>
      </c>
      <c r="C192" s="45">
        <v>204</v>
      </c>
      <c r="D192" s="1338" t="s">
        <v>289</v>
      </c>
      <c r="E192" s="63">
        <v>1</v>
      </c>
      <c r="F192" s="439"/>
      <c r="G192" s="459">
        <v>2013</v>
      </c>
      <c r="H192" s="127"/>
      <c r="I192" s="189"/>
      <c r="J192" s="34"/>
      <c r="K192" s="526"/>
      <c r="L192" s="500"/>
      <c r="M192" s="581"/>
      <c r="N192" s="534"/>
      <c r="O192" s="109"/>
      <c r="P192" s="109" t="s">
        <v>1444</v>
      </c>
      <c r="Q192" s="109" t="s">
        <v>1444</v>
      </c>
      <c r="R192" s="526" t="s">
        <v>1317</v>
      </c>
      <c r="S192" s="526" t="s">
        <v>1317</v>
      </c>
      <c r="T192" s="526"/>
      <c r="U192" s="353">
        <v>2013</v>
      </c>
      <c r="W192" s="110" t="s">
        <v>1460</v>
      </c>
      <c r="X192" s="873"/>
      <c r="Y192" s="190"/>
      <c r="Z192" s="190"/>
      <c r="AA192" s="500"/>
      <c r="AB192" s="63"/>
      <c r="AC192" s="193"/>
      <c r="AD192" s="526"/>
      <c r="AE192" s="190"/>
      <c r="AF192" s="649"/>
      <c r="AG192" s="1124"/>
      <c r="AH192" s="558"/>
      <c r="AI192" s="1124"/>
      <c r="AJ192" s="1125"/>
      <c r="AK192" s="475"/>
      <c r="AL192" s="491"/>
      <c r="AM192" s="617" t="s">
        <v>1461</v>
      </c>
      <c r="AN192" s="1304">
        <v>4</v>
      </c>
      <c r="AO192" s="982"/>
      <c r="AP192" s="982"/>
      <c r="AQ192" s="581"/>
      <c r="AR192" s="500"/>
      <c r="AS192" s="500"/>
      <c r="AT192" s="581"/>
      <c r="AU192" s="1003"/>
      <c r="AV192" s="500" t="s">
        <v>1088</v>
      </c>
      <c r="AW192" s="500"/>
      <c r="AX192" s="500"/>
      <c r="AY192" s="500"/>
      <c r="AZ192" s="500"/>
      <c r="BA192" s="500"/>
      <c r="BB192" s="500"/>
      <c r="BC192" s="500"/>
      <c r="BD192" s="500"/>
      <c r="BE192" s="866" t="s">
        <v>1088</v>
      </c>
      <c r="BF192" s="581"/>
      <c r="BG192" s="602"/>
      <c r="BH192" s="56"/>
      <c r="BJ192" s="1371"/>
      <c r="BK192" s="186"/>
      <c r="BL192" s="186"/>
      <c r="BM192" s="186"/>
      <c r="BN192" s="186"/>
      <c r="BO192" s="141"/>
      <c r="BP192" s="141"/>
      <c r="BQ192" s="141"/>
      <c r="BR192" s="141"/>
      <c r="BS192" s="141"/>
      <c r="BT192" s="186"/>
      <c r="BU192" s="186"/>
      <c r="BV192" s="186"/>
      <c r="BW192" s="186"/>
      <c r="BX192" s="186"/>
      <c r="BY192" s="1423"/>
      <c r="BZ192" s="186"/>
    </row>
    <row r="193" spans="1:80" s="58" customFormat="1" ht="27" customHeight="1" x14ac:dyDescent="0.25">
      <c r="A193" s="21">
        <v>206</v>
      </c>
      <c r="B193" s="1064">
        <v>206</v>
      </c>
      <c r="C193" s="45">
        <v>206</v>
      </c>
      <c r="D193" s="1338" t="s">
        <v>292</v>
      </c>
      <c r="E193" s="63">
        <v>1</v>
      </c>
      <c r="F193" s="439"/>
      <c r="G193" s="34">
        <v>2017</v>
      </c>
      <c r="H193" s="63"/>
      <c r="I193" s="189"/>
      <c r="J193" s="34"/>
      <c r="K193" s="526"/>
      <c r="L193" s="500"/>
      <c r="M193" s="581"/>
      <c r="N193" s="534"/>
      <c r="O193" s="109"/>
      <c r="P193" s="109"/>
      <c r="Q193" s="109"/>
      <c r="R193" s="526"/>
      <c r="S193" s="526"/>
      <c r="T193" s="526"/>
      <c r="U193" s="526"/>
      <c r="V193" s="109"/>
      <c r="W193" s="109"/>
      <c r="X193" s="873"/>
      <c r="Y193" s="190"/>
      <c r="Z193" s="190"/>
      <c r="AA193" s="500"/>
      <c r="AB193" s="63"/>
      <c r="AC193" s="193"/>
      <c r="AD193" s="526"/>
      <c r="AE193" s="190"/>
      <c r="AF193" s="649"/>
      <c r="AG193" s="1124"/>
      <c r="AH193" s="558"/>
      <c r="AI193" s="1124"/>
      <c r="AJ193" s="1125"/>
      <c r="AK193" s="475"/>
      <c r="AL193" s="491"/>
      <c r="AM193" s="617" t="s">
        <v>1461</v>
      </c>
      <c r="AN193" s="1304">
        <v>1</v>
      </c>
      <c r="AO193" s="982"/>
      <c r="AP193" s="982"/>
      <c r="AQ193" s="581"/>
      <c r="AR193" s="500"/>
      <c r="AS193" s="500"/>
      <c r="AT193" s="581"/>
      <c r="AU193" s="1003"/>
      <c r="AV193" s="500"/>
      <c r="AW193" s="500"/>
      <c r="AX193" s="500"/>
      <c r="AY193" s="500"/>
      <c r="AZ193" s="500"/>
      <c r="BA193" s="500"/>
      <c r="BB193" s="581"/>
      <c r="BC193" s="500"/>
      <c r="BD193" s="500"/>
      <c r="BE193" s="603"/>
      <c r="BF193" s="581"/>
      <c r="BG193" s="602"/>
      <c r="BH193" s="56"/>
      <c r="BI193" s="57"/>
      <c r="BJ193" s="849"/>
      <c r="BK193" s="1413"/>
      <c r="BL193" s="1413"/>
      <c r="BM193" s="1413"/>
      <c r="BN193" s="1466"/>
      <c r="BO193" s="1429"/>
      <c r="BP193" s="1429"/>
      <c r="BQ193" s="1429"/>
      <c r="BR193" s="1429"/>
      <c r="BS193" s="1502"/>
      <c r="BT193" s="1413"/>
      <c r="BU193" s="1413"/>
      <c r="BV193" s="1402"/>
      <c r="BW193" s="1413"/>
      <c r="BX193" s="1413"/>
      <c r="BY193" s="1422"/>
      <c r="BZ193" s="1466"/>
      <c r="CA193" s="57"/>
      <c r="CB193" s="57"/>
    </row>
    <row r="194" spans="1:80" ht="15.75" thickBot="1" x14ac:dyDescent="0.3">
      <c r="A194" s="21">
        <v>209</v>
      </c>
      <c r="B194" s="1064">
        <v>209</v>
      </c>
      <c r="C194" s="38">
        <v>209</v>
      </c>
      <c r="D194" s="1371" t="s">
        <v>298</v>
      </c>
      <c r="E194" s="184">
        <v>1</v>
      </c>
      <c r="F194" s="37"/>
      <c r="G194" s="669">
        <v>2003</v>
      </c>
      <c r="H194" s="184"/>
      <c r="I194" s="959"/>
      <c r="J194" s="786" t="s">
        <v>1324</v>
      </c>
      <c r="K194" s="523"/>
      <c r="L194" s="501"/>
      <c r="M194" s="582"/>
      <c r="N194" s="535"/>
      <c r="O194" s="522"/>
      <c r="P194" s="522"/>
      <c r="Q194" s="522"/>
      <c r="R194" s="523"/>
      <c r="S194" s="523"/>
      <c r="T194" s="523"/>
      <c r="U194" s="523"/>
      <c r="V194" s="522"/>
      <c r="W194" s="522"/>
      <c r="X194" s="874"/>
      <c r="Y194" s="185"/>
      <c r="Z194" s="185"/>
      <c r="AA194" s="501"/>
      <c r="AB194" s="184"/>
      <c r="AC194" s="187"/>
      <c r="AD194" s="523"/>
      <c r="AE194" s="185"/>
      <c r="AF194" s="650"/>
      <c r="AG194" s="1126"/>
      <c r="AH194" s="559"/>
      <c r="AI194" s="1126"/>
      <c r="AJ194" s="1127"/>
      <c r="AK194" s="476"/>
      <c r="AL194" s="492"/>
      <c r="AM194" s="618" t="s">
        <v>1461</v>
      </c>
      <c r="AN194" s="1305">
        <v>1</v>
      </c>
      <c r="AO194" s="983"/>
      <c r="AP194" s="983"/>
      <c r="AQ194" s="582"/>
      <c r="AR194" s="501"/>
      <c r="AS194" s="501"/>
      <c r="AT194" s="582"/>
      <c r="AU194" s="1004"/>
      <c r="AV194" s="501"/>
      <c r="AW194" s="501"/>
      <c r="AX194" s="501"/>
      <c r="AY194" s="501"/>
      <c r="AZ194" s="501"/>
      <c r="BA194" s="501"/>
      <c r="BB194" s="582"/>
      <c r="BC194" s="501"/>
      <c r="BD194" s="501"/>
      <c r="BE194" s="604"/>
      <c r="BF194" s="582"/>
      <c r="BG194" s="681"/>
      <c r="BH194" s="569"/>
      <c r="BI194" s="188"/>
      <c r="BJ194" s="849"/>
      <c r="BK194" s="1413"/>
      <c r="BL194" s="1413"/>
      <c r="BM194" s="1413"/>
      <c r="BN194" s="1467"/>
      <c r="BO194" s="1429" t="s">
        <v>1078</v>
      </c>
      <c r="BP194" s="1429"/>
      <c r="BQ194" s="1429"/>
      <c r="BR194" s="1429"/>
      <c r="BS194" s="1503"/>
      <c r="BT194" s="1413"/>
      <c r="BU194" s="1413"/>
      <c r="BV194" s="1402"/>
      <c r="BW194" s="1413"/>
      <c r="BX194" s="1413"/>
      <c r="BY194" s="1422"/>
      <c r="BZ194" s="1467"/>
      <c r="CA194" s="188"/>
      <c r="CB194" s="188"/>
    </row>
    <row r="195" spans="1:80" s="57" customFormat="1" ht="36" x14ac:dyDescent="0.25">
      <c r="A195" s="44">
        <v>210</v>
      </c>
      <c r="B195" s="1064">
        <v>210</v>
      </c>
      <c r="C195" s="44">
        <v>210</v>
      </c>
      <c r="D195" s="1372" t="s">
        <v>300</v>
      </c>
      <c r="E195" s="49">
        <v>1</v>
      </c>
      <c r="F195" s="435"/>
      <c r="G195" s="182">
        <v>2017</v>
      </c>
      <c r="H195" s="49"/>
      <c r="I195" s="960"/>
      <c r="J195" s="801" t="s">
        <v>1324</v>
      </c>
      <c r="K195" s="115" t="s">
        <v>1462</v>
      </c>
      <c r="L195" s="499"/>
      <c r="M195" s="580"/>
      <c r="N195" s="518"/>
      <c r="O195" s="112"/>
      <c r="P195" s="112" t="s">
        <v>1463</v>
      </c>
      <c r="Q195" s="112" t="s">
        <v>1821</v>
      </c>
      <c r="R195" s="499" t="s">
        <v>1086</v>
      </c>
      <c r="S195" s="499" t="s">
        <v>1086</v>
      </c>
      <c r="T195" s="335"/>
      <c r="U195" s="335">
        <v>2016</v>
      </c>
      <c r="V195" s="112">
        <v>7965</v>
      </c>
      <c r="W195" s="112"/>
      <c r="X195" s="872" t="s">
        <v>1464</v>
      </c>
      <c r="Y195" s="207"/>
      <c r="Z195" s="973"/>
      <c r="AA195" s="499"/>
      <c r="AB195" s="49"/>
      <c r="AC195" s="208"/>
      <c r="AD195" s="335"/>
      <c r="AE195" s="207"/>
      <c r="AF195" s="651"/>
      <c r="AG195" s="1118"/>
      <c r="AH195" s="556"/>
      <c r="AI195" s="1118"/>
      <c r="AJ195" s="887"/>
      <c r="AK195" s="471"/>
      <c r="AL195" s="485"/>
      <c r="AM195" s="619" t="s">
        <v>1461</v>
      </c>
      <c r="AN195" s="1306">
        <v>1</v>
      </c>
      <c r="AO195" s="980"/>
      <c r="AP195" s="980"/>
      <c r="AQ195" s="580"/>
      <c r="AR195" s="499"/>
      <c r="AS195" s="499"/>
      <c r="AT195" s="580"/>
      <c r="AU195" s="1001"/>
      <c r="AV195" s="499"/>
      <c r="AW195" s="499"/>
      <c r="AX195" s="499"/>
      <c r="AY195" s="499"/>
      <c r="AZ195" s="499"/>
      <c r="BA195" s="499"/>
      <c r="BB195" s="580"/>
      <c r="BC195" s="499"/>
      <c r="BD195" s="499"/>
      <c r="BE195" s="592"/>
      <c r="BF195" s="580"/>
      <c r="BG195" s="680"/>
      <c r="BH195" s="568"/>
      <c r="BI195" s="58"/>
      <c r="BJ195" s="849"/>
      <c r="BK195" s="1413"/>
      <c r="BL195" s="1413"/>
      <c r="BM195" s="1413"/>
      <c r="BN195" s="1602"/>
      <c r="BO195" s="1429" t="s">
        <v>1078</v>
      </c>
      <c r="BP195" s="1429"/>
      <c r="BQ195" s="1429"/>
      <c r="BR195" s="1429"/>
      <c r="BS195" s="1617"/>
      <c r="BT195" s="1413"/>
      <c r="BU195" s="1413"/>
      <c r="BV195" s="1402"/>
      <c r="BW195" s="1413"/>
      <c r="BX195" s="1413"/>
      <c r="BY195" s="1422"/>
      <c r="BZ195" s="1602"/>
      <c r="CA195" s="58"/>
      <c r="CB195" s="58"/>
    </row>
    <row r="196" spans="1:80" s="57" customFormat="1" ht="34.5" customHeight="1" x14ac:dyDescent="0.25">
      <c r="A196" s="21">
        <v>211</v>
      </c>
      <c r="B196" s="1064">
        <v>16</v>
      </c>
      <c r="C196" s="45">
        <v>211</v>
      </c>
      <c r="D196" s="1338" t="s">
        <v>302</v>
      </c>
      <c r="E196" s="63">
        <v>1</v>
      </c>
      <c r="F196" s="439"/>
      <c r="G196" s="34">
        <v>2013</v>
      </c>
      <c r="H196" s="63"/>
      <c r="I196" s="189"/>
      <c r="J196" s="578"/>
      <c r="K196" s="526"/>
      <c r="L196" s="500"/>
      <c r="M196" s="581"/>
      <c r="N196" s="534"/>
      <c r="O196" s="109"/>
      <c r="P196" s="109"/>
      <c r="Q196" s="109"/>
      <c r="R196" s="526"/>
      <c r="S196" s="526"/>
      <c r="T196" s="526"/>
      <c r="U196" s="526"/>
      <c r="V196" s="109"/>
      <c r="W196" s="109"/>
      <c r="X196" s="873"/>
      <c r="Y196" s="190"/>
      <c r="Z196" s="190"/>
      <c r="AA196" s="500"/>
      <c r="AB196" s="63"/>
      <c r="AC196" s="193"/>
      <c r="AD196" s="526"/>
      <c r="AE196" s="190"/>
      <c r="AF196" s="649"/>
      <c r="AG196" s="1124"/>
      <c r="AH196" s="558"/>
      <c r="AI196" s="1124"/>
      <c r="AJ196" s="1125"/>
      <c r="AK196" s="475"/>
      <c r="AL196" s="491"/>
      <c r="AM196" s="617" t="s">
        <v>1461</v>
      </c>
      <c r="AN196" s="1304">
        <v>4</v>
      </c>
      <c r="AO196" s="982"/>
      <c r="AP196" s="982"/>
      <c r="AQ196" s="581"/>
      <c r="AR196" s="500"/>
      <c r="AS196" s="500"/>
      <c r="AT196" s="581"/>
      <c r="AU196" s="1003"/>
      <c r="AV196" s="500" t="s">
        <v>1101</v>
      </c>
      <c r="AW196" s="500"/>
      <c r="AX196" s="500"/>
      <c r="AY196" s="500"/>
      <c r="AZ196" s="500"/>
      <c r="BA196" s="500"/>
      <c r="BB196" s="581"/>
      <c r="BC196" s="500"/>
      <c r="BD196" s="500"/>
      <c r="BE196" s="603"/>
      <c r="BF196" s="581"/>
      <c r="BG196" s="602"/>
      <c r="BH196" s="56"/>
      <c r="BJ196" s="1371"/>
      <c r="BK196" s="186"/>
      <c r="BL196" s="186"/>
      <c r="BM196" s="186"/>
      <c r="BN196" s="186"/>
      <c r="BO196" s="141"/>
      <c r="BP196" s="141"/>
      <c r="BQ196" s="141"/>
      <c r="BR196" s="141"/>
      <c r="BS196" s="141"/>
      <c r="BT196" s="186"/>
      <c r="BU196" s="186"/>
      <c r="BV196" s="186"/>
      <c r="BW196" s="186"/>
      <c r="BX196" s="186"/>
      <c r="BY196" s="1423"/>
      <c r="BZ196" s="186"/>
    </row>
    <row r="197" spans="1:80" ht="108" x14ac:dyDescent="0.25">
      <c r="A197" s="21">
        <v>212</v>
      </c>
      <c r="B197" s="1064">
        <v>16</v>
      </c>
      <c r="C197" s="44">
        <v>212</v>
      </c>
      <c r="D197" s="1372" t="s">
        <v>304</v>
      </c>
      <c r="E197" s="49">
        <v>1</v>
      </c>
      <c r="F197" s="435"/>
      <c r="G197" s="182">
        <v>2007</v>
      </c>
      <c r="H197" s="49"/>
      <c r="I197" s="960"/>
      <c r="J197" s="801" t="s">
        <v>1324</v>
      </c>
      <c r="K197" s="335"/>
      <c r="M197" s="510"/>
      <c r="P197" s="112"/>
      <c r="Q197" s="112"/>
      <c r="R197" s="112" t="s">
        <v>1465</v>
      </c>
      <c r="S197" s="335" t="s">
        <v>1092</v>
      </c>
      <c r="T197" s="497"/>
      <c r="U197" s="497"/>
      <c r="V197" s="74"/>
      <c r="AG197" s="1118"/>
      <c r="AI197" s="465"/>
      <c r="AJ197" s="888"/>
      <c r="AM197" s="619" t="s">
        <v>1461</v>
      </c>
      <c r="AN197" s="1306">
        <v>4</v>
      </c>
      <c r="AO197" s="980"/>
      <c r="AP197" s="980"/>
      <c r="AU197" s="1587"/>
      <c r="AV197" s="107" t="s">
        <v>1101</v>
      </c>
      <c r="BB197" s="510"/>
      <c r="BE197" s="589"/>
      <c r="BJ197" s="1371"/>
      <c r="BK197" s="186"/>
      <c r="BL197" s="186"/>
      <c r="BM197" s="186"/>
      <c r="BN197" s="1602"/>
      <c r="BO197" s="141"/>
      <c r="BP197" s="141"/>
      <c r="BQ197" s="141"/>
      <c r="BR197" s="141"/>
      <c r="BS197" s="1660"/>
      <c r="BT197" s="186"/>
      <c r="BU197" s="186"/>
      <c r="BV197" s="186"/>
      <c r="BW197" s="186"/>
      <c r="BX197" s="186"/>
      <c r="BY197" s="1423"/>
      <c r="BZ197" s="1602"/>
    </row>
    <row r="198" spans="1:80" x14ac:dyDescent="0.25">
      <c r="A198" s="21">
        <v>213</v>
      </c>
      <c r="B198" s="1064">
        <v>16</v>
      </c>
      <c r="C198" s="45">
        <v>213</v>
      </c>
      <c r="D198" s="1338" t="s">
        <v>306</v>
      </c>
      <c r="E198" s="63">
        <v>1</v>
      </c>
      <c r="F198" s="439"/>
      <c r="G198" s="34">
        <v>2011</v>
      </c>
      <c r="H198" s="63"/>
      <c r="I198" s="189"/>
      <c r="J198" s="578"/>
      <c r="K198" s="526"/>
      <c r="L198" s="500"/>
      <c r="M198" s="581"/>
      <c r="N198" s="534"/>
      <c r="O198" s="109"/>
      <c r="P198" s="109"/>
      <c r="Q198" s="109"/>
      <c r="R198" s="526"/>
      <c r="S198" s="526"/>
      <c r="T198" s="526"/>
      <c r="U198" s="526"/>
      <c r="V198" s="109"/>
      <c r="W198" s="109"/>
      <c r="X198" s="873"/>
      <c r="Y198" s="190"/>
      <c r="Z198" s="190"/>
      <c r="AA198" s="500"/>
      <c r="AB198" s="63"/>
      <c r="AC198" s="193"/>
      <c r="AD198" s="526"/>
      <c r="AE198" s="190"/>
      <c r="AF198" s="649"/>
      <c r="AG198" s="1124"/>
      <c r="AH198" s="558"/>
      <c r="AI198" s="1124"/>
      <c r="AJ198" s="1125"/>
      <c r="AK198" s="475"/>
      <c r="AL198" s="491"/>
      <c r="AM198" s="617" t="s">
        <v>1461</v>
      </c>
      <c r="AN198" s="1304">
        <v>4</v>
      </c>
      <c r="AO198" s="982"/>
      <c r="AP198" s="982"/>
      <c r="AQ198" s="581"/>
      <c r="AR198" s="500"/>
      <c r="AS198" s="500"/>
      <c r="AT198" s="581"/>
      <c r="AU198" s="1003"/>
      <c r="AV198" s="500" t="s">
        <v>1101</v>
      </c>
      <c r="AW198" s="500"/>
      <c r="AX198" s="500"/>
      <c r="AY198" s="500"/>
      <c r="AZ198" s="500"/>
      <c r="BA198" s="500"/>
      <c r="BB198" s="581"/>
      <c r="BC198" s="500"/>
      <c r="BD198" s="500"/>
      <c r="BE198" s="603"/>
      <c r="BF198" s="581"/>
      <c r="BG198" s="602"/>
      <c r="BH198" s="56"/>
      <c r="BI198" s="57"/>
      <c r="BJ198" s="1371"/>
      <c r="BK198" s="186"/>
      <c r="BL198" s="186"/>
      <c r="BM198" s="186"/>
      <c r="BN198" s="1602"/>
      <c r="BO198" s="141"/>
      <c r="BP198" s="141"/>
      <c r="BQ198" s="141"/>
      <c r="BR198" s="141"/>
      <c r="BS198" s="1660"/>
      <c r="BT198" s="186"/>
      <c r="BU198" s="186"/>
      <c r="BV198" s="186"/>
      <c r="BW198" s="186"/>
      <c r="BX198" s="186"/>
      <c r="BY198" s="1423"/>
      <c r="BZ198" s="1602"/>
      <c r="CA198" s="57"/>
      <c r="CB198" s="57"/>
    </row>
    <row r="199" spans="1:80" x14ac:dyDescent="0.25">
      <c r="A199" s="44">
        <v>214</v>
      </c>
      <c r="B199" s="1064">
        <v>16</v>
      </c>
      <c r="C199" s="44">
        <v>214</v>
      </c>
      <c r="D199" s="1372" t="s">
        <v>307</v>
      </c>
      <c r="E199" s="49">
        <v>1</v>
      </c>
      <c r="F199" s="435"/>
      <c r="G199" s="182">
        <v>2007</v>
      </c>
      <c r="H199" s="49"/>
      <c r="I199" s="960"/>
      <c r="J199" s="801" t="s">
        <v>1324</v>
      </c>
      <c r="K199" s="335"/>
      <c r="L199" s="499"/>
      <c r="M199" s="580"/>
      <c r="N199" s="518"/>
      <c r="O199" s="112"/>
      <c r="P199" s="112"/>
      <c r="Q199" s="112"/>
      <c r="R199" s="335"/>
      <c r="S199" s="335"/>
      <c r="T199" s="335"/>
      <c r="U199" s="335"/>
      <c r="V199" s="112"/>
      <c r="W199" s="112"/>
      <c r="X199" s="872"/>
      <c r="Y199" s="207"/>
      <c r="Z199" s="207"/>
      <c r="AA199" s="499"/>
      <c r="AB199" s="49"/>
      <c r="AC199" s="208"/>
      <c r="AD199" s="335"/>
      <c r="AE199" s="207"/>
      <c r="AF199" s="651"/>
      <c r="AG199" s="1118"/>
      <c r="AH199" s="556"/>
      <c r="AI199" s="1118"/>
      <c r="AJ199" s="887"/>
      <c r="AK199" s="471"/>
      <c r="AL199" s="485"/>
      <c r="AM199" s="619" t="s">
        <v>1461</v>
      </c>
      <c r="AN199" s="1306">
        <v>1</v>
      </c>
      <c r="AO199" s="980"/>
      <c r="AP199" s="980"/>
      <c r="AQ199" s="580"/>
      <c r="AR199" s="499"/>
      <c r="AS199" s="499"/>
      <c r="AT199" s="580"/>
      <c r="AU199" s="1001"/>
      <c r="AV199" s="499"/>
      <c r="AW199" s="499"/>
      <c r="AX199" s="499"/>
      <c r="AY199" s="499"/>
      <c r="AZ199" s="499"/>
      <c r="BA199" s="499"/>
      <c r="BB199" s="580"/>
      <c r="BC199" s="499"/>
      <c r="BD199" s="499"/>
      <c r="BE199" s="592"/>
      <c r="BF199" s="580"/>
      <c r="BG199" s="680"/>
      <c r="BH199" s="568"/>
      <c r="BI199" s="58"/>
      <c r="BJ199" s="849"/>
      <c r="BK199" s="1413"/>
      <c r="BL199" s="1413"/>
      <c r="BM199" s="1413"/>
      <c r="BN199" s="1602"/>
      <c r="BO199" s="1429" t="s">
        <v>1078</v>
      </c>
      <c r="BP199" s="1429"/>
      <c r="BQ199" s="1429"/>
      <c r="BR199" s="1429"/>
      <c r="BS199" s="1617"/>
      <c r="BT199" s="1413"/>
      <c r="BU199" s="1413"/>
      <c r="BV199" s="1402"/>
      <c r="BW199" s="1413"/>
      <c r="BX199" s="1413"/>
      <c r="BY199" s="1422"/>
      <c r="BZ199" s="1602"/>
      <c r="CA199" s="58"/>
      <c r="CB199" s="58"/>
    </row>
    <row r="200" spans="1:80" ht="36" x14ac:dyDescent="0.25">
      <c r="A200" s="21">
        <v>218</v>
      </c>
      <c r="B200" s="1064">
        <v>218</v>
      </c>
      <c r="C200" s="21">
        <v>218</v>
      </c>
      <c r="D200" s="1196" t="s">
        <v>315</v>
      </c>
      <c r="E200" s="54"/>
      <c r="F200" s="254"/>
      <c r="G200" s="254">
        <v>1994</v>
      </c>
      <c r="H200" s="1584"/>
      <c r="I200" s="40"/>
      <c r="J200" s="24">
        <v>371</v>
      </c>
      <c r="K200" s="74" t="s">
        <v>1466</v>
      </c>
      <c r="M200" s="510"/>
      <c r="P200" s="112" t="s">
        <v>1467</v>
      </c>
      <c r="Q200" s="112" t="s">
        <v>4580</v>
      </c>
      <c r="R200" s="335" t="s">
        <v>1317</v>
      </c>
      <c r="S200" s="335" t="s">
        <v>1317</v>
      </c>
      <c r="U200" s="107">
        <v>1990</v>
      </c>
      <c r="V200" s="121">
        <v>131591</v>
      </c>
      <c r="X200" s="871"/>
      <c r="AG200" s="131" t="s">
        <v>1468</v>
      </c>
      <c r="AI200" s="465" t="s">
        <v>1393</v>
      </c>
      <c r="AJ200" s="888"/>
      <c r="AM200" s="614" t="s">
        <v>1461</v>
      </c>
      <c r="AN200" s="1295">
        <v>1</v>
      </c>
      <c r="AO200" s="461" t="s">
        <v>1382</v>
      </c>
      <c r="AP200" s="461" t="s">
        <v>1382</v>
      </c>
      <c r="AR200" s="497" t="s">
        <v>1151</v>
      </c>
      <c r="AS200" s="497" t="s">
        <v>1393</v>
      </c>
      <c r="BB200" s="510"/>
      <c r="BE200" s="589"/>
      <c r="BJ200" s="1387" t="s">
        <v>1078</v>
      </c>
      <c r="BK200" s="1415" t="s">
        <v>1077</v>
      </c>
      <c r="BL200" s="1415"/>
      <c r="BM200" s="1415" t="s">
        <v>1078</v>
      </c>
      <c r="BN200" s="1595"/>
      <c r="BO200" s="1398" t="s">
        <v>1077</v>
      </c>
      <c r="BP200" s="1398" t="s">
        <v>1078</v>
      </c>
      <c r="BQ200" s="1398" t="s">
        <v>1078</v>
      </c>
      <c r="BR200" s="1398"/>
      <c r="BS200" s="1610"/>
      <c r="BT200" s="1415" t="s">
        <v>1077</v>
      </c>
      <c r="BU200" s="1415" t="s">
        <v>1077</v>
      </c>
      <c r="BV200" s="1567" t="s">
        <v>1077</v>
      </c>
      <c r="BW200" s="1415" t="s">
        <v>1078</v>
      </c>
      <c r="BX200" s="1415" t="s">
        <v>1078</v>
      </c>
      <c r="BY200" s="1425" t="s">
        <v>1078</v>
      </c>
      <c r="BZ200" s="1595"/>
    </row>
    <row r="201" spans="1:80" ht="30" x14ac:dyDescent="0.25">
      <c r="A201" s="21">
        <v>219</v>
      </c>
      <c r="B201" s="1064">
        <v>16</v>
      </c>
      <c r="C201" s="45">
        <v>219</v>
      </c>
      <c r="D201" s="1202" t="s">
        <v>318</v>
      </c>
      <c r="E201" s="55">
        <v>1</v>
      </c>
      <c r="F201" s="439"/>
      <c r="G201" s="439">
        <v>2014</v>
      </c>
      <c r="H201" s="55"/>
      <c r="I201" s="103"/>
      <c r="J201" s="34"/>
      <c r="K201" s="526"/>
      <c r="L201" s="500"/>
      <c r="M201" s="581"/>
      <c r="N201" s="534"/>
      <c r="O201" s="109"/>
      <c r="P201" s="109"/>
      <c r="Q201" s="109"/>
      <c r="R201" s="526"/>
      <c r="S201" s="526"/>
      <c r="T201" s="500"/>
      <c r="U201" s="500"/>
      <c r="V201" s="190"/>
      <c r="W201" s="109"/>
      <c r="X201" s="873"/>
      <c r="Y201" s="190"/>
      <c r="Z201" s="190"/>
      <c r="AA201" s="500"/>
      <c r="AB201" s="63"/>
      <c r="AC201" s="193"/>
      <c r="AD201" s="526"/>
      <c r="AE201" s="190"/>
      <c r="AF201" s="649"/>
      <c r="AG201" s="1638"/>
      <c r="AH201" s="558"/>
      <c r="AI201" s="1124"/>
      <c r="AJ201" s="1125"/>
      <c r="AK201" s="475"/>
      <c r="AL201" s="491"/>
      <c r="AM201" s="617" t="s">
        <v>1461</v>
      </c>
      <c r="AN201" s="1304">
        <v>4</v>
      </c>
      <c r="AO201" s="982"/>
      <c r="AP201" s="982"/>
      <c r="AQ201" s="581"/>
      <c r="AR201" s="500"/>
      <c r="AS201" s="500"/>
      <c r="AT201" s="581"/>
      <c r="AU201" s="1003"/>
      <c r="AV201" s="500" t="s">
        <v>1101</v>
      </c>
      <c r="AW201" s="500"/>
      <c r="AX201" s="500"/>
      <c r="AY201" s="500"/>
      <c r="AZ201" s="500"/>
      <c r="BA201" s="500"/>
      <c r="BB201" s="581"/>
      <c r="BC201" s="500"/>
      <c r="BD201" s="500"/>
      <c r="BE201" s="603"/>
      <c r="BF201" s="581"/>
      <c r="BG201" s="602"/>
      <c r="BH201" s="56"/>
      <c r="BI201" s="57"/>
      <c r="BJ201" s="1335"/>
      <c r="BK201" s="1366"/>
      <c r="BL201" s="1366"/>
      <c r="BM201" s="1366"/>
      <c r="BN201" s="1595"/>
      <c r="BO201" s="1392"/>
      <c r="BP201" s="1392"/>
      <c r="BQ201" s="1392"/>
      <c r="BR201" s="1392"/>
      <c r="BS201" s="1655"/>
      <c r="BT201" s="1366"/>
      <c r="BU201" s="1366"/>
      <c r="BV201" s="1366"/>
      <c r="BW201" s="1366"/>
      <c r="BX201" s="1366"/>
      <c r="BY201" s="1419"/>
      <c r="BZ201" s="1595"/>
      <c r="CA201" s="57"/>
      <c r="CB201" s="57"/>
    </row>
    <row r="202" spans="1:80" x14ac:dyDescent="0.25">
      <c r="A202" s="21">
        <v>222</v>
      </c>
      <c r="B202" s="1064">
        <v>16</v>
      </c>
      <c r="C202" s="810">
        <v>222</v>
      </c>
      <c r="D202" s="1373" t="s">
        <v>324</v>
      </c>
      <c r="E202" s="405">
        <v>1</v>
      </c>
      <c r="F202" s="575"/>
      <c r="G202" s="791">
        <v>2012</v>
      </c>
      <c r="H202" s="405"/>
      <c r="I202" s="961"/>
      <c r="J202" s="34"/>
      <c r="K202" s="526"/>
      <c r="L202" s="500"/>
      <c r="M202" s="581"/>
      <c r="N202" s="534"/>
      <c r="O202" s="109"/>
      <c r="P202" s="109"/>
      <c r="Q202" s="109"/>
      <c r="R202" s="526"/>
      <c r="S202" s="526"/>
      <c r="T202" s="500"/>
      <c r="U202" s="500"/>
      <c r="V202" s="190"/>
      <c r="W202" s="109"/>
      <c r="X202" s="873"/>
      <c r="Y202" s="190"/>
      <c r="Z202" s="190"/>
      <c r="AA202" s="500"/>
      <c r="AB202" s="63"/>
      <c r="AC202" s="193"/>
      <c r="AD202" s="526"/>
      <c r="AE202" s="190"/>
      <c r="AF202" s="649"/>
      <c r="AG202" s="1638"/>
      <c r="AH202" s="558"/>
      <c r="AI202" s="1124"/>
      <c r="AJ202" s="1125"/>
      <c r="AK202" s="475"/>
      <c r="AL202" s="491"/>
      <c r="AM202" s="620" t="s">
        <v>1461</v>
      </c>
      <c r="AN202" s="1307">
        <v>4</v>
      </c>
      <c r="AO202" s="982"/>
      <c r="AP202" s="982"/>
      <c r="AQ202" s="581"/>
      <c r="AR202" s="500"/>
      <c r="AS202" s="500"/>
      <c r="AT202" s="581"/>
      <c r="AU202" s="1003"/>
      <c r="AV202" s="500" t="s">
        <v>1101</v>
      </c>
      <c r="AW202" s="500"/>
      <c r="AX202" s="500"/>
      <c r="AY202" s="500"/>
      <c r="AZ202" s="500"/>
      <c r="BA202" s="500"/>
      <c r="BB202" s="581"/>
      <c r="BC202" s="500"/>
      <c r="BD202" s="500"/>
      <c r="BE202" s="603"/>
      <c r="BF202" s="581"/>
      <c r="BG202" s="602"/>
      <c r="BH202" s="56"/>
      <c r="BI202" s="57"/>
      <c r="BJ202" s="1386"/>
      <c r="BK202" s="1414"/>
      <c r="BL202" s="1414"/>
      <c r="BM202" s="1414"/>
      <c r="BN202" s="1645"/>
      <c r="BO202" s="1433"/>
      <c r="BP202" s="1433"/>
      <c r="BQ202" s="1433"/>
      <c r="BR202" s="1433"/>
      <c r="BS202" s="1659"/>
      <c r="BT202" s="1414"/>
      <c r="BU202" s="1414"/>
      <c r="BV202" s="1414"/>
      <c r="BW202" s="1414"/>
      <c r="BX202" s="1414"/>
      <c r="BY202" s="1424"/>
      <c r="BZ202" s="1645"/>
      <c r="CA202" s="57"/>
      <c r="CB202" s="57"/>
    </row>
    <row r="203" spans="1:80" ht="72" x14ac:dyDescent="0.25">
      <c r="A203" s="21">
        <v>223</v>
      </c>
      <c r="B203" s="1064">
        <v>18</v>
      </c>
      <c r="C203" s="21">
        <v>223</v>
      </c>
      <c r="D203" s="1196" t="s">
        <v>326</v>
      </c>
      <c r="E203" s="54"/>
      <c r="F203" s="254"/>
      <c r="G203" s="254"/>
      <c r="H203" s="1584">
        <v>2006</v>
      </c>
      <c r="I203" s="40"/>
      <c r="J203" s="24">
        <v>2000</v>
      </c>
      <c r="K203" s="497" t="s">
        <v>1469</v>
      </c>
      <c r="M203" s="107"/>
      <c r="P203" s="74" t="s">
        <v>1470</v>
      </c>
      <c r="Q203" s="74" t="s">
        <v>1470</v>
      </c>
      <c r="R203" s="107" t="s">
        <v>1072</v>
      </c>
      <c r="S203" s="107" t="s">
        <v>1072</v>
      </c>
      <c r="T203" s="497" t="s">
        <v>1471</v>
      </c>
      <c r="U203" s="660" t="s">
        <v>1472</v>
      </c>
      <c r="V203" s="74">
        <v>612159</v>
      </c>
      <c r="X203" s="663" t="s">
        <v>1473</v>
      </c>
      <c r="Y203" s="74" t="s">
        <v>1474</v>
      </c>
      <c r="Z203" s="74" t="s">
        <v>1475</v>
      </c>
      <c r="AA203" s="74"/>
      <c r="AB203" s="21"/>
      <c r="AD203" s="74" t="s">
        <v>1476</v>
      </c>
      <c r="AE203" s="74"/>
      <c r="AG203" s="318" t="s">
        <v>1437</v>
      </c>
      <c r="AH203" s="74" t="s">
        <v>1477</v>
      </c>
      <c r="AI203" s="465" t="s">
        <v>1478</v>
      </c>
      <c r="AJ203" s="888" t="s">
        <v>1479</v>
      </c>
      <c r="AL203" s="468" t="s">
        <v>1480</v>
      </c>
      <c r="AN203" s="1051">
        <v>2.5</v>
      </c>
      <c r="AO203" s="497" t="s">
        <v>1437</v>
      </c>
      <c r="AP203" s="497" t="s">
        <v>1437</v>
      </c>
      <c r="AQ203" s="107" t="s">
        <v>1296</v>
      </c>
      <c r="AR203" s="497" t="s">
        <v>1151</v>
      </c>
      <c r="AS203" s="497" t="s">
        <v>1479</v>
      </c>
      <c r="AT203" s="107" t="s">
        <v>1151</v>
      </c>
      <c r="AU203" s="998" t="s">
        <v>1296</v>
      </c>
      <c r="AV203" s="107" t="s">
        <v>1101</v>
      </c>
      <c r="AW203" s="107" t="s">
        <v>1296</v>
      </c>
      <c r="AX203" s="107" t="s">
        <v>1296</v>
      </c>
      <c r="AY203" s="461" t="s">
        <v>1481</v>
      </c>
      <c r="AZ203" s="461" t="s">
        <v>1482</v>
      </c>
      <c r="BA203" s="107" t="s">
        <v>1305</v>
      </c>
      <c r="BB203" s="107" t="s">
        <v>1101</v>
      </c>
      <c r="BC203" s="107" t="s">
        <v>1296</v>
      </c>
      <c r="BD203" s="107" t="s">
        <v>1296</v>
      </c>
      <c r="BE203" s="595" t="s">
        <v>1296</v>
      </c>
      <c r="BF203" s="107"/>
      <c r="BJ203" s="1387" t="s">
        <v>1077</v>
      </c>
      <c r="BK203" s="1415" t="s">
        <v>1077</v>
      </c>
      <c r="BL203" s="1415" t="s">
        <v>1078</v>
      </c>
      <c r="BM203" s="1415" t="s">
        <v>1077</v>
      </c>
      <c r="BN203" s="1415"/>
      <c r="BO203" s="1399" t="s">
        <v>1077</v>
      </c>
      <c r="BP203" s="1399" t="s">
        <v>1078</v>
      </c>
      <c r="BQ203" s="1399" t="s">
        <v>1077</v>
      </c>
      <c r="BR203" s="1399" t="s">
        <v>1077</v>
      </c>
      <c r="BS203" s="1399"/>
      <c r="BT203" s="1415" t="s">
        <v>1077</v>
      </c>
      <c r="BU203" s="1415" t="s">
        <v>1077</v>
      </c>
      <c r="BV203" s="1415" t="s">
        <v>1078</v>
      </c>
      <c r="BW203" s="1415" t="s">
        <v>1077</v>
      </c>
      <c r="BX203" s="1415" t="s">
        <v>1084</v>
      </c>
      <c r="BY203" s="1425" t="s">
        <v>1078</v>
      </c>
      <c r="BZ203" s="1366"/>
    </row>
    <row r="204" spans="1:80" ht="72" x14ac:dyDescent="0.25">
      <c r="A204" s="21">
        <v>224</v>
      </c>
      <c r="B204" s="1064">
        <v>18</v>
      </c>
      <c r="C204" s="21">
        <v>224</v>
      </c>
      <c r="D204" s="1196" t="s">
        <v>329</v>
      </c>
      <c r="E204" s="54"/>
      <c r="F204" s="254"/>
      <c r="G204" s="254"/>
      <c r="H204" s="4">
        <v>2002</v>
      </c>
      <c r="I204" s="40"/>
      <c r="J204" s="24">
        <v>321</v>
      </c>
      <c r="K204" s="514"/>
      <c r="M204" s="107"/>
      <c r="P204" s="74" t="s">
        <v>1483</v>
      </c>
      <c r="Q204" s="74" t="s">
        <v>1148</v>
      </c>
      <c r="R204" s="107" t="s">
        <v>1072</v>
      </c>
      <c r="S204" s="107" t="s">
        <v>1072</v>
      </c>
      <c r="T204" s="497" t="s">
        <v>1484</v>
      </c>
      <c r="U204" s="497"/>
      <c r="V204" s="636"/>
      <c r="W204" s="636" t="s">
        <v>1123</v>
      </c>
      <c r="X204" s="663" t="s">
        <v>1473</v>
      </c>
      <c r="Y204" s="74" t="s">
        <v>1485</v>
      </c>
      <c r="Z204" s="6" t="s">
        <v>1486</v>
      </c>
      <c r="AB204" s="318" t="s">
        <v>1487</v>
      </c>
      <c r="AD204" s="74" t="s">
        <v>1488</v>
      </c>
      <c r="AE204" s="74" t="s">
        <v>1486</v>
      </c>
      <c r="AG204" s="318" t="s">
        <v>1437</v>
      </c>
      <c r="AH204" s="74" t="s">
        <v>1489</v>
      </c>
      <c r="AI204" s="465" t="s">
        <v>1490</v>
      </c>
      <c r="AJ204" s="1581" t="s">
        <v>1491</v>
      </c>
      <c r="AK204" s="477" t="s">
        <v>1492</v>
      </c>
      <c r="AL204" s="468" t="s">
        <v>1480</v>
      </c>
      <c r="AN204" s="1051">
        <v>2.5</v>
      </c>
      <c r="AO204" s="497" t="s">
        <v>1437</v>
      </c>
      <c r="AP204" s="497" t="s">
        <v>1437</v>
      </c>
      <c r="AQ204" s="107" t="s">
        <v>1296</v>
      </c>
      <c r="AR204" s="497" t="s">
        <v>1151</v>
      </c>
      <c r="AS204" s="497" t="s">
        <v>1493</v>
      </c>
      <c r="AT204" s="107" t="s">
        <v>1151</v>
      </c>
      <c r="AU204" s="998" t="s">
        <v>1296</v>
      </c>
      <c r="AV204" s="107" t="s">
        <v>1304</v>
      </c>
      <c r="AW204" s="107" t="s">
        <v>1296</v>
      </c>
      <c r="AX204" s="107" t="s">
        <v>1296</v>
      </c>
      <c r="AY204" s="461" t="s">
        <v>1481</v>
      </c>
      <c r="AZ204" s="461" t="s">
        <v>1482</v>
      </c>
      <c r="BA204" s="107" t="s">
        <v>1398</v>
      </c>
      <c r="BB204" s="107" t="s">
        <v>1296</v>
      </c>
      <c r="BC204" s="107" t="s">
        <v>1296</v>
      </c>
      <c r="BD204" s="107" t="s">
        <v>1296</v>
      </c>
      <c r="BE204" s="595" t="s">
        <v>1296</v>
      </c>
      <c r="BF204" s="107"/>
      <c r="BJ204" s="1387" t="s">
        <v>1077</v>
      </c>
      <c r="BK204" s="1415" t="s">
        <v>1077</v>
      </c>
      <c r="BL204" s="1415" t="s">
        <v>1078</v>
      </c>
      <c r="BM204" s="1415" t="s">
        <v>1078</v>
      </c>
      <c r="BN204" s="1415"/>
      <c r="BO204" s="1399" t="s">
        <v>1077</v>
      </c>
      <c r="BP204" s="1399" t="s">
        <v>1078</v>
      </c>
      <c r="BQ204" s="1399" t="s">
        <v>1077</v>
      </c>
      <c r="BR204" s="1399" t="s">
        <v>1077</v>
      </c>
      <c r="BS204" s="1399"/>
      <c r="BT204" s="1415" t="s">
        <v>1077</v>
      </c>
      <c r="BU204" s="1415" t="s">
        <v>1077</v>
      </c>
      <c r="BV204" s="1415" t="s">
        <v>1077</v>
      </c>
      <c r="BW204" s="1415" t="s">
        <v>1077</v>
      </c>
      <c r="BX204" s="1415" t="s">
        <v>1077</v>
      </c>
      <c r="BY204" s="1425" t="s">
        <v>1077</v>
      </c>
      <c r="BZ204" s="1366"/>
    </row>
    <row r="205" spans="1:80" ht="72" x14ac:dyDescent="0.25">
      <c r="A205" s="21">
        <v>225</v>
      </c>
      <c r="B205" s="1064">
        <v>18</v>
      </c>
      <c r="C205" s="21">
        <v>225</v>
      </c>
      <c r="D205" s="1196" t="s">
        <v>330</v>
      </c>
      <c r="E205" s="54"/>
      <c r="F205" s="254"/>
      <c r="G205" s="254"/>
      <c r="H205" s="1584">
        <v>2003</v>
      </c>
      <c r="I205" s="40"/>
      <c r="J205" s="24">
        <v>363</v>
      </c>
      <c r="K205" s="514" t="s">
        <v>1494</v>
      </c>
      <c r="M205" s="107"/>
      <c r="P205" s="74" t="s">
        <v>1483</v>
      </c>
      <c r="Q205" s="74" t="s">
        <v>1148</v>
      </c>
      <c r="R205" s="107" t="s">
        <v>1072</v>
      </c>
      <c r="S205" s="107" t="s">
        <v>1072</v>
      </c>
      <c r="V205" s="1578"/>
      <c r="W205" s="636" t="s">
        <v>1123</v>
      </c>
      <c r="X205" s="663" t="s">
        <v>1473</v>
      </c>
      <c r="Y205" s="74" t="s">
        <v>1485</v>
      </c>
      <c r="Z205" s="6" t="s">
        <v>1495</v>
      </c>
      <c r="AB205" s="318" t="s">
        <v>1496</v>
      </c>
      <c r="AD205" s="74" t="s">
        <v>1497</v>
      </c>
      <c r="AE205" s="74" t="s">
        <v>1495</v>
      </c>
      <c r="AG205" s="318" t="s">
        <v>1437</v>
      </c>
      <c r="AH205" s="74" t="s">
        <v>1489</v>
      </c>
      <c r="AI205" s="465"/>
      <c r="AJ205" s="888"/>
      <c r="AK205" s="477" t="s">
        <v>1492</v>
      </c>
      <c r="AL205" s="468" t="s">
        <v>1480</v>
      </c>
      <c r="AN205" s="1051">
        <v>2.5</v>
      </c>
      <c r="AO205" s="497" t="s">
        <v>1437</v>
      </c>
      <c r="AP205" s="497" t="s">
        <v>1437</v>
      </c>
      <c r="AQ205" s="509"/>
      <c r="AR205" s="353" t="s">
        <v>1151</v>
      </c>
      <c r="AS205" s="353" t="s">
        <v>1498</v>
      </c>
      <c r="AT205" s="509"/>
      <c r="AU205" s="999"/>
      <c r="AV205" s="433"/>
      <c r="AW205" s="433"/>
      <c r="AX205" s="433"/>
      <c r="AY205" s="433"/>
      <c r="AZ205" s="433"/>
      <c r="BA205" s="433" t="s">
        <v>1398</v>
      </c>
      <c r="BB205" s="509"/>
      <c r="BC205" s="433"/>
      <c r="BD205" s="433"/>
      <c r="BE205" s="590"/>
      <c r="BF205" s="509"/>
      <c r="BG205" s="600"/>
      <c r="BJ205" s="1387" t="s">
        <v>1078</v>
      </c>
      <c r="BK205" s="1415" t="s">
        <v>1077</v>
      </c>
      <c r="BL205" s="1415" t="s">
        <v>1078</v>
      </c>
      <c r="BM205" s="1415" t="s">
        <v>1078</v>
      </c>
      <c r="BN205" s="1415"/>
      <c r="BO205" s="1399" t="s">
        <v>1077</v>
      </c>
      <c r="BP205" s="1399" t="s">
        <v>1078</v>
      </c>
      <c r="BQ205" s="1399" t="s">
        <v>1077</v>
      </c>
      <c r="BR205" s="1399" t="s">
        <v>1077</v>
      </c>
      <c r="BS205" s="1399"/>
      <c r="BT205" s="1415" t="s">
        <v>1077</v>
      </c>
      <c r="BU205" s="1415" t="s">
        <v>1077</v>
      </c>
      <c r="BV205" s="1415" t="s">
        <v>1077</v>
      </c>
      <c r="BW205" s="1415" t="s">
        <v>1077</v>
      </c>
      <c r="BX205" s="1415" t="s">
        <v>1077</v>
      </c>
      <c r="BY205" s="1425" t="s">
        <v>1077</v>
      </c>
      <c r="BZ205" s="1366"/>
    </row>
    <row r="206" spans="1:80" ht="72" x14ac:dyDescent="0.25">
      <c r="A206" s="21">
        <v>226</v>
      </c>
      <c r="B206" s="1064">
        <v>18</v>
      </c>
      <c r="C206" s="21">
        <v>226</v>
      </c>
      <c r="D206" s="1196" t="s">
        <v>332</v>
      </c>
      <c r="E206" s="54"/>
      <c r="F206" s="254"/>
      <c r="G206" s="254"/>
      <c r="H206" s="1584">
        <v>2003</v>
      </c>
      <c r="I206" s="40"/>
      <c r="J206" s="24">
        <v>374</v>
      </c>
      <c r="K206" s="497" t="s">
        <v>1499</v>
      </c>
      <c r="M206" s="107"/>
      <c r="P206" s="74" t="s">
        <v>332</v>
      </c>
      <c r="Q206" s="74" t="s">
        <v>1148</v>
      </c>
      <c r="R206" s="107" t="s">
        <v>1072</v>
      </c>
      <c r="S206" s="107" t="s">
        <v>1072</v>
      </c>
      <c r="T206" s="497" t="s">
        <v>1500</v>
      </c>
      <c r="U206" s="497"/>
      <c r="V206" s="636"/>
      <c r="W206" s="636" t="s">
        <v>1123</v>
      </c>
      <c r="X206" s="663" t="s">
        <v>1473</v>
      </c>
      <c r="Y206" s="74" t="s">
        <v>1501</v>
      </c>
      <c r="Z206" s="6" t="s">
        <v>1502</v>
      </c>
      <c r="AB206" s="318" t="s">
        <v>1503</v>
      </c>
      <c r="AD206" s="74" t="s">
        <v>1504</v>
      </c>
      <c r="AE206" s="74" t="s">
        <v>1502</v>
      </c>
      <c r="AG206" s="318" t="s">
        <v>1437</v>
      </c>
      <c r="AH206" s="74" t="s">
        <v>1489</v>
      </c>
      <c r="AI206" s="465"/>
      <c r="AJ206" s="888"/>
      <c r="AK206" s="477" t="s">
        <v>1492</v>
      </c>
      <c r="AL206" s="468" t="s">
        <v>1480</v>
      </c>
      <c r="AN206" s="1051">
        <v>2.5</v>
      </c>
      <c r="AO206" s="497" t="s">
        <v>1437</v>
      </c>
      <c r="AP206" s="497" t="s">
        <v>1437</v>
      </c>
      <c r="AQ206" s="460" t="s">
        <v>1296</v>
      </c>
      <c r="AR206" s="461" t="s">
        <v>1151</v>
      </c>
      <c r="AS206" s="461" t="s">
        <v>1498</v>
      </c>
      <c r="AT206" s="460" t="s">
        <v>1151</v>
      </c>
      <c r="AU206" s="1005" t="s">
        <v>1296</v>
      </c>
      <c r="AV206" s="460" t="s">
        <v>1304</v>
      </c>
      <c r="AW206" s="460" t="s">
        <v>1296</v>
      </c>
      <c r="AX206" s="460" t="s">
        <v>1296</v>
      </c>
      <c r="AY206" s="461" t="s">
        <v>1481</v>
      </c>
      <c r="AZ206" s="461" t="s">
        <v>1482</v>
      </c>
      <c r="BA206" s="460" t="s">
        <v>1482</v>
      </c>
      <c r="BB206" s="460" t="s">
        <v>1101</v>
      </c>
      <c r="BC206" s="460" t="s">
        <v>1296</v>
      </c>
      <c r="BD206" s="460" t="s">
        <v>1296</v>
      </c>
      <c r="BE206" s="597" t="s">
        <v>1296</v>
      </c>
      <c r="BF206" s="460"/>
      <c r="BG206" s="598"/>
      <c r="BJ206" s="1387" t="s">
        <v>1077</v>
      </c>
      <c r="BK206" s="1415" t="s">
        <v>1077</v>
      </c>
      <c r="BL206" s="1415" t="s">
        <v>1078</v>
      </c>
      <c r="BM206" s="1415" t="s">
        <v>1077</v>
      </c>
      <c r="BN206" s="1415"/>
      <c r="BO206" s="1399" t="s">
        <v>1077</v>
      </c>
      <c r="BP206" s="1399" t="s">
        <v>1078</v>
      </c>
      <c r="BQ206" s="1399" t="s">
        <v>1077</v>
      </c>
      <c r="BR206" s="1399" t="s">
        <v>1077</v>
      </c>
      <c r="BS206" s="1399"/>
      <c r="BT206" s="1415" t="s">
        <v>1077</v>
      </c>
      <c r="BU206" s="1415" t="s">
        <v>1077</v>
      </c>
      <c r="BV206" s="1415" t="s">
        <v>1077</v>
      </c>
      <c r="BW206" s="1415" t="s">
        <v>1077</v>
      </c>
      <c r="BX206" s="1415" t="s">
        <v>1077</v>
      </c>
      <c r="BY206" s="1425" t="s">
        <v>1077</v>
      </c>
      <c r="BZ206" s="1366"/>
    </row>
    <row r="207" spans="1:80" ht="72.75" thickBot="1" x14ac:dyDescent="0.3">
      <c r="A207" s="21">
        <v>227</v>
      </c>
      <c r="B207" s="1064">
        <v>18</v>
      </c>
      <c r="C207" s="21">
        <v>227</v>
      </c>
      <c r="D207" s="1196" t="s">
        <v>333</v>
      </c>
      <c r="E207" s="54"/>
      <c r="F207" s="254"/>
      <c r="G207" s="254"/>
      <c r="H207" s="4">
        <v>2003</v>
      </c>
      <c r="I207" s="40"/>
      <c r="J207" s="24">
        <v>456</v>
      </c>
      <c r="K207" s="497" t="s">
        <v>1505</v>
      </c>
      <c r="L207" s="497"/>
      <c r="M207" s="107"/>
      <c r="P207" s="74" t="s">
        <v>333</v>
      </c>
      <c r="Q207" s="74" t="s">
        <v>1148</v>
      </c>
      <c r="R207" s="107" t="s">
        <v>1072</v>
      </c>
      <c r="S207" s="107" t="s">
        <v>1072</v>
      </c>
      <c r="T207" s="497" t="s">
        <v>1506</v>
      </c>
      <c r="U207" s="497"/>
      <c r="V207" s="636"/>
      <c r="W207" s="636" t="s">
        <v>1123</v>
      </c>
      <c r="X207" s="663" t="s">
        <v>1473</v>
      </c>
      <c r="Y207" s="74" t="s">
        <v>1507</v>
      </c>
      <c r="Z207" s="6" t="s">
        <v>1508</v>
      </c>
      <c r="AB207" s="318" t="s">
        <v>1509</v>
      </c>
      <c r="AD207" s="116" t="s">
        <v>1510</v>
      </c>
      <c r="AE207" s="74" t="s">
        <v>1508</v>
      </c>
      <c r="AG207" s="318" t="s">
        <v>1437</v>
      </c>
      <c r="AH207" s="74" t="s">
        <v>1489</v>
      </c>
      <c r="AI207" s="465"/>
      <c r="AJ207" s="888"/>
      <c r="AK207" s="477" t="s">
        <v>1492</v>
      </c>
      <c r="AL207" s="468" t="s">
        <v>1480</v>
      </c>
      <c r="AN207" s="1051">
        <v>2.5</v>
      </c>
      <c r="AO207" s="497" t="s">
        <v>1437</v>
      </c>
      <c r="AP207" s="497" t="s">
        <v>1437</v>
      </c>
      <c r="AQ207" s="460" t="s">
        <v>1296</v>
      </c>
      <c r="AR207" s="461" t="s">
        <v>1151</v>
      </c>
      <c r="AS207" s="461" t="s">
        <v>1498</v>
      </c>
      <c r="AT207" s="460" t="s">
        <v>1151</v>
      </c>
      <c r="AU207" s="1005" t="s">
        <v>1296</v>
      </c>
      <c r="AV207" s="460" t="s">
        <v>1304</v>
      </c>
      <c r="AW207" s="460" t="s">
        <v>1296</v>
      </c>
      <c r="AX207" s="460" t="s">
        <v>1296</v>
      </c>
      <c r="AY207" s="461" t="s">
        <v>1481</v>
      </c>
      <c r="AZ207" s="461" t="s">
        <v>1482</v>
      </c>
      <c r="BA207" s="460" t="s">
        <v>1398</v>
      </c>
      <c r="BB207" s="460" t="s">
        <v>1296</v>
      </c>
      <c r="BC207" s="460" t="s">
        <v>1296</v>
      </c>
      <c r="BD207" s="460" t="s">
        <v>1296</v>
      </c>
      <c r="BE207" s="597" t="s">
        <v>1296</v>
      </c>
      <c r="BF207" s="460"/>
      <c r="BG207" s="598"/>
      <c r="BJ207" s="1387" t="s">
        <v>1078</v>
      </c>
      <c r="BK207" s="1415" t="s">
        <v>1077</v>
      </c>
      <c r="BL207" s="1415" t="s">
        <v>1078</v>
      </c>
      <c r="BM207" s="1415" t="s">
        <v>1077</v>
      </c>
      <c r="BN207" s="1415"/>
      <c r="BO207" s="1399" t="s">
        <v>1077</v>
      </c>
      <c r="BP207" s="1399" t="s">
        <v>1078</v>
      </c>
      <c r="BQ207" s="1399" t="s">
        <v>1077</v>
      </c>
      <c r="BR207" s="1399" t="s">
        <v>1077</v>
      </c>
      <c r="BS207" s="1399"/>
      <c r="BT207" s="1415" t="s">
        <v>1077</v>
      </c>
      <c r="BU207" s="1415" t="s">
        <v>1077</v>
      </c>
      <c r="BV207" s="1415" t="s">
        <v>1077</v>
      </c>
      <c r="BW207" s="1415" t="s">
        <v>1077</v>
      </c>
      <c r="BX207" s="1415" t="s">
        <v>1077</v>
      </c>
      <c r="BY207" s="1425" t="s">
        <v>1077</v>
      </c>
      <c r="BZ207" s="1366"/>
    </row>
    <row r="208" spans="1:80" ht="108.75" thickBot="1" x14ac:dyDescent="0.3">
      <c r="A208" s="21">
        <v>228</v>
      </c>
      <c r="B208" s="1064">
        <v>18</v>
      </c>
      <c r="C208" s="21">
        <v>228</v>
      </c>
      <c r="D208" s="1196" t="s">
        <v>334</v>
      </c>
      <c r="E208" s="54"/>
      <c r="F208" s="254"/>
      <c r="G208" s="254"/>
      <c r="H208" s="1584">
        <v>2005</v>
      </c>
      <c r="I208" s="40"/>
      <c r="J208" s="24">
        <v>1237</v>
      </c>
      <c r="K208" s="497" t="s">
        <v>1511</v>
      </c>
      <c r="L208" s="497"/>
      <c r="M208" s="107"/>
      <c r="P208" s="74" t="s">
        <v>1512</v>
      </c>
      <c r="Q208" s="74" t="s">
        <v>1512</v>
      </c>
      <c r="R208" s="107" t="s">
        <v>1072</v>
      </c>
      <c r="S208" s="107" t="s">
        <v>1072</v>
      </c>
      <c r="T208" s="497" t="s">
        <v>1513</v>
      </c>
      <c r="U208" s="497">
        <v>2021</v>
      </c>
      <c r="V208" s="74">
        <v>92363</v>
      </c>
      <c r="X208" s="663" t="s">
        <v>1473</v>
      </c>
      <c r="Y208" s="74" t="s">
        <v>1514</v>
      </c>
      <c r="Z208" s="6" t="s">
        <v>1515</v>
      </c>
      <c r="AB208" s="318" t="s">
        <v>1516</v>
      </c>
      <c r="AD208" s="74" t="s">
        <v>1517</v>
      </c>
      <c r="AE208" s="74" t="s">
        <v>1515</v>
      </c>
      <c r="AG208" s="318" t="s">
        <v>1437</v>
      </c>
      <c r="AH208" s="74" t="s">
        <v>1489</v>
      </c>
      <c r="AI208" s="465"/>
      <c r="AJ208" s="888"/>
      <c r="AK208" s="468" t="s">
        <v>1518</v>
      </c>
      <c r="AL208" s="468" t="s">
        <v>1480</v>
      </c>
      <c r="AN208" s="1051">
        <v>2.5</v>
      </c>
      <c r="AO208" s="497" t="s">
        <v>1437</v>
      </c>
      <c r="AP208" s="497" t="s">
        <v>1437</v>
      </c>
      <c r="AQ208" s="460" t="s">
        <v>1296</v>
      </c>
      <c r="AR208" s="461" t="s">
        <v>1151</v>
      </c>
      <c r="AS208" s="461" t="s">
        <v>1519</v>
      </c>
      <c r="AT208" s="460" t="s">
        <v>1151</v>
      </c>
      <c r="AU208" s="1005" t="s">
        <v>1296</v>
      </c>
      <c r="AV208" s="460" t="s">
        <v>1304</v>
      </c>
      <c r="AW208" s="460" t="s">
        <v>1296</v>
      </c>
      <c r="AX208" s="460" t="s">
        <v>1296</v>
      </c>
      <c r="AY208" s="461" t="s">
        <v>1481</v>
      </c>
      <c r="AZ208" s="461" t="s">
        <v>1482</v>
      </c>
      <c r="BA208" s="460" t="s">
        <v>1398</v>
      </c>
      <c r="BB208" s="460" t="s">
        <v>1296</v>
      </c>
      <c r="BC208" s="460" t="s">
        <v>1296</v>
      </c>
      <c r="BD208" s="460" t="s">
        <v>1296</v>
      </c>
      <c r="BE208" s="597" t="s">
        <v>1296</v>
      </c>
      <c r="BF208" s="460"/>
      <c r="BG208" s="598"/>
      <c r="BJ208" s="1387" t="s">
        <v>1077</v>
      </c>
      <c r="BK208" s="1415" t="s">
        <v>1077</v>
      </c>
      <c r="BL208" s="1415" t="s">
        <v>1078</v>
      </c>
      <c r="BM208" s="1415" t="s">
        <v>1077</v>
      </c>
      <c r="BN208" s="1644"/>
      <c r="BO208" s="1399" t="s">
        <v>1077</v>
      </c>
      <c r="BP208" s="1399" t="s">
        <v>1078</v>
      </c>
      <c r="BQ208" s="1399" t="s">
        <v>1077</v>
      </c>
      <c r="BR208" s="1399" t="s">
        <v>1078</v>
      </c>
      <c r="BS208" s="1658"/>
      <c r="BT208" s="1415" t="s">
        <v>1077</v>
      </c>
      <c r="BU208" s="1415" t="s">
        <v>1077</v>
      </c>
      <c r="BV208" s="1415" t="s">
        <v>1077</v>
      </c>
      <c r="BW208" s="1415" t="s">
        <v>1077</v>
      </c>
      <c r="BX208" s="1415" t="s">
        <v>1077</v>
      </c>
      <c r="BY208" s="1425" t="s">
        <v>1077</v>
      </c>
      <c r="BZ208" s="1465"/>
    </row>
    <row r="209" spans="1:78" ht="51" x14ac:dyDescent="0.25">
      <c r="A209" s="21">
        <v>229</v>
      </c>
      <c r="B209" s="1064">
        <v>18</v>
      </c>
      <c r="C209" s="21">
        <v>229</v>
      </c>
      <c r="D209" s="1196" t="s">
        <v>335</v>
      </c>
      <c r="E209" s="54"/>
      <c r="F209" s="254"/>
      <c r="G209" s="254"/>
      <c r="H209" s="4">
        <v>2006</v>
      </c>
      <c r="I209" s="40"/>
      <c r="J209" s="24">
        <v>634</v>
      </c>
      <c r="K209" s="514">
        <v>634</v>
      </c>
      <c r="M209" s="107"/>
      <c r="P209" s="74" t="s">
        <v>1520</v>
      </c>
      <c r="Q209" s="74" t="s">
        <v>176</v>
      </c>
      <c r="R209" s="107" t="s">
        <v>1072</v>
      </c>
      <c r="S209" s="107" t="s">
        <v>1072</v>
      </c>
      <c r="T209" s="497" t="s">
        <v>1521</v>
      </c>
      <c r="U209" s="497" t="s">
        <v>1522</v>
      </c>
      <c r="V209" s="116">
        <v>1171558</v>
      </c>
      <c r="W209" s="1140" t="s">
        <v>1082</v>
      </c>
      <c r="X209" s="663" t="s">
        <v>1473</v>
      </c>
      <c r="Y209" s="112"/>
      <c r="Z209" s="112"/>
      <c r="AA209" s="499"/>
      <c r="AD209" s="335"/>
      <c r="AE209" s="112"/>
      <c r="AF209" s="651"/>
      <c r="AG209" s="318" t="s">
        <v>1437</v>
      </c>
      <c r="AH209" s="74" t="s">
        <v>1489</v>
      </c>
      <c r="AI209" s="465"/>
      <c r="AJ209" s="888"/>
      <c r="AK209" s="468" t="s">
        <v>1518</v>
      </c>
      <c r="AL209" s="468" t="s">
        <v>1480</v>
      </c>
      <c r="AN209" s="1051">
        <v>2.5</v>
      </c>
      <c r="AO209" s="497" t="s">
        <v>1437</v>
      </c>
      <c r="AP209" s="497" t="s">
        <v>1437</v>
      </c>
      <c r="AQ209" s="460" t="s">
        <v>1296</v>
      </c>
      <c r="AR209" s="461" t="s">
        <v>1151</v>
      </c>
      <c r="AS209" s="461" t="s">
        <v>1519</v>
      </c>
      <c r="AT209" s="460" t="s">
        <v>1151</v>
      </c>
      <c r="AU209" s="1005" t="s">
        <v>1296</v>
      </c>
      <c r="AV209" s="460" t="s">
        <v>1304</v>
      </c>
      <c r="AW209" s="460" t="s">
        <v>1296</v>
      </c>
      <c r="AX209" s="460" t="s">
        <v>1296</v>
      </c>
      <c r="AY209" s="461" t="s">
        <v>1481</v>
      </c>
      <c r="AZ209" s="461" t="s">
        <v>1482</v>
      </c>
      <c r="BA209" s="460" t="s">
        <v>1398</v>
      </c>
      <c r="BB209" s="460" t="s">
        <v>1296</v>
      </c>
      <c r="BC209" s="460" t="s">
        <v>1296</v>
      </c>
      <c r="BD209" s="460" t="s">
        <v>1296</v>
      </c>
      <c r="BE209" s="597" t="s">
        <v>1296</v>
      </c>
      <c r="BF209" s="460"/>
      <c r="BG209" s="598"/>
      <c r="BJ209" s="1387" t="s">
        <v>1078</v>
      </c>
      <c r="BK209" s="1415" t="s">
        <v>1077</v>
      </c>
      <c r="BL209" s="1415" t="s">
        <v>1078</v>
      </c>
      <c r="BM209" s="1415" t="s">
        <v>1077</v>
      </c>
      <c r="BN209" s="1415"/>
      <c r="BO209" s="1399" t="s">
        <v>1077</v>
      </c>
      <c r="BP209" s="1399" t="s">
        <v>1078</v>
      </c>
      <c r="BQ209" s="1399" t="s">
        <v>1077</v>
      </c>
      <c r="BR209" s="1399" t="s">
        <v>1078</v>
      </c>
      <c r="BS209" s="1399"/>
      <c r="BT209" s="1415" t="s">
        <v>1077</v>
      </c>
      <c r="BU209" s="1415" t="s">
        <v>1077</v>
      </c>
      <c r="BV209" s="1415" t="s">
        <v>1078</v>
      </c>
      <c r="BW209" s="1415" t="s">
        <v>1077</v>
      </c>
      <c r="BX209" s="1415" t="s">
        <v>1078</v>
      </c>
      <c r="BY209" s="1425" t="s">
        <v>1077</v>
      </c>
      <c r="BZ209" s="1366"/>
    </row>
    <row r="210" spans="1:78" ht="72" x14ac:dyDescent="0.25">
      <c r="A210" s="21">
        <v>230</v>
      </c>
      <c r="B210" s="1064">
        <v>18</v>
      </c>
      <c r="C210" s="21">
        <v>230</v>
      </c>
      <c r="D210" s="1196" t="s">
        <v>336</v>
      </c>
      <c r="E210" s="54"/>
      <c r="F210" s="254"/>
      <c r="G210" s="254"/>
      <c r="H210" s="4">
        <v>2003</v>
      </c>
      <c r="I210" s="40"/>
      <c r="J210" s="24">
        <v>601</v>
      </c>
      <c r="K210" s="497" t="s">
        <v>1523</v>
      </c>
      <c r="M210" s="107"/>
      <c r="P210" s="74" t="s">
        <v>336</v>
      </c>
      <c r="Q210" s="74" t="s">
        <v>1454</v>
      </c>
      <c r="R210" s="107" t="s">
        <v>1072</v>
      </c>
      <c r="S210" s="107" t="s">
        <v>1072</v>
      </c>
      <c r="T210" s="497" t="s">
        <v>1524</v>
      </c>
      <c r="U210" s="497" t="s">
        <v>1525</v>
      </c>
      <c r="V210" s="74">
        <v>794008</v>
      </c>
      <c r="W210" s="74" t="s">
        <v>1526</v>
      </c>
      <c r="X210" s="663" t="s">
        <v>1473</v>
      </c>
      <c r="Y210" s="74" t="s">
        <v>1527</v>
      </c>
      <c r="Z210" s="6" t="s">
        <v>1528</v>
      </c>
      <c r="AB210" s="1584" t="s">
        <v>1529</v>
      </c>
      <c r="AD210" s="74" t="s">
        <v>1530</v>
      </c>
      <c r="AE210" s="74" t="s">
        <v>1528</v>
      </c>
      <c r="AG210" s="318" t="s">
        <v>1437</v>
      </c>
      <c r="AH210" s="74" t="s">
        <v>1489</v>
      </c>
      <c r="AI210" s="465"/>
      <c r="AJ210" s="888"/>
      <c r="AK210" s="477" t="s">
        <v>1492</v>
      </c>
      <c r="AL210" s="468" t="s">
        <v>1480</v>
      </c>
      <c r="AN210" s="1051">
        <v>2.5</v>
      </c>
      <c r="AO210" s="497" t="s">
        <v>1437</v>
      </c>
      <c r="AP210" s="497" t="s">
        <v>1437</v>
      </c>
      <c r="AQ210" s="460" t="s">
        <v>1304</v>
      </c>
      <c r="AR210" s="461" t="s">
        <v>1151</v>
      </c>
      <c r="AS210" s="461" t="s">
        <v>1531</v>
      </c>
      <c r="AT210" s="460" t="s">
        <v>1151</v>
      </c>
      <c r="AU210" s="1005" t="s">
        <v>1296</v>
      </c>
      <c r="AV210" s="460" t="s">
        <v>1304</v>
      </c>
      <c r="AW210" s="460" t="s">
        <v>1296</v>
      </c>
      <c r="AX210" s="460" t="s">
        <v>1296</v>
      </c>
      <c r="AY210" s="461" t="s">
        <v>1481</v>
      </c>
      <c r="AZ210" s="461" t="s">
        <v>1482</v>
      </c>
      <c r="BA210" s="460" t="s">
        <v>1398</v>
      </c>
      <c r="BB210" s="460" t="s">
        <v>1296</v>
      </c>
      <c r="BC210" s="460" t="s">
        <v>1296</v>
      </c>
      <c r="BD210" s="460" t="s">
        <v>1296</v>
      </c>
      <c r="BE210" s="597" t="s">
        <v>1296</v>
      </c>
      <c r="BF210" s="460"/>
      <c r="BG210" s="598"/>
      <c r="BJ210" s="1387" t="s">
        <v>1077</v>
      </c>
      <c r="BK210" s="1415" t="s">
        <v>1077</v>
      </c>
      <c r="BL210" s="1415" t="s">
        <v>1078</v>
      </c>
      <c r="BM210" s="1415" t="s">
        <v>1077</v>
      </c>
      <c r="BN210" s="1415"/>
      <c r="BO210" s="1399" t="s">
        <v>1077</v>
      </c>
      <c r="BP210" s="1399" t="s">
        <v>1078</v>
      </c>
      <c r="BQ210" s="1399" t="s">
        <v>1077</v>
      </c>
      <c r="BR210" s="1399" t="s">
        <v>1077</v>
      </c>
      <c r="BS210" s="1399"/>
      <c r="BT210" s="1415" t="s">
        <v>1077</v>
      </c>
      <c r="BU210" s="1415" t="s">
        <v>1077</v>
      </c>
      <c r="BV210" s="1415" t="s">
        <v>1077</v>
      </c>
      <c r="BW210" s="1415" t="s">
        <v>1077</v>
      </c>
      <c r="BX210" s="1415" t="s">
        <v>1077</v>
      </c>
      <c r="BY210" s="1425" t="s">
        <v>1077</v>
      </c>
      <c r="BZ210" s="1366"/>
    </row>
    <row r="211" spans="1:78" ht="72" x14ac:dyDescent="0.25">
      <c r="A211" s="21">
        <v>231</v>
      </c>
      <c r="B211" s="1064">
        <v>18</v>
      </c>
      <c r="C211" s="21">
        <v>231</v>
      </c>
      <c r="D211" s="1196" t="s">
        <v>337</v>
      </c>
      <c r="E211" s="54"/>
      <c r="F211" s="254"/>
      <c r="G211" s="254"/>
      <c r="H211" s="1584">
        <v>2003</v>
      </c>
      <c r="I211" s="40"/>
      <c r="J211" s="24">
        <v>535</v>
      </c>
      <c r="K211" s="497" t="s">
        <v>1532</v>
      </c>
      <c r="M211" s="107"/>
      <c r="P211" s="74" t="s">
        <v>337</v>
      </c>
      <c r="Q211" s="74" t="s">
        <v>1454</v>
      </c>
      <c r="R211" s="107" t="s">
        <v>1072</v>
      </c>
      <c r="S211" s="107" t="s">
        <v>1072</v>
      </c>
      <c r="T211" s="497" t="s">
        <v>1533</v>
      </c>
      <c r="U211" s="497" t="s">
        <v>1525</v>
      </c>
      <c r="V211" s="74">
        <v>794008</v>
      </c>
      <c r="W211" s="74" t="s">
        <v>1526</v>
      </c>
      <c r="X211" s="663" t="s">
        <v>1473</v>
      </c>
      <c r="Y211" s="74" t="s">
        <v>1534</v>
      </c>
      <c r="Z211" s="6" t="s">
        <v>1528</v>
      </c>
      <c r="AB211" s="1584" t="s">
        <v>1535</v>
      </c>
      <c r="AD211" s="74" t="s">
        <v>1536</v>
      </c>
      <c r="AE211" s="74" t="s">
        <v>1528</v>
      </c>
      <c r="AG211" s="318" t="s">
        <v>1437</v>
      </c>
      <c r="AH211" s="74" t="s">
        <v>1489</v>
      </c>
      <c r="AI211" s="465"/>
      <c r="AJ211" s="888"/>
      <c r="AK211" s="477" t="s">
        <v>1492</v>
      </c>
      <c r="AL211" s="468" t="s">
        <v>1480</v>
      </c>
      <c r="AN211" s="1051">
        <v>2.5</v>
      </c>
      <c r="AO211" s="497" t="s">
        <v>1437</v>
      </c>
      <c r="AP211" s="497" t="s">
        <v>1437</v>
      </c>
      <c r="AQ211" s="460" t="s">
        <v>1304</v>
      </c>
      <c r="AR211" s="461" t="s">
        <v>1151</v>
      </c>
      <c r="AS211" s="461" t="s">
        <v>1531</v>
      </c>
      <c r="AT211" s="460" t="s">
        <v>1151</v>
      </c>
      <c r="AU211" s="1005" t="s">
        <v>1296</v>
      </c>
      <c r="AV211" s="460" t="s">
        <v>1304</v>
      </c>
      <c r="AW211" s="460" t="s">
        <v>1296</v>
      </c>
      <c r="AX211" s="460" t="s">
        <v>1296</v>
      </c>
      <c r="AY211" s="461" t="s">
        <v>1481</v>
      </c>
      <c r="AZ211" s="461" t="s">
        <v>1482</v>
      </c>
      <c r="BA211" s="460" t="s">
        <v>1482</v>
      </c>
      <c r="BB211" s="460" t="s">
        <v>1296</v>
      </c>
      <c r="BC211" s="460" t="s">
        <v>1296</v>
      </c>
      <c r="BD211" s="460" t="s">
        <v>1296</v>
      </c>
      <c r="BE211" s="597" t="s">
        <v>1296</v>
      </c>
      <c r="BF211" s="460"/>
      <c r="BG211" s="598"/>
      <c r="BJ211" s="1387" t="s">
        <v>1077</v>
      </c>
      <c r="BK211" s="1415" t="s">
        <v>1077</v>
      </c>
      <c r="BL211" s="1415" t="s">
        <v>1078</v>
      </c>
      <c r="BM211" s="1415" t="s">
        <v>1077</v>
      </c>
      <c r="BN211" s="1415"/>
      <c r="BO211" s="1399" t="s">
        <v>1077</v>
      </c>
      <c r="BP211" s="1399" t="s">
        <v>1078</v>
      </c>
      <c r="BQ211" s="1399" t="s">
        <v>1077</v>
      </c>
      <c r="BR211" s="1399" t="s">
        <v>1077</v>
      </c>
      <c r="BS211" s="1399"/>
      <c r="BT211" s="1415" t="s">
        <v>1077</v>
      </c>
      <c r="BU211" s="1415" t="s">
        <v>1077</v>
      </c>
      <c r="BV211" s="1415" t="s">
        <v>1077</v>
      </c>
      <c r="BW211" s="1415" t="s">
        <v>1077</v>
      </c>
      <c r="BX211" s="1415" t="s">
        <v>1077</v>
      </c>
      <c r="BY211" s="1425" t="s">
        <v>1077</v>
      </c>
      <c r="BZ211" s="1366"/>
    </row>
    <row r="212" spans="1:78" ht="72" x14ac:dyDescent="0.25">
      <c r="A212" s="21">
        <v>232</v>
      </c>
      <c r="B212" s="1064">
        <v>18</v>
      </c>
      <c r="C212" s="21">
        <v>232</v>
      </c>
      <c r="D212" s="1196" t="s">
        <v>338</v>
      </c>
      <c r="E212" s="54"/>
      <c r="F212" s="254"/>
      <c r="G212" s="254"/>
      <c r="H212" s="1584">
        <v>2005</v>
      </c>
      <c r="I212" s="40"/>
      <c r="J212" s="24">
        <v>1073</v>
      </c>
      <c r="K212" s="497" t="s">
        <v>1537</v>
      </c>
      <c r="M212" s="107"/>
      <c r="O212" s="116"/>
      <c r="P212" s="116" t="s">
        <v>1538</v>
      </c>
      <c r="Q212" s="116" t="s">
        <v>1538</v>
      </c>
      <c r="R212" s="107" t="s">
        <v>1072</v>
      </c>
      <c r="S212" s="107" t="s">
        <v>1072</v>
      </c>
      <c r="T212" s="107" t="s">
        <v>1539</v>
      </c>
      <c r="U212" s="497" t="s">
        <v>1525</v>
      </c>
      <c r="V212" s="121">
        <v>163379</v>
      </c>
      <c r="X212" s="663" t="s">
        <v>1473</v>
      </c>
      <c r="Y212" s="74" t="s">
        <v>1540</v>
      </c>
      <c r="Z212" s="6" t="s">
        <v>1541</v>
      </c>
      <c r="AB212" s="1584" t="s">
        <v>1542</v>
      </c>
      <c r="AD212" s="74" t="s">
        <v>1543</v>
      </c>
      <c r="AE212" s="74" t="s">
        <v>1541</v>
      </c>
      <c r="AG212" s="318" t="s">
        <v>1437</v>
      </c>
      <c r="AH212" s="74" t="s">
        <v>1489</v>
      </c>
      <c r="AI212" s="465"/>
      <c r="AJ212" s="888"/>
      <c r="AK212" s="468" t="s">
        <v>1518</v>
      </c>
      <c r="AL212" s="468" t="s">
        <v>1480</v>
      </c>
      <c r="AN212" s="1051">
        <v>2.5</v>
      </c>
      <c r="AO212" s="497" t="s">
        <v>1437</v>
      </c>
      <c r="AP212" s="497" t="s">
        <v>1437</v>
      </c>
      <c r="AQ212" s="460" t="s">
        <v>1304</v>
      </c>
      <c r="AR212" s="461" t="s">
        <v>1151</v>
      </c>
      <c r="AS212" s="461" t="s">
        <v>1544</v>
      </c>
      <c r="AT212" s="460" t="s">
        <v>1151</v>
      </c>
      <c r="AU212" s="1005" t="s">
        <v>1296</v>
      </c>
      <c r="AV212" s="460" t="s">
        <v>1304</v>
      </c>
      <c r="AW212" s="460" t="s">
        <v>1296</v>
      </c>
      <c r="AX212" s="460" t="s">
        <v>1296</v>
      </c>
      <c r="AY212" s="461" t="s">
        <v>1481</v>
      </c>
      <c r="AZ212" s="461" t="s">
        <v>1482</v>
      </c>
      <c r="BA212" s="460" t="s">
        <v>1482</v>
      </c>
      <c r="BB212" s="460" t="s">
        <v>1101</v>
      </c>
      <c r="BC212" s="460" t="s">
        <v>1296</v>
      </c>
      <c r="BD212" s="460" t="s">
        <v>1296</v>
      </c>
      <c r="BE212" s="597" t="s">
        <v>1296</v>
      </c>
      <c r="BF212" s="460"/>
      <c r="BG212" s="598"/>
      <c r="BJ212" s="1387" t="s">
        <v>1078</v>
      </c>
      <c r="BK212" s="1415" t="s">
        <v>1077</v>
      </c>
      <c r="BL212" s="1415" t="s">
        <v>1078</v>
      </c>
      <c r="BM212" s="1415" t="s">
        <v>1077</v>
      </c>
      <c r="BN212" s="1643"/>
      <c r="BO212" s="1399" t="s">
        <v>1077</v>
      </c>
      <c r="BP212" s="1399" t="s">
        <v>1078</v>
      </c>
      <c r="BQ212" s="1399" t="s">
        <v>1077</v>
      </c>
      <c r="BR212" s="1399" t="s">
        <v>1077</v>
      </c>
      <c r="BS212" s="1657"/>
      <c r="BT212" s="1415" t="s">
        <v>1077</v>
      </c>
      <c r="BU212" s="1415" t="s">
        <v>1077</v>
      </c>
      <c r="BV212" s="1415" t="s">
        <v>1077</v>
      </c>
      <c r="BW212" s="1415" t="s">
        <v>1077</v>
      </c>
      <c r="BX212" s="1415" t="s">
        <v>1077</v>
      </c>
      <c r="BY212" s="1425" t="s">
        <v>1077</v>
      </c>
      <c r="BZ212" s="1595"/>
    </row>
    <row r="213" spans="1:78" ht="108" x14ac:dyDescent="0.25">
      <c r="A213" s="21">
        <v>233</v>
      </c>
      <c r="B213" s="1064">
        <v>18</v>
      </c>
      <c r="C213" s="21">
        <v>233</v>
      </c>
      <c r="D213" s="1196" t="s">
        <v>339</v>
      </c>
      <c r="E213" s="54"/>
      <c r="F213" s="254"/>
      <c r="G213" s="254"/>
      <c r="H213" s="4">
        <v>2005</v>
      </c>
      <c r="I213" s="40"/>
      <c r="J213" s="24">
        <v>978</v>
      </c>
      <c r="K213" s="497" t="s">
        <v>1545</v>
      </c>
      <c r="M213" s="107"/>
      <c r="P213" s="74" t="s">
        <v>1546</v>
      </c>
      <c r="Q213" s="74" t="s">
        <v>4581</v>
      </c>
      <c r="R213" s="107" t="s">
        <v>1072</v>
      </c>
      <c r="S213" s="107" t="s">
        <v>1072</v>
      </c>
      <c r="T213" s="107" t="s">
        <v>1547</v>
      </c>
      <c r="U213" s="497" t="s">
        <v>1548</v>
      </c>
      <c r="W213" s="74" t="s">
        <v>1549</v>
      </c>
      <c r="X213" s="663" t="s">
        <v>1550</v>
      </c>
      <c r="Y213" s="74" t="s">
        <v>1540</v>
      </c>
      <c r="Z213" s="6" t="s">
        <v>1551</v>
      </c>
      <c r="AB213" s="1584" t="s">
        <v>1552</v>
      </c>
      <c r="AD213" s="74" t="s">
        <v>1553</v>
      </c>
      <c r="AE213" s="74" t="s">
        <v>1551</v>
      </c>
      <c r="AG213" s="1636" t="s">
        <v>1437</v>
      </c>
      <c r="AH213" s="74" t="s">
        <v>1489</v>
      </c>
      <c r="AI213" s="465"/>
      <c r="AJ213" s="888"/>
      <c r="AK213" s="468" t="s">
        <v>1518</v>
      </c>
      <c r="AL213" s="468" t="s">
        <v>1554</v>
      </c>
      <c r="AN213" s="1051">
        <v>2.5</v>
      </c>
      <c r="AO213" s="497" t="s">
        <v>1437</v>
      </c>
      <c r="AP213" s="497" t="s">
        <v>1437</v>
      </c>
      <c r="AQ213" s="460" t="s">
        <v>1304</v>
      </c>
      <c r="AR213" s="461" t="s">
        <v>1151</v>
      </c>
      <c r="AS213" s="461" t="s">
        <v>1544</v>
      </c>
      <c r="AT213" s="460" t="s">
        <v>1151</v>
      </c>
      <c r="AU213" s="1005" t="s">
        <v>1296</v>
      </c>
      <c r="AV213" s="460" t="s">
        <v>1304</v>
      </c>
      <c r="AW213" s="460" t="s">
        <v>1296</v>
      </c>
      <c r="AX213" s="460" t="s">
        <v>1296</v>
      </c>
      <c r="AY213" s="461" t="s">
        <v>1481</v>
      </c>
      <c r="AZ213" s="461" t="s">
        <v>1398</v>
      </c>
      <c r="BA213" s="460" t="s">
        <v>1482</v>
      </c>
      <c r="BB213" s="460" t="s">
        <v>1101</v>
      </c>
      <c r="BC213" s="460" t="s">
        <v>1296</v>
      </c>
      <c r="BD213" s="460" t="s">
        <v>1296</v>
      </c>
      <c r="BE213" s="597" t="s">
        <v>1296</v>
      </c>
      <c r="BF213" s="460"/>
      <c r="BG213" s="598"/>
      <c r="BJ213" s="1387" t="s">
        <v>1077</v>
      </c>
      <c r="BK213" s="1415" t="s">
        <v>1077</v>
      </c>
      <c r="BL213" s="1415" t="s">
        <v>1078</v>
      </c>
      <c r="BM213" s="1415" t="s">
        <v>1077</v>
      </c>
      <c r="BN213" s="1643"/>
      <c r="BO213" s="1399" t="s">
        <v>1077</v>
      </c>
      <c r="BP213" s="1399" t="s">
        <v>1078</v>
      </c>
      <c r="BQ213" s="1399" t="s">
        <v>1077</v>
      </c>
      <c r="BR213" s="1399" t="s">
        <v>1078</v>
      </c>
      <c r="BS213" s="1657"/>
      <c r="BT213" s="1415" t="s">
        <v>1077</v>
      </c>
      <c r="BU213" s="1415" t="s">
        <v>1077</v>
      </c>
      <c r="BV213" s="1415" t="s">
        <v>1077</v>
      </c>
      <c r="BW213" s="1415" t="s">
        <v>1077</v>
      </c>
      <c r="BX213" s="1415" t="s">
        <v>1077</v>
      </c>
      <c r="BY213" s="1425" t="s">
        <v>1077</v>
      </c>
      <c r="BZ213" s="1595"/>
    </row>
    <row r="214" spans="1:78" ht="36" x14ac:dyDescent="0.25">
      <c r="A214" s="21">
        <v>234</v>
      </c>
      <c r="B214" s="1064">
        <v>234</v>
      </c>
      <c r="C214" s="21">
        <v>234</v>
      </c>
      <c r="D214" s="1196" t="s">
        <v>340</v>
      </c>
      <c r="E214" s="54"/>
      <c r="F214" s="254"/>
      <c r="G214" s="254">
        <v>2017</v>
      </c>
      <c r="H214" s="1584"/>
      <c r="I214" s="40"/>
      <c r="J214" s="24">
        <v>606</v>
      </c>
      <c r="K214" s="497" t="s">
        <v>1555</v>
      </c>
      <c r="M214" s="107"/>
      <c r="N214" s="511" t="s">
        <v>1556</v>
      </c>
      <c r="O214" s="74" t="s">
        <v>1557</v>
      </c>
      <c r="P214" s="74" t="s">
        <v>1132</v>
      </c>
      <c r="Q214" s="74" t="s">
        <v>1132</v>
      </c>
      <c r="R214" s="107" t="s">
        <v>1114</v>
      </c>
      <c r="S214" s="107" t="s">
        <v>1092</v>
      </c>
      <c r="T214" s="107" t="s">
        <v>1558</v>
      </c>
      <c r="U214" s="107">
        <v>2017</v>
      </c>
      <c r="V214" s="121">
        <v>1482117</v>
      </c>
      <c r="X214" s="875" t="s">
        <v>1559</v>
      </c>
      <c r="Y214" s="123"/>
      <c r="Z214" s="123"/>
      <c r="AA214" s="502"/>
      <c r="AB214" s="161">
        <v>0.35</v>
      </c>
      <c r="AD214" s="514"/>
      <c r="AE214" s="123"/>
      <c r="AF214" s="508" t="s">
        <v>1560</v>
      </c>
      <c r="AG214" s="489" t="s">
        <v>1561</v>
      </c>
      <c r="AH214" s="513"/>
      <c r="AI214" s="465"/>
      <c r="AJ214" s="888"/>
      <c r="AK214" s="469"/>
      <c r="AL214" s="468" t="s">
        <v>1559</v>
      </c>
      <c r="AM214" s="612" t="s">
        <v>1558</v>
      </c>
      <c r="AN214" s="813">
        <v>1</v>
      </c>
      <c r="AO214" s="514" t="s">
        <v>1562</v>
      </c>
      <c r="AP214" s="514" t="s">
        <v>1562</v>
      </c>
      <c r="AQ214" s="107" t="s">
        <v>1151</v>
      </c>
      <c r="AR214" s="107" t="s">
        <v>1151</v>
      </c>
      <c r="AT214" s="107" t="s">
        <v>1304</v>
      </c>
      <c r="AU214" s="998" t="s">
        <v>1151</v>
      </c>
      <c r="AV214" s="460" t="s">
        <v>1151</v>
      </c>
      <c r="AW214" s="107" t="s">
        <v>1151</v>
      </c>
      <c r="AX214" s="107" t="s">
        <v>1482</v>
      </c>
      <c r="AY214" s="461" t="s">
        <v>1481</v>
      </c>
      <c r="AZ214" s="461" t="s">
        <v>1305</v>
      </c>
      <c r="BA214" s="107" t="s">
        <v>1482</v>
      </c>
      <c r="BB214" s="107" t="s">
        <v>1101</v>
      </c>
      <c r="BC214" s="107" t="s">
        <v>1151</v>
      </c>
      <c r="BD214" s="107" t="s">
        <v>1398</v>
      </c>
      <c r="BE214" s="595" t="s">
        <v>1151</v>
      </c>
      <c r="BF214" s="107"/>
      <c r="BJ214" s="1387" t="s">
        <v>1077</v>
      </c>
      <c r="BK214" s="1415" t="s">
        <v>1077</v>
      </c>
      <c r="BL214" s="1415"/>
      <c r="BM214" s="1415" t="s">
        <v>1078</v>
      </c>
      <c r="BN214" s="1595"/>
      <c r="BO214" s="1398" t="s">
        <v>1077</v>
      </c>
      <c r="BP214" s="1398" t="s">
        <v>1077</v>
      </c>
      <c r="BQ214" s="1398" t="s">
        <v>1077</v>
      </c>
      <c r="BR214" s="1398"/>
      <c r="BS214" s="1610"/>
      <c r="BT214" s="1415" t="s">
        <v>1077</v>
      </c>
      <c r="BU214" s="1415" t="s">
        <v>1077</v>
      </c>
      <c r="BV214" s="1567" t="s">
        <v>1077</v>
      </c>
      <c r="BW214" s="1415" t="s">
        <v>1077</v>
      </c>
      <c r="BX214" s="1415" t="s">
        <v>1077</v>
      </c>
      <c r="BY214" s="1425" t="s">
        <v>1077</v>
      </c>
      <c r="BZ214" s="1595"/>
    </row>
    <row r="215" spans="1:78" ht="60" x14ac:dyDescent="0.25">
      <c r="A215" s="21">
        <v>235</v>
      </c>
      <c r="B215" s="1064">
        <v>21</v>
      </c>
      <c r="C215" s="21">
        <v>235</v>
      </c>
      <c r="D215" s="1196" t="s">
        <v>342</v>
      </c>
      <c r="E215" s="54"/>
      <c r="F215" s="254"/>
      <c r="G215" s="254"/>
      <c r="H215" s="1584">
        <v>1999</v>
      </c>
      <c r="I215" s="1585"/>
      <c r="J215" s="24">
        <v>66</v>
      </c>
      <c r="K215" s="497">
        <v>66</v>
      </c>
      <c r="M215" s="107"/>
      <c r="P215" s="74" t="s">
        <v>342</v>
      </c>
      <c r="Q215" s="74" t="s">
        <v>342</v>
      </c>
      <c r="R215" s="107" t="s">
        <v>1388</v>
      </c>
      <c r="S215" s="107" t="s">
        <v>1389</v>
      </c>
      <c r="U215" s="107">
        <v>1999</v>
      </c>
      <c r="V215" s="121">
        <v>2503136</v>
      </c>
      <c r="X215" s="663" t="s">
        <v>1563</v>
      </c>
      <c r="AG215" s="318" t="s">
        <v>1564</v>
      </c>
      <c r="AH215" s="74" t="s">
        <v>1565</v>
      </c>
      <c r="AI215" s="465" t="s">
        <v>1478</v>
      </c>
      <c r="AJ215" s="888" t="s">
        <v>656</v>
      </c>
      <c r="AK215" s="469"/>
      <c r="AN215" s="813">
        <v>3</v>
      </c>
      <c r="AO215" s="497" t="s">
        <v>1076</v>
      </c>
      <c r="AP215" s="497" t="s">
        <v>1076</v>
      </c>
      <c r="AQ215" s="460" t="s">
        <v>1296</v>
      </c>
      <c r="AR215" s="107" t="s">
        <v>1304</v>
      </c>
      <c r="AT215" s="107" t="s">
        <v>1151</v>
      </c>
      <c r="AU215" s="1005" t="s">
        <v>1296</v>
      </c>
      <c r="AV215" s="107" t="s">
        <v>1088</v>
      </c>
      <c r="AW215" s="460" t="s">
        <v>1296</v>
      </c>
      <c r="AX215" s="460" t="s">
        <v>1296</v>
      </c>
      <c r="AY215" s="461" t="s">
        <v>1481</v>
      </c>
      <c r="AZ215" s="461" t="s">
        <v>1482</v>
      </c>
      <c r="BA215" s="460" t="s">
        <v>1296</v>
      </c>
      <c r="BB215" s="460" t="s">
        <v>1296</v>
      </c>
      <c r="BC215" s="460" t="s">
        <v>1296</v>
      </c>
      <c r="BD215" s="460" t="s">
        <v>1296</v>
      </c>
      <c r="BE215" s="597" t="s">
        <v>1296</v>
      </c>
      <c r="BF215" s="460"/>
      <c r="BG215" s="598"/>
      <c r="BJ215" s="1335"/>
      <c r="BK215" s="1366"/>
      <c r="BL215" s="1366"/>
      <c r="BM215" s="1366"/>
      <c r="BN215" s="1366"/>
      <c r="BO215" s="1392"/>
      <c r="BP215" s="1392"/>
      <c r="BQ215" s="1392"/>
      <c r="BR215" s="1392"/>
      <c r="BS215" s="1392"/>
      <c r="BT215" s="1366"/>
      <c r="BU215" s="1366"/>
      <c r="BV215" s="1366"/>
      <c r="BW215" s="1366"/>
      <c r="BX215" s="1366"/>
      <c r="BY215" s="1419"/>
      <c r="BZ215" s="1366"/>
    </row>
    <row r="216" spans="1:78" ht="60" x14ac:dyDescent="0.25">
      <c r="A216" s="21">
        <v>236</v>
      </c>
      <c r="B216" s="1064">
        <v>21</v>
      </c>
      <c r="C216" s="21">
        <v>236</v>
      </c>
      <c r="D216" s="1196" t="s">
        <v>343</v>
      </c>
      <c r="E216" s="54"/>
      <c r="F216" s="254"/>
      <c r="G216" s="254"/>
      <c r="H216" s="1584">
        <v>2000</v>
      </c>
      <c r="I216" s="40"/>
      <c r="J216" s="24">
        <v>120</v>
      </c>
      <c r="K216" s="497">
        <v>120</v>
      </c>
      <c r="M216" s="107"/>
      <c r="P216" s="74" t="s">
        <v>343</v>
      </c>
      <c r="Q216" s="74" t="s">
        <v>342</v>
      </c>
      <c r="R216" s="107" t="s">
        <v>1388</v>
      </c>
      <c r="S216" s="107" t="s">
        <v>1389</v>
      </c>
      <c r="U216" s="107">
        <v>2000</v>
      </c>
      <c r="V216" s="121">
        <v>2508246</v>
      </c>
      <c r="X216" s="663" t="s">
        <v>1563</v>
      </c>
      <c r="AG216" s="318" t="s">
        <v>1564</v>
      </c>
      <c r="AH216" s="74" t="s">
        <v>1565</v>
      </c>
      <c r="AI216" s="465" t="s">
        <v>1478</v>
      </c>
      <c r="AJ216" s="888" t="s">
        <v>656</v>
      </c>
      <c r="AN216" s="813">
        <v>3</v>
      </c>
      <c r="AO216" s="497" t="s">
        <v>1076</v>
      </c>
      <c r="AP216" s="497" t="s">
        <v>1076</v>
      </c>
      <c r="AQ216" s="460" t="s">
        <v>1296</v>
      </c>
      <c r="AR216" s="107" t="s">
        <v>1304</v>
      </c>
      <c r="AT216" s="107" t="s">
        <v>1151</v>
      </c>
      <c r="AU216" s="1005" t="s">
        <v>1296</v>
      </c>
      <c r="AV216" s="107" t="s">
        <v>1088</v>
      </c>
      <c r="AW216" s="460" t="s">
        <v>1296</v>
      </c>
      <c r="AX216" s="460" t="s">
        <v>1296</v>
      </c>
      <c r="AY216" s="461" t="s">
        <v>1481</v>
      </c>
      <c r="AZ216" s="461" t="s">
        <v>1482</v>
      </c>
      <c r="BA216" s="460" t="s">
        <v>1296</v>
      </c>
      <c r="BB216" s="460" t="s">
        <v>1296</v>
      </c>
      <c r="BC216" s="460" t="s">
        <v>1296</v>
      </c>
      <c r="BD216" s="460" t="s">
        <v>1296</v>
      </c>
      <c r="BE216" s="597" t="s">
        <v>1296</v>
      </c>
      <c r="BF216" s="460"/>
      <c r="BG216" s="598"/>
      <c r="BJ216" s="1335"/>
      <c r="BK216" s="1366"/>
      <c r="BL216" s="1366"/>
      <c r="BM216" s="1366"/>
      <c r="BN216" s="1366"/>
      <c r="BO216" s="1392"/>
      <c r="BP216" s="1392"/>
      <c r="BQ216" s="1392"/>
      <c r="BR216" s="1392"/>
      <c r="BS216" s="1392"/>
      <c r="BT216" s="1366"/>
      <c r="BU216" s="1366"/>
      <c r="BV216" s="1366"/>
      <c r="BW216" s="1366"/>
      <c r="BX216" s="1366"/>
      <c r="BY216" s="1419"/>
      <c r="BZ216" s="1366"/>
    </row>
    <row r="217" spans="1:78" ht="60" x14ac:dyDescent="0.25">
      <c r="A217" s="21">
        <v>237</v>
      </c>
      <c r="B217" s="1064">
        <v>21</v>
      </c>
      <c r="C217" s="21">
        <v>237</v>
      </c>
      <c r="D217" s="1196" t="s">
        <v>344</v>
      </c>
      <c r="E217" s="54"/>
      <c r="F217" s="254"/>
      <c r="G217" s="254"/>
      <c r="H217" s="1584">
        <v>2000</v>
      </c>
      <c r="I217" s="40"/>
      <c r="J217" s="24">
        <v>349</v>
      </c>
      <c r="K217" s="497">
        <v>349</v>
      </c>
      <c r="M217" s="107"/>
      <c r="P217" s="74" t="s">
        <v>344</v>
      </c>
      <c r="Q217" s="74" t="s">
        <v>342</v>
      </c>
      <c r="R217" s="107" t="s">
        <v>1388</v>
      </c>
      <c r="S217" s="107" t="s">
        <v>1389</v>
      </c>
      <c r="U217" s="107">
        <v>2000</v>
      </c>
      <c r="V217" s="121">
        <v>2508246</v>
      </c>
      <c r="X217" s="663" t="s">
        <v>1563</v>
      </c>
      <c r="AG217" s="318" t="s">
        <v>1564</v>
      </c>
      <c r="AH217" s="74" t="s">
        <v>1565</v>
      </c>
      <c r="AI217" s="465" t="s">
        <v>1478</v>
      </c>
      <c r="AJ217" s="888" t="s">
        <v>656</v>
      </c>
      <c r="AN217" s="813">
        <v>3</v>
      </c>
      <c r="AO217" s="497" t="s">
        <v>1076</v>
      </c>
      <c r="AP217" s="497" t="s">
        <v>1076</v>
      </c>
      <c r="AQ217" s="460" t="s">
        <v>1296</v>
      </c>
      <c r="AR217" s="107" t="s">
        <v>1304</v>
      </c>
      <c r="AT217" s="107" t="s">
        <v>1151</v>
      </c>
      <c r="AU217" s="1005" t="s">
        <v>1296</v>
      </c>
      <c r="AV217" s="107" t="s">
        <v>1088</v>
      </c>
      <c r="AW217" s="460" t="s">
        <v>1296</v>
      </c>
      <c r="AX217" s="460" t="s">
        <v>1296</v>
      </c>
      <c r="AY217" s="461" t="s">
        <v>1481</v>
      </c>
      <c r="AZ217" s="461" t="s">
        <v>1482</v>
      </c>
      <c r="BA217" s="460" t="s">
        <v>1296</v>
      </c>
      <c r="BB217" s="460" t="s">
        <v>1296</v>
      </c>
      <c r="BC217" s="460" t="s">
        <v>1296</v>
      </c>
      <c r="BD217" s="460" t="s">
        <v>1296</v>
      </c>
      <c r="BE217" s="597" t="s">
        <v>1296</v>
      </c>
      <c r="BF217" s="460"/>
      <c r="BG217" s="598"/>
      <c r="BJ217" s="1335"/>
      <c r="BK217" s="1366"/>
      <c r="BL217" s="1366"/>
      <c r="BM217" s="1366"/>
      <c r="BN217" s="1366"/>
      <c r="BO217" s="1392"/>
      <c r="BP217" s="1392"/>
      <c r="BQ217" s="1392"/>
      <c r="BR217" s="1392"/>
      <c r="BS217" s="1392"/>
      <c r="BT217" s="1366"/>
      <c r="BU217" s="1366"/>
      <c r="BV217" s="1366"/>
      <c r="BW217" s="1366"/>
      <c r="BX217" s="1366"/>
      <c r="BY217" s="1419"/>
      <c r="BZ217" s="1366"/>
    </row>
    <row r="218" spans="1:78" ht="36" x14ac:dyDescent="0.25">
      <c r="A218" s="21">
        <v>238</v>
      </c>
      <c r="B218" s="1064">
        <v>21</v>
      </c>
      <c r="C218" s="21">
        <v>238</v>
      </c>
      <c r="D218" s="1196" t="s">
        <v>345</v>
      </c>
      <c r="E218" s="54"/>
      <c r="F218" s="254"/>
      <c r="G218" s="254"/>
      <c r="H218" s="4">
        <v>2000</v>
      </c>
      <c r="I218" s="40"/>
      <c r="J218" s="24">
        <v>91</v>
      </c>
      <c r="K218" s="497">
        <v>91</v>
      </c>
      <c r="M218" s="107"/>
      <c r="P218" s="74" t="s">
        <v>345</v>
      </c>
      <c r="Q218" s="74" t="s">
        <v>345</v>
      </c>
      <c r="R218" s="107" t="s">
        <v>1388</v>
      </c>
      <c r="S218" s="107" t="s">
        <v>1389</v>
      </c>
      <c r="U218" s="107">
        <v>2000</v>
      </c>
      <c r="V218" s="121">
        <v>358233</v>
      </c>
      <c r="X218" s="663" t="s">
        <v>1563</v>
      </c>
      <c r="AG218" s="318" t="s">
        <v>1566</v>
      </c>
      <c r="AH218" s="74" t="s">
        <v>1567</v>
      </c>
      <c r="AI218" s="465" t="s">
        <v>1117</v>
      </c>
      <c r="AJ218" s="888"/>
      <c r="AN218" s="813">
        <v>3</v>
      </c>
      <c r="AO218" s="497" t="s">
        <v>1138</v>
      </c>
      <c r="AP218" s="497" t="s">
        <v>1138</v>
      </c>
      <c r="AQ218" s="460" t="s">
        <v>1296</v>
      </c>
      <c r="AR218" s="107" t="s">
        <v>1151</v>
      </c>
      <c r="AT218" s="107" t="s">
        <v>1151</v>
      </c>
      <c r="AU218" s="1005" t="s">
        <v>1296</v>
      </c>
      <c r="AV218" s="460" t="s">
        <v>1296</v>
      </c>
      <c r="AW218" s="460" t="s">
        <v>1296</v>
      </c>
      <c r="AX218" s="460" t="s">
        <v>1296</v>
      </c>
      <c r="AY218" s="461" t="s">
        <v>1481</v>
      </c>
      <c r="AZ218" s="461" t="s">
        <v>1305</v>
      </c>
      <c r="BA218" s="460" t="s">
        <v>1296</v>
      </c>
      <c r="BB218" s="460" t="s">
        <v>1296</v>
      </c>
      <c r="BC218" s="460" t="s">
        <v>1296</v>
      </c>
      <c r="BD218" s="460" t="s">
        <v>1296</v>
      </c>
      <c r="BE218" s="597" t="s">
        <v>1296</v>
      </c>
      <c r="BF218" s="460"/>
      <c r="BG218" s="598"/>
      <c r="BJ218" s="1335"/>
      <c r="BK218" s="1366"/>
      <c r="BL218" s="1366"/>
      <c r="BM218" s="1366"/>
      <c r="BN218" s="1595"/>
      <c r="BO218" s="1392"/>
      <c r="BP218" s="1392"/>
      <c r="BQ218" s="1392"/>
      <c r="BR218" s="1392"/>
      <c r="BS218" s="1655"/>
      <c r="BT218" s="1366"/>
      <c r="BU218" s="1366"/>
      <c r="BV218" s="1366"/>
      <c r="BW218" s="1366"/>
      <c r="BX218" s="1366"/>
      <c r="BY218" s="1419"/>
      <c r="BZ218" s="1595"/>
    </row>
    <row r="219" spans="1:78" ht="36" x14ac:dyDescent="0.25">
      <c r="A219" s="21">
        <v>239</v>
      </c>
      <c r="B219" s="1064">
        <v>21</v>
      </c>
      <c r="C219" s="21">
        <v>239</v>
      </c>
      <c r="D219" s="1196" t="s">
        <v>346</v>
      </c>
      <c r="E219" s="54"/>
      <c r="F219" s="254"/>
      <c r="G219" s="254"/>
      <c r="H219" s="1584">
        <v>2001</v>
      </c>
      <c r="I219" s="40"/>
      <c r="J219" s="24">
        <v>19</v>
      </c>
      <c r="K219" s="497">
        <v>19</v>
      </c>
      <c r="M219" s="107"/>
      <c r="P219" s="74" t="s">
        <v>346</v>
      </c>
      <c r="Q219" s="74" t="s">
        <v>346</v>
      </c>
      <c r="R219" s="107" t="s">
        <v>1388</v>
      </c>
      <c r="S219" s="107" t="s">
        <v>1389</v>
      </c>
      <c r="U219" s="107">
        <v>2001</v>
      </c>
      <c r="V219" s="121">
        <v>456164</v>
      </c>
      <c r="X219" s="663" t="s">
        <v>1563</v>
      </c>
      <c r="AG219" s="318" t="s">
        <v>1566</v>
      </c>
      <c r="AH219" s="74" t="s">
        <v>1568</v>
      </c>
      <c r="AI219" s="465" t="s">
        <v>1117</v>
      </c>
      <c r="AJ219" s="888"/>
      <c r="AN219" s="813">
        <v>3</v>
      </c>
      <c r="AO219" s="497" t="s">
        <v>1138</v>
      </c>
      <c r="AP219" s="497" t="s">
        <v>1138</v>
      </c>
      <c r="AQ219" s="460" t="s">
        <v>1296</v>
      </c>
      <c r="AR219" s="107" t="s">
        <v>1151</v>
      </c>
      <c r="AT219" s="107" t="s">
        <v>1151</v>
      </c>
      <c r="AU219" s="1005" t="s">
        <v>1296</v>
      </c>
      <c r="AV219" s="460" t="s">
        <v>1296</v>
      </c>
      <c r="AW219" s="460" t="s">
        <v>1296</v>
      </c>
      <c r="AX219" s="460" t="s">
        <v>1296</v>
      </c>
      <c r="AY219" s="461" t="s">
        <v>1481</v>
      </c>
      <c r="AZ219" s="461" t="s">
        <v>1482</v>
      </c>
      <c r="BA219" s="460" t="s">
        <v>1296</v>
      </c>
      <c r="BB219" s="460" t="s">
        <v>1296</v>
      </c>
      <c r="BC219" s="460" t="s">
        <v>1296</v>
      </c>
      <c r="BD219" s="460" t="s">
        <v>1296</v>
      </c>
      <c r="BE219" s="597" t="s">
        <v>1296</v>
      </c>
      <c r="BF219" s="460"/>
      <c r="BG219" s="598"/>
      <c r="BJ219" s="1335"/>
      <c r="BK219" s="1366"/>
      <c r="BL219" s="1366"/>
      <c r="BM219" s="1366"/>
      <c r="BN219" s="1366"/>
      <c r="BO219" s="1392"/>
      <c r="BP219" s="1392"/>
      <c r="BQ219" s="1392"/>
      <c r="BR219" s="1392"/>
      <c r="BS219" s="1392"/>
      <c r="BT219" s="1366"/>
      <c r="BU219" s="1366"/>
      <c r="BV219" s="1366"/>
      <c r="BW219" s="1366"/>
      <c r="BX219" s="1366"/>
      <c r="BY219" s="1419"/>
      <c r="BZ219" s="1366"/>
    </row>
    <row r="220" spans="1:78" ht="36" x14ac:dyDescent="0.25">
      <c r="A220" s="21">
        <v>240</v>
      </c>
      <c r="B220" s="1064">
        <v>21</v>
      </c>
      <c r="C220" s="21">
        <v>240</v>
      </c>
      <c r="D220" s="1196" t="s">
        <v>347</v>
      </c>
      <c r="E220" s="54"/>
      <c r="F220" s="254"/>
      <c r="G220" s="254"/>
      <c r="H220" s="4">
        <v>2002</v>
      </c>
      <c r="I220" s="40"/>
      <c r="J220" s="24">
        <v>58</v>
      </c>
      <c r="K220" s="497">
        <v>58</v>
      </c>
      <c r="M220" s="107"/>
      <c r="P220" s="74" t="s">
        <v>347</v>
      </c>
      <c r="Q220" s="74" t="s">
        <v>347</v>
      </c>
      <c r="R220" s="107" t="s">
        <v>1388</v>
      </c>
      <c r="S220" s="107" t="s">
        <v>1389</v>
      </c>
      <c r="U220" s="107">
        <v>2021</v>
      </c>
      <c r="V220" s="121">
        <v>186307</v>
      </c>
      <c r="X220" s="663" t="s">
        <v>1563</v>
      </c>
      <c r="AG220" s="318" t="s">
        <v>1564</v>
      </c>
      <c r="AH220" s="74" t="s">
        <v>1568</v>
      </c>
      <c r="AI220" s="465" t="s">
        <v>1478</v>
      </c>
      <c r="AJ220" s="888" t="s">
        <v>656</v>
      </c>
      <c r="AN220" s="813">
        <v>3</v>
      </c>
      <c r="AO220" s="497" t="s">
        <v>1076</v>
      </c>
      <c r="AP220" s="497" t="s">
        <v>1076</v>
      </c>
      <c r="AQ220" s="460" t="s">
        <v>1296</v>
      </c>
      <c r="AR220" s="107" t="s">
        <v>1304</v>
      </c>
      <c r="AT220" s="107" t="s">
        <v>1151</v>
      </c>
      <c r="AU220" s="1005" t="s">
        <v>1296</v>
      </c>
      <c r="AV220" s="107" t="s">
        <v>1088</v>
      </c>
      <c r="AW220" s="460" t="s">
        <v>1296</v>
      </c>
      <c r="AX220" s="460" t="s">
        <v>1296</v>
      </c>
      <c r="AY220" s="461" t="s">
        <v>1481</v>
      </c>
      <c r="AZ220" s="461" t="s">
        <v>1482</v>
      </c>
      <c r="BA220" s="460" t="s">
        <v>1296</v>
      </c>
      <c r="BB220" s="460" t="s">
        <v>1296</v>
      </c>
      <c r="BC220" s="460" t="s">
        <v>1296</v>
      </c>
      <c r="BD220" s="460" t="s">
        <v>1296</v>
      </c>
      <c r="BE220" s="597" t="s">
        <v>1296</v>
      </c>
      <c r="BF220" s="460"/>
      <c r="BG220" s="598"/>
      <c r="BJ220" s="1335"/>
      <c r="BK220" s="1366"/>
      <c r="BL220" s="1366"/>
      <c r="BM220" s="1366"/>
      <c r="BN220" s="1366"/>
      <c r="BO220" s="1392"/>
      <c r="BP220" s="1392"/>
      <c r="BQ220" s="1392"/>
      <c r="BR220" s="1392"/>
      <c r="BS220" s="1392"/>
      <c r="BT220" s="1366"/>
      <c r="BU220" s="1366"/>
      <c r="BV220" s="1366"/>
      <c r="BW220" s="1366"/>
      <c r="BX220" s="1366"/>
      <c r="BY220" s="1419"/>
      <c r="BZ220" s="1366"/>
    </row>
    <row r="221" spans="1:78" ht="25.5" x14ac:dyDescent="0.25">
      <c r="A221" s="21">
        <v>241</v>
      </c>
      <c r="B221" s="1064">
        <v>21</v>
      </c>
      <c r="C221" s="21">
        <v>241</v>
      </c>
      <c r="D221" s="1196" t="s">
        <v>348</v>
      </c>
      <c r="E221" s="54"/>
      <c r="F221" s="254"/>
      <c r="G221" s="254"/>
      <c r="H221" s="4">
        <v>2001</v>
      </c>
      <c r="I221" s="40"/>
      <c r="J221" s="24">
        <v>106</v>
      </c>
      <c r="K221" s="497">
        <v>106</v>
      </c>
      <c r="M221" s="107"/>
      <c r="P221" s="74" t="s">
        <v>348</v>
      </c>
      <c r="Q221" s="74" t="s">
        <v>348</v>
      </c>
      <c r="R221" s="107" t="s">
        <v>1388</v>
      </c>
      <c r="S221" s="107" t="s">
        <v>1389</v>
      </c>
      <c r="U221" s="107">
        <v>2001</v>
      </c>
      <c r="W221" s="74" t="s">
        <v>1569</v>
      </c>
      <c r="AG221" s="318" t="s">
        <v>1566</v>
      </c>
      <c r="AH221" s="74"/>
      <c r="AI221" s="465" t="s">
        <v>1117</v>
      </c>
      <c r="AJ221" s="888"/>
      <c r="AN221" s="813">
        <v>3</v>
      </c>
      <c r="AO221" s="497" t="s">
        <v>1138</v>
      </c>
      <c r="AP221" s="497" t="s">
        <v>1138</v>
      </c>
      <c r="AQ221" s="460" t="s">
        <v>1296</v>
      </c>
      <c r="AR221" s="107" t="s">
        <v>1151</v>
      </c>
      <c r="AT221" s="107" t="s">
        <v>1151</v>
      </c>
      <c r="AU221" s="1005" t="s">
        <v>1296</v>
      </c>
      <c r="AV221" s="460" t="s">
        <v>1296</v>
      </c>
      <c r="AW221" s="460" t="s">
        <v>1296</v>
      </c>
      <c r="AX221" s="460" t="s">
        <v>1296</v>
      </c>
      <c r="AY221" s="499"/>
      <c r="AZ221" s="499"/>
      <c r="BA221" s="460" t="s">
        <v>1296</v>
      </c>
      <c r="BB221" s="460" t="s">
        <v>1296</v>
      </c>
      <c r="BC221" s="460" t="s">
        <v>1296</v>
      </c>
      <c r="BD221" s="460" t="s">
        <v>1296</v>
      </c>
      <c r="BE221" s="597" t="s">
        <v>1296</v>
      </c>
      <c r="BF221" s="460"/>
      <c r="BG221" s="598"/>
      <c r="BJ221" s="1335"/>
      <c r="BK221" s="1366"/>
      <c r="BL221" s="1366"/>
      <c r="BM221" s="1366"/>
      <c r="BN221" s="1595"/>
      <c r="BO221" s="1392"/>
      <c r="BP221" s="1392"/>
      <c r="BQ221" s="1392"/>
      <c r="BR221" s="1392"/>
      <c r="BS221" s="1655"/>
      <c r="BT221" s="1366"/>
      <c r="BU221" s="1366"/>
      <c r="BV221" s="1366"/>
      <c r="BW221" s="1366"/>
      <c r="BX221" s="1366"/>
      <c r="BY221" s="1419"/>
      <c r="BZ221" s="1595"/>
    </row>
    <row r="222" spans="1:78" ht="48" x14ac:dyDescent="0.25">
      <c r="A222" s="21">
        <v>242</v>
      </c>
      <c r="B222" s="1064">
        <v>21</v>
      </c>
      <c r="C222" s="21">
        <v>242</v>
      </c>
      <c r="D222" s="1196" t="s">
        <v>349</v>
      </c>
      <c r="E222" s="54"/>
      <c r="F222" s="254"/>
      <c r="G222" s="254"/>
      <c r="H222" s="4">
        <v>2002</v>
      </c>
      <c r="I222" s="40"/>
      <c r="J222" s="24">
        <v>422</v>
      </c>
      <c r="K222" s="497">
        <v>422</v>
      </c>
      <c r="M222" s="107"/>
      <c r="P222" s="74" t="s">
        <v>349</v>
      </c>
      <c r="Q222" s="74" t="s">
        <v>349</v>
      </c>
      <c r="R222" s="107" t="s">
        <v>1388</v>
      </c>
      <c r="S222" s="107" t="s">
        <v>1389</v>
      </c>
      <c r="U222" s="107">
        <v>2021</v>
      </c>
      <c r="V222" s="121">
        <v>351630</v>
      </c>
      <c r="X222" s="663" t="s">
        <v>1570</v>
      </c>
      <c r="AG222" s="318" t="s">
        <v>1566</v>
      </c>
      <c r="AH222" s="74" t="s">
        <v>1571</v>
      </c>
      <c r="AI222" s="465" t="s">
        <v>1117</v>
      </c>
      <c r="AJ222" s="888"/>
      <c r="AN222" s="813">
        <v>3</v>
      </c>
      <c r="AO222" s="497" t="s">
        <v>1138</v>
      </c>
      <c r="AP222" s="497" t="s">
        <v>1138</v>
      </c>
      <c r="AQ222" s="460" t="s">
        <v>1296</v>
      </c>
      <c r="AR222" s="107" t="s">
        <v>1151</v>
      </c>
      <c r="AT222" s="107" t="s">
        <v>1151</v>
      </c>
      <c r="AU222" s="1005" t="s">
        <v>1296</v>
      </c>
      <c r="AV222" s="460" t="s">
        <v>1296</v>
      </c>
      <c r="AW222" s="460" t="s">
        <v>1296</v>
      </c>
      <c r="AX222" s="460" t="s">
        <v>1296</v>
      </c>
      <c r="AY222" s="461" t="s">
        <v>1481</v>
      </c>
      <c r="AZ222" s="461" t="s">
        <v>1305</v>
      </c>
      <c r="BA222" s="460" t="s">
        <v>1296</v>
      </c>
      <c r="BB222" s="460" t="s">
        <v>1296</v>
      </c>
      <c r="BC222" s="460" t="s">
        <v>1296</v>
      </c>
      <c r="BD222" s="460" t="s">
        <v>1296</v>
      </c>
      <c r="BE222" s="597" t="s">
        <v>1296</v>
      </c>
      <c r="BF222" s="460"/>
      <c r="BG222" s="598"/>
      <c r="BJ222" s="1335"/>
      <c r="BK222" s="1366"/>
      <c r="BL222" s="1366"/>
      <c r="BM222" s="1366"/>
      <c r="BN222" s="1366"/>
      <c r="BO222" s="1392"/>
      <c r="BP222" s="1392"/>
      <c r="BQ222" s="1392"/>
      <c r="BR222" s="1392"/>
      <c r="BS222" s="1392"/>
      <c r="BT222" s="1366"/>
      <c r="BU222" s="1366"/>
      <c r="BV222" s="1366"/>
      <c r="BW222" s="1366"/>
      <c r="BX222" s="1366"/>
      <c r="BY222" s="1419"/>
      <c r="BZ222" s="1366"/>
    </row>
    <row r="223" spans="1:78" ht="36" x14ac:dyDescent="0.25">
      <c r="A223" s="21">
        <v>243</v>
      </c>
      <c r="B223" s="1064">
        <v>21</v>
      </c>
      <c r="C223" s="21">
        <v>243</v>
      </c>
      <c r="D223" s="1196" t="s">
        <v>350</v>
      </c>
      <c r="E223" s="54"/>
      <c r="F223" s="254"/>
      <c r="G223" s="254"/>
      <c r="H223" s="1584">
        <v>2003</v>
      </c>
      <c r="I223" s="40"/>
      <c r="J223" s="24">
        <v>312</v>
      </c>
      <c r="K223" s="497">
        <v>312</v>
      </c>
      <c r="M223" s="107"/>
      <c r="P223" s="74" t="s">
        <v>350</v>
      </c>
      <c r="Q223" s="74" t="s">
        <v>350</v>
      </c>
      <c r="R223" s="107" t="s">
        <v>1388</v>
      </c>
      <c r="S223" s="107" t="s">
        <v>1389</v>
      </c>
      <c r="U223" s="107">
        <v>2021</v>
      </c>
      <c r="V223" s="1578">
        <v>160520</v>
      </c>
      <c r="W223" s="74" t="s">
        <v>1572</v>
      </c>
      <c r="X223" s="663" t="s">
        <v>1573</v>
      </c>
      <c r="AG223" s="318" t="s">
        <v>1566</v>
      </c>
      <c r="AH223" s="74" t="s">
        <v>1574</v>
      </c>
      <c r="AI223" s="465" t="s">
        <v>1117</v>
      </c>
      <c r="AJ223" s="888"/>
      <c r="AN223" s="813">
        <v>3</v>
      </c>
      <c r="AO223" s="497" t="s">
        <v>1138</v>
      </c>
      <c r="AP223" s="497" t="s">
        <v>1138</v>
      </c>
      <c r="AQ223" s="460" t="s">
        <v>1296</v>
      </c>
      <c r="AR223" s="107" t="s">
        <v>1151</v>
      </c>
      <c r="AT223" s="107" t="s">
        <v>1151</v>
      </c>
      <c r="AU223" s="1005" t="s">
        <v>1296</v>
      </c>
      <c r="AV223" s="460" t="s">
        <v>1296</v>
      </c>
      <c r="AW223" s="460" t="s">
        <v>1296</v>
      </c>
      <c r="AX223" s="460" t="s">
        <v>1296</v>
      </c>
      <c r="AY223" s="461" t="s">
        <v>1481</v>
      </c>
      <c r="AZ223" s="461" t="s">
        <v>1305</v>
      </c>
      <c r="BA223" s="460" t="s">
        <v>1296</v>
      </c>
      <c r="BB223" s="460" t="s">
        <v>1296</v>
      </c>
      <c r="BC223" s="460" t="s">
        <v>1296</v>
      </c>
      <c r="BD223" s="460" t="s">
        <v>1296</v>
      </c>
      <c r="BE223" s="597" t="s">
        <v>1296</v>
      </c>
      <c r="BF223" s="460"/>
      <c r="BG223" s="598"/>
      <c r="BJ223" s="1335"/>
      <c r="BK223" s="1366"/>
      <c r="BL223" s="1366"/>
      <c r="BM223" s="1366"/>
      <c r="BN223" s="1366"/>
      <c r="BO223" s="1392"/>
      <c r="BP223" s="1392"/>
      <c r="BQ223" s="1392"/>
      <c r="BR223" s="1392"/>
      <c r="BS223" s="1392"/>
      <c r="BT223" s="1366"/>
      <c r="BU223" s="1366"/>
      <c r="BV223" s="1366"/>
      <c r="BW223" s="1366"/>
      <c r="BX223" s="1366"/>
      <c r="BY223" s="1419"/>
      <c r="BZ223" s="1366"/>
    </row>
    <row r="224" spans="1:78" ht="36" x14ac:dyDescent="0.25">
      <c r="A224" s="21">
        <v>244</v>
      </c>
      <c r="B224" s="1064">
        <v>21</v>
      </c>
      <c r="C224" s="21">
        <v>244</v>
      </c>
      <c r="D224" s="1196" t="s">
        <v>342</v>
      </c>
      <c r="E224" s="54"/>
      <c r="F224" s="254"/>
      <c r="G224" s="254"/>
      <c r="H224" s="1584">
        <v>2003</v>
      </c>
      <c r="I224" s="40"/>
      <c r="J224" s="24">
        <v>50</v>
      </c>
      <c r="K224" s="497">
        <v>50</v>
      </c>
      <c r="M224" s="107"/>
      <c r="P224" s="74" t="s">
        <v>342</v>
      </c>
      <c r="Q224" s="74" t="s">
        <v>342</v>
      </c>
      <c r="R224" s="107" t="s">
        <v>1388</v>
      </c>
      <c r="S224" s="107" t="s">
        <v>1389</v>
      </c>
      <c r="U224" s="107">
        <v>2003</v>
      </c>
      <c r="V224" s="121">
        <v>2562208</v>
      </c>
      <c r="X224" s="663" t="s">
        <v>1573</v>
      </c>
      <c r="AG224" s="318" t="s">
        <v>1566</v>
      </c>
      <c r="AH224" s="74" t="s">
        <v>1574</v>
      </c>
      <c r="AI224" s="465" t="s">
        <v>1117</v>
      </c>
      <c r="AJ224" s="888"/>
      <c r="AN224" s="813">
        <v>3</v>
      </c>
      <c r="AO224" s="497" t="s">
        <v>1138</v>
      </c>
      <c r="AP224" s="497" t="s">
        <v>1138</v>
      </c>
      <c r="AQ224" s="460" t="s">
        <v>1296</v>
      </c>
      <c r="AR224" s="107" t="s">
        <v>1151</v>
      </c>
      <c r="AT224" s="107" t="s">
        <v>1151</v>
      </c>
      <c r="AU224" s="1005" t="s">
        <v>1296</v>
      </c>
      <c r="AV224" s="460" t="s">
        <v>1296</v>
      </c>
      <c r="AW224" s="460" t="s">
        <v>1296</v>
      </c>
      <c r="AX224" s="460" t="s">
        <v>1296</v>
      </c>
      <c r="AY224" s="461" t="s">
        <v>1481</v>
      </c>
      <c r="AZ224" s="461" t="s">
        <v>1305</v>
      </c>
      <c r="BA224" s="460" t="s">
        <v>1296</v>
      </c>
      <c r="BB224" s="460" t="s">
        <v>1296</v>
      </c>
      <c r="BC224" s="460" t="s">
        <v>1296</v>
      </c>
      <c r="BD224" s="460" t="s">
        <v>1296</v>
      </c>
      <c r="BE224" s="597" t="s">
        <v>1296</v>
      </c>
      <c r="BF224" s="460"/>
      <c r="BG224" s="598"/>
      <c r="BJ224" s="1335"/>
      <c r="BK224" s="1366"/>
      <c r="BL224" s="1366"/>
      <c r="BM224" s="1366"/>
      <c r="BN224" s="1366"/>
      <c r="BO224" s="1392"/>
      <c r="BP224" s="1392"/>
      <c r="BQ224" s="1392"/>
      <c r="BR224" s="1392"/>
      <c r="BS224" s="1392"/>
      <c r="BT224" s="1366"/>
      <c r="BU224" s="1366"/>
      <c r="BV224" s="1366"/>
      <c r="BW224" s="1366"/>
      <c r="BX224" s="1366"/>
      <c r="BY224" s="1419"/>
      <c r="BZ224" s="1366"/>
    </row>
    <row r="225" spans="1:78" ht="24" x14ac:dyDescent="0.25">
      <c r="A225" s="21">
        <v>245</v>
      </c>
      <c r="B225" s="1064">
        <v>21</v>
      </c>
      <c r="C225" s="21">
        <v>245</v>
      </c>
      <c r="D225" s="1196" t="s">
        <v>351</v>
      </c>
      <c r="E225" s="125"/>
      <c r="F225" s="254"/>
      <c r="G225" s="254"/>
      <c r="H225" s="1584">
        <v>2003</v>
      </c>
      <c r="I225" s="40"/>
      <c r="J225" s="147"/>
      <c r="K225" s="353"/>
      <c r="M225" s="107"/>
      <c r="P225" s="74" t="s">
        <v>351</v>
      </c>
      <c r="Q225" s="74" t="s">
        <v>351</v>
      </c>
      <c r="R225" s="107" t="s">
        <v>1388</v>
      </c>
      <c r="S225" s="107" t="s">
        <v>1389</v>
      </c>
      <c r="U225" s="107">
        <v>2021</v>
      </c>
      <c r="V225" s="121">
        <v>80387</v>
      </c>
      <c r="X225" s="663" t="s">
        <v>1575</v>
      </c>
      <c r="AG225" s="1161"/>
      <c r="AH225" s="74" t="s">
        <v>1576</v>
      </c>
      <c r="AI225" s="465"/>
      <c r="AJ225" s="888"/>
      <c r="AN225" s="813">
        <v>3</v>
      </c>
      <c r="AO225" s="532" t="s">
        <v>1562</v>
      </c>
      <c r="AP225" s="532" t="s">
        <v>1562</v>
      </c>
      <c r="AQ225" s="460" t="s">
        <v>1296</v>
      </c>
      <c r="AR225" s="433"/>
      <c r="AS225" s="433"/>
      <c r="AT225" s="107"/>
      <c r="AU225" s="1005" t="s">
        <v>1296</v>
      </c>
      <c r="AW225" s="460" t="s">
        <v>1296</v>
      </c>
      <c r="AX225" s="460" t="s">
        <v>1296</v>
      </c>
      <c r="AY225" s="461" t="s">
        <v>1481</v>
      </c>
      <c r="AZ225" s="461" t="s">
        <v>1305</v>
      </c>
      <c r="BA225" s="460" t="s">
        <v>1296</v>
      </c>
      <c r="BB225" s="460" t="s">
        <v>1296</v>
      </c>
      <c r="BC225" s="460" t="s">
        <v>1296</v>
      </c>
      <c r="BD225" s="460" t="s">
        <v>1296</v>
      </c>
      <c r="BE225" s="597" t="s">
        <v>1296</v>
      </c>
      <c r="BF225" s="460"/>
      <c r="BG225" s="598"/>
      <c r="BJ225" s="1335"/>
      <c r="BK225" s="1366"/>
      <c r="BL225" s="1366"/>
      <c r="BM225" s="1366"/>
      <c r="BN225" s="1595"/>
      <c r="BO225" s="1392"/>
      <c r="BP225" s="1392"/>
      <c r="BQ225" s="1392"/>
      <c r="BR225" s="1392"/>
      <c r="BS225" s="1655"/>
      <c r="BT225" s="1366"/>
      <c r="BU225" s="1366"/>
      <c r="BV225" s="1366"/>
      <c r="BW225" s="1366"/>
      <c r="BX225" s="1366"/>
      <c r="BY225" s="1419"/>
      <c r="BZ225" s="1595"/>
    </row>
    <row r="226" spans="1:78" ht="25.5" x14ac:dyDescent="0.25">
      <c r="A226" s="21">
        <v>246</v>
      </c>
      <c r="B226" s="1064">
        <v>21</v>
      </c>
      <c r="C226" s="21">
        <v>246</v>
      </c>
      <c r="D226" s="1196" t="s">
        <v>352</v>
      </c>
      <c r="E226" s="54"/>
      <c r="F226" s="254"/>
      <c r="G226" s="254"/>
      <c r="H226" s="1584">
        <v>2004</v>
      </c>
      <c r="I226" s="40"/>
      <c r="J226" s="24">
        <v>210</v>
      </c>
      <c r="K226" s="497">
        <v>210</v>
      </c>
      <c r="M226" s="107"/>
      <c r="P226" s="74" t="s">
        <v>352</v>
      </c>
      <c r="Q226" s="74" t="s">
        <v>4582</v>
      </c>
      <c r="R226" s="107" t="s">
        <v>1388</v>
      </c>
      <c r="S226" s="107" t="s">
        <v>1389</v>
      </c>
      <c r="W226" s="74" t="s">
        <v>1577</v>
      </c>
      <c r="X226" s="871"/>
      <c r="AG226" s="318" t="s">
        <v>1566</v>
      </c>
      <c r="AH226" s="74" t="s">
        <v>1578</v>
      </c>
      <c r="AI226" s="465" t="s">
        <v>1117</v>
      </c>
      <c r="AJ226" s="888"/>
      <c r="AN226" s="813">
        <v>3</v>
      </c>
      <c r="AO226" s="497" t="s">
        <v>1138</v>
      </c>
      <c r="AP226" s="497" t="s">
        <v>1138</v>
      </c>
      <c r="AQ226" s="460" t="s">
        <v>1296</v>
      </c>
      <c r="AR226" s="107" t="s">
        <v>1151</v>
      </c>
      <c r="AT226" s="107" t="s">
        <v>1151</v>
      </c>
      <c r="AU226" s="1005" t="s">
        <v>1296</v>
      </c>
      <c r="AV226" s="460" t="s">
        <v>1296</v>
      </c>
      <c r="AW226" s="460" t="s">
        <v>1296</v>
      </c>
      <c r="AX226" s="460" t="s">
        <v>1296</v>
      </c>
      <c r="AY226" s="460" t="s">
        <v>1296</v>
      </c>
      <c r="AZ226" s="460" t="s">
        <v>1296</v>
      </c>
      <c r="BA226" s="460" t="s">
        <v>1296</v>
      </c>
      <c r="BB226" s="460" t="s">
        <v>1296</v>
      </c>
      <c r="BC226" s="460" t="s">
        <v>1296</v>
      </c>
      <c r="BD226" s="460" t="s">
        <v>1296</v>
      </c>
      <c r="BE226" s="597" t="s">
        <v>1296</v>
      </c>
      <c r="BF226" s="460"/>
      <c r="BG226" s="598"/>
      <c r="BJ226" s="1335"/>
      <c r="BK226" s="1366"/>
      <c r="BL226" s="1366"/>
      <c r="BM226" s="1366"/>
      <c r="BN226" s="1595"/>
      <c r="BO226" s="1392"/>
      <c r="BP226" s="1392"/>
      <c r="BQ226" s="1392"/>
      <c r="BR226" s="1392"/>
      <c r="BS226" s="1655"/>
      <c r="BT226" s="1366"/>
      <c r="BU226" s="1366"/>
      <c r="BV226" s="1366"/>
      <c r="BW226" s="1366"/>
      <c r="BX226" s="1366"/>
      <c r="BY226" s="1419"/>
      <c r="BZ226" s="1595"/>
    </row>
    <row r="227" spans="1:78" ht="25.5" x14ac:dyDescent="0.25">
      <c r="A227" s="21">
        <v>247</v>
      </c>
      <c r="B227" s="1064">
        <v>21</v>
      </c>
      <c r="C227" s="21">
        <v>247</v>
      </c>
      <c r="D227" s="1196" t="s">
        <v>353</v>
      </c>
      <c r="E227" s="54"/>
      <c r="F227" s="254"/>
      <c r="G227" s="254"/>
      <c r="H227" s="1584">
        <v>2004</v>
      </c>
      <c r="I227" s="40"/>
      <c r="J227" s="24">
        <v>48</v>
      </c>
      <c r="K227" s="497">
        <v>48</v>
      </c>
      <c r="M227" s="107"/>
      <c r="P227" s="74" t="s">
        <v>353</v>
      </c>
      <c r="Q227" s="74" t="s">
        <v>353</v>
      </c>
      <c r="R227" s="107" t="s">
        <v>1388</v>
      </c>
      <c r="S227" s="107" t="s">
        <v>1389</v>
      </c>
      <c r="U227" s="107">
        <v>2021</v>
      </c>
      <c r="V227" s="121">
        <v>74701</v>
      </c>
      <c r="X227" s="871"/>
      <c r="AG227" s="318" t="s">
        <v>1566</v>
      </c>
      <c r="AH227" s="74" t="s">
        <v>1578</v>
      </c>
      <c r="AI227" s="465" t="s">
        <v>1117</v>
      </c>
      <c r="AJ227" s="888"/>
      <c r="AN227" s="813">
        <v>3</v>
      </c>
      <c r="AO227" s="497" t="s">
        <v>1138</v>
      </c>
      <c r="AP227" s="497" t="s">
        <v>1138</v>
      </c>
      <c r="AQ227" s="460" t="s">
        <v>1296</v>
      </c>
      <c r="AR227" s="107" t="s">
        <v>1151</v>
      </c>
      <c r="AT227" s="107" t="s">
        <v>1151</v>
      </c>
      <c r="AU227" s="1005" t="s">
        <v>1296</v>
      </c>
      <c r="AV227" s="460" t="s">
        <v>1296</v>
      </c>
      <c r="AW227" s="460" t="s">
        <v>1296</v>
      </c>
      <c r="AX227" s="460" t="s">
        <v>1296</v>
      </c>
      <c r="AY227" s="460" t="s">
        <v>1296</v>
      </c>
      <c r="AZ227" s="460" t="s">
        <v>1296</v>
      </c>
      <c r="BA227" s="460" t="s">
        <v>1296</v>
      </c>
      <c r="BB227" s="460" t="s">
        <v>1296</v>
      </c>
      <c r="BC227" s="460" t="s">
        <v>1296</v>
      </c>
      <c r="BD227" s="460" t="s">
        <v>1296</v>
      </c>
      <c r="BE227" s="597" t="s">
        <v>1296</v>
      </c>
      <c r="BF227" s="460"/>
      <c r="BG227" s="598"/>
      <c r="BJ227" s="1335"/>
      <c r="BK227" s="1366"/>
      <c r="BL227" s="1366"/>
      <c r="BM227" s="1366"/>
      <c r="BN227" s="1595"/>
      <c r="BO227" s="1392"/>
      <c r="BP227" s="1392"/>
      <c r="BQ227" s="1392"/>
      <c r="BR227" s="1392"/>
      <c r="BS227" s="1655"/>
      <c r="BT227" s="1366"/>
      <c r="BU227" s="1366"/>
      <c r="BV227" s="1366"/>
      <c r="BW227" s="1366"/>
      <c r="BX227" s="1366"/>
      <c r="BY227" s="1419"/>
      <c r="BZ227" s="1595"/>
    </row>
    <row r="228" spans="1:78" ht="36" x14ac:dyDescent="0.25">
      <c r="A228" s="21">
        <v>248</v>
      </c>
      <c r="B228" s="1064">
        <v>21</v>
      </c>
      <c r="C228" s="21">
        <v>248</v>
      </c>
      <c r="D228" s="1196" t="s">
        <v>354</v>
      </c>
      <c r="E228" s="54"/>
      <c r="F228" s="254"/>
      <c r="G228" s="254"/>
      <c r="H228" s="1584">
        <v>2004</v>
      </c>
      <c r="I228" s="40"/>
      <c r="J228" s="24">
        <v>103</v>
      </c>
      <c r="K228" s="497">
        <v>103</v>
      </c>
      <c r="M228" s="107"/>
      <c r="P228" s="74" t="s">
        <v>354</v>
      </c>
      <c r="Q228" s="74" t="s">
        <v>354</v>
      </c>
      <c r="R228" s="107" t="s">
        <v>1388</v>
      </c>
      <c r="S228" s="107" t="s">
        <v>1389</v>
      </c>
      <c r="U228" s="107">
        <v>2021</v>
      </c>
      <c r="V228" s="121">
        <v>481493</v>
      </c>
      <c r="X228" s="663" t="s">
        <v>1573</v>
      </c>
      <c r="AG228" s="318" t="s">
        <v>1566</v>
      </c>
      <c r="AH228" s="74" t="s">
        <v>1574</v>
      </c>
      <c r="AI228" s="465" t="s">
        <v>1117</v>
      </c>
      <c r="AJ228" s="888"/>
      <c r="AN228" s="813">
        <v>3</v>
      </c>
      <c r="AO228" s="497" t="s">
        <v>1138</v>
      </c>
      <c r="AP228" s="497" t="s">
        <v>1138</v>
      </c>
      <c r="AQ228" s="460" t="s">
        <v>1296</v>
      </c>
      <c r="AR228" s="107" t="s">
        <v>1151</v>
      </c>
      <c r="AT228" s="107" t="s">
        <v>1151</v>
      </c>
      <c r="AU228" s="1005" t="s">
        <v>1296</v>
      </c>
      <c r="AV228" s="460" t="s">
        <v>1296</v>
      </c>
      <c r="AW228" s="460" t="s">
        <v>1296</v>
      </c>
      <c r="AX228" s="460" t="s">
        <v>1296</v>
      </c>
      <c r="AY228" s="461" t="s">
        <v>1481</v>
      </c>
      <c r="AZ228" s="461" t="s">
        <v>1305</v>
      </c>
      <c r="BA228" s="460" t="s">
        <v>1296</v>
      </c>
      <c r="BB228" s="460" t="s">
        <v>1296</v>
      </c>
      <c r="BC228" s="460" t="s">
        <v>1296</v>
      </c>
      <c r="BD228" s="460" t="s">
        <v>1296</v>
      </c>
      <c r="BE228" s="597" t="s">
        <v>1296</v>
      </c>
      <c r="BF228" s="460"/>
      <c r="BG228" s="598"/>
      <c r="BJ228" s="1335"/>
      <c r="BK228" s="1366"/>
      <c r="BL228" s="1366"/>
      <c r="BM228" s="1366"/>
      <c r="BN228" s="1366"/>
      <c r="BO228" s="1392"/>
      <c r="BP228" s="1392"/>
      <c r="BQ228" s="1392"/>
      <c r="BR228" s="1392"/>
      <c r="BS228" s="1392"/>
      <c r="BT228" s="1366"/>
      <c r="BU228" s="1366"/>
      <c r="BV228" s="1366"/>
      <c r="BW228" s="1366"/>
      <c r="BX228" s="1366"/>
      <c r="BY228" s="1419"/>
      <c r="BZ228" s="1366"/>
    </row>
    <row r="229" spans="1:78" ht="36" x14ac:dyDescent="0.25">
      <c r="A229" s="21">
        <v>249</v>
      </c>
      <c r="B229" s="1064">
        <v>21</v>
      </c>
      <c r="C229" s="21">
        <v>249</v>
      </c>
      <c r="D229" s="1196" t="s">
        <v>355</v>
      </c>
      <c r="E229" s="54"/>
      <c r="F229" s="254"/>
      <c r="G229" s="254"/>
      <c r="H229" s="4">
        <v>2004</v>
      </c>
      <c r="I229" s="40"/>
      <c r="J229" s="24">
        <v>1560</v>
      </c>
      <c r="K229" s="497">
        <v>1560</v>
      </c>
      <c r="M229" s="107"/>
      <c r="P229" s="74" t="s">
        <v>355</v>
      </c>
      <c r="Q229" s="74" t="s">
        <v>355</v>
      </c>
      <c r="R229" s="107" t="s">
        <v>1388</v>
      </c>
      <c r="S229" s="107" t="s">
        <v>1389</v>
      </c>
      <c r="W229" s="636" t="s">
        <v>1579</v>
      </c>
      <c r="X229" s="663" t="s">
        <v>1573</v>
      </c>
      <c r="AG229" s="318" t="s">
        <v>1566</v>
      </c>
      <c r="AH229" s="74" t="s">
        <v>1580</v>
      </c>
      <c r="AI229" s="465" t="s">
        <v>1117</v>
      </c>
      <c r="AJ229" s="888"/>
      <c r="AN229" s="813">
        <v>3</v>
      </c>
      <c r="AO229" s="497" t="s">
        <v>1138</v>
      </c>
      <c r="AP229" s="497" t="s">
        <v>1138</v>
      </c>
      <c r="AQ229" s="460" t="s">
        <v>1296</v>
      </c>
      <c r="AR229" s="107" t="s">
        <v>1151</v>
      </c>
      <c r="AT229" s="107" t="s">
        <v>1151</v>
      </c>
      <c r="AU229" s="1005" t="s">
        <v>1296</v>
      </c>
      <c r="AV229" s="460" t="s">
        <v>1296</v>
      </c>
      <c r="AW229" s="460" t="s">
        <v>1296</v>
      </c>
      <c r="AX229" s="460" t="s">
        <v>1296</v>
      </c>
      <c r="AY229" s="461" t="s">
        <v>1481</v>
      </c>
      <c r="AZ229" s="461" t="s">
        <v>1305</v>
      </c>
      <c r="BA229" s="460" t="s">
        <v>1296</v>
      </c>
      <c r="BB229" s="460" t="s">
        <v>1296</v>
      </c>
      <c r="BC229" s="460" t="s">
        <v>1296</v>
      </c>
      <c r="BD229" s="460" t="s">
        <v>1296</v>
      </c>
      <c r="BE229" s="597" t="s">
        <v>1296</v>
      </c>
      <c r="BF229" s="460"/>
      <c r="BG229" s="598"/>
      <c r="BJ229" s="1335"/>
      <c r="BK229" s="1366"/>
      <c r="BL229" s="1366"/>
      <c r="BM229" s="1366"/>
      <c r="BN229" s="1366"/>
      <c r="BO229" s="1392"/>
      <c r="BP229" s="1392"/>
      <c r="BQ229" s="1392"/>
      <c r="BR229" s="1392"/>
      <c r="BS229" s="1392"/>
      <c r="BT229" s="1366"/>
      <c r="BU229" s="1366"/>
      <c r="BV229" s="1366"/>
      <c r="BW229" s="1366"/>
      <c r="BX229" s="1366"/>
      <c r="BY229" s="1419"/>
      <c r="BZ229" s="1366"/>
    </row>
    <row r="230" spans="1:78" ht="36" x14ac:dyDescent="0.25">
      <c r="A230" s="21">
        <v>250</v>
      </c>
      <c r="B230" s="1064">
        <v>21</v>
      </c>
      <c r="C230" s="21">
        <v>250</v>
      </c>
      <c r="D230" s="1196" t="s">
        <v>356</v>
      </c>
      <c r="E230" s="54"/>
      <c r="F230" s="254"/>
      <c r="G230" s="254"/>
      <c r="H230" s="1584">
        <v>2004</v>
      </c>
      <c r="I230" s="40"/>
      <c r="J230" s="24">
        <v>410</v>
      </c>
      <c r="K230" s="497">
        <v>410</v>
      </c>
      <c r="M230" s="107"/>
      <c r="P230" s="74" t="s">
        <v>356</v>
      </c>
      <c r="Q230" s="74" t="s">
        <v>356</v>
      </c>
      <c r="R230" s="107" t="s">
        <v>1388</v>
      </c>
      <c r="S230" s="107" t="s">
        <v>1389</v>
      </c>
      <c r="U230" s="107">
        <v>2021</v>
      </c>
      <c r="V230" s="121">
        <v>173890</v>
      </c>
      <c r="X230" s="663" t="s">
        <v>1581</v>
      </c>
      <c r="AG230" s="318" t="s">
        <v>1582</v>
      </c>
      <c r="AH230" s="74" t="s">
        <v>1583</v>
      </c>
      <c r="AI230" s="465" t="s">
        <v>1117</v>
      </c>
      <c r="AJ230" s="888"/>
      <c r="AN230" s="813">
        <v>3</v>
      </c>
      <c r="AO230" s="497" t="s">
        <v>1382</v>
      </c>
      <c r="AP230" s="497" t="s">
        <v>1382</v>
      </c>
      <c r="AQ230" s="460" t="s">
        <v>1296</v>
      </c>
      <c r="AR230" s="107" t="s">
        <v>1151</v>
      </c>
      <c r="AT230" s="107" t="s">
        <v>1151</v>
      </c>
      <c r="AU230" s="1005" t="s">
        <v>1296</v>
      </c>
      <c r="AV230" s="460" t="s">
        <v>1296</v>
      </c>
      <c r="AW230" s="460" t="s">
        <v>1296</v>
      </c>
      <c r="AX230" s="460" t="s">
        <v>1296</v>
      </c>
      <c r="AY230" s="461" t="s">
        <v>1481</v>
      </c>
      <c r="AZ230" s="461" t="s">
        <v>1305</v>
      </c>
      <c r="BA230" s="460" t="s">
        <v>1296</v>
      </c>
      <c r="BB230" s="460" t="s">
        <v>1296</v>
      </c>
      <c r="BC230" s="460" t="s">
        <v>1296</v>
      </c>
      <c r="BD230" s="460" t="s">
        <v>1296</v>
      </c>
      <c r="BE230" s="597" t="s">
        <v>1296</v>
      </c>
      <c r="BF230" s="460"/>
      <c r="BG230" s="598"/>
      <c r="BJ230" s="1335"/>
      <c r="BK230" s="1366"/>
      <c r="BL230" s="1366"/>
      <c r="BM230" s="1366"/>
      <c r="BN230" s="1595"/>
      <c r="BO230" s="1392"/>
      <c r="BP230" s="1392"/>
      <c r="BQ230" s="1392"/>
      <c r="BR230" s="1392"/>
      <c r="BS230" s="1655"/>
      <c r="BT230" s="1366"/>
      <c r="BU230" s="1366"/>
      <c r="BV230" s="1366"/>
      <c r="BW230" s="1366"/>
      <c r="BX230" s="1366"/>
      <c r="BY230" s="1419"/>
      <c r="BZ230" s="1595"/>
    </row>
    <row r="231" spans="1:78" ht="36" x14ac:dyDescent="0.25">
      <c r="A231" s="21">
        <v>251</v>
      </c>
      <c r="B231" s="1064">
        <v>21</v>
      </c>
      <c r="C231" s="21">
        <v>251</v>
      </c>
      <c r="D231" s="1196" t="s">
        <v>357</v>
      </c>
      <c r="E231" s="54"/>
      <c r="F231" s="254"/>
      <c r="G231" s="254"/>
      <c r="H231" s="4">
        <v>2005</v>
      </c>
      <c r="I231" s="1585"/>
      <c r="J231" s="24">
        <v>153</v>
      </c>
      <c r="K231" s="497">
        <v>153</v>
      </c>
      <c r="M231" s="107"/>
      <c r="P231" s="74" t="s">
        <v>357</v>
      </c>
      <c r="Q231" s="74" t="s">
        <v>357</v>
      </c>
      <c r="R231" s="107" t="s">
        <v>1388</v>
      </c>
      <c r="S231" s="107" t="s">
        <v>1389</v>
      </c>
      <c r="U231" s="107">
        <v>2005</v>
      </c>
      <c r="V231" s="116">
        <v>78950</v>
      </c>
      <c r="W231" s="1140" t="s">
        <v>1584</v>
      </c>
      <c r="X231" s="663" t="s">
        <v>1573</v>
      </c>
      <c r="AG231" s="318" t="s">
        <v>1566</v>
      </c>
      <c r="AH231" s="74" t="s">
        <v>1580</v>
      </c>
      <c r="AI231" s="465" t="s">
        <v>1117</v>
      </c>
      <c r="AJ231" s="888"/>
      <c r="AN231" s="813">
        <v>3</v>
      </c>
      <c r="AO231" s="497" t="s">
        <v>1138</v>
      </c>
      <c r="AP231" s="497" t="s">
        <v>1138</v>
      </c>
      <c r="AQ231" s="460" t="s">
        <v>1296</v>
      </c>
      <c r="AR231" s="107" t="s">
        <v>1151</v>
      </c>
      <c r="AT231" s="107" t="s">
        <v>1151</v>
      </c>
      <c r="AU231" s="1005" t="s">
        <v>1296</v>
      </c>
      <c r="AV231" s="460" t="s">
        <v>1296</v>
      </c>
      <c r="AW231" s="460" t="s">
        <v>1296</v>
      </c>
      <c r="AX231" s="460" t="s">
        <v>1296</v>
      </c>
      <c r="AY231" s="461" t="s">
        <v>1481</v>
      </c>
      <c r="AZ231" s="461" t="s">
        <v>1305</v>
      </c>
      <c r="BA231" s="460" t="s">
        <v>1296</v>
      </c>
      <c r="BB231" s="460" t="s">
        <v>1296</v>
      </c>
      <c r="BC231" s="460" t="s">
        <v>1296</v>
      </c>
      <c r="BD231" s="460" t="s">
        <v>1296</v>
      </c>
      <c r="BE231" s="597" t="s">
        <v>1296</v>
      </c>
      <c r="BF231" s="460"/>
      <c r="BG231" s="598"/>
      <c r="BJ231" s="1335"/>
      <c r="BK231" s="1366"/>
      <c r="BL231" s="1366"/>
      <c r="BM231" s="1366"/>
      <c r="BN231" s="1366"/>
      <c r="BO231" s="1392"/>
      <c r="BP231" s="1392"/>
      <c r="BQ231" s="1392"/>
      <c r="BR231" s="1392"/>
      <c r="BS231" s="1392"/>
      <c r="BT231" s="1366"/>
      <c r="BU231" s="1366"/>
      <c r="BV231" s="1366"/>
      <c r="BW231" s="1366"/>
      <c r="BX231" s="1366"/>
      <c r="BY231" s="1419"/>
      <c r="BZ231" s="1366"/>
    </row>
    <row r="232" spans="1:78" ht="60" x14ac:dyDescent="0.25">
      <c r="A232" s="21">
        <v>252</v>
      </c>
      <c r="B232" s="1064">
        <v>21</v>
      </c>
      <c r="C232" s="21">
        <v>252</v>
      </c>
      <c r="D232" s="1196" t="s">
        <v>358</v>
      </c>
      <c r="E232" s="54"/>
      <c r="F232" s="254"/>
      <c r="G232" s="254"/>
      <c r="H232" s="1584">
        <v>2001</v>
      </c>
      <c r="I232" s="40"/>
      <c r="J232" s="24">
        <v>106</v>
      </c>
      <c r="K232" s="497">
        <v>106</v>
      </c>
      <c r="M232" s="107"/>
      <c r="P232" s="74" t="s">
        <v>1585</v>
      </c>
      <c r="Q232" s="74" t="s">
        <v>1585</v>
      </c>
      <c r="R232" s="107" t="s">
        <v>1388</v>
      </c>
      <c r="S232" s="107" t="s">
        <v>1389</v>
      </c>
      <c r="U232" s="107">
        <v>2001</v>
      </c>
      <c r="V232" s="121">
        <v>456164</v>
      </c>
      <c r="X232" s="663" t="s">
        <v>1563</v>
      </c>
      <c r="AG232" s="318" t="s">
        <v>1564</v>
      </c>
      <c r="AH232" s="74" t="s">
        <v>1565</v>
      </c>
      <c r="AI232" s="465" t="s">
        <v>1478</v>
      </c>
      <c r="AJ232" s="888" t="s">
        <v>656</v>
      </c>
      <c r="AN232" s="813">
        <v>3</v>
      </c>
      <c r="AO232" s="497" t="s">
        <v>1076</v>
      </c>
      <c r="AP232" s="497" t="s">
        <v>1076</v>
      </c>
      <c r="AQ232" s="460" t="s">
        <v>1296</v>
      </c>
      <c r="AR232" s="107" t="s">
        <v>1304</v>
      </c>
      <c r="AT232" s="107" t="s">
        <v>1151</v>
      </c>
      <c r="AU232" s="1005" t="s">
        <v>1296</v>
      </c>
      <c r="AV232" s="107" t="s">
        <v>1088</v>
      </c>
      <c r="AW232" s="460" t="s">
        <v>1296</v>
      </c>
      <c r="AX232" s="460" t="s">
        <v>1296</v>
      </c>
      <c r="AY232" s="461" t="s">
        <v>1481</v>
      </c>
      <c r="AZ232" s="461" t="s">
        <v>1482</v>
      </c>
      <c r="BA232" s="460" t="s">
        <v>1296</v>
      </c>
      <c r="BB232" s="460" t="s">
        <v>1296</v>
      </c>
      <c r="BC232" s="460" t="s">
        <v>1296</v>
      </c>
      <c r="BD232" s="460" t="s">
        <v>1296</v>
      </c>
      <c r="BE232" s="597" t="s">
        <v>1296</v>
      </c>
      <c r="BF232" s="460"/>
      <c r="BG232" s="598"/>
      <c r="BJ232" s="1335"/>
      <c r="BK232" s="1366"/>
      <c r="BL232" s="1366"/>
      <c r="BM232" s="1366"/>
      <c r="BN232" s="1366"/>
      <c r="BO232" s="1392"/>
      <c r="BP232" s="1392"/>
      <c r="BQ232" s="1392"/>
      <c r="BR232" s="1392"/>
      <c r="BS232" s="1392"/>
      <c r="BT232" s="1366"/>
      <c r="BU232" s="1366"/>
      <c r="BV232" s="1366"/>
      <c r="BW232" s="1366"/>
      <c r="BX232" s="1366"/>
      <c r="BY232" s="1419"/>
      <c r="BZ232" s="1366"/>
    </row>
    <row r="233" spans="1:78" ht="72" x14ac:dyDescent="0.25">
      <c r="A233" s="21">
        <v>253</v>
      </c>
      <c r="B233" s="1064">
        <v>21</v>
      </c>
      <c r="C233" s="21">
        <v>253</v>
      </c>
      <c r="D233" s="1196" t="s">
        <v>359</v>
      </c>
      <c r="E233" s="54"/>
      <c r="F233" s="254"/>
      <c r="G233" s="254"/>
      <c r="H233" s="4">
        <v>2003</v>
      </c>
      <c r="I233" s="40"/>
      <c r="J233" s="24">
        <v>79</v>
      </c>
      <c r="K233" s="497">
        <v>79</v>
      </c>
      <c r="M233" s="107"/>
      <c r="P233" s="74" t="s">
        <v>1586</v>
      </c>
      <c r="Q233" s="74" t="s">
        <v>1586</v>
      </c>
      <c r="R233" s="107" t="s">
        <v>1388</v>
      </c>
      <c r="S233" s="107" t="s">
        <v>1389</v>
      </c>
      <c r="U233" s="107">
        <v>2021</v>
      </c>
      <c r="V233" s="121">
        <v>384459</v>
      </c>
      <c r="X233" s="663" t="s">
        <v>1570</v>
      </c>
      <c r="AG233" s="318" t="s">
        <v>1564</v>
      </c>
      <c r="AH233" s="74" t="s">
        <v>1587</v>
      </c>
      <c r="AI233" s="465" t="s">
        <v>1478</v>
      </c>
      <c r="AJ233" s="888" t="s">
        <v>656</v>
      </c>
      <c r="AN233" s="813">
        <v>3</v>
      </c>
      <c r="AO233" s="497" t="s">
        <v>1076</v>
      </c>
      <c r="AP233" s="497" t="s">
        <v>1076</v>
      </c>
      <c r="AQ233" s="460" t="s">
        <v>1296</v>
      </c>
      <c r="AR233" s="107" t="s">
        <v>1304</v>
      </c>
      <c r="AT233" s="107" t="s">
        <v>1151</v>
      </c>
      <c r="AU233" s="1005" t="s">
        <v>1296</v>
      </c>
      <c r="AV233" s="107" t="s">
        <v>1088</v>
      </c>
      <c r="AW233" s="460" t="s">
        <v>1296</v>
      </c>
      <c r="AX233" s="460" t="s">
        <v>1296</v>
      </c>
      <c r="AY233" s="461" t="s">
        <v>1481</v>
      </c>
      <c r="AZ233" s="461" t="s">
        <v>1305</v>
      </c>
      <c r="BA233" s="460" t="s">
        <v>1296</v>
      </c>
      <c r="BB233" s="460" t="s">
        <v>1296</v>
      </c>
      <c r="BC233" s="460" t="s">
        <v>1296</v>
      </c>
      <c r="BD233" s="460" t="s">
        <v>1296</v>
      </c>
      <c r="BE233" s="597" t="s">
        <v>1296</v>
      </c>
      <c r="BF233" s="460"/>
      <c r="BG233" s="598"/>
      <c r="BJ233" s="1335"/>
      <c r="BK233" s="1366"/>
      <c r="BL233" s="1366"/>
      <c r="BM233" s="1366"/>
      <c r="BN233" s="1595"/>
      <c r="BO233" s="1392"/>
      <c r="BP233" s="1392"/>
      <c r="BQ233" s="1392"/>
      <c r="BR233" s="1392"/>
      <c r="BS233" s="1655"/>
      <c r="BT233" s="1366"/>
      <c r="BU233" s="1366"/>
      <c r="BV233" s="1366"/>
      <c r="BW233" s="1366"/>
      <c r="BX233" s="1366"/>
      <c r="BY233" s="1419"/>
      <c r="BZ233" s="1595"/>
    </row>
    <row r="234" spans="1:78" ht="36" x14ac:dyDescent="0.25">
      <c r="A234" s="21">
        <v>254</v>
      </c>
      <c r="B234" s="1064">
        <v>21</v>
      </c>
      <c r="C234" s="21">
        <v>254</v>
      </c>
      <c r="D234" s="1196" t="s">
        <v>360</v>
      </c>
      <c r="E234" s="54"/>
      <c r="F234" s="254"/>
      <c r="G234" s="254"/>
      <c r="H234" s="1584">
        <v>2003</v>
      </c>
      <c r="I234" s="40"/>
      <c r="J234" s="24">
        <v>133</v>
      </c>
      <c r="K234" s="497">
        <v>133</v>
      </c>
      <c r="M234" s="107"/>
      <c r="P234" s="74" t="s">
        <v>349</v>
      </c>
      <c r="Q234" s="74" t="s">
        <v>349</v>
      </c>
      <c r="R234" s="107" t="s">
        <v>1388</v>
      </c>
      <c r="S234" s="107" t="s">
        <v>1389</v>
      </c>
      <c r="U234" s="107">
        <v>2021</v>
      </c>
      <c r="V234" s="121">
        <v>351630</v>
      </c>
      <c r="X234" s="663" t="s">
        <v>1588</v>
      </c>
      <c r="AG234" s="318" t="s">
        <v>1564</v>
      </c>
      <c r="AH234" s="74" t="s">
        <v>1589</v>
      </c>
      <c r="AI234" s="465" t="s">
        <v>1478</v>
      </c>
      <c r="AJ234" s="888" t="s">
        <v>656</v>
      </c>
      <c r="AN234" s="813">
        <v>3</v>
      </c>
      <c r="AO234" s="497" t="s">
        <v>1076</v>
      </c>
      <c r="AP234" s="497" t="s">
        <v>1076</v>
      </c>
      <c r="AQ234" s="460" t="s">
        <v>1296</v>
      </c>
      <c r="AR234" s="107" t="s">
        <v>1304</v>
      </c>
      <c r="AT234" s="107" t="s">
        <v>1151</v>
      </c>
      <c r="AU234" s="1005" t="s">
        <v>1296</v>
      </c>
      <c r="AV234" s="107" t="s">
        <v>1088</v>
      </c>
      <c r="AW234" s="460" t="s">
        <v>1296</v>
      </c>
      <c r="AX234" s="460" t="s">
        <v>1296</v>
      </c>
      <c r="AY234" s="461" t="s">
        <v>1481</v>
      </c>
      <c r="AZ234" s="461" t="s">
        <v>1482</v>
      </c>
      <c r="BA234" s="460" t="s">
        <v>1296</v>
      </c>
      <c r="BB234" s="460" t="s">
        <v>1296</v>
      </c>
      <c r="BC234" s="460" t="s">
        <v>1296</v>
      </c>
      <c r="BD234" s="460" t="s">
        <v>1296</v>
      </c>
      <c r="BE234" s="597" t="s">
        <v>1296</v>
      </c>
      <c r="BF234" s="460"/>
      <c r="BG234" s="598"/>
      <c r="BJ234" s="1335"/>
      <c r="BK234" s="1366"/>
      <c r="BL234" s="1366"/>
      <c r="BM234" s="1366"/>
      <c r="BN234" s="1366"/>
      <c r="BO234" s="1392"/>
      <c r="BP234" s="1392"/>
      <c r="BQ234" s="1392"/>
      <c r="BR234" s="1392"/>
      <c r="BS234" s="1392"/>
      <c r="BT234" s="1366"/>
      <c r="BU234" s="1366"/>
      <c r="BV234" s="1366"/>
      <c r="BW234" s="1366"/>
      <c r="BX234" s="1366"/>
      <c r="BY234" s="1419"/>
      <c r="BZ234" s="1366"/>
    </row>
    <row r="235" spans="1:78" ht="38.25" x14ac:dyDescent="0.25">
      <c r="A235" s="21">
        <v>255</v>
      </c>
      <c r="B235" s="1064">
        <v>21</v>
      </c>
      <c r="C235" s="21">
        <v>255</v>
      </c>
      <c r="D235" s="1196" t="s">
        <v>361</v>
      </c>
      <c r="E235" s="54"/>
      <c r="F235" s="254"/>
      <c r="G235" s="254"/>
      <c r="H235" s="1584">
        <v>2004</v>
      </c>
      <c r="I235" s="40"/>
      <c r="J235" s="24">
        <v>99</v>
      </c>
      <c r="K235" s="497">
        <v>99</v>
      </c>
      <c r="M235" s="107"/>
      <c r="P235" s="74" t="s">
        <v>354</v>
      </c>
      <c r="Q235" s="74" t="s">
        <v>354</v>
      </c>
      <c r="R235" s="107" t="s">
        <v>1388</v>
      </c>
      <c r="S235" s="107" t="s">
        <v>1389</v>
      </c>
      <c r="U235" s="107">
        <v>2021</v>
      </c>
      <c r="V235" s="121">
        <v>481493</v>
      </c>
      <c r="X235" s="663" t="s">
        <v>1573</v>
      </c>
      <c r="AG235" s="318" t="s">
        <v>1590</v>
      </c>
      <c r="AH235" s="74" t="s">
        <v>1574</v>
      </c>
      <c r="AI235" s="465" t="s">
        <v>1117</v>
      </c>
      <c r="AJ235" s="888"/>
      <c r="AN235" s="813">
        <v>3</v>
      </c>
      <c r="AO235" s="497" t="s">
        <v>1138</v>
      </c>
      <c r="AP235" s="497" t="s">
        <v>1138</v>
      </c>
      <c r="AQ235" s="460" t="s">
        <v>1296</v>
      </c>
      <c r="AR235" s="107" t="s">
        <v>1151</v>
      </c>
      <c r="AT235" s="107" t="s">
        <v>1151</v>
      </c>
      <c r="AU235" s="1005" t="s">
        <v>1296</v>
      </c>
      <c r="AV235" s="460" t="s">
        <v>1296</v>
      </c>
      <c r="AW235" s="460" t="s">
        <v>1296</v>
      </c>
      <c r="AX235" s="460" t="s">
        <v>1296</v>
      </c>
      <c r="AY235" s="461" t="s">
        <v>1481</v>
      </c>
      <c r="AZ235" s="461" t="s">
        <v>1305</v>
      </c>
      <c r="BA235" s="460" t="s">
        <v>1296</v>
      </c>
      <c r="BB235" s="460" t="s">
        <v>1296</v>
      </c>
      <c r="BC235" s="460" t="s">
        <v>1296</v>
      </c>
      <c r="BD235" s="460" t="s">
        <v>1296</v>
      </c>
      <c r="BE235" s="597" t="s">
        <v>1296</v>
      </c>
      <c r="BF235" s="460"/>
      <c r="BG235" s="598"/>
      <c r="BJ235" s="1335"/>
      <c r="BK235" s="1366"/>
      <c r="BL235" s="1366"/>
      <c r="BM235" s="1366"/>
      <c r="BN235" s="1366"/>
      <c r="BO235" s="1392"/>
      <c r="BP235" s="1392"/>
      <c r="BQ235" s="1392"/>
      <c r="BR235" s="1392"/>
      <c r="BS235" s="1392"/>
      <c r="BT235" s="1366"/>
      <c r="BU235" s="1366"/>
      <c r="BV235" s="1366"/>
      <c r="BW235" s="1366"/>
      <c r="BX235" s="1366"/>
      <c r="BY235" s="1419"/>
      <c r="BZ235" s="1366"/>
    </row>
    <row r="236" spans="1:78" ht="72" x14ac:dyDescent="0.25">
      <c r="A236" s="21">
        <v>256</v>
      </c>
      <c r="B236" s="1064">
        <v>21</v>
      </c>
      <c r="C236" s="21">
        <v>256</v>
      </c>
      <c r="D236" s="1196" t="s">
        <v>362</v>
      </c>
      <c r="E236" s="54"/>
      <c r="F236" s="254"/>
      <c r="G236" s="254"/>
      <c r="H236" s="1584">
        <v>2004</v>
      </c>
      <c r="I236" s="40"/>
      <c r="J236" s="24">
        <v>500</v>
      </c>
      <c r="K236" s="497">
        <v>500</v>
      </c>
      <c r="M236" s="107"/>
      <c r="P236" s="74" t="s">
        <v>1591</v>
      </c>
      <c r="Q236" s="74" t="s">
        <v>1591</v>
      </c>
      <c r="R236" s="107" t="s">
        <v>1388</v>
      </c>
      <c r="S236" s="107" t="s">
        <v>1389</v>
      </c>
      <c r="U236" s="107">
        <v>2004</v>
      </c>
      <c r="W236" s="74" t="s">
        <v>1592</v>
      </c>
      <c r="X236" s="663" t="s">
        <v>1570</v>
      </c>
      <c r="AG236" s="318" t="s">
        <v>1566</v>
      </c>
      <c r="AH236" s="74" t="s">
        <v>1587</v>
      </c>
      <c r="AI236" s="465" t="s">
        <v>1117</v>
      </c>
      <c r="AJ236" s="888"/>
      <c r="AN236" s="813">
        <v>3</v>
      </c>
      <c r="AO236" s="497" t="s">
        <v>1138</v>
      </c>
      <c r="AP236" s="497" t="s">
        <v>1138</v>
      </c>
      <c r="AQ236" s="460" t="s">
        <v>1296</v>
      </c>
      <c r="AR236" s="107" t="s">
        <v>1151</v>
      </c>
      <c r="AT236" s="107" t="s">
        <v>1151</v>
      </c>
      <c r="AU236" s="1005" t="s">
        <v>1296</v>
      </c>
      <c r="AV236" s="460" t="s">
        <v>1296</v>
      </c>
      <c r="AW236" s="460" t="s">
        <v>1296</v>
      </c>
      <c r="AX236" s="460" t="s">
        <v>1296</v>
      </c>
      <c r="AY236" s="461" t="s">
        <v>1481</v>
      </c>
      <c r="AZ236" s="461" t="s">
        <v>1305</v>
      </c>
      <c r="BA236" s="460" t="s">
        <v>1296</v>
      </c>
      <c r="BB236" s="460" t="s">
        <v>1296</v>
      </c>
      <c r="BC236" s="460" t="s">
        <v>1296</v>
      </c>
      <c r="BD236" s="460" t="s">
        <v>1296</v>
      </c>
      <c r="BE236" s="597" t="s">
        <v>1296</v>
      </c>
      <c r="BF236" s="460"/>
      <c r="BG236" s="598"/>
      <c r="BJ236" s="1335"/>
      <c r="BK236" s="1366"/>
      <c r="BL236" s="1366"/>
      <c r="BM236" s="1366"/>
      <c r="BN236" s="1595"/>
      <c r="BO236" s="1392"/>
      <c r="BP236" s="1392"/>
      <c r="BQ236" s="1392"/>
      <c r="BR236" s="1392"/>
      <c r="BS236" s="1655"/>
      <c r="BT236" s="1366"/>
      <c r="BU236" s="1366"/>
      <c r="BV236" s="1366"/>
      <c r="BW236" s="1366"/>
      <c r="BX236" s="1366"/>
      <c r="BY236" s="1419"/>
      <c r="BZ236" s="1595"/>
    </row>
    <row r="237" spans="1:78" ht="28.5" customHeight="1" x14ac:dyDescent="0.25">
      <c r="A237" s="21">
        <v>257</v>
      </c>
      <c r="B237" s="1064">
        <v>21</v>
      </c>
      <c r="C237" s="21">
        <v>257</v>
      </c>
      <c r="D237" s="1196" t="s">
        <v>342</v>
      </c>
      <c r="E237" s="54"/>
      <c r="F237" s="254"/>
      <c r="G237" s="254"/>
      <c r="H237" s="4">
        <v>2000</v>
      </c>
      <c r="I237" s="40"/>
      <c r="J237" s="24">
        <v>127</v>
      </c>
      <c r="K237" s="497">
        <v>127</v>
      </c>
      <c r="M237" s="107"/>
      <c r="P237" s="74" t="s">
        <v>342</v>
      </c>
      <c r="Q237" s="74" t="s">
        <v>342</v>
      </c>
      <c r="R237" s="107" t="s">
        <v>1388</v>
      </c>
      <c r="S237" s="107" t="s">
        <v>1389</v>
      </c>
      <c r="U237" s="107">
        <v>2000</v>
      </c>
      <c r="V237" s="121">
        <v>2508246</v>
      </c>
      <c r="X237" s="663" t="s">
        <v>1593</v>
      </c>
      <c r="AG237" s="318" t="s">
        <v>1564</v>
      </c>
      <c r="AH237" s="74" t="s">
        <v>1594</v>
      </c>
      <c r="AI237" s="465" t="s">
        <v>1478</v>
      </c>
      <c r="AJ237" s="888" t="s">
        <v>656</v>
      </c>
      <c r="AN237" s="813">
        <v>3</v>
      </c>
      <c r="AO237" s="497" t="s">
        <v>1076</v>
      </c>
      <c r="AP237" s="497" t="s">
        <v>1076</v>
      </c>
      <c r="AQ237" s="460" t="s">
        <v>1296</v>
      </c>
      <c r="AR237" s="107" t="s">
        <v>1304</v>
      </c>
      <c r="AT237" s="107" t="s">
        <v>1151</v>
      </c>
      <c r="AU237" s="1005" t="s">
        <v>1296</v>
      </c>
      <c r="AV237" s="107" t="s">
        <v>1088</v>
      </c>
      <c r="AW237" s="460" t="s">
        <v>1296</v>
      </c>
      <c r="AX237" s="460" t="s">
        <v>1296</v>
      </c>
      <c r="AY237" s="461" t="s">
        <v>1481</v>
      </c>
      <c r="AZ237" s="461" t="s">
        <v>1482</v>
      </c>
      <c r="BA237" s="460" t="s">
        <v>1296</v>
      </c>
      <c r="BB237" s="460" t="s">
        <v>1296</v>
      </c>
      <c r="BC237" s="460" t="s">
        <v>1296</v>
      </c>
      <c r="BD237" s="460" t="s">
        <v>1296</v>
      </c>
      <c r="BE237" s="597" t="s">
        <v>1296</v>
      </c>
      <c r="BF237" s="460"/>
      <c r="BG237" s="598"/>
      <c r="BJ237" s="1335"/>
      <c r="BK237" s="1366"/>
      <c r="BL237" s="1366"/>
      <c r="BM237" s="1366"/>
      <c r="BN237" s="1366"/>
      <c r="BO237" s="1392"/>
      <c r="BP237" s="1392"/>
      <c r="BQ237" s="1392"/>
      <c r="BR237" s="1392"/>
      <c r="BS237" s="1392"/>
      <c r="BT237" s="1366"/>
      <c r="BU237" s="1366"/>
      <c r="BV237" s="1366"/>
      <c r="BW237" s="1366"/>
      <c r="BX237" s="1366"/>
      <c r="BY237" s="1419"/>
      <c r="BZ237" s="1366"/>
    </row>
    <row r="238" spans="1:78" ht="36" x14ac:dyDescent="0.25">
      <c r="A238" s="21">
        <v>258</v>
      </c>
      <c r="B238" s="1064">
        <v>21</v>
      </c>
      <c r="C238" s="21">
        <v>258</v>
      </c>
      <c r="D238" s="1196" t="s">
        <v>346</v>
      </c>
      <c r="E238" s="54"/>
      <c r="F238" s="254"/>
      <c r="G238" s="254"/>
      <c r="H238" s="4">
        <v>2001</v>
      </c>
      <c r="I238" s="40"/>
      <c r="J238" s="24">
        <v>39</v>
      </c>
      <c r="K238" s="497">
        <v>39</v>
      </c>
      <c r="M238" s="107"/>
      <c r="P238" s="74" t="s">
        <v>346</v>
      </c>
      <c r="Q238" s="74" t="s">
        <v>346</v>
      </c>
      <c r="R238" s="107" t="s">
        <v>1388</v>
      </c>
      <c r="S238" s="107" t="s">
        <v>1389</v>
      </c>
      <c r="U238" s="107">
        <v>2001</v>
      </c>
      <c r="V238" s="121">
        <v>456164</v>
      </c>
      <c r="X238" s="663" t="s">
        <v>1563</v>
      </c>
      <c r="AG238" s="318" t="s">
        <v>1566</v>
      </c>
      <c r="AH238" s="74" t="s">
        <v>1568</v>
      </c>
      <c r="AI238" s="465" t="s">
        <v>1117</v>
      </c>
      <c r="AJ238" s="888"/>
      <c r="AN238" s="813">
        <v>3</v>
      </c>
      <c r="AO238" s="497" t="s">
        <v>1138</v>
      </c>
      <c r="AP238" s="497" t="s">
        <v>1138</v>
      </c>
      <c r="AQ238" s="460" t="s">
        <v>1296</v>
      </c>
      <c r="AR238" s="107" t="s">
        <v>1151</v>
      </c>
      <c r="AT238" s="107" t="s">
        <v>1151</v>
      </c>
      <c r="AU238" s="1005" t="s">
        <v>1296</v>
      </c>
      <c r="AV238" s="460" t="s">
        <v>1296</v>
      </c>
      <c r="AW238" s="460" t="s">
        <v>1296</v>
      </c>
      <c r="AX238" s="460" t="s">
        <v>1296</v>
      </c>
      <c r="AY238" s="461" t="s">
        <v>1481</v>
      </c>
      <c r="AZ238" s="461" t="s">
        <v>1482</v>
      </c>
      <c r="BA238" s="460" t="s">
        <v>1296</v>
      </c>
      <c r="BB238" s="460" t="s">
        <v>1296</v>
      </c>
      <c r="BC238" s="460" t="s">
        <v>1296</v>
      </c>
      <c r="BD238" s="460" t="s">
        <v>1296</v>
      </c>
      <c r="BE238" s="597" t="s">
        <v>1296</v>
      </c>
      <c r="BF238" s="460"/>
      <c r="BG238" s="598"/>
      <c r="BJ238" s="1335"/>
      <c r="BK238" s="1366"/>
      <c r="BL238" s="1366"/>
      <c r="BM238" s="1366"/>
      <c r="BN238" s="1366"/>
      <c r="BO238" s="1392"/>
      <c r="BP238" s="1392"/>
      <c r="BQ238" s="1392"/>
      <c r="BR238" s="1392"/>
      <c r="BS238" s="1392"/>
      <c r="BT238" s="1366"/>
      <c r="BU238" s="1366"/>
      <c r="BV238" s="1366"/>
      <c r="BW238" s="1366"/>
      <c r="BX238" s="1366"/>
      <c r="BY238" s="1419"/>
      <c r="BZ238" s="1366"/>
    </row>
    <row r="239" spans="1:78" ht="60" x14ac:dyDescent="0.25">
      <c r="A239" s="21">
        <v>259</v>
      </c>
      <c r="B239" s="1064">
        <v>21</v>
      </c>
      <c r="C239" s="21">
        <v>259</v>
      </c>
      <c r="D239" s="1196" t="s">
        <v>342</v>
      </c>
      <c r="E239" s="54"/>
      <c r="F239" s="254"/>
      <c r="G239" s="254"/>
      <c r="H239" s="4">
        <v>2002</v>
      </c>
      <c r="I239" s="40"/>
      <c r="J239" s="24">
        <v>292</v>
      </c>
      <c r="K239" s="497">
        <v>292</v>
      </c>
      <c r="M239" s="107"/>
      <c r="P239" s="74" t="s">
        <v>342</v>
      </c>
      <c r="Q239" s="74" t="s">
        <v>342</v>
      </c>
      <c r="R239" s="107" t="s">
        <v>1388</v>
      </c>
      <c r="S239" s="107" t="s">
        <v>1389</v>
      </c>
      <c r="U239" s="107">
        <v>2002</v>
      </c>
      <c r="V239" s="121">
        <v>2542906</v>
      </c>
      <c r="X239" s="663" t="s">
        <v>1563</v>
      </c>
      <c r="AG239" s="318" t="s">
        <v>1564</v>
      </c>
      <c r="AH239" s="74" t="s">
        <v>1565</v>
      </c>
      <c r="AI239" s="465" t="s">
        <v>1478</v>
      </c>
      <c r="AJ239" s="888" t="s">
        <v>656</v>
      </c>
      <c r="AN239" s="813">
        <v>3</v>
      </c>
      <c r="AO239" s="497" t="s">
        <v>1076</v>
      </c>
      <c r="AP239" s="497" t="s">
        <v>1076</v>
      </c>
      <c r="AQ239" s="460" t="s">
        <v>1296</v>
      </c>
      <c r="AR239" s="107" t="s">
        <v>1304</v>
      </c>
      <c r="AT239" s="107" t="s">
        <v>1151</v>
      </c>
      <c r="AU239" s="1005" t="s">
        <v>1296</v>
      </c>
      <c r="AV239" s="107" t="s">
        <v>1088</v>
      </c>
      <c r="AW239" s="460" t="s">
        <v>1296</v>
      </c>
      <c r="AX239" s="460" t="s">
        <v>1296</v>
      </c>
      <c r="AY239" s="461" t="s">
        <v>1481</v>
      </c>
      <c r="AZ239" s="461" t="s">
        <v>1482</v>
      </c>
      <c r="BA239" s="460" t="s">
        <v>1296</v>
      </c>
      <c r="BB239" s="460" t="s">
        <v>1296</v>
      </c>
      <c r="BC239" s="460" t="s">
        <v>1296</v>
      </c>
      <c r="BD239" s="460" t="s">
        <v>1296</v>
      </c>
      <c r="BE239" s="597" t="s">
        <v>1296</v>
      </c>
      <c r="BF239" s="460"/>
      <c r="BG239" s="598"/>
      <c r="BJ239" s="1335"/>
      <c r="BK239" s="1366"/>
      <c r="BL239" s="1366"/>
      <c r="BM239" s="1366"/>
      <c r="BN239" s="1366"/>
      <c r="BO239" s="1392"/>
      <c r="BP239" s="1392"/>
      <c r="BQ239" s="1392"/>
      <c r="BR239" s="1392"/>
      <c r="BS239" s="1392"/>
      <c r="BT239" s="1366"/>
      <c r="BU239" s="1366"/>
      <c r="BV239" s="1366"/>
      <c r="BW239" s="1366"/>
      <c r="BX239" s="1366"/>
      <c r="BY239" s="1419"/>
      <c r="BZ239" s="1366"/>
    </row>
    <row r="240" spans="1:78" ht="60" x14ac:dyDescent="0.25">
      <c r="A240" s="21">
        <v>260</v>
      </c>
      <c r="B240" s="1064">
        <v>21</v>
      </c>
      <c r="C240" s="21">
        <v>260</v>
      </c>
      <c r="D240" s="1196" t="s">
        <v>342</v>
      </c>
      <c r="E240" s="54"/>
      <c r="F240" s="254"/>
      <c r="G240" s="254"/>
      <c r="H240" s="4">
        <v>2002</v>
      </c>
      <c r="I240" s="40"/>
      <c r="J240" s="24">
        <v>97</v>
      </c>
      <c r="K240" s="497">
        <v>97</v>
      </c>
      <c r="M240" s="107"/>
      <c r="P240" s="74" t="s">
        <v>342</v>
      </c>
      <c r="Q240" s="74" t="s">
        <v>342</v>
      </c>
      <c r="R240" s="107" t="s">
        <v>1388</v>
      </c>
      <c r="S240" s="107" t="s">
        <v>1389</v>
      </c>
      <c r="U240" s="107">
        <v>2002</v>
      </c>
      <c r="V240" s="121">
        <v>2542906</v>
      </c>
      <c r="X240" s="663" t="s">
        <v>1563</v>
      </c>
      <c r="AG240" s="318" t="s">
        <v>1564</v>
      </c>
      <c r="AH240" s="74" t="s">
        <v>1565</v>
      </c>
      <c r="AI240" s="465" t="s">
        <v>1478</v>
      </c>
      <c r="AJ240" s="888" t="s">
        <v>656</v>
      </c>
      <c r="AN240" s="813">
        <v>3</v>
      </c>
      <c r="AO240" s="497" t="s">
        <v>1076</v>
      </c>
      <c r="AP240" s="497" t="s">
        <v>1076</v>
      </c>
      <c r="AQ240" s="460" t="s">
        <v>1296</v>
      </c>
      <c r="AR240" s="107" t="s">
        <v>1304</v>
      </c>
      <c r="AT240" s="107" t="s">
        <v>1151</v>
      </c>
      <c r="AU240" s="1005" t="s">
        <v>1296</v>
      </c>
      <c r="AV240" s="107" t="s">
        <v>1088</v>
      </c>
      <c r="AW240" s="460" t="s">
        <v>1296</v>
      </c>
      <c r="AX240" s="460" t="s">
        <v>1296</v>
      </c>
      <c r="AY240" s="461" t="s">
        <v>1481</v>
      </c>
      <c r="AZ240" s="461" t="s">
        <v>1482</v>
      </c>
      <c r="BA240" s="460" t="s">
        <v>1296</v>
      </c>
      <c r="BB240" s="460" t="s">
        <v>1296</v>
      </c>
      <c r="BC240" s="460" t="s">
        <v>1296</v>
      </c>
      <c r="BD240" s="460" t="s">
        <v>1296</v>
      </c>
      <c r="BE240" s="597" t="s">
        <v>1296</v>
      </c>
      <c r="BF240" s="460"/>
      <c r="BG240" s="598"/>
      <c r="BJ240" s="1335"/>
      <c r="BK240" s="1366"/>
      <c r="BL240" s="1366"/>
      <c r="BM240" s="1366"/>
      <c r="BN240" s="1366"/>
      <c r="BO240" s="1392"/>
      <c r="BP240" s="1392"/>
      <c r="BQ240" s="1392"/>
      <c r="BR240" s="1392"/>
      <c r="BS240" s="1392"/>
      <c r="BT240" s="1366"/>
      <c r="BU240" s="1366"/>
      <c r="BV240" s="1366"/>
      <c r="BW240" s="1366"/>
      <c r="BX240" s="1366"/>
      <c r="BY240" s="1419"/>
      <c r="BZ240" s="1366"/>
    </row>
    <row r="241" spans="1:80" ht="48" x14ac:dyDescent="0.25">
      <c r="A241" s="21">
        <v>261</v>
      </c>
      <c r="B241" s="1064">
        <v>21</v>
      </c>
      <c r="C241" s="21">
        <v>261</v>
      </c>
      <c r="D241" s="1196" t="s">
        <v>346</v>
      </c>
      <c r="E241" s="54"/>
      <c r="F241" s="254"/>
      <c r="G241" s="254"/>
      <c r="H241" s="4">
        <v>2002</v>
      </c>
      <c r="I241" s="40"/>
      <c r="J241" s="24">
        <v>71</v>
      </c>
      <c r="K241" s="497">
        <v>71</v>
      </c>
      <c r="M241" s="107"/>
      <c r="P241" s="74" t="s">
        <v>346</v>
      </c>
      <c r="Q241" s="74" t="s">
        <v>346</v>
      </c>
      <c r="R241" s="107" t="s">
        <v>1388</v>
      </c>
      <c r="S241" s="107" t="s">
        <v>1389</v>
      </c>
      <c r="U241" s="107">
        <v>2002</v>
      </c>
      <c r="V241" s="121">
        <v>455797</v>
      </c>
      <c r="X241" s="663" t="s">
        <v>1570</v>
      </c>
      <c r="AG241" s="318" t="s">
        <v>1566</v>
      </c>
      <c r="AH241" s="74" t="s">
        <v>1595</v>
      </c>
      <c r="AI241" s="465" t="s">
        <v>1117</v>
      </c>
      <c r="AJ241" s="888"/>
      <c r="AN241" s="813">
        <v>3</v>
      </c>
      <c r="AO241" s="497" t="s">
        <v>1138</v>
      </c>
      <c r="AP241" s="497" t="s">
        <v>1138</v>
      </c>
      <c r="AQ241" s="460" t="s">
        <v>1296</v>
      </c>
      <c r="AR241" s="107" t="s">
        <v>1151</v>
      </c>
      <c r="AT241" s="107" t="s">
        <v>1151</v>
      </c>
      <c r="AU241" s="1005" t="s">
        <v>1296</v>
      </c>
      <c r="AV241" s="460" t="s">
        <v>1296</v>
      </c>
      <c r="AW241" s="460" t="s">
        <v>1296</v>
      </c>
      <c r="AX241" s="460" t="s">
        <v>1296</v>
      </c>
      <c r="AY241" s="461" t="s">
        <v>1481</v>
      </c>
      <c r="AZ241" s="461" t="s">
        <v>1482</v>
      </c>
      <c r="BA241" s="460" t="s">
        <v>1296</v>
      </c>
      <c r="BB241" s="460" t="s">
        <v>1296</v>
      </c>
      <c r="BC241" s="460" t="s">
        <v>1296</v>
      </c>
      <c r="BD241" s="460" t="s">
        <v>1296</v>
      </c>
      <c r="BE241" s="597" t="s">
        <v>1296</v>
      </c>
      <c r="BF241" s="460"/>
      <c r="BG241" s="598"/>
      <c r="BJ241" s="1335"/>
      <c r="BK241" s="1366"/>
      <c r="BL241" s="1366"/>
      <c r="BM241" s="1366"/>
      <c r="BN241" s="1366"/>
      <c r="BO241" s="1392"/>
      <c r="BP241" s="1392"/>
      <c r="BQ241" s="1392"/>
      <c r="BR241" s="1392"/>
      <c r="BS241" s="1392"/>
      <c r="BT241" s="1366"/>
      <c r="BU241" s="1366"/>
      <c r="BV241" s="1366"/>
      <c r="BW241" s="1366"/>
      <c r="BX241" s="1366"/>
      <c r="BY241" s="1419"/>
      <c r="BZ241" s="1366"/>
    </row>
    <row r="242" spans="1:80" s="57" customFormat="1" ht="51" customHeight="1" x14ac:dyDescent="0.25">
      <c r="A242" s="21">
        <v>262</v>
      </c>
      <c r="B242" s="1064">
        <v>21</v>
      </c>
      <c r="C242" s="21">
        <v>262</v>
      </c>
      <c r="D242" s="1196" t="s">
        <v>363</v>
      </c>
      <c r="E242" s="1584"/>
      <c r="F242" s="254"/>
      <c r="G242" s="254"/>
      <c r="H242" s="1584">
        <v>2002</v>
      </c>
      <c r="I242" s="40"/>
      <c r="J242" s="24">
        <v>135</v>
      </c>
      <c r="K242" s="497">
        <v>135</v>
      </c>
      <c r="L242" s="107"/>
      <c r="M242" s="107"/>
      <c r="N242" s="511"/>
      <c r="O242" s="74"/>
      <c r="P242" s="74" t="s">
        <v>363</v>
      </c>
      <c r="Q242" s="74" t="s">
        <v>363</v>
      </c>
      <c r="R242" s="107" t="s">
        <v>1388</v>
      </c>
      <c r="S242" s="107" t="s">
        <v>1389</v>
      </c>
      <c r="T242" s="107"/>
      <c r="U242" s="107">
        <v>2021</v>
      </c>
      <c r="V242" s="121">
        <v>189085</v>
      </c>
      <c r="W242" s="74"/>
      <c r="X242" s="663" t="s">
        <v>1596</v>
      </c>
      <c r="Y242" s="121"/>
      <c r="Z242" s="121"/>
      <c r="AA242" s="107"/>
      <c r="AB242" s="3"/>
      <c r="AC242" s="10"/>
      <c r="AD242" s="497"/>
      <c r="AE242" s="121"/>
      <c r="AF242" s="642"/>
      <c r="AG242" s="409" t="s">
        <v>1415</v>
      </c>
      <c r="AH242" s="74" t="s">
        <v>1597</v>
      </c>
      <c r="AI242" s="465"/>
      <c r="AJ242" s="888"/>
      <c r="AK242" s="466"/>
      <c r="AL242" s="468"/>
      <c r="AM242" s="612"/>
      <c r="AN242" s="813">
        <v>3</v>
      </c>
      <c r="AO242" s="335" t="s">
        <v>1131</v>
      </c>
      <c r="AP242" s="335" t="s">
        <v>1131</v>
      </c>
      <c r="AQ242" s="580"/>
      <c r="AR242" s="499"/>
      <c r="AS242" s="499"/>
      <c r="AT242" s="580"/>
      <c r="AU242" s="1005" t="s">
        <v>1296</v>
      </c>
      <c r="AV242" s="499"/>
      <c r="AW242" s="499"/>
      <c r="AX242" s="499"/>
      <c r="AY242" s="461" t="s">
        <v>1481</v>
      </c>
      <c r="AZ242" s="461" t="s">
        <v>1482</v>
      </c>
      <c r="BA242" s="460" t="s">
        <v>1296</v>
      </c>
      <c r="BB242" s="460" t="s">
        <v>1296</v>
      </c>
      <c r="BC242" s="499"/>
      <c r="BD242" s="499"/>
      <c r="BE242" s="597" t="s">
        <v>1296</v>
      </c>
      <c r="BF242" s="460"/>
      <c r="BG242" s="598"/>
      <c r="BH242" s="565"/>
      <c r="BI242" s="1"/>
      <c r="BJ242" s="1335"/>
      <c r="BK242" s="1366"/>
      <c r="BL242" s="1366"/>
      <c r="BM242" s="1366"/>
      <c r="BN242" s="1366"/>
      <c r="BO242" s="1392"/>
      <c r="BP242" s="1392"/>
      <c r="BQ242" s="1392"/>
      <c r="BR242" s="1392"/>
      <c r="BS242" s="1392"/>
      <c r="BT242" s="1366"/>
      <c r="BU242" s="1366"/>
      <c r="BV242" s="1366"/>
      <c r="BW242" s="1366"/>
      <c r="BX242" s="1366"/>
      <c r="BY242" s="1419"/>
      <c r="BZ242" s="1366"/>
      <c r="CA242" s="1"/>
      <c r="CB242" s="1"/>
    </row>
    <row r="243" spans="1:80" x14ac:dyDescent="0.25">
      <c r="A243" s="21">
        <v>263</v>
      </c>
      <c r="B243" s="1064">
        <v>21</v>
      </c>
      <c r="C243" s="21">
        <v>263</v>
      </c>
      <c r="D243" s="1196" t="s">
        <v>364</v>
      </c>
      <c r="E243" s="1584"/>
      <c r="F243" s="254"/>
      <c r="G243" s="254"/>
      <c r="H243" s="1584">
        <v>2003</v>
      </c>
      <c r="I243" s="40"/>
      <c r="J243" s="24">
        <v>91</v>
      </c>
      <c r="K243" s="497">
        <v>91</v>
      </c>
      <c r="M243" s="107"/>
      <c r="P243" s="74" t="s">
        <v>364</v>
      </c>
      <c r="Q243" s="74" t="s">
        <v>364</v>
      </c>
      <c r="R243" s="107" t="s">
        <v>1388</v>
      </c>
      <c r="S243" s="107" t="s">
        <v>1389</v>
      </c>
      <c r="U243" s="107">
        <v>2021</v>
      </c>
      <c r="V243" s="121">
        <v>384459</v>
      </c>
      <c r="X243" s="871" t="s">
        <v>1415</v>
      </c>
      <c r="AG243" s="409" t="s">
        <v>1415</v>
      </c>
      <c r="AH243" s="497" t="s">
        <v>1415</v>
      </c>
      <c r="AI243" s="465"/>
      <c r="AJ243" s="888"/>
      <c r="AN243" s="813">
        <v>3</v>
      </c>
      <c r="AO243" s="335" t="s">
        <v>1131</v>
      </c>
      <c r="AP243" s="335" t="s">
        <v>1131</v>
      </c>
      <c r="AQ243" s="580"/>
      <c r="AR243" s="499"/>
      <c r="AS243" s="499"/>
      <c r="AT243" s="580"/>
      <c r="AV243" s="499"/>
      <c r="AW243" s="499"/>
      <c r="AX243" s="499"/>
      <c r="BA243" s="460"/>
      <c r="BB243" s="460"/>
      <c r="BC243" s="499"/>
      <c r="BD243" s="499"/>
      <c r="BE243" s="597"/>
      <c r="BJ243" s="1335"/>
      <c r="BK243" s="1366"/>
      <c r="BL243" s="1366"/>
      <c r="BM243" s="1366"/>
      <c r="BN243" s="1595"/>
      <c r="BO243" s="1392"/>
      <c r="BP243" s="1392"/>
      <c r="BQ243" s="1392"/>
      <c r="BR243" s="1392"/>
      <c r="BS243" s="1655"/>
      <c r="BT243" s="1366"/>
      <c r="BU243" s="1366"/>
      <c r="BV243" s="1366"/>
      <c r="BW243" s="1366"/>
      <c r="BX243" s="1366"/>
      <c r="BY243" s="1419"/>
      <c r="BZ243" s="1595"/>
    </row>
    <row r="244" spans="1:80" ht="60" x14ac:dyDescent="0.25">
      <c r="A244" s="21">
        <v>264</v>
      </c>
      <c r="B244" s="1064">
        <v>21</v>
      </c>
      <c r="C244" s="21">
        <v>264</v>
      </c>
      <c r="D244" s="1196" t="s">
        <v>365</v>
      </c>
      <c r="E244" s="1584"/>
      <c r="F244" s="254"/>
      <c r="G244" s="254"/>
      <c r="H244" s="1584">
        <v>2004</v>
      </c>
      <c r="I244" s="40"/>
      <c r="J244" s="24">
        <v>164</v>
      </c>
      <c r="K244" s="497">
        <v>164</v>
      </c>
      <c r="M244" s="107"/>
      <c r="P244" s="74" t="s">
        <v>365</v>
      </c>
      <c r="Q244" s="74" t="s">
        <v>365</v>
      </c>
      <c r="R244" s="107" t="s">
        <v>1388</v>
      </c>
      <c r="S244" s="107" t="s">
        <v>1389</v>
      </c>
      <c r="U244" s="107">
        <v>2021</v>
      </c>
      <c r="V244" s="121">
        <v>240014</v>
      </c>
      <c r="X244" s="663" t="s">
        <v>1598</v>
      </c>
      <c r="AG244" s="409" t="s">
        <v>1415</v>
      </c>
      <c r="AH244" s="74" t="s">
        <v>1598</v>
      </c>
      <c r="AI244" s="465"/>
      <c r="AJ244" s="888"/>
      <c r="AN244" s="813">
        <v>3</v>
      </c>
      <c r="AO244" s="335" t="s">
        <v>1131</v>
      </c>
      <c r="AP244" s="335" t="s">
        <v>1131</v>
      </c>
      <c r="AQ244" s="580"/>
      <c r="AR244" s="499"/>
      <c r="AS244" s="499"/>
      <c r="AT244" s="580"/>
      <c r="AU244" s="998" t="s">
        <v>1296</v>
      </c>
      <c r="AV244" s="499"/>
      <c r="AW244" s="499"/>
      <c r="AX244" s="499"/>
      <c r="AY244" s="461" t="s">
        <v>1481</v>
      </c>
      <c r="AZ244" s="461" t="s">
        <v>1305</v>
      </c>
      <c r="BA244" s="460" t="s">
        <v>1296</v>
      </c>
      <c r="BB244" s="460" t="s">
        <v>1296</v>
      </c>
      <c r="BC244" s="499"/>
      <c r="BD244" s="499"/>
      <c r="BE244" s="597" t="s">
        <v>1296</v>
      </c>
      <c r="BJ244" s="1335"/>
      <c r="BK244" s="1366"/>
      <c r="BL244" s="1366"/>
      <c r="BM244" s="1366"/>
      <c r="BN244" s="1595"/>
      <c r="BO244" s="1392"/>
      <c r="BP244" s="1392"/>
      <c r="BQ244" s="1392"/>
      <c r="BR244" s="1392"/>
      <c r="BS244" s="1655"/>
      <c r="BT244" s="1366"/>
      <c r="BU244" s="1366"/>
      <c r="BV244" s="1366"/>
      <c r="BW244" s="1366"/>
      <c r="BX244" s="1366"/>
      <c r="BY244" s="1419"/>
      <c r="BZ244" s="1595"/>
    </row>
    <row r="245" spans="1:80" ht="60" x14ac:dyDescent="0.25">
      <c r="A245" s="21">
        <v>265</v>
      </c>
      <c r="B245" s="1064">
        <v>21</v>
      </c>
      <c r="C245" s="21">
        <v>265</v>
      </c>
      <c r="D245" s="1196" t="s">
        <v>366</v>
      </c>
      <c r="E245" s="54"/>
      <c r="F245" s="254"/>
      <c r="G245" s="254"/>
      <c r="H245" s="1584">
        <v>2005</v>
      </c>
      <c r="I245" s="40"/>
      <c r="J245" s="24">
        <v>81</v>
      </c>
      <c r="K245" s="497">
        <v>81</v>
      </c>
      <c r="M245" s="107"/>
      <c r="P245" s="74" t="s">
        <v>366</v>
      </c>
      <c r="Q245" s="74" t="s">
        <v>366</v>
      </c>
      <c r="R245" s="107" t="s">
        <v>1388</v>
      </c>
      <c r="S245" s="107" t="s">
        <v>1389</v>
      </c>
      <c r="U245" s="107">
        <v>2021</v>
      </c>
      <c r="V245" s="121">
        <v>174281</v>
      </c>
      <c r="X245" s="663" t="s">
        <v>1598</v>
      </c>
      <c r="AG245" s="318" t="s">
        <v>1564</v>
      </c>
      <c r="AH245" s="74" t="s">
        <v>1598</v>
      </c>
      <c r="AI245" s="465" t="s">
        <v>1478</v>
      </c>
      <c r="AJ245" s="888" t="s">
        <v>656</v>
      </c>
      <c r="AN245" s="813">
        <v>3</v>
      </c>
      <c r="AO245" s="497" t="s">
        <v>1076</v>
      </c>
      <c r="AP245" s="497" t="s">
        <v>1076</v>
      </c>
      <c r="AQ245" s="460" t="s">
        <v>1296</v>
      </c>
      <c r="AR245" s="107" t="s">
        <v>1304</v>
      </c>
      <c r="AT245" s="107" t="s">
        <v>1151</v>
      </c>
      <c r="AU245" s="998" t="s">
        <v>1296</v>
      </c>
      <c r="AV245" s="107" t="s">
        <v>1088</v>
      </c>
      <c r="AW245" s="460" t="s">
        <v>1296</v>
      </c>
      <c r="AX245" s="460" t="s">
        <v>1296</v>
      </c>
      <c r="AY245" s="461" t="s">
        <v>1481</v>
      </c>
      <c r="AZ245" s="461" t="s">
        <v>1305</v>
      </c>
      <c r="BA245" s="460" t="s">
        <v>1296</v>
      </c>
      <c r="BB245" s="460" t="s">
        <v>1296</v>
      </c>
      <c r="BC245" s="460" t="s">
        <v>1296</v>
      </c>
      <c r="BD245" s="460" t="s">
        <v>1296</v>
      </c>
      <c r="BE245" s="597" t="s">
        <v>1296</v>
      </c>
      <c r="BJ245" s="1335"/>
      <c r="BK245" s="1366"/>
      <c r="BL245" s="1366"/>
      <c r="BM245" s="1366"/>
      <c r="BN245" s="1366"/>
      <c r="BO245" s="1392"/>
      <c r="BP245" s="1392"/>
      <c r="BQ245" s="1392"/>
      <c r="BR245" s="1392"/>
      <c r="BS245" s="1392"/>
      <c r="BT245" s="1366"/>
      <c r="BU245" s="1366"/>
      <c r="BV245" s="1366"/>
      <c r="BW245" s="1366"/>
      <c r="BX245" s="1366"/>
      <c r="BY245" s="1419"/>
      <c r="BZ245" s="1366"/>
    </row>
    <row r="246" spans="1:80" ht="36" x14ac:dyDescent="0.25">
      <c r="A246" s="21">
        <v>266</v>
      </c>
      <c r="B246" s="1064">
        <v>19</v>
      </c>
      <c r="C246" s="21">
        <v>266</v>
      </c>
      <c r="D246" s="1196" t="s">
        <v>367</v>
      </c>
      <c r="E246" s="54"/>
      <c r="F246" s="254"/>
      <c r="G246" s="254"/>
      <c r="H246" s="4">
        <v>2003</v>
      </c>
      <c r="I246" s="40"/>
      <c r="J246" s="24">
        <v>562</v>
      </c>
      <c r="K246" s="497" t="s">
        <v>1599</v>
      </c>
      <c r="M246" s="107"/>
      <c r="P246" s="74" t="s">
        <v>367</v>
      </c>
      <c r="Q246" s="74" t="s">
        <v>367</v>
      </c>
      <c r="R246" s="460" t="s">
        <v>1086</v>
      </c>
      <c r="S246" s="460" t="s">
        <v>1086</v>
      </c>
      <c r="T246" s="107">
        <v>7000</v>
      </c>
      <c r="U246" s="107">
        <v>2021</v>
      </c>
      <c r="V246" s="121">
        <v>62296</v>
      </c>
      <c r="Y246" s="121" t="s">
        <v>1600</v>
      </c>
      <c r="AB246" s="161">
        <v>0.72</v>
      </c>
      <c r="AD246" s="65"/>
      <c r="AE246" s="74" t="s">
        <v>1601</v>
      </c>
      <c r="AG246" s="318" t="s">
        <v>1602</v>
      </c>
      <c r="AH246" s="74"/>
      <c r="AI246" s="465" t="s">
        <v>1101</v>
      </c>
      <c r="AJ246" s="888"/>
      <c r="AN246" s="813">
        <v>3</v>
      </c>
      <c r="AO246" s="497" t="s">
        <v>1076</v>
      </c>
      <c r="AP246" s="497" t="s">
        <v>1076</v>
      </c>
      <c r="AV246" s="107" t="s">
        <v>1088</v>
      </c>
      <c r="AW246" s="107" t="s">
        <v>1088</v>
      </c>
      <c r="AX246" s="107" t="s">
        <v>1088</v>
      </c>
      <c r="AY246" s="499"/>
      <c r="AZ246" s="107" t="s">
        <v>1088</v>
      </c>
      <c r="BA246" s="594" t="s">
        <v>1178</v>
      </c>
      <c r="BB246" s="107" t="s">
        <v>1088</v>
      </c>
      <c r="BC246" s="107" t="s">
        <v>1088</v>
      </c>
      <c r="BD246" s="107" t="s">
        <v>1088</v>
      </c>
      <c r="BE246" s="595" t="s">
        <v>1088</v>
      </c>
      <c r="BF246" s="107" t="s">
        <v>1088</v>
      </c>
      <c r="BJ246" s="1335"/>
      <c r="BK246" s="1366"/>
      <c r="BL246" s="1366"/>
      <c r="BM246" s="1366"/>
      <c r="BN246" s="1366"/>
      <c r="BO246" s="1392"/>
      <c r="BP246" s="1392"/>
      <c r="BQ246" s="1392"/>
      <c r="BR246" s="1392"/>
      <c r="BS246" s="1392"/>
      <c r="BT246" s="1366"/>
      <c r="BU246" s="1366"/>
      <c r="BV246" s="1366"/>
      <c r="BW246" s="1366"/>
      <c r="BX246" s="1366"/>
      <c r="BY246" s="1419"/>
      <c r="BZ246" s="1366"/>
    </row>
    <row r="247" spans="1:80" ht="36" x14ac:dyDescent="0.25">
      <c r="A247" s="21">
        <v>267</v>
      </c>
      <c r="B247" s="1064">
        <v>19</v>
      </c>
      <c r="C247" s="21">
        <v>267</v>
      </c>
      <c r="D247" s="1196" t="s">
        <v>369</v>
      </c>
      <c r="E247" s="54"/>
      <c r="F247" s="254"/>
      <c r="G247" s="254"/>
      <c r="H247" s="1584">
        <v>2006</v>
      </c>
      <c r="I247" s="40"/>
      <c r="J247" s="24">
        <v>409</v>
      </c>
      <c r="K247" s="497" t="s">
        <v>1603</v>
      </c>
      <c r="M247" s="107"/>
      <c r="P247" s="74" t="s">
        <v>369</v>
      </c>
      <c r="Q247" s="74" t="s">
        <v>369</v>
      </c>
      <c r="R247" s="107" t="s">
        <v>1086</v>
      </c>
      <c r="S247" s="107" t="s">
        <v>1086</v>
      </c>
      <c r="T247" s="870">
        <v>13463</v>
      </c>
      <c r="Y247" s="121" t="s">
        <v>1604</v>
      </c>
      <c r="AB247" s="161">
        <v>0.63</v>
      </c>
      <c r="AD247" s="65"/>
      <c r="AE247" s="74" t="s">
        <v>1605</v>
      </c>
      <c r="AG247" s="318" t="s">
        <v>1602</v>
      </c>
      <c r="AH247" s="74"/>
      <c r="AI247" s="465" t="s">
        <v>1101</v>
      </c>
      <c r="AJ247" s="888"/>
      <c r="AN247" s="813">
        <v>3</v>
      </c>
      <c r="AO247" s="497" t="s">
        <v>1076</v>
      </c>
      <c r="AP247" s="497" t="s">
        <v>1076</v>
      </c>
      <c r="AV247" s="107" t="s">
        <v>1088</v>
      </c>
      <c r="AW247" s="107" t="s">
        <v>1088</v>
      </c>
      <c r="AX247" s="107" t="s">
        <v>1088</v>
      </c>
      <c r="AY247" s="499"/>
      <c r="AZ247" s="107" t="s">
        <v>1088</v>
      </c>
      <c r="BA247" s="594" t="s">
        <v>1216</v>
      </c>
      <c r="BB247" s="107" t="s">
        <v>1088</v>
      </c>
      <c r="BC247" s="107" t="s">
        <v>1088</v>
      </c>
      <c r="BD247" s="107" t="s">
        <v>1088</v>
      </c>
      <c r="BE247" s="595" t="s">
        <v>1088</v>
      </c>
      <c r="BF247" s="107" t="s">
        <v>1088</v>
      </c>
      <c r="BJ247" s="1335"/>
      <c r="BK247" s="1366"/>
      <c r="BL247" s="1366"/>
      <c r="BM247" s="1366"/>
      <c r="BN247" s="1366"/>
      <c r="BO247" s="1392"/>
      <c r="BP247" s="1392"/>
      <c r="BQ247" s="1392"/>
      <c r="BR247" s="1392"/>
      <c r="BS247" s="1392"/>
      <c r="BT247" s="1366"/>
      <c r="BU247" s="1366"/>
      <c r="BV247" s="1366"/>
      <c r="BW247" s="1366"/>
      <c r="BX247" s="1366"/>
      <c r="BY247" s="1419"/>
      <c r="BZ247" s="1366"/>
    </row>
    <row r="248" spans="1:80" ht="25.5" x14ac:dyDescent="0.25">
      <c r="A248" s="45">
        <v>268</v>
      </c>
      <c r="B248" s="45">
        <v>19</v>
      </c>
      <c r="C248" s="45">
        <v>268</v>
      </c>
      <c r="D248" s="1202" t="s">
        <v>370</v>
      </c>
      <c r="E248" s="405" t="s">
        <v>1077</v>
      </c>
      <c r="F248" s="439"/>
      <c r="G248" s="439"/>
      <c r="H248" s="402"/>
      <c r="I248" s="103"/>
      <c r="J248" s="34"/>
      <c r="K248" s="532" t="s">
        <v>1606</v>
      </c>
      <c r="L248" s="500"/>
      <c r="M248" s="500"/>
      <c r="N248" s="534"/>
      <c r="O248" s="109"/>
      <c r="P248" s="109" t="s">
        <v>370</v>
      </c>
      <c r="Q248" s="109" t="s">
        <v>370</v>
      </c>
      <c r="R248" s="500" t="s">
        <v>1086</v>
      </c>
      <c r="S248" s="500" t="s">
        <v>1086</v>
      </c>
      <c r="T248" s="500">
        <v>15000</v>
      </c>
      <c r="U248" s="500"/>
      <c r="V248" s="190"/>
      <c r="W248" s="109"/>
      <c r="X248" s="617"/>
      <c r="Y248" s="530"/>
      <c r="Z248" s="190"/>
      <c r="AA248" s="500"/>
      <c r="AB248" s="63"/>
      <c r="AC248" s="193"/>
      <c r="AD248" s="533"/>
      <c r="AE248" s="530"/>
      <c r="AF248" s="649"/>
      <c r="AG248" s="408" t="s">
        <v>1602</v>
      </c>
      <c r="AH248" s="109"/>
      <c r="AI248" s="1124" t="s">
        <v>1101</v>
      </c>
      <c r="AJ248" s="1125"/>
      <c r="AK248" s="475"/>
      <c r="AL248" s="491"/>
      <c r="AM248" s="616"/>
      <c r="AN248" s="1302">
        <v>3</v>
      </c>
      <c r="AO248" s="526" t="s">
        <v>1076</v>
      </c>
      <c r="AP248" s="526" t="s">
        <v>1076</v>
      </c>
      <c r="AQ248" s="581"/>
      <c r="AR248" s="500"/>
      <c r="AS248" s="500"/>
      <c r="AT248" s="581"/>
      <c r="AU248" s="1003"/>
      <c r="AV248" s="500" t="s">
        <v>1088</v>
      </c>
      <c r="AW248" s="500" t="s">
        <v>1088</v>
      </c>
      <c r="AX248" s="500" t="s">
        <v>1088</v>
      </c>
      <c r="AY248" s="500"/>
      <c r="AZ248" s="500" t="s">
        <v>1088</v>
      </c>
      <c r="BA248" s="500" t="s">
        <v>1088</v>
      </c>
      <c r="BB248" s="500" t="s">
        <v>1088</v>
      </c>
      <c r="BC248" s="500" t="s">
        <v>1088</v>
      </c>
      <c r="BD248" s="500" t="s">
        <v>1088</v>
      </c>
      <c r="BE248" s="601" t="s">
        <v>1088</v>
      </c>
      <c r="BF248" s="500" t="s">
        <v>1088</v>
      </c>
      <c r="BG248" s="602"/>
      <c r="BH248" s="56"/>
      <c r="BI248" s="57"/>
      <c r="BJ248" s="1335"/>
      <c r="BK248" s="1366"/>
      <c r="BL248" s="1366"/>
      <c r="BM248" s="1366"/>
      <c r="BN248" s="1366"/>
      <c r="BO248" s="1392"/>
      <c r="BP248" s="1392"/>
      <c r="BQ248" s="1392"/>
      <c r="BR248" s="1392"/>
      <c r="BS248" s="1392"/>
      <c r="BT248" s="1366"/>
      <c r="BU248" s="1366"/>
      <c r="BV248" s="1366"/>
      <c r="BW248" s="1366"/>
      <c r="BX248" s="1366"/>
      <c r="BY248" s="1419"/>
      <c r="BZ248" s="1366"/>
      <c r="CA248" s="57"/>
      <c r="CB248" s="57"/>
    </row>
    <row r="249" spans="1:80" ht="36" x14ac:dyDescent="0.25">
      <c r="A249" s="21">
        <v>269</v>
      </c>
      <c r="B249" s="1064">
        <v>19</v>
      </c>
      <c r="C249" s="21">
        <v>269</v>
      </c>
      <c r="D249" s="1196" t="s">
        <v>371</v>
      </c>
      <c r="E249" s="54"/>
      <c r="F249" s="254"/>
      <c r="G249" s="254"/>
      <c r="H249" s="102">
        <v>2001</v>
      </c>
      <c r="I249" s="40"/>
      <c r="J249" s="24">
        <v>400</v>
      </c>
      <c r="K249" s="497" t="s">
        <v>1607</v>
      </c>
      <c r="M249" s="107"/>
      <c r="P249" s="74" t="s">
        <v>371</v>
      </c>
      <c r="Q249" s="74" t="s">
        <v>371</v>
      </c>
      <c r="R249" s="107" t="s">
        <v>1086</v>
      </c>
      <c r="S249" s="107" t="s">
        <v>1086</v>
      </c>
      <c r="T249" s="870">
        <v>24000</v>
      </c>
      <c r="Y249" s="121" t="s">
        <v>1608</v>
      </c>
      <c r="AB249" s="161">
        <v>0.7</v>
      </c>
      <c r="AD249" s="65"/>
      <c r="AE249" s="74" t="s">
        <v>1609</v>
      </c>
      <c r="AG249" s="318" t="s">
        <v>1602</v>
      </c>
      <c r="AH249" s="74"/>
      <c r="AI249" s="465" t="s">
        <v>1101</v>
      </c>
      <c r="AJ249" s="888"/>
      <c r="AN249" s="813">
        <v>3</v>
      </c>
      <c r="AO249" s="497" t="s">
        <v>1076</v>
      </c>
      <c r="AP249" s="497" t="s">
        <v>1076</v>
      </c>
      <c r="AV249" s="107" t="s">
        <v>1088</v>
      </c>
      <c r="AW249" s="107" t="s">
        <v>1088</v>
      </c>
      <c r="AX249" s="107" t="s">
        <v>1088</v>
      </c>
      <c r="AY249" s="499"/>
      <c r="AZ249" s="107" t="s">
        <v>1088</v>
      </c>
      <c r="BA249" s="594" t="s">
        <v>1178</v>
      </c>
      <c r="BB249" s="107" t="s">
        <v>1088</v>
      </c>
      <c r="BC249" s="107" t="s">
        <v>1088</v>
      </c>
      <c r="BD249" s="107" t="s">
        <v>1088</v>
      </c>
      <c r="BE249" s="595" t="s">
        <v>1088</v>
      </c>
      <c r="BF249" s="107" t="s">
        <v>1088</v>
      </c>
      <c r="BJ249" s="1335"/>
      <c r="BK249" s="1366"/>
      <c r="BL249" s="1366"/>
      <c r="BM249" s="1366"/>
      <c r="BN249" s="1366"/>
      <c r="BO249" s="1392"/>
      <c r="BP249" s="1392"/>
      <c r="BQ249" s="1392"/>
      <c r="BR249" s="1392"/>
      <c r="BS249" s="1392"/>
      <c r="BT249" s="1366"/>
      <c r="BU249" s="1366"/>
      <c r="BV249" s="1366"/>
      <c r="BW249" s="1366"/>
      <c r="BX249" s="1366"/>
      <c r="BY249" s="1419"/>
      <c r="BZ249" s="1366"/>
    </row>
    <row r="250" spans="1:80" ht="36" x14ac:dyDescent="0.25">
      <c r="A250" s="21">
        <v>270</v>
      </c>
      <c r="B250" s="1064">
        <v>19</v>
      </c>
      <c r="C250" s="21">
        <v>270</v>
      </c>
      <c r="D250" s="1196" t="s">
        <v>374</v>
      </c>
      <c r="E250" s="54"/>
      <c r="F250" s="254"/>
      <c r="G250" s="254"/>
      <c r="H250" s="102">
        <v>2006</v>
      </c>
      <c r="I250" s="40"/>
      <c r="J250" s="24">
        <v>535</v>
      </c>
      <c r="K250" s="497" t="s">
        <v>1610</v>
      </c>
      <c r="M250" s="107"/>
      <c r="P250" s="74" t="s">
        <v>374</v>
      </c>
      <c r="Q250" s="74" t="s">
        <v>374</v>
      </c>
      <c r="R250" s="107" t="s">
        <v>1086</v>
      </c>
      <c r="S250" s="107" t="s">
        <v>1086</v>
      </c>
      <c r="T250" s="870">
        <v>14000</v>
      </c>
      <c r="Y250" s="121" t="s">
        <v>1604</v>
      </c>
      <c r="AB250" s="161">
        <v>0.77</v>
      </c>
      <c r="AD250" s="65"/>
      <c r="AE250" s="74" t="s">
        <v>1611</v>
      </c>
      <c r="AG250" s="318" t="s">
        <v>1602</v>
      </c>
      <c r="AH250" s="74"/>
      <c r="AI250" s="465" t="s">
        <v>1101</v>
      </c>
      <c r="AJ250" s="888"/>
      <c r="AN250" s="813">
        <v>3</v>
      </c>
      <c r="AO250" s="497" t="s">
        <v>1076</v>
      </c>
      <c r="AP250" s="497" t="s">
        <v>1076</v>
      </c>
      <c r="AV250" s="107" t="s">
        <v>1088</v>
      </c>
      <c r="AW250" s="107" t="s">
        <v>1088</v>
      </c>
      <c r="AX250" s="107" t="s">
        <v>1088</v>
      </c>
      <c r="AY250" s="499"/>
      <c r="AZ250" s="107" t="s">
        <v>1088</v>
      </c>
      <c r="BA250" s="594" t="s">
        <v>1178</v>
      </c>
      <c r="BB250" s="107" t="s">
        <v>1088</v>
      </c>
      <c r="BC250" s="107" t="s">
        <v>1088</v>
      </c>
      <c r="BD250" s="107" t="s">
        <v>1088</v>
      </c>
      <c r="BE250" s="595" t="s">
        <v>1088</v>
      </c>
      <c r="BF250" s="107" t="s">
        <v>1088</v>
      </c>
      <c r="BJ250" s="1335"/>
      <c r="BK250" s="1366"/>
      <c r="BL250" s="1366"/>
      <c r="BM250" s="1366"/>
      <c r="BN250" s="1366"/>
      <c r="BO250" s="1392"/>
      <c r="BP250" s="1392"/>
      <c r="BQ250" s="1392"/>
      <c r="BR250" s="1392"/>
      <c r="BS250" s="1392"/>
      <c r="BT250" s="1366"/>
      <c r="BU250" s="1366"/>
      <c r="BV250" s="1366"/>
      <c r="BW250" s="1366"/>
      <c r="BX250" s="1366"/>
      <c r="BY250" s="1419"/>
      <c r="BZ250" s="1366"/>
    </row>
    <row r="251" spans="1:80" ht="25.5" x14ac:dyDescent="0.25">
      <c r="A251" s="21">
        <v>271</v>
      </c>
      <c r="B251" s="1064">
        <v>19</v>
      </c>
      <c r="C251" s="44">
        <v>271</v>
      </c>
      <c r="D251" s="1204" t="s">
        <v>375</v>
      </c>
      <c r="E251" s="1398" t="s">
        <v>1077</v>
      </c>
      <c r="F251" s="435"/>
      <c r="G251" s="435"/>
      <c r="H251" s="102">
        <v>2006</v>
      </c>
      <c r="I251" s="106"/>
      <c r="J251" s="808">
        <v>17200</v>
      </c>
      <c r="K251" s="497">
        <v>17200</v>
      </c>
      <c r="M251" s="107"/>
      <c r="O251" s="112"/>
      <c r="P251" s="112" t="s">
        <v>375</v>
      </c>
      <c r="Q251" s="112" t="s">
        <v>4583</v>
      </c>
      <c r="R251" s="107" t="s">
        <v>1086</v>
      </c>
      <c r="S251" s="107" t="s">
        <v>1086</v>
      </c>
      <c r="T251" s="107">
        <v>17200</v>
      </c>
      <c r="X251" s="876"/>
      <c r="Y251" s="517"/>
      <c r="AD251" s="516"/>
      <c r="AE251" s="517"/>
      <c r="AG251" s="409" t="s">
        <v>1602</v>
      </c>
      <c r="AH251" s="112"/>
      <c r="AI251" s="465" t="s">
        <v>1101</v>
      </c>
      <c r="AJ251" s="888"/>
      <c r="AN251" s="813">
        <v>3</v>
      </c>
      <c r="AO251" s="335" t="s">
        <v>1076</v>
      </c>
      <c r="AP251" s="335" t="s">
        <v>1076</v>
      </c>
      <c r="AV251" s="107" t="s">
        <v>1088</v>
      </c>
      <c r="AW251" s="107" t="s">
        <v>1088</v>
      </c>
      <c r="AX251" s="107" t="s">
        <v>1088</v>
      </c>
      <c r="AY251" s="499"/>
      <c r="AZ251" s="107" t="s">
        <v>1088</v>
      </c>
      <c r="BA251" s="107" t="s">
        <v>1088</v>
      </c>
      <c r="BB251" s="107" t="s">
        <v>1088</v>
      </c>
      <c r="BC251" s="107" t="s">
        <v>1088</v>
      </c>
      <c r="BD251" s="107" t="s">
        <v>1088</v>
      </c>
      <c r="BE251" s="595" t="s">
        <v>1088</v>
      </c>
      <c r="BF251" s="107" t="s">
        <v>1088</v>
      </c>
      <c r="BJ251" s="1335"/>
      <c r="BK251" s="1366"/>
      <c r="BL251" s="1366"/>
      <c r="BM251" s="1366"/>
      <c r="BN251" s="1366"/>
      <c r="BO251" s="1392"/>
      <c r="BP251" s="1392"/>
      <c r="BQ251" s="1392"/>
      <c r="BR251" s="1392"/>
      <c r="BS251" s="1392"/>
      <c r="BT251" s="1366"/>
      <c r="BU251" s="1366"/>
      <c r="BV251" s="1366"/>
      <c r="BW251" s="1366"/>
      <c r="BX251" s="1366"/>
      <c r="BY251" s="1419"/>
      <c r="BZ251" s="1366"/>
    </row>
    <row r="252" spans="1:80" ht="36" x14ac:dyDescent="0.25">
      <c r="A252" s="21">
        <v>272</v>
      </c>
      <c r="B252" s="1064">
        <v>19</v>
      </c>
      <c r="C252" s="21">
        <v>272</v>
      </c>
      <c r="D252" s="1196" t="s">
        <v>376</v>
      </c>
      <c r="E252" s="54"/>
      <c r="F252" s="254"/>
      <c r="G252" s="254"/>
      <c r="H252" s="4">
        <v>2006</v>
      </c>
      <c r="I252" s="40"/>
      <c r="J252" s="24">
        <v>508</v>
      </c>
      <c r="K252" s="497" t="s">
        <v>1612</v>
      </c>
      <c r="M252" s="107"/>
      <c r="P252" s="74" t="s">
        <v>376</v>
      </c>
      <c r="Q252" s="74" t="s">
        <v>376</v>
      </c>
      <c r="R252" s="107" t="s">
        <v>1086</v>
      </c>
      <c r="S252" s="107" t="s">
        <v>1086</v>
      </c>
      <c r="T252" s="497">
        <v>8733</v>
      </c>
      <c r="U252" s="497"/>
      <c r="V252" s="74"/>
      <c r="Y252" s="121" t="s">
        <v>1608</v>
      </c>
      <c r="AB252" s="161">
        <v>0.62</v>
      </c>
      <c r="AD252" s="65"/>
      <c r="AE252" s="74" t="s">
        <v>1613</v>
      </c>
      <c r="AG252" s="318" t="s">
        <v>1602</v>
      </c>
      <c r="AH252" s="74"/>
      <c r="AI252" s="465" t="s">
        <v>1101</v>
      </c>
      <c r="AJ252" s="888"/>
      <c r="AN252" s="813">
        <v>3</v>
      </c>
      <c r="AO252" s="497" t="s">
        <v>1076</v>
      </c>
      <c r="AP252" s="497" t="s">
        <v>1076</v>
      </c>
      <c r="AV252" s="107" t="s">
        <v>1088</v>
      </c>
      <c r="AW252" s="107" t="s">
        <v>1088</v>
      </c>
      <c r="AX252" s="107" t="s">
        <v>1088</v>
      </c>
      <c r="AY252" s="499"/>
      <c r="AZ252" s="107" t="s">
        <v>1088</v>
      </c>
      <c r="BA252" s="594" t="s">
        <v>1216</v>
      </c>
      <c r="BB252" s="107" t="s">
        <v>1088</v>
      </c>
      <c r="BC252" s="107" t="s">
        <v>1088</v>
      </c>
      <c r="BD252" s="107" t="s">
        <v>1088</v>
      </c>
      <c r="BE252" s="595" t="s">
        <v>1088</v>
      </c>
      <c r="BF252" s="107" t="s">
        <v>1088</v>
      </c>
      <c r="BJ252" s="1335"/>
      <c r="BK252" s="1366"/>
      <c r="BL252" s="1366"/>
      <c r="BM252" s="1366"/>
      <c r="BN252" s="1366"/>
      <c r="BO252" s="1392"/>
      <c r="BP252" s="1392"/>
      <c r="BQ252" s="1392"/>
      <c r="BR252" s="1392"/>
      <c r="BS252" s="1392"/>
      <c r="BT252" s="1366"/>
      <c r="BU252" s="1366"/>
      <c r="BV252" s="1366"/>
      <c r="BW252" s="1366"/>
      <c r="BX252" s="1366"/>
      <c r="BY252" s="1419"/>
      <c r="BZ252" s="1366"/>
    </row>
    <row r="253" spans="1:80" ht="25.5" x14ac:dyDescent="0.25">
      <c r="A253" s="21">
        <v>273</v>
      </c>
      <c r="B253" s="1064">
        <v>19</v>
      </c>
      <c r="C253" s="21">
        <v>273</v>
      </c>
      <c r="D253" s="1204" t="s">
        <v>377</v>
      </c>
      <c r="E253" s="1398" t="s">
        <v>1077</v>
      </c>
      <c r="F253" s="435"/>
      <c r="G253" s="435"/>
      <c r="H253" s="52">
        <v>2006</v>
      </c>
      <c r="I253" s="106"/>
      <c r="J253" s="147"/>
      <c r="K253" s="497">
        <v>6300</v>
      </c>
      <c r="M253" s="107"/>
      <c r="P253" s="74" t="s">
        <v>377</v>
      </c>
      <c r="Q253" s="74" t="s">
        <v>377</v>
      </c>
      <c r="R253" s="107" t="s">
        <v>1086</v>
      </c>
      <c r="S253" s="107" t="s">
        <v>1086</v>
      </c>
      <c r="T253" s="107">
        <v>6300</v>
      </c>
      <c r="X253" s="876"/>
      <c r="Y253" s="517"/>
      <c r="AD253" s="516"/>
      <c r="AE253" s="517"/>
      <c r="AG253" s="409" t="s">
        <v>1602</v>
      </c>
      <c r="AH253" s="112"/>
      <c r="AI253" s="465" t="s">
        <v>1101</v>
      </c>
      <c r="AJ253" s="888"/>
      <c r="AN253" s="813">
        <v>3</v>
      </c>
      <c r="AO253" s="335" t="s">
        <v>1076</v>
      </c>
      <c r="AP253" s="335" t="s">
        <v>1076</v>
      </c>
      <c r="AV253" s="107" t="s">
        <v>1088</v>
      </c>
      <c r="AW253" s="107" t="s">
        <v>1088</v>
      </c>
      <c r="AX253" s="107" t="s">
        <v>1088</v>
      </c>
      <c r="AY253" s="499"/>
      <c r="AZ253" s="460" t="s">
        <v>1088</v>
      </c>
      <c r="BA253" s="460" t="s">
        <v>1088</v>
      </c>
      <c r="BB253" s="107" t="s">
        <v>1088</v>
      </c>
      <c r="BC253" s="107" t="s">
        <v>1088</v>
      </c>
      <c r="BD253" s="107" t="s">
        <v>1088</v>
      </c>
      <c r="BE253" s="595" t="s">
        <v>1088</v>
      </c>
      <c r="BF253" s="107" t="s">
        <v>1088</v>
      </c>
      <c r="BJ253" s="1335"/>
      <c r="BK253" s="1366"/>
      <c r="BL253" s="1366"/>
      <c r="BM253" s="1366"/>
      <c r="BN253" s="1366"/>
      <c r="BO253" s="1392"/>
      <c r="BP253" s="1392"/>
      <c r="BQ253" s="1392"/>
      <c r="BR253" s="1392"/>
      <c r="BS253" s="1392"/>
      <c r="BT253" s="1366"/>
      <c r="BU253" s="1366"/>
      <c r="BV253" s="1366"/>
      <c r="BW253" s="1366"/>
      <c r="BX253" s="1366"/>
      <c r="BY253" s="1419"/>
      <c r="BZ253" s="1366"/>
    </row>
    <row r="254" spans="1:80" ht="25.5" x14ac:dyDescent="0.25">
      <c r="A254" s="21">
        <v>274</v>
      </c>
      <c r="B254" s="1064">
        <v>19</v>
      </c>
      <c r="C254" s="21">
        <v>274</v>
      </c>
      <c r="D254" s="1204" t="s">
        <v>378</v>
      </c>
      <c r="E254" s="1398" t="s">
        <v>1077</v>
      </c>
      <c r="F254" s="435"/>
      <c r="G254" s="435"/>
      <c r="H254" s="52">
        <v>2006</v>
      </c>
      <c r="I254" s="106"/>
      <c r="J254" s="147"/>
      <c r="K254" s="497">
        <v>14000</v>
      </c>
      <c r="M254" s="107"/>
      <c r="P254" s="74" t="s">
        <v>378</v>
      </c>
      <c r="Q254" s="74" t="s">
        <v>378</v>
      </c>
      <c r="R254" s="107" t="s">
        <v>1086</v>
      </c>
      <c r="S254" s="107" t="s">
        <v>1086</v>
      </c>
      <c r="T254" s="107">
        <v>14000</v>
      </c>
      <c r="X254" s="876"/>
      <c r="Y254" s="517"/>
      <c r="AD254" s="516"/>
      <c r="AE254" s="517"/>
      <c r="AG254" s="409" t="s">
        <v>1602</v>
      </c>
      <c r="AH254" s="112"/>
      <c r="AI254" s="465" t="s">
        <v>1101</v>
      </c>
      <c r="AJ254" s="888"/>
      <c r="AN254" s="813">
        <v>3</v>
      </c>
      <c r="AO254" s="335" t="s">
        <v>1076</v>
      </c>
      <c r="AP254" s="335" t="s">
        <v>1076</v>
      </c>
      <c r="AV254" s="107" t="s">
        <v>1088</v>
      </c>
      <c r="AW254" s="107" t="s">
        <v>1088</v>
      </c>
      <c r="AX254" s="107" t="s">
        <v>1088</v>
      </c>
      <c r="AY254" s="499"/>
      <c r="AZ254" s="460" t="s">
        <v>1088</v>
      </c>
      <c r="BA254" s="460" t="s">
        <v>1088</v>
      </c>
      <c r="BB254" s="107" t="s">
        <v>1088</v>
      </c>
      <c r="BC254" s="107" t="s">
        <v>1088</v>
      </c>
      <c r="BD254" s="107" t="s">
        <v>1088</v>
      </c>
      <c r="BE254" s="595" t="s">
        <v>1088</v>
      </c>
      <c r="BF254" s="107" t="s">
        <v>1088</v>
      </c>
      <c r="BJ254" s="1335"/>
      <c r="BK254" s="1366"/>
      <c r="BL254" s="1366"/>
      <c r="BM254" s="1366"/>
      <c r="BN254" s="1595"/>
      <c r="BO254" s="1392"/>
      <c r="BP254" s="1392"/>
      <c r="BQ254" s="1392"/>
      <c r="BR254" s="1392"/>
      <c r="BS254" s="1655"/>
      <c r="BT254" s="1366"/>
      <c r="BU254" s="1366"/>
      <c r="BV254" s="1366"/>
      <c r="BW254" s="1366"/>
      <c r="BX254" s="1366"/>
      <c r="BY254" s="1419"/>
      <c r="BZ254" s="1595"/>
    </row>
    <row r="255" spans="1:80" ht="36" x14ac:dyDescent="0.25">
      <c r="A255" s="21">
        <v>275</v>
      </c>
      <c r="B255" s="1064">
        <v>19</v>
      </c>
      <c r="C255" s="21">
        <v>275</v>
      </c>
      <c r="D255" s="1196" t="s">
        <v>379</v>
      </c>
      <c r="E255" s="54"/>
      <c r="F255" s="254"/>
      <c r="G255" s="254"/>
      <c r="H255" s="4">
        <v>2001</v>
      </c>
      <c r="I255" s="40"/>
      <c r="J255" s="24">
        <v>615</v>
      </c>
      <c r="K255" s="497" t="s">
        <v>1614</v>
      </c>
      <c r="M255" s="107"/>
      <c r="P255" s="74" t="s">
        <v>379</v>
      </c>
      <c r="Q255" s="74" t="s">
        <v>379</v>
      </c>
      <c r="R255" s="107" t="s">
        <v>1086</v>
      </c>
      <c r="S255" s="107" t="s">
        <v>1086</v>
      </c>
      <c r="T255" s="626">
        <v>17000</v>
      </c>
      <c r="U255" s="626"/>
      <c r="V255" s="869"/>
      <c r="W255" s="869"/>
      <c r="Y255" s="121" t="s">
        <v>1604</v>
      </c>
      <c r="AB255" s="161">
        <v>0.8</v>
      </c>
      <c r="AD255" s="65"/>
      <c r="AE255" s="74" t="s">
        <v>1615</v>
      </c>
      <c r="AG255" s="318" t="s">
        <v>1602</v>
      </c>
      <c r="AH255" s="74"/>
      <c r="AI255" s="1128" t="s">
        <v>1101</v>
      </c>
      <c r="AJ255" s="888"/>
      <c r="AN255" s="813">
        <v>3</v>
      </c>
      <c r="AO255" s="497" t="s">
        <v>1076</v>
      </c>
      <c r="AP255" s="497" t="s">
        <v>1076</v>
      </c>
      <c r="AV255" s="107" t="s">
        <v>1088</v>
      </c>
      <c r="AW255" s="107" t="s">
        <v>1088</v>
      </c>
      <c r="AX255" s="107" t="s">
        <v>1088</v>
      </c>
      <c r="AY255" s="499"/>
      <c r="AZ255" s="107" t="s">
        <v>1088</v>
      </c>
      <c r="BA255" s="594" t="s">
        <v>1178</v>
      </c>
      <c r="BB255" s="107" t="s">
        <v>1088</v>
      </c>
      <c r="BC255" s="107" t="s">
        <v>1088</v>
      </c>
      <c r="BD255" s="107" t="s">
        <v>1088</v>
      </c>
      <c r="BE255" s="595" t="s">
        <v>1088</v>
      </c>
      <c r="BF255" s="107" t="s">
        <v>1088</v>
      </c>
      <c r="BJ255" s="1335"/>
      <c r="BK255" s="1366"/>
      <c r="BL255" s="1366"/>
      <c r="BM255" s="1366"/>
      <c r="BN255" s="1595"/>
      <c r="BO255" s="1392"/>
      <c r="BP255" s="1392"/>
      <c r="BQ255" s="1392"/>
      <c r="BR255" s="1392"/>
      <c r="BS255" s="1655"/>
      <c r="BT255" s="1366"/>
      <c r="BU255" s="1366"/>
      <c r="BV255" s="1366"/>
      <c r="BW255" s="1366"/>
      <c r="BX255" s="1366"/>
      <c r="BY255" s="1419"/>
      <c r="BZ255" s="1595"/>
    </row>
    <row r="256" spans="1:80" s="57" customFormat="1" ht="36" x14ac:dyDescent="0.25">
      <c r="A256" s="21">
        <v>276</v>
      </c>
      <c r="B256" s="1064">
        <v>19</v>
      </c>
      <c r="C256" s="21">
        <v>276</v>
      </c>
      <c r="D256" s="1196" t="s">
        <v>380</v>
      </c>
      <c r="E256" s="54"/>
      <c r="F256" s="254"/>
      <c r="G256" s="254"/>
      <c r="H256" s="1584">
        <v>2007</v>
      </c>
      <c r="I256" s="40"/>
      <c r="J256" s="24">
        <v>373</v>
      </c>
      <c r="K256" s="497" t="s">
        <v>1616</v>
      </c>
      <c r="L256" s="107"/>
      <c r="M256" s="107"/>
      <c r="N256" s="511"/>
      <c r="O256" s="74"/>
      <c r="P256" s="74" t="s">
        <v>380</v>
      </c>
      <c r="Q256" s="74" t="s">
        <v>380</v>
      </c>
      <c r="R256" s="107" t="s">
        <v>1086</v>
      </c>
      <c r="S256" s="107" t="s">
        <v>1086</v>
      </c>
      <c r="T256" s="870">
        <v>19475</v>
      </c>
      <c r="U256" s="107"/>
      <c r="V256" s="121"/>
      <c r="W256" s="74"/>
      <c r="X256" s="663"/>
      <c r="Y256" s="121" t="s">
        <v>1604</v>
      </c>
      <c r="Z256" s="121"/>
      <c r="AA256" s="107"/>
      <c r="AB256" s="161">
        <v>0.82</v>
      </c>
      <c r="AC256" s="10"/>
      <c r="AD256" s="65"/>
      <c r="AE256" s="74" t="s">
        <v>1617</v>
      </c>
      <c r="AF256" s="642"/>
      <c r="AG256" s="318" t="s">
        <v>1602</v>
      </c>
      <c r="AH256" s="74"/>
      <c r="AI256" s="1128" t="s">
        <v>1101</v>
      </c>
      <c r="AJ256" s="888"/>
      <c r="AK256" s="466"/>
      <c r="AL256" s="468"/>
      <c r="AM256" s="612"/>
      <c r="AN256" s="813">
        <v>3</v>
      </c>
      <c r="AO256" s="497" t="s">
        <v>1076</v>
      </c>
      <c r="AP256" s="497" t="s">
        <v>1076</v>
      </c>
      <c r="AQ256" s="510"/>
      <c r="AR256" s="107"/>
      <c r="AS256" s="107"/>
      <c r="AT256" s="510"/>
      <c r="AU256" s="998"/>
      <c r="AV256" s="107" t="s">
        <v>1088</v>
      </c>
      <c r="AW256" s="107" t="s">
        <v>1088</v>
      </c>
      <c r="AX256" s="107" t="s">
        <v>1088</v>
      </c>
      <c r="AY256" s="499"/>
      <c r="AZ256" s="107" t="s">
        <v>1088</v>
      </c>
      <c r="BA256" s="594" t="s">
        <v>1178</v>
      </c>
      <c r="BB256" s="107" t="s">
        <v>1088</v>
      </c>
      <c r="BC256" s="107" t="s">
        <v>1088</v>
      </c>
      <c r="BD256" s="107" t="s">
        <v>1088</v>
      </c>
      <c r="BE256" s="595" t="s">
        <v>1088</v>
      </c>
      <c r="BF256" s="107" t="s">
        <v>1088</v>
      </c>
      <c r="BG256" s="596"/>
      <c r="BH256" s="565"/>
      <c r="BI256" s="1"/>
      <c r="BJ256" s="1335"/>
      <c r="BK256" s="1366"/>
      <c r="BL256" s="1366"/>
      <c r="BM256" s="1366"/>
      <c r="BN256" s="1366"/>
      <c r="BO256" s="1392"/>
      <c r="BP256" s="1392"/>
      <c r="BQ256" s="1392"/>
      <c r="BR256" s="1392"/>
      <c r="BS256" s="1392"/>
      <c r="BT256" s="1366"/>
      <c r="BU256" s="1366"/>
      <c r="BV256" s="1366"/>
      <c r="BW256" s="1366"/>
      <c r="BX256" s="1366"/>
      <c r="BY256" s="1419"/>
      <c r="BZ256" s="1366"/>
      <c r="CA256" s="1"/>
      <c r="CB256" s="1"/>
    </row>
    <row r="257" spans="1:80" s="57" customFormat="1" ht="36" x14ac:dyDescent="0.25">
      <c r="A257" s="21">
        <v>277</v>
      </c>
      <c r="B257" s="1064">
        <v>19</v>
      </c>
      <c r="C257" s="21">
        <v>277</v>
      </c>
      <c r="D257" s="1196" t="s">
        <v>381</v>
      </c>
      <c r="E257" s="54"/>
      <c r="F257" s="254"/>
      <c r="G257" s="254"/>
      <c r="H257" s="1584">
        <v>2007</v>
      </c>
      <c r="I257" s="40"/>
      <c r="J257" s="24">
        <v>425</v>
      </c>
      <c r="K257" s="497" t="s">
        <v>1618</v>
      </c>
      <c r="L257" s="107"/>
      <c r="M257" s="107"/>
      <c r="N257" s="511"/>
      <c r="O257" s="74"/>
      <c r="P257" s="74" t="s">
        <v>380</v>
      </c>
      <c r="Q257" s="74" t="s">
        <v>380</v>
      </c>
      <c r="R257" s="107" t="s">
        <v>1086</v>
      </c>
      <c r="S257" s="107" t="s">
        <v>1086</v>
      </c>
      <c r="T257" s="107">
        <v>5000</v>
      </c>
      <c r="U257" s="107"/>
      <c r="V257" s="121"/>
      <c r="W257" s="74"/>
      <c r="X257" s="663"/>
      <c r="Y257" s="121" t="s">
        <v>1604</v>
      </c>
      <c r="Z257" s="121"/>
      <c r="AA257" s="107"/>
      <c r="AB257" s="161">
        <v>0.79</v>
      </c>
      <c r="AC257" s="10"/>
      <c r="AD257" s="65"/>
      <c r="AE257" s="74" t="s">
        <v>1619</v>
      </c>
      <c r="AF257" s="642"/>
      <c r="AG257" s="318" t="s">
        <v>1602</v>
      </c>
      <c r="AH257" s="74"/>
      <c r="AI257" s="465" t="s">
        <v>1101</v>
      </c>
      <c r="AJ257" s="888"/>
      <c r="AK257" s="466"/>
      <c r="AL257" s="468"/>
      <c r="AM257" s="612"/>
      <c r="AN257" s="813">
        <v>3</v>
      </c>
      <c r="AO257" s="497" t="s">
        <v>1076</v>
      </c>
      <c r="AP257" s="497" t="s">
        <v>1076</v>
      </c>
      <c r="AQ257" s="510"/>
      <c r="AR257" s="107"/>
      <c r="AS257" s="107"/>
      <c r="AT257" s="510"/>
      <c r="AU257" s="998"/>
      <c r="AV257" s="107" t="s">
        <v>1088</v>
      </c>
      <c r="AW257" s="107" t="s">
        <v>1088</v>
      </c>
      <c r="AX257" s="107" t="s">
        <v>1088</v>
      </c>
      <c r="AY257" s="499"/>
      <c r="AZ257" s="107" t="s">
        <v>1088</v>
      </c>
      <c r="BA257" s="594" t="s">
        <v>1178</v>
      </c>
      <c r="BB257" s="107" t="s">
        <v>1088</v>
      </c>
      <c r="BC257" s="107" t="s">
        <v>1088</v>
      </c>
      <c r="BD257" s="107" t="s">
        <v>1088</v>
      </c>
      <c r="BE257" s="595" t="s">
        <v>1088</v>
      </c>
      <c r="BF257" s="107" t="s">
        <v>1088</v>
      </c>
      <c r="BG257" s="596"/>
      <c r="BH257" s="565"/>
      <c r="BI257" s="1"/>
      <c r="BJ257" s="1335"/>
      <c r="BK257" s="1366"/>
      <c r="BL257" s="1366"/>
      <c r="BM257" s="1366"/>
      <c r="BN257" s="1366"/>
      <c r="BO257" s="1392"/>
      <c r="BP257" s="1392"/>
      <c r="BQ257" s="1392"/>
      <c r="BR257" s="1392"/>
      <c r="BS257" s="1392"/>
      <c r="BT257" s="1366"/>
      <c r="BU257" s="1366"/>
      <c r="BV257" s="1366"/>
      <c r="BW257" s="1366"/>
      <c r="BX257" s="1366"/>
      <c r="BY257" s="1419"/>
      <c r="BZ257" s="1366"/>
      <c r="CA257" s="1"/>
      <c r="CB257" s="1"/>
    </row>
    <row r="258" spans="1:80" ht="36" x14ac:dyDescent="0.25">
      <c r="A258" s="21">
        <v>278</v>
      </c>
      <c r="B258" s="1064">
        <v>19</v>
      </c>
      <c r="C258" s="21">
        <v>278</v>
      </c>
      <c r="D258" s="1196" t="s">
        <v>382</v>
      </c>
      <c r="E258" s="54"/>
      <c r="F258" s="254"/>
      <c r="G258" s="254"/>
      <c r="H258" s="4">
        <v>2008</v>
      </c>
      <c r="I258" s="40"/>
      <c r="J258" s="24">
        <v>490</v>
      </c>
      <c r="K258" s="497" t="s">
        <v>1620</v>
      </c>
      <c r="M258" s="107"/>
      <c r="P258" s="74" t="s">
        <v>1621</v>
      </c>
      <c r="Q258" s="74" t="s">
        <v>1621</v>
      </c>
      <c r="R258" s="107" t="s">
        <v>1086</v>
      </c>
      <c r="S258" s="107" t="s">
        <v>1086</v>
      </c>
      <c r="T258" s="870">
        <v>10000</v>
      </c>
      <c r="Y258" s="121" t="s">
        <v>1604</v>
      </c>
      <c r="AB258" s="161">
        <v>0.76</v>
      </c>
      <c r="AD258" s="65"/>
      <c r="AE258" s="74" t="s">
        <v>1622</v>
      </c>
      <c r="AG258" s="318" t="s">
        <v>1602</v>
      </c>
      <c r="AH258" s="74"/>
      <c r="AI258" s="465" t="s">
        <v>1101</v>
      </c>
      <c r="AJ258" s="888"/>
      <c r="AN258" s="813">
        <v>3</v>
      </c>
      <c r="AO258" s="497" t="s">
        <v>1076</v>
      </c>
      <c r="AP258" s="497" t="s">
        <v>1076</v>
      </c>
      <c r="AV258" s="107" t="s">
        <v>1088</v>
      </c>
      <c r="AW258" s="107" t="s">
        <v>1088</v>
      </c>
      <c r="AX258" s="107" t="s">
        <v>1088</v>
      </c>
      <c r="AY258" s="499"/>
      <c r="AZ258" s="107" t="s">
        <v>1088</v>
      </c>
      <c r="BA258" s="594" t="s">
        <v>1178</v>
      </c>
      <c r="BB258" s="107" t="s">
        <v>1088</v>
      </c>
      <c r="BC258" s="107" t="s">
        <v>1088</v>
      </c>
      <c r="BD258" s="107" t="s">
        <v>1088</v>
      </c>
      <c r="BE258" s="595" t="s">
        <v>1088</v>
      </c>
      <c r="BF258" s="107" t="s">
        <v>1088</v>
      </c>
      <c r="BJ258" s="1335"/>
      <c r="BK258" s="1366"/>
      <c r="BL258" s="1366"/>
      <c r="BM258" s="1366"/>
      <c r="BN258" s="1366"/>
      <c r="BO258" s="1392"/>
      <c r="BP258" s="1392"/>
      <c r="BQ258" s="1392"/>
      <c r="BR258" s="1392"/>
      <c r="BS258" s="1392"/>
      <c r="BT258" s="1366"/>
      <c r="BU258" s="1366"/>
      <c r="BV258" s="1366"/>
      <c r="BW258" s="1366"/>
      <c r="BX258" s="1366"/>
      <c r="BY258" s="1419"/>
      <c r="BZ258" s="1366"/>
    </row>
    <row r="259" spans="1:80" ht="48" customHeight="1" x14ac:dyDescent="0.25">
      <c r="A259" s="21">
        <v>279</v>
      </c>
      <c r="B259" s="1064">
        <v>19</v>
      </c>
      <c r="C259" s="21">
        <v>279</v>
      </c>
      <c r="D259" s="1196" t="s">
        <v>383</v>
      </c>
      <c r="E259" s="54"/>
      <c r="F259" s="254"/>
      <c r="G259" s="254"/>
      <c r="H259" s="1584">
        <v>2007</v>
      </c>
      <c r="I259" s="40"/>
      <c r="J259" s="24">
        <v>544</v>
      </c>
      <c r="K259" s="497" t="s">
        <v>1623</v>
      </c>
      <c r="M259" s="107"/>
      <c r="P259" s="74" t="s">
        <v>1162</v>
      </c>
      <c r="Q259" s="74" t="s">
        <v>1162</v>
      </c>
      <c r="R259" s="107" t="s">
        <v>1086</v>
      </c>
      <c r="S259" s="107" t="s">
        <v>1086</v>
      </c>
      <c r="T259" s="870">
        <v>38500</v>
      </c>
      <c r="Y259" s="121" t="s">
        <v>1604</v>
      </c>
      <c r="AB259" s="161">
        <v>0.83</v>
      </c>
      <c r="AD259" s="65"/>
      <c r="AE259" s="74" t="s">
        <v>1624</v>
      </c>
      <c r="AG259" s="318" t="s">
        <v>1602</v>
      </c>
      <c r="AH259" s="74"/>
      <c r="AI259" s="465" t="s">
        <v>1101</v>
      </c>
      <c r="AJ259" s="888"/>
      <c r="AN259" s="813">
        <v>3</v>
      </c>
      <c r="AO259" s="497" t="s">
        <v>1076</v>
      </c>
      <c r="AP259" s="497" t="s">
        <v>1076</v>
      </c>
      <c r="AV259" s="107" t="s">
        <v>1088</v>
      </c>
      <c r="AW259" s="107" t="s">
        <v>1088</v>
      </c>
      <c r="AX259" s="107" t="s">
        <v>1088</v>
      </c>
      <c r="AY259" s="499"/>
      <c r="AZ259" s="107" t="s">
        <v>1088</v>
      </c>
      <c r="BA259" s="594" t="s">
        <v>1178</v>
      </c>
      <c r="BB259" s="107" t="s">
        <v>1088</v>
      </c>
      <c r="BC259" s="107" t="s">
        <v>1088</v>
      </c>
      <c r="BD259" s="107" t="s">
        <v>1088</v>
      </c>
      <c r="BE259" s="595" t="s">
        <v>1088</v>
      </c>
      <c r="BF259" s="107" t="s">
        <v>1088</v>
      </c>
      <c r="BJ259" s="1335"/>
      <c r="BK259" s="1366"/>
      <c r="BL259" s="1366"/>
      <c r="BM259" s="1366"/>
      <c r="BN259" s="1595"/>
      <c r="BO259" s="1392"/>
      <c r="BP259" s="1392"/>
      <c r="BQ259" s="1392"/>
      <c r="BR259" s="1392"/>
      <c r="BS259" s="1655"/>
      <c r="BT259" s="1366"/>
      <c r="BU259" s="1366"/>
      <c r="BV259" s="1366"/>
      <c r="BW259" s="1366"/>
      <c r="BX259" s="1366"/>
      <c r="BY259" s="1419"/>
      <c r="BZ259" s="1595"/>
    </row>
    <row r="260" spans="1:80" ht="36" x14ac:dyDescent="0.25">
      <c r="A260" s="21">
        <v>280</v>
      </c>
      <c r="B260" s="1064">
        <v>19</v>
      </c>
      <c r="C260" s="21">
        <v>280</v>
      </c>
      <c r="D260" s="1196" t="s">
        <v>384</v>
      </c>
      <c r="E260" s="54"/>
      <c r="F260" s="254"/>
      <c r="G260" s="254"/>
      <c r="H260" s="4">
        <v>2000</v>
      </c>
      <c r="I260" s="40"/>
      <c r="J260" s="24">
        <v>634</v>
      </c>
      <c r="K260" s="497" t="s">
        <v>1625</v>
      </c>
      <c r="M260" s="107"/>
      <c r="P260" s="74" t="s">
        <v>1162</v>
      </c>
      <c r="Q260" s="74" t="s">
        <v>1162</v>
      </c>
      <c r="R260" s="107" t="s">
        <v>1086</v>
      </c>
      <c r="S260" s="107" t="s">
        <v>1086</v>
      </c>
      <c r="T260" s="870">
        <v>19000</v>
      </c>
      <c r="Y260" s="121" t="s">
        <v>1604</v>
      </c>
      <c r="AB260" s="161">
        <v>0.78</v>
      </c>
      <c r="AD260" s="65"/>
      <c r="AE260" s="74" t="s">
        <v>1626</v>
      </c>
      <c r="AG260" s="318" t="s">
        <v>1602</v>
      </c>
      <c r="AH260" s="74"/>
      <c r="AI260" s="465" t="s">
        <v>1101</v>
      </c>
      <c r="AJ260" s="888"/>
      <c r="AN260" s="813">
        <v>3</v>
      </c>
      <c r="AO260" s="497" t="s">
        <v>1076</v>
      </c>
      <c r="AP260" s="497" t="s">
        <v>1076</v>
      </c>
      <c r="AV260" s="107" t="s">
        <v>1088</v>
      </c>
      <c r="AW260" s="107" t="s">
        <v>1088</v>
      </c>
      <c r="AX260" s="107" t="s">
        <v>1088</v>
      </c>
      <c r="AY260" s="499"/>
      <c r="AZ260" s="107" t="s">
        <v>1088</v>
      </c>
      <c r="BA260" s="594" t="s">
        <v>1178</v>
      </c>
      <c r="BB260" s="107" t="s">
        <v>1088</v>
      </c>
      <c r="BC260" s="107" t="s">
        <v>1088</v>
      </c>
      <c r="BD260" s="107" t="s">
        <v>1088</v>
      </c>
      <c r="BE260" s="595" t="s">
        <v>1088</v>
      </c>
      <c r="BF260" s="107" t="s">
        <v>1088</v>
      </c>
      <c r="BJ260" s="1335"/>
      <c r="BK260" s="1366"/>
      <c r="BL260" s="1366"/>
      <c r="BM260" s="1366"/>
      <c r="BN260" s="1595"/>
      <c r="BO260" s="1392"/>
      <c r="BP260" s="1392"/>
      <c r="BQ260" s="1392"/>
      <c r="BR260" s="1392"/>
      <c r="BS260" s="1655"/>
      <c r="BT260" s="1366"/>
      <c r="BU260" s="1366"/>
      <c r="BV260" s="1366"/>
      <c r="BW260" s="1366"/>
      <c r="BX260" s="1366"/>
      <c r="BY260" s="1419"/>
      <c r="BZ260" s="1595"/>
    </row>
    <row r="261" spans="1:80" ht="25.5" x14ac:dyDescent="0.25">
      <c r="A261" s="21">
        <v>281</v>
      </c>
      <c r="B261" s="1064">
        <v>19</v>
      </c>
      <c r="C261" s="21">
        <v>281</v>
      </c>
      <c r="D261" s="1196" t="s">
        <v>385</v>
      </c>
      <c r="E261" s="54"/>
      <c r="F261" s="254"/>
      <c r="G261" s="254"/>
      <c r="H261" s="4">
        <v>2006</v>
      </c>
      <c r="I261" s="40"/>
      <c r="J261" s="147">
        <v>574</v>
      </c>
      <c r="K261" s="497" t="s">
        <v>1627</v>
      </c>
      <c r="M261" s="107"/>
      <c r="P261" s="74" t="s">
        <v>385</v>
      </c>
      <c r="Q261" s="74" t="s">
        <v>1429</v>
      </c>
      <c r="R261" s="107" t="s">
        <v>1086</v>
      </c>
      <c r="S261" s="107" t="s">
        <v>1086</v>
      </c>
      <c r="T261" s="107">
        <v>4000</v>
      </c>
      <c r="U261" s="107">
        <v>2006</v>
      </c>
      <c r="V261" s="121">
        <v>1533535</v>
      </c>
      <c r="Y261" s="121" t="s">
        <v>1604</v>
      </c>
      <c r="AB261" s="161">
        <v>0.72</v>
      </c>
      <c r="AD261" s="65"/>
      <c r="AE261" s="74" t="s">
        <v>1605</v>
      </c>
      <c r="AG261" s="318" t="s">
        <v>1628</v>
      </c>
      <c r="AH261" s="74"/>
      <c r="AI261" s="465" t="s">
        <v>1101</v>
      </c>
      <c r="AJ261" s="888"/>
      <c r="AN261" s="813">
        <v>3</v>
      </c>
      <c r="AO261" s="497" t="s">
        <v>1076</v>
      </c>
      <c r="AP261" s="497" t="s">
        <v>1076</v>
      </c>
      <c r="AV261" s="107" t="s">
        <v>1088</v>
      </c>
      <c r="AW261" s="107" t="s">
        <v>1088</v>
      </c>
      <c r="AX261" s="107" t="s">
        <v>1088</v>
      </c>
      <c r="AY261" s="499"/>
      <c r="AZ261" s="107" t="s">
        <v>1088</v>
      </c>
      <c r="BA261" s="594" t="s">
        <v>1178</v>
      </c>
      <c r="BB261" s="107" t="s">
        <v>1088</v>
      </c>
      <c r="BC261" s="107" t="s">
        <v>1088</v>
      </c>
      <c r="BD261" s="107" t="s">
        <v>1088</v>
      </c>
      <c r="BE261" s="595" t="s">
        <v>1088</v>
      </c>
      <c r="BF261" s="107" t="s">
        <v>1088</v>
      </c>
      <c r="BJ261" s="1335"/>
      <c r="BK261" s="1366"/>
      <c r="BL261" s="1366"/>
      <c r="BM261" s="1366"/>
      <c r="BN261" s="1595"/>
      <c r="BO261" s="1392"/>
      <c r="BP261" s="1392"/>
      <c r="BQ261" s="1392"/>
      <c r="BR261" s="1392"/>
      <c r="BS261" s="1655"/>
      <c r="BT261" s="1366"/>
      <c r="BU261" s="1366"/>
      <c r="BV261" s="1366"/>
      <c r="BW261" s="1366"/>
      <c r="BX261" s="1366"/>
      <c r="BY261" s="1419"/>
      <c r="BZ261" s="1595"/>
    </row>
    <row r="262" spans="1:80" ht="25.5" x14ac:dyDescent="0.25">
      <c r="A262" s="45">
        <v>282</v>
      </c>
      <c r="B262" s="45">
        <v>19</v>
      </c>
      <c r="C262" s="45">
        <v>282</v>
      </c>
      <c r="D262" s="1202" t="s">
        <v>386</v>
      </c>
      <c r="E262" s="53"/>
      <c r="F262" s="439"/>
      <c r="G262" s="439"/>
      <c r="H262" s="55">
        <v>2006</v>
      </c>
      <c r="I262" s="103"/>
      <c r="J262" s="34">
        <v>574</v>
      </c>
      <c r="K262" s="526" t="s">
        <v>1627</v>
      </c>
      <c r="L262" s="500"/>
      <c r="M262" s="500"/>
      <c r="N262" s="534"/>
      <c r="O262" s="109"/>
      <c r="P262" s="74" t="s">
        <v>386</v>
      </c>
      <c r="Q262" s="74" t="s">
        <v>386</v>
      </c>
      <c r="R262" s="107" t="s">
        <v>1086</v>
      </c>
      <c r="S262" s="107" t="s">
        <v>1086</v>
      </c>
      <c r="T262" s="500">
        <v>26756</v>
      </c>
      <c r="U262" s="107">
        <v>2006</v>
      </c>
      <c r="V262" s="116">
        <v>183957</v>
      </c>
      <c r="W262" s="1140" t="s">
        <v>1163</v>
      </c>
      <c r="X262" s="617"/>
      <c r="Y262" s="530"/>
      <c r="Z262" s="190"/>
      <c r="AA262" s="500"/>
      <c r="AB262" s="63"/>
      <c r="AC262" s="193"/>
      <c r="AD262" s="533"/>
      <c r="AE262" s="530"/>
      <c r="AF262" s="649"/>
      <c r="AG262" s="408" t="s">
        <v>1602</v>
      </c>
      <c r="AH262" s="109"/>
      <c r="AI262" s="465" t="s">
        <v>1101</v>
      </c>
      <c r="AJ262" s="888"/>
      <c r="AK262" s="475"/>
      <c r="AL262" s="491"/>
      <c r="AM262" s="616"/>
      <c r="AN262" s="1302">
        <v>3</v>
      </c>
      <c r="AO262" s="526" t="s">
        <v>1076</v>
      </c>
      <c r="AP262" s="526" t="s">
        <v>1076</v>
      </c>
      <c r="AQ262" s="581"/>
      <c r="AR262" s="500"/>
      <c r="AS262" s="500"/>
      <c r="AT262" s="581"/>
      <c r="AU262" s="1003"/>
      <c r="AV262" s="500" t="s">
        <v>1088</v>
      </c>
      <c r="AW262" s="500" t="s">
        <v>1088</v>
      </c>
      <c r="AX262" s="500" t="s">
        <v>1088</v>
      </c>
      <c r="AY262" s="500"/>
      <c r="AZ262" s="547" t="s">
        <v>1088</v>
      </c>
      <c r="BA262" s="547" t="s">
        <v>1088</v>
      </c>
      <c r="BB262" s="500" t="s">
        <v>1088</v>
      </c>
      <c r="BC262" s="500" t="s">
        <v>1088</v>
      </c>
      <c r="BD262" s="500" t="s">
        <v>1088</v>
      </c>
      <c r="BE262" s="601" t="s">
        <v>1088</v>
      </c>
      <c r="BF262" s="500" t="s">
        <v>1088</v>
      </c>
      <c r="BG262" s="602"/>
      <c r="BH262" s="56"/>
      <c r="BI262" s="57"/>
      <c r="BJ262" s="1335"/>
      <c r="BK262" s="1366"/>
      <c r="BL262" s="1366"/>
      <c r="BM262" s="1366"/>
      <c r="BN262" s="1366"/>
      <c r="BO262" s="1392"/>
      <c r="BP262" s="1392"/>
      <c r="BQ262" s="1392"/>
      <c r="BR262" s="1392"/>
      <c r="BS262" s="1392"/>
      <c r="BT262" s="1366"/>
      <c r="BU262" s="1366"/>
      <c r="BV262" s="1366"/>
      <c r="BW262" s="1366"/>
      <c r="BX262" s="1366"/>
      <c r="BY262" s="1419"/>
      <c r="BZ262" s="1366"/>
      <c r="CA262" s="57"/>
      <c r="CB262" s="57"/>
    </row>
    <row r="263" spans="1:80" ht="25.5" x14ac:dyDescent="0.25">
      <c r="A263" s="45">
        <v>283</v>
      </c>
      <c r="B263" s="45">
        <v>19</v>
      </c>
      <c r="C263" s="45">
        <v>283</v>
      </c>
      <c r="D263" s="1202" t="s">
        <v>387</v>
      </c>
      <c r="E263" s="53"/>
      <c r="F263" s="439"/>
      <c r="G263" s="439"/>
      <c r="H263" s="55">
        <v>2006</v>
      </c>
      <c r="I263" s="103"/>
      <c r="J263" s="34">
        <v>574</v>
      </c>
      <c r="K263" s="526" t="s">
        <v>1627</v>
      </c>
      <c r="L263" s="500"/>
      <c r="M263" s="500"/>
      <c r="N263" s="534"/>
      <c r="O263" s="109"/>
      <c r="P263" s="74" t="s">
        <v>387</v>
      </c>
      <c r="Q263" s="74" t="s">
        <v>387</v>
      </c>
      <c r="R263" s="107" t="s">
        <v>1086</v>
      </c>
      <c r="S263" s="107" t="s">
        <v>1086</v>
      </c>
      <c r="T263" s="500">
        <v>8800</v>
      </c>
      <c r="W263" s="109"/>
      <c r="X263" s="617"/>
      <c r="Y263" s="530"/>
      <c r="Z263" s="190"/>
      <c r="AA263" s="500"/>
      <c r="AB263" s="63"/>
      <c r="AC263" s="193"/>
      <c r="AD263" s="533"/>
      <c r="AE263" s="530"/>
      <c r="AF263" s="649"/>
      <c r="AG263" s="1637" t="s">
        <v>1602</v>
      </c>
      <c r="AH263" s="109"/>
      <c r="AI263" s="465" t="s">
        <v>1101</v>
      </c>
      <c r="AJ263" s="888"/>
      <c r="AK263" s="475"/>
      <c r="AL263" s="491"/>
      <c r="AM263" s="616"/>
      <c r="AN263" s="1302">
        <v>3</v>
      </c>
      <c r="AO263" s="526" t="s">
        <v>1076</v>
      </c>
      <c r="AP263" s="526" t="s">
        <v>1076</v>
      </c>
      <c r="AQ263" s="581"/>
      <c r="AR263" s="500"/>
      <c r="AS263" s="500"/>
      <c r="AT263" s="581"/>
      <c r="AU263" s="1003"/>
      <c r="AV263" s="500" t="s">
        <v>1088</v>
      </c>
      <c r="AW263" s="500" t="s">
        <v>1088</v>
      </c>
      <c r="AX263" s="500" t="s">
        <v>1088</v>
      </c>
      <c r="AY263" s="500"/>
      <c r="AZ263" s="547" t="s">
        <v>1088</v>
      </c>
      <c r="BA263" s="547" t="s">
        <v>1088</v>
      </c>
      <c r="BB263" s="500" t="s">
        <v>1088</v>
      </c>
      <c r="BC263" s="500" t="s">
        <v>1088</v>
      </c>
      <c r="BD263" s="500" t="s">
        <v>1088</v>
      </c>
      <c r="BE263" s="601" t="s">
        <v>1088</v>
      </c>
      <c r="BF263" s="500" t="s">
        <v>1088</v>
      </c>
      <c r="BG263" s="602"/>
      <c r="BH263" s="56"/>
      <c r="BI263" s="57"/>
      <c r="BJ263" s="1335"/>
      <c r="BK263" s="1366"/>
      <c r="BL263" s="1366"/>
      <c r="BM263" s="1366"/>
      <c r="BN263" s="1595"/>
      <c r="BO263" s="1392"/>
      <c r="BP263" s="1392"/>
      <c r="BQ263" s="1392"/>
      <c r="BR263" s="1392"/>
      <c r="BS263" s="1655"/>
      <c r="BT263" s="1366"/>
      <c r="BU263" s="1366"/>
      <c r="BV263" s="1366"/>
      <c r="BW263" s="1366"/>
      <c r="BX263" s="1366"/>
      <c r="BY263" s="1419"/>
      <c r="BZ263" s="1595"/>
      <c r="CA263" s="57"/>
      <c r="CB263" s="57"/>
    </row>
    <row r="264" spans="1:80" ht="36" x14ac:dyDescent="0.25">
      <c r="A264" s="21">
        <v>284</v>
      </c>
      <c r="B264" s="1064">
        <v>19</v>
      </c>
      <c r="C264" s="21">
        <v>284</v>
      </c>
      <c r="D264" s="1196" t="s">
        <v>388</v>
      </c>
      <c r="E264" s="54"/>
      <c r="F264" s="254"/>
      <c r="G264" s="254"/>
      <c r="H264" s="4">
        <v>2007</v>
      </c>
      <c r="I264" s="40"/>
      <c r="J264" s="147">
        <v>420</v>
      </c>
      <c r="K264" s="1591" t="s">
        <v>1629</v>
      </c>
      <c r="M264" s="107"/>
      <c r="P264" s="74" t="s">
        <v>388</v>
      </c>
      <c r="Q264" s="74" t="s">
        <v>388</v>
      </c>
      <c r="R264" s="107" t="s">
        <v>1086</v>
      </c>
      <c r="S264" s="107" t="s">
        <v>1086</v>
      </c>
      <c r="T264" s="870">
        <v>14000</v>
      </c>
      <c r="Y264" s="121" t="s">
        <v>1608</v>
      </c>
      <c r="AB264" s="161">
        <v>0.75</v>
      </c>
      <c r="AD264" s="74"/>
      <c r="AE264" s="74" t="s">
        <v>1624</v>
      </c>
      <c r="AG264" s="318" t="s">
        <v>1602</v>
      </c>
      <c r="AH264" s="74" t="s">
        <v>1608</v>
      </c>
      <c r="AI264" s="465" t="s">
        <v>1101</v>
      </c>
      <c r="AJ264" s="888"/>
      <c r="AN264" s="813">
        <v>3</v>
      </c>
      <c r="AO264" s="497" t="s">
        <v>1076</v>
      </c>
      <c r="AP264" s="497" t="s">
        <v>1076</v>
      </c>
      <c r="AV264" s="107" t="s">
        <v>1088</v>
      </c>
      <c r="AW264" s="107" t="s">
        <v>1088</v>
      </c>
      <c r="AX264" s="107" t="s">
        <v>1088</v>
      </c>
      <c r="AY264" s="499"/>
      <c r="AZ264" s="107" t="s">
        <v>1088</v>
      </c>
      <c r="BA264" s="594" t="s">
        <v>1178</v>
      </c>
      <c r="BB264" s="107" t="s">
        <v>1088</v>
      </c>
      <c r="BC264" s="107" t="s">
        <v>1088</v>
      </c>
      <c r="BD264" s="107" t="s">
        <v>1088</v>
      </c>
      <c r="BE264" s="595" t="s">
        <v>1088</v>
      </c>
      <c r="BF264" s="107" t="s">
        <v>1088</v>
      </c>
      <c r="BJ264" s="1335"/>
      <c r="BK264" s="1366"/>
      <c r="BL264" s="1366"/>
      <c r="BM264" s="1366"/>
      <c r="BN264" s="1595"/>
      <c r="BO264" s="1392"/>
      <c r="BP264" s="1392"/>
      <c r="BQ264" s="1392"/>
      <c r="BR264" s="1392"/>
      <c r="BS264" s="1655"/>
      <c r="BT264" s="1366"/>
      <c r="BU264" s="1366"/>
      <c r="BV264" s="1366"/>
      <c r="BW264" s="1366"/>
      <c r="BX264" s="1366"/>
      <c r="BY264" s="1419"/>
      <c r="BZ264" s="1595"/>
    </row>
    <row r="265" spans="1:80" ht="25.5" x14ac:dyDescent="0.25">
      <c r="A265" s="21">
        <v>285</v>
      </c>
      <c r="B265" s="1064">
        <v>19</v>
      </c>
      <c r="C265" s="21">
        <v>285</v>
      </c>
      <c r="D265" s="1196" t="s">
        <v>25</v>
      </c>
      <c r="E265" s="54"/>
      <c r="F265" s="254"/>
      <c r="G265" s="254"/>
      <c r="H265" s="1584">
        <v>1997</v>
      </c>
      <c r="I265" s="40"/>
      <c r="J265" s="24">
        <v>1118</v>
      </c>
      <c r="K265" s="461">
        <v>35000</v>
      </c>
      <c r="M265" s="107"/>
      <c r="P265" s="74" t="s">
        <v>25</v>
      </c>
      <c r="Q265" s="74" t="s">
        <v>25</v>
      </c>
      <c r="R265" s="107" t="s">
        <v>1086</v>
      </c>
      <c r="S265" s="107" t="s">
        <v>1086</v>
      </c>
      <c r="T265" s="107">
        <v>35000</v>
      </c>
      <c r="U265" s="107">
        <v>2001</v>
      </c>
      <c r="V265" s="116">
        <v>37606</v>
      </c>
      <c r="W265" s="1140" t="s">
        <v>1163</v>
      </c>
      <c r="X265" s="663" t="s">
        <v>1630</v>
      </c>
      <c r="Y265" s="121" t="s">
        <v>1604</v>
      </c>
      <c r="AB265" s="161">
        <v>0.76</v>
      </c>
      <c r="AD265" s="74"/>
      <c r="AE265" s="74" t="s">
        <v>1631</v>
      </c>
      <c r="AG265" s="318" t="s">
        <v>1602</v>
      </c>
      <c r="AH265" s="74" t="s">
        <v>1632</v>
      </c>
      <c r="AI265" s="465" t="s">
        <v>1101</v>
      </c>
      <c r="AJ265" s="888"/>
      <c r="AN265" s="813">
        <v>3</v>
      </c>
      <c r="AO265" s="497" t="s">
        <v>1076</v>
      </c>
      <c r="AP265" s="497" t="s">
        <v>1076</v>
      </c>
      <c r="AV265" s="107" t="s">
        <v>1088</v>
      </c>
      <c r="AW265" s="107" t="s">
        <v>1088</v>
      </c>
      <c r="AX265" s="107" t="s">
        <v>1088</v>
      </c>
      <c r="AY265" s="499"/>
      <c r="AZ265" s="107" t="s">
        <v>1088</v>
      </c>
      <c r="BA265" s="594" t="s">
        <v>1178</v>
      </c>
      <c r="BB265" s="107" t="s">
        <v>1088</v>
      </c>
      <c r="BC265" s="107" t="s">
        <v>1088</v>
      </c>
      <c r="BD265" s="107" t="s">
        <v>1088</v>
      </c>
      <c r="BE265" s="595" t="s">
        <v>1088</v>
      </c>
      <c r="BF265" s="107" t="s">
        <v>1088</v>
      </c>
      <c r="BJ265" s="1335"/>
      <c r="BK265" s="1366"/>
      <c r="BL265" s="1366"/>
      <c r="BM265" s="1366"/>
      <c r="BN265" s="1366"/>
      <c r="BO265" s="1392"/>
      <c r="BP265" s="1392"/>
      <c r="BQ265" s="1392"/>
      <c r="BR265" s="1392"/>
      <c r="BS265" s="1392"/>
      <c r="BT265" s="1366"/>
      <c r="BU265" s="1366"/>
      <c r="BV265" s="1366"/>
      <c r="BW265" s="1366"/>
      <c r="BX265" s="1366"/>
      <c r="BY265" s="1419"/>
      <c r="BZ265" s="1366"/>
    </row>
    <row r="266" spans="1:80" ht="36" x14ac:dyDescent="0.25">
      <c r="A266" s="21">
        <v>286</v>
      </c>
      <c r="B266" s="1064">
        <v>19</v>
      </c>
      <c r="C266" s="21">
        <v>286</v>
      </c>
      <c r="D266" s="1196" t="s">
        <v>389</v>
      </c>
      <c r="E266" s="54"/>
      <c r="F266" s="254"/>
      <c r="G266" s="254"/>
      <c r="H266" s="4">
        <v>1998</v>
      </c>
      <c r="I266" s="40"/>
      <c r="J266" s="24">
        <v>400</v>
      </c>
      <c r="K266" s="497" t="s">
        <v>1633</v>
      </c>
      <c r="M266" s="107"/>
      <c r="P266" s="74" t="s">
        <v>389</v>
      </c>
      <c r="Q266" s="74" t="s">
        <v>389</v>
      </c>
      <c r="R266" s="107" t="s">
        <v>1086</v>
      </c>
      <c r="S266" s="107" t="s">
        <v>1086</v>
      </c>
      <c r="T266" s="870">
        <v>15000</v>
      </c>
      <c r="Y266" s="121" t="s">
        <v>1604</v>
      </c>
      <c r="AD266" s="74"/>
      <c r="AE266" s="74" t="s">
        <v>1634</v>
      </c>
      <c r="AG266" s="318" t="s">
        <v>1602</v>
      </c>
      <c r="AH266" s="74" t="s">
        <v>1604</v>
      </c>
      <c r="AI266" s="465" t="s">
        <v>1101</v>
      </c>
      <c r="AJ266" s="888"/>
      <c r="AN266" s="813">
        <v>3</v>
      </c>
      <c r="AO266" s="497" t="s">
        <v>1076</v>
      </c>
      <c r="AP266" s="497" t="s">
        <v>1076</v>
      </c>
      <c r="AV266" s="107" t="s">
        <v>1088</v>
      </c>
      <c r="AW266" s="107" t="s">
        <v>1088</v>
      </c>
      <c r="AX266" s="107" t="s">
        <v>1088</v>
      </c>
      <c r="AY266" s="499"/>
      <c r="AZ266" s="107" t="s">
        <v>1088</v>
      </c>
      <c r="BA266" s="107" t="s">
        <v>1088</v>
      </c>
      <c r="BB266" s="107" t="s">
        <v>1088</v>
      </c>
      <c r="BC266" s="107" t="s">
        <v>1088</v>
      </c>
      <c r="BD266" s="107" t="s">
        <v>1088</v>
      </c>
      <c r="BE266" s="595" t="s">
        <v>1088</v>
      </c>
      <c r="BF266" s="107" t="s">
        <v>1088</v>
      </c>
      <c r="BJ266" s="1335"/>
      <c r="BK266" s="1366"/>
      <c r="BL266" s="1366"/>
      <c r="BM266" s="1366"/>
      <c r="BN266" s="1366"/>
      <c r="BO266" s="1392"/>
      <c r="BP266" s="1392"/>
      <c r="BQ266" s="1392"/>
      <c r="BR266" s="1392"/>
      <c r="BS266" s="1392"/>
      <c r="BT266" s="1366"/>
      <c r="BU266" s="1366"/>
      <c r="BV266" s="1366"/>
      <c r="BW266" s="1366"/>
      <c r="BX266" s="1366"/>
      <c r="BY266" s="1419"/>
      <c r="BZ266" s="1366"/>
    </row>
    <row r="267" spans="1:80" ht="36" x14ac:dyDescent="0.25">
      <c r="A267" s="21">
        <v>287</v>
      </c>
      <c r="B267" s="1064">
        <v>19</v>
      </c>
      <c r="C267" s="21">
        <v>287</v>
      </c>
      <c r="D267" s="1196" t="s">
        <v>390</v>
      </c>
      <c r="E267" s="54"/>
      <c r="F267" s="254"/>
      <c r="G267" s="254"/>
      <c r="H267" s="4">
        <v>2006</v>
      </c>
      <c r="I267" s="40"/>
      <c r="J267" s="24">
        <v>409</v>
      </c>
      <c r="K267" s="497" t="s">
        <v>1635</v>
      </c>
      <c r="M267" s="107"/>
      <c r="P267" s="74" t="s">
        <v>390</v>
      </c>
      <c r="Q267" s="74" t="s">
        <v>390</v>
      </c>
      <c r="R267" s="107" t="s">
        <v>1086</v>
      </c>
      <c r="S267" s="107" t="s">
        <v>1086</v>
      </c>
      <c r="T267" s="870">
        <v>11200</v>
      </c>
      <c r="Y267" s="121" t="s">
        <v>1604</v>
      </c>
      <c r="AB267" s="161">
        <v>0.62</v>
      </c>
      <c r="AD267" s="74"/>
      <c r="AE267" s="74" t="s">
        <v>1605</v>
      </c>
      <c r="AG267" s="318" t="s">
        <v>1602</v>
      </c>
      <c r="AH267" s="74" t="s">
        <v>1604</v>
      </c>
      <c r="AI267" s="465" t="s">
        <v>1101</v>
      </c>
      <c r="AJ267" s="888"/>
      <c r="AN267" s="813">
        <v>3</v>
      </c>
      <c r="AO267" s="497" t="s">
        <v>1076</v>
      </c>
      <c r="AP267" s="497" t="s">
        <v>1076</v>
      </c>
      <c r="AV267" s="107" t="s">
        <v>1088</v>
      </c>
      <c r="AW267" s="107" t="s">
        <v>1088</v>
      </c>
      <c r="AX267" s="107" t="s">
        <v>1088</v>
      </c>
      <c r="AY267" s="499"/>
      <c r="AZ267" s="107" t="s">
        <v>1088</v>
      </c>
      <c r="BA267" s="594" t="s">
        <v>1216</v>
      </c>
      <c r="BB267" s="107" t="s">
        <v>1088</v>
      </c>
      <c r="BC267" s="107" t="s">
        <v>1088</v>
      </c>
      <c r="BD267" s="107" t="s">
        <v>1088</v>
      </c>
      <c r="BE267" s="595" t="s">
        <v>1088</v>
      </c>
      <c r="BF267" s="107" t="s">
        <v>1088</v>
      </c>
      <c r="BJ267" s="1335"/>
      <c r="BK267" s="1366"/>
      <c r="BL267" s="1366"/>
      <c r="BM267" s="1366"/>
      <c r="BN267" s="1595"/>
      <c r="BO267" s="1392"/>
      <c r="BP267" s="1392"/>
      <c r="BQ267" s="1392"/>
      <c r="BR267" s="1392"/>
      <c r="BS267" s="1655"/>
      <c r="BT267" s="1366"/>
      <c r="BU267" s="1366"/>
      <c r="BV267" s="1366"/>
      <c r="BW267" s="1366"/>
      <c r="BX267" s="1366"/>
      <c r="BY267" s="1419"/>
      <c r="BZ267" s="1595"/>
    </row>
    <row r="268" spans="1:80" ht="36" x14ac:dyDescent="0.25">
      <c r="A268" s="21">
        <v>288</v>
      </c>
      <c r="B268" s="1064">
        <v>19</v>
      </c>
      <c r="C268" s="21">
        <v>288</v>
      </c>
      <c r="D268" s="1196" t="s">
        <v>391</v>
      </c>
      <c r="E268" s="54"/>
      <c r="F268" s="254"/>
      <c r="G268" s="254"/>
      <c r="H268" s="4">
        <v>2006</v>
      </c>
      <c r="I268" s="40"/>
      <c r="J268" s="24">
        <v>391</v>
      </c>
      <c r="K268" s="497" t="s">
        <v>1636</v>
      </c>
      <c r="M268" s="107"/>
      <c r="P268" s="74" t="s">
        <v>391</v>
      </c>
      <c r="Q268" s="74" t="s">
        <v>391</v>
      </c>
      <c r="R268" s="107" t="s">
        <v>1086</v>
      </c>
      <c r="S268" s="107" t="s">
        <v>1086</v>
      </c>
      <c r="T268" s="870">
        <v>25360</v>
      </c>
      <c r="Y268" s="121" t="s">
        <v>1637</v>
      </c>
      <c r="AB268" s="161">
        <v>0.86</v>
      </c>
      <c r="AD268" s="74"/>
      <c r="AE268" s="74" t="s">
        <v>1611</v>
      </c>
      <c r="AG268" s="1636" t="s">
        <v>1602</v>
      </c>
      <c r="AH268" s="74" t="s">
        <v>1637</v>
      </c>
      <c r="AI268" s="465" t="s">
        <v>1101</v>
      </c>
      <c r="AJ268" s="888"/>
      <c r="AN268" s="813">
        <v>3</v>
      </c>
      <c r="AO268" s="497" t="s">
        <v>1076</v>
      </c>
      <c r="AP268" s="497" t="s">
        <v>1076</v>
      </c>
      <c r="AV268" s="107" t="s">
        <v>1088</v>
      </c>
      <c r="AW268" s="107" t="s">
        <v>1088</v>
      </c>
      <c r="AX268" s="107" t="s">
        <v>1088</v>
      </c>
      <c r="AY268" s="499"/>
      <c r="AZ268" s="107" t="s">
        <v>1088</v>
      </c>
      <c r="BA268" s="594" t="s">
        <v>1178</v>
      </c>
      <c r="BB268" s="107" t="s">
        <v>1088</v>
      </c>
      <c r="BC268" s="107" t="s">
        <v>1088</v>
      </c>
      <c r="BD268" s="107" t="s">
        <v>1088</v>
      </c>
      <c r="BE268" s="595" t="s">
        <v>1088</v>
      </c>
      <c r="BF268" s="107" t="s">
        <v>1088</v>
      </c>
      <c r="BJ268" s="1335"/>
      <c r="BK268" s="1366"/>
      <c r="BL268" s="1366"/>
      <c r="BM268" s="1366"/>
      <c r="BN268" s="1595"/>
      <c r="BO268" s="1392"/>
      <c r="BP268" s="1392"/>
      <c r="BQ268" s="1392"/>
      <c r="BR268" s="1392"/>
      <c r="BS268" s="1655"/>
      <c r="BT268" s="1366"/>
      <c r="BU268" s="1366"/>
      <c r="BV268" s="1366"/>
      <c r="BW268" s="1366"/>
      <c r="BX268" s="1366"/>
      <c r="BY268" s="1419"/>
      <c r="BZ268" s="1595"/>
    </row>
    <row r="269" spans="1:80" ht="36" x14ac:dyDescent="0.25">
      <c r="A269" s="21">
        <v>289</v>
      </c>
      <c r="B269" s="1064">
        <v>19</v>
      </c>
      <c r="C269" s="21">
        <v>289</v>
      </c>
      <c r="D269" s="1196" t="s">
        <v>392</v>
      </c>
      <c r="E269" s="54"/>
      <c r="F269" s="254"/>
      <c r="G269" s="254"/>
      <c r="H269" s="4">
        <v>2005</v>
      </c>
      <c r="I269" s="40"/>
      <c r="J269" s="24">
        <v>409</v>
      </c>
      <c r="K269" s="497" t="s">
        <v>1638</v>
      </c>
      <c r="M269" s="107"/>
      <c r="P269" s="74" t="s">
        <v>392</v>
      </c>
      <c r="Q269" s="74" t="s">
        <v>4584</v>
      </c>
      <c r="R269" s="107" t="s">
        <v>1086</v>
      </c>
      <c r="S269" s="107" t="s">
        <v>1086</v>
      </c>
      <c r="T269" s="870">
        <v>14000</v>
      </c>
      <c r="Y269" s="121" t="s">
        <v>1608</v>
      </c>
      <c r="AB269" s="161">
        <v>0.71</v>
      </c>
      <c r="AD269" s="74"/>
      <c r="AE269" s="74" t="s">
        <v>1639</v>
      </c>
      <c r="AG269" s="1636" t="s">
        <v>1602</v>
      </c>
      <c r="AH269" s="74" t="s">
        <v>1608</v>
      </c>
      <c r="AI269" s="465" t="s">
        <v>1101</v>
      </c>
      <c r="AJ269" s="888"/>
      <c r="AN269" s="813">
        <v>3</v>
      </c>
      <c r="AO269" s="497" t="s">
        <v>1076</v>
      </c>
      <c r="AP269" s="497" t="s">
        <v>1076</v>
      </c>
      <c r="AV269" s="107" t="s">
        <v>1088</v>
      </c>
      <c r="AW269" s="107" t="s">
        <v>1088</v>
      </c>
      <c r="AX269" s="107" t="s">
        <v>1088</v>
      </c>
      <c r="AY269" s="499"/>
      <c r="AZ269" s="107" t="s">
        <v>1088</v>
      </c>
      <c r="BA269" s="594" t="s">
        <v>1178</v>
      </c>
      <c r="BB269" s="107" t="s">
        <v>1088</v>
      </c>
      <c r="BC269" s="107" t="s">
        <v>1088</v>
      </c>
      <c r="BD269" s="107" t="s">
        <v>1088</v>
      </c>
      <c r="BE269" s="595" t="s">
        <v>1088</v>
      </c>
      <c r="BF269" s="107" t="s">
        <v>1088</v>
      </c>
      <c r="BJ269" s="1335"/>
      <c r="BK269" s="1366"/>
      <c r="BL269" s="1366"/>
      <c r="BM269" s="1366"/>
      <c r="BN269" s="1595"/>
      <c r="BO269" s="1392"/>
      <c r="BP269" s="1392"/>
      <c r="BQ269" s="1392"/>
      <c r="BR269" s="1392"/>
      <c r="BS269" s="1655"/>
      <c r="BT269" s="1366"/>
      <c r="BU269" s="1366"/>
      <c r="BV269" s="1366"/>
      <c r="BW269" s="1366"/>
      <c r="BX269" s="1366"/>
      <c r="BY269" s="1419"/>
      <c r="BZ269" s="1595"/>
    </row>
    <row r="270" spans="1:80" ht="36" x14ac:dyDescent="0.25">
      <c r="A270" s="21">
        <v>290</v>
      </c>
      <c r="B270" s="1064">
        <v>19</v>
      </c>
      <c r="C270" s="21">
        <v>290</v>
      </c>
      <c r="D270" s="1196" t="s">
        <v>393</v>
      </c>
      <c r="E270" s="54"/>
      <c r="F270" s="254"/>
      <c r="G270" s="254"/>
      <c r="H270" s="1584">
        <v>2002</v>
      </c>
      <c r="I270" s="40"/>
      <c r="J270" s="24">
        <v>201</v>
      </c>
      <c r="K270" s="497" t="s">
        <v>1640</v>
      </c>
      <c r="M270" s="107"/>
      <c r="P270" s="74" t="s">
        <v>393</v>
      </c>
      <c r="Q270" s="74" t="s">
        <v>4584</v>
      </c>
      <c r="R270" s="107" t="s">
        <v>1086</v>
      </c>
      <c r="S270" s="107" t="s">
        <v>1086</v>
      </c>
      <c r="T270" s="870">
        <v>11000</v>
      </c>
      <c r="Y270" s="121" t="s">
        <v>1608</v>
      </c>
      <c r="AB270" s="161">
        <v>0.67</v>
      </c>
      <c r="AD270" s="74"/>
      <c r="AE270" s="74" t="s">
        <v>1641</v>
      </c>
      <c r="AG270" s="1636" t="s">
        <v>1602</v>
      </c>
      <c r="AH270" s="74" t="s">
        <v>1608</v>
      </c>
      <c r="AI270" s="465" t="s">
        <v>1101</v>
      </c>
      <c r="AJ270" s="888"/>
      <c r="AN270" s="813">
        <v>3</v>
      </c>
      <c r="AO270" s="497" t="s">
        <v>1076</v>
      </c>
      <c r="AP270" s="497" t="s">
        <v>1076</v>
      </c>
      <c r="AV270" s="107" t="s">
        <v>1088</v>
      </c>
      <c r="AW270" s="107" t="s">
        <v>1088</v>
      </c>
      <c r="AX270" s="107" t="s">
        <v>1088</v>
      </c>
      <c r="AY270" s="499"/>
      <c r="AZ270" s="107" t="s">
        <v>1088</v>
      </c>
      <c r="BA270" s="594" t="s">
        <v>1178</v>
      </c>
      <c r="BB270" s="107" t="s">
        <v>1088</v>
      </c>
      <c r="BC270" s="107" t="s">
        <v>1088</v>
      </c>
      <c r="BD270" s="107" t="s">
        <v>1088</v>
      </c>
      <c r="BE270" s="595" t="s">
        <v>1088</v>
      </c>
      <c r="BF270" s="107" t="s">
        <v>1088</v>
      </c>
      <c r="BJ270" s="1335"/>
      <c r="BK270" s="1366"/>
      <c r="BL270" s="1366"/>
      <c r="BM270" s="1366"/>
      <c r="BN270" s="1595"/>
      <c r="BO270" s="1392"/>
      <c r="BP270" s="1392"/>
      <c r="BQ270" s="1392"/>
      <c r="BR270" s="1392"/>
      <c r="BS270" s="1655"/>
      <c r="BT270" s="1366"/>
      <c r="BU270" s="1366"/>
      <c r="BV270" s="1366"/>
      <c r="BW270" s="1366"/>
      <c r="BX270" s="1366"/>
      <c r="BY270" s="1419"/>
      <c r="BZ270" s="1595"/>
    </row>
    <row r="271" spans="1:80" s="58" customFormat="1" ht="24" x14ac:dyDescent="0.25">
      <c r="A271" s="21">
        <v>291</v>
      </c>
      <c r="B271" s="1064">
        <v>19</v>
      </c>
      <c r="C271" s="21">
        <v>291</v>
      </c>
      <c r="D271" s="1196" t="s">
        <v>394</v>
      </c>
      <c r="E271" s="54"/>
      <c r="F271" s="254"/>
      <c r="G271" s="254">
        <v>2001</v>
      </c>
      <c r="H271" s="1584"/>
      <c r="I271" s="40"/>
      <c r="J271" s="436">
        <v>350</v>
      </c>
      <c r="K271" s="497" t="s">
        <v>1642</v>
      </c>
      <c r="L271" s="107"/>
      <c r="M271" s="107"/>
      <c r="N271" s="511"/>
      <c r="O271" s="74"/>
      <c r="P271" s="74" t="s">
        <v>1643</v>
      </c>
      <c r="Q271" s="74" t="s">
        <v>1643</v>
      </c>
      <c r="R271" s="107" t="s">
        <v>1086</v>
      </c>
      <c r="S271" s="107" t="s">
        <v>1086</v>
      </c>
      <c r="T271" s="107"/>
      <c r="U271" s="107">
        <v>2021</v>
      </c>
      <c r="V271" s="121">
        <v>1345445</v>
      </c>
      <c r="W271" s="74"/>
      <c r="X271" s="663" t="s">
        <v>1644</v>
      </c>
      <c r="Y271" s="121"/>
      <c r="Z271" s="121"/>
      <c r="AA271" s="107"/>
      <c r="AB271" s="3"/>
      <c r="AC271" s="10"/>
      <c r="AD271" s="497"/>
      <c r="AE271" s="121"/>
      <c r="AF271" s="642"/>
      <c r="AG271" s="131" t="s">
        <v>1645</v>
      </c>
      <c r="AH271" s="74"/>
      <c r="AI271" s="465" t="s">
        <v>1101</v>
      </c>
      <c r="AJ271" s="888"/>
      <c r="AK271" s="466"/>
      <c r="AL271" s="468" t="s">
        <v>1644</v>
      </c>
      <c r="AM271" s="612"/>
      <c r="AN271" s="813">
        <v>3</v>
      </c>
      <c r="AO271" s="461" t="s">
        <v>1138</v>
      </c>
      <c r="AP271" s="461" t="s">
        <v>1138</v>
      </c>
      <c r="AQ271" s="510"/>
      <c r="AR271" s="107"/>
      <c r="AS271" s="107"/>
      <c r="AT271" s="510"/>
      <c r="AU271" s="998"/>
      <c r="AV271" s="107" t="s">
        <v>1088</v>
      </c>
      <c r="AW271" s="107" t="s">
        <v>1088</v>
      </c>
      <c r="AX271" s="107" t="s">
        <v>1088</v>
      </c>
      <c r="AY271" s="461" t="s">
        <v>1481</v>
      </c>
      <c r="AZ271" s="461" t="s">
        <v>1482</v>
      </c>
      <c r="BA271" s="107" t="s">
        <v>1088</v>
      </c>
      <c r="BB271" s="107" t="s">
        <v>1088</v>
      </c>
      <c r="BC271" s="107" t="s">
        <v>1088</v>
      </c>
      <c r="BD271" s="107" t="s">
        <v>1088</v>
      </c>
      <c r="BE271" s="595" t="s">
        <v>1088</v>
      </c>
      <c r="BF271" s="107" t="s">
        <v>1088</v>
      </c>
      <c r="BG271" s="596"/>
      <c r="BH271" s="565"/>
      <c r="BI271" s="1"/>
      <c r="BJ271" s="1335"/>
      <c r="BK271" s="1366"/>
      <c r="BL271" s="1366"/>
      <c r="BM271" s="1366"/>
      <c r="BN271" s="1366"/>
      <c r="BO271" s="1392"/>
      <c r="BP271" s="1392"/>
      <c r="BQ271" s="1392"/>
      <c r="BR271" s="1392"/>
      <c r="BS271" s="1392"/>
      <c r="BT271" s="1366"/>
      <c r="BU271" s="1366"/>
      <c r="BV271" s="1366"/>
      <c r="BW271" s="1366"/>
      <c r="BX271" s="1366"/>
      <c r="BY271" s="1419"/>
      <c r="BZ271" s="1366"/>
      <c r="CA271" s="1"/>
      <c r="CB271" s="1"/>
    </row>
    <row r="272" spans="1:80" s="58" customFormat="1" ht="36.75" x14ac:dyDescent="0.25">
      <c r="A272" s="21">
        <v>292</v>
      </c>
      <c r="B272" s="1064">
        <v>19</v>
      </c>
      <c r="C272" s="21">
        <v>292</v>
      </c>
      <c r="D272" s="1196" t="s">
        <v>395</v>
      </c>
      <c r="E272" s="54"/>
      <c r="F272" s="254"/>
      <c r="G272" s="254">
        <v>2001</v>
      </c>
      <c r="H272" s="1584"/>
      <c r="I272" s="40"/>
      <c r="J272" s="436">
        <v>1000</v>
      </c>
      <c r="K272" s="497" t="s">
        <v>1646</v>
      </c>
      <c r="L272" s="107"/>
      <c r="M272" s="107"/>
      <c r="N272" s="511"/>
      <c r="O272" s="74"/>
      <c r="P272" s="74" t="s">
        <v>395</v>
      </c>
      <c r="Q272" s="74" t="s">
        <v>1643</v>
      </c>
      <c r="R272" s="107" t="s">
        <v>1086</v>
      </c>
      <c r="S272" s="107" t="s">
        <v>1086</v>
      </c>
      <c r="T272" s="107"/>
      <c r="U272" s="107">
        <v>2020</v>
      </c>
      <c r="V272" s="116">
        <v>10755</v>
      </c>
      <c r="W272" s="1140" t="s">
        <v>1647</v>
      </c>
      <c r="X272" s="663" t="s">
        <v>1644</v>
      </c>
      <c r="Y272" s="121"/>
      <c r="Z272" s="121"/>
      <c r="AA272" s="107"/>
      <c r="AB272" s="3"/>
      <c r="AC272" s="10"/>
      <c r="AD272" s="497"/>
      <c r="AE272" s="121"/>
      <c r="AF272" s="642"/>
      <c r="AG272" s="131" t="s">
        <v>1645</v>
      </c>
      <c r="AH272" s="74"/>
      <c r="AI272" s="465" t="s">
        <v>1101</v>
      </c>
      <c r="AJ272" s="888"/>
      <c r="AK272" s="466"/>
      <c r="AL272" s="468" t="s">
        <v>1644</v>
      </c>
      <c r="AM272" s="612"/>
      <c r="AN272" s="813">
        <v>3</v>
      </c>
      <c r="AO272" s="461" t="s">
        <v>1076</v>
      </c>
      <c r="AP272" s="461" t="s">
        <v>1076</v>
      </c>
      <c r="AQ272" s="510"/>
      <c r="AR272" s="107"/>
      <c r="AS272" s="107"/>
      <c r="AT272" s="510"/>
      <c r="AU272" s="998"/>
      <c r="AV272" s="107" t="s">
        <v>1088</v>
      </c>
      <c r="AW272" s="107" t="s">
        <v>1088</v>
      </c>
      <c r="AX272" s="107" t="s">
        <v>1088</v>
      </c>
      <c r="AY272" s="461" t="s">
        <v>1481</v>
      </c>
      <c r="AZ272" s="461" t="s">
        <v>1482</v>
      </c>
      <c r="BA272" s="107" t="s">
        <v>1088</v>
      </c>
      <c r="BB272" s="107" t="s">
        <v>1088</v>
      </c>
      <c r="BC272" s="107" t="s">
        <v>1088</v>
      </c>
      <c r="BD272" s="107" t="s">
        <v>1088</v>
      </c>
      <c r="BE272" s="595" t="s">
        <v>1088</v>
      </c>
      <c r="BF272" s="107" t="s">
        <v>1088</v>
      </c>
      <c r="BG272" s="596"/>
      <c r="BH272" s="565"/>
      <c r="BI272" s="1"/>
      <c r="BJ272" s="1335"/>
      <c r="BK272" s="1366"/>
      <c r="BL272" s="1366"/>
      <c r="BM272" s="1366"/>
      <c r="BN272" s="1366"/>
      <c r="BO272" s="1392"/>
      <c r="BP272" s="1392"/>
      <c r="BQ272" s="1392"/>
      <c r="BR272" s="1392"/>
      <c r="BS272" s="1392"/>
      <c r="BT272" s="1366"/>
      <c r="BU272" s="1366"/>
      <c r="BV272" s="1366"/>
      <c r="BW272" s="1366"/>
      <c r="BX272" s="1366"/>
      <c r="BY272" s="1419"/>
      <c r="BZ272" s="1366"/>
      <c r="CA272" s="1"/>
      <c r="CB272" s="1"/>
    </row>
    <row r="273" spans="1:80" s="58" customFormat="1" ht="24" x14ac:dyDescent="0.25">
      <c r="A273" s="21">
        <v>293</v>
      </c>
      <c r="B273" s="1064">
        <v>19</v>
      </c>
      <c r="C273" s="21">
        <v>293</v>
      </c>
      <c r="D273" s="1196" t="s">
        <v>396</v>
      </c>
      <c r="E273" s="54"/>
      <c r="F273" s="254"/>
      <c r="G273" s="254">
        <v>2001</v>
      </c>
      <c r="H273" s="1584"/>
      <c r="I273" s="40"/>
      <c r="J273" s="436">
        <v>1000</v>
      </c>
      <c r="K273" s="497" t="s">
        <v>1646</v>
      </c>
      <c r="L273" s="107"/>
      <c r="M273" s="107"/>
      <c r="N273" s="511"/>
      <c r="O273" s="74"/>
      <c r="P273" s="74" t="s">
        <v>396</v>
      </c>
      <c r="Q273" s="74" t="s">
        <v>1643</v>
      </c>
      <c r="R273" s="107" t="s">
        <v>1086</v>
      </c>
      <c r="S273" s="107" t="s">
        <v>1086</v>
      </c>
      <c r="T273" s="107"/>
      <c r="U273" s="107">
        <v>2021</v>
      </c>
      <c r="V273" s="1578"/>
      <c r="W273" s="636" t="s">
        <v>1123</v>
      </c>
      <c r="X273" s="663" t="s">
        <v>1644</v>
      </c>
      <c r="Y273" s="121"/>
      <c r="Z273" s="121"/>
      <c r="AA273" s="107"/>
      <c r="AB273" s="3"/>
      <c r="AC273" s="10"/>
      <c r="AD273" s="497"/>
      <c r="AE273" s="121"/>
      <c r="AF273" s="642"/>
      <c r="AG273" s="131" t="s">
        <v>1645</v>
      </c>
      <c r="AH273" s="74"/>
      <c r="AI273" s="465" t="s">
        <v>1101</v>
      </c>
      <c r="AJ273" s="888"/>
      <c r="AK273" s="466"/>
      <c r="AL273" s="468" t="s">
        <v>1644</v>
      </c>
      <c r="AM273" s="612"/>
      <c r="AN273" s="813">
        <v>3</v>
      </c>
      <c r="AO273" s="461" t="s">
        <v>1076</v>
      </c>
      <c r="AP273" s="461" t="s">
        <v>1076</v>
      </c>
      <c r="AQ273" s="510"/>
      <c r="AR273" s="107"/>
      <c r="AS273" s="107"/>
      <c r="AT273" s="510"/>
      <c r="AU273" s="998"/>
      <c r="AV273" s="107" t="s">
        <v>1088</v>
      </c>
      <c r="AW273" s="107" t="s">
        <v>1088</v>
      </c>
      <c r="AX273" s="107" t="s">
        <v>1088</v>
      </c>
      <c r="AY273" s="461" t="s">
        <v>1481</v>
      </c>
      <c r="AZ273" s="461" t="s">
        <v>1482</v>
      </c>
      <c r="BA273" s="107" t="s">
        <v>1088</v>
      </c>
      <c r="BB273" s="107" t="s">
        <v>1088</v>
      </c>
      <c r="BC273" s="107" t="s">
        <v>1088</v>
      </c>
      <c r="BD273" s="107" t="s">
        <v>1088</v>
      </c>
      <c r="BE273" s="595" t="s">
        <v>1088</v>
      </c>
      <c r="BF273" s="107" t="s">
        <v>1088</v>
      </c>
      <c r="BG273" s="596"/>
      <c r="BH273" s="565"/>
      <c r="BI273" s="1"/>
      <c r="BJ273" s="1335"/>
      <c r="BK273" s="1366"/>
      <c r="BL273" s="1366"/>
      <c r="BM273" s="1366"/>
      <c r="BN273" s="1366"/>
      <c r="BO273" s="1392"/>
      <c r="BP273" s="1392"/>
      <c r="BQ273" s="1392"/>
      <c r="BR273" s="1392"/>
      <c r="BS273" s="1392"/>
      <c r="BT273" s="1366"/>
      <c r="BU273" s="1366"/>
      <c r="BV273" s="1366"/>
      <c r="BW273" s="1366"/>
      <c r="BX273" s="1366"/>
      <c r="BY273" s="1419"/>
      <c r="BZ273" s="1366"/>
      <c r="CA273" s="1"/>
      <c r="CB273" s="1"/>
    </row>
    <row r="274" spans="1:80" ht="24" x14ac:dyDescent="0.25">
      <c r="A274" s="21">
        <v>294</v>
      </c>
      <c r="B274" s="1064">
        <v>19</v>
      </c>
      <c r="C274" s="21">
        <v>294</v>
      </c>
      <c r="D274" s="1196" t="s">
        <v>397</v>
      </c>
      <c r="E274" s="54"/>
      <c r="F274" s="254">
        <v>3</v>
      </c>
      <c r="G274" s="254">
        <v>2001</v>
      </c>
      <c r="H274" s="4"/>
      <c r="I274" s="40"/>
      <c r="J274" s="436">
        <v>600</v>
      </c>
      <c r="K274" s="497" t="s">
        <v>1085</v>
      </c>
      <c r="M274" s="107"/>
      <c r="P274" s="74" t="s">
        <v>397</v>
      </c>
      <c r="Q274" s="74" t="s">
        <v>1165</v>
      </c>
      <c r="R274" s="107" t="s">
        <v>1086</v>
      </c>
      <c r="S274" s="107" t="s">
        <v>1086</v>
      </c>
      <c r="X274" s="663" t="s">
        <v>1644</v>
      </c>
      <c r="AG274" s="131" t="s">
        <v>1645</v>
      </c>
      <c r="AH274" s="74"/>
      <c r="AI274" s="465" t="s">
        <v>1101</v>
      </c>
      <c r="AJ274" s="888"/>
      <c r="AL274" s="468" t="s">
        <v>1644</v>
      </c>
      <c r="AN274" s="813">
        <v>3</v>
      </c>
      <c r="AO274" s="461" t="s">
        <v>1076</v>
      </c>
      <c r="AP274" s="461" t="s">
        <v>1076</v>
      </c>
      <c r="AV274" s="107" t="s">
        <v>1088</v>
      </c>
      <c r="AW274" s="107" t="s">
        <v>1088</v>
      </c>
      <c r="AX274" s="107" t="s">
        <v>1088</v>
      </c>
      <c r="AY274" s="461" t="s">
        <v>1481</v>
      </c>
      <c r="AZ274" s="461" t="s">
        <v>1482</v>
      </c>
      <c r="BA274" s="107" t="s">
        <v>1088</v>
      </c>
      <c r="BB274" s="107" t="s">
        <v>1088</v>
      </c>
      <c r="BC274" s="107" t="s">
        <v>1088</v>
      </c>
      <c r="BD274" s="107" t="s">
        <v>1088</v>
      </c>
      <c r="BE274" s="595" t="s">
        <v>1088</v>
      </c>
      <c r="BF274" s="107" t="s">
        <v>1088</v>
      </c>
      <c r="BJ274" s="1335"/>
      <c r="BK274" s="1366"/>
      <c r="BL274" s="1366"/>
      <c r="BM274" s="1366"/>
      <c r="BN274" s="1366"/>
      <c r="BO274" s="1392"/>
      <c r="BP274" s="1392"/>
      <c r="BQ274" s="1392"/>
      <c r="BR274" s="1392"/>
      <c r="BS274" s="1392"/>
      <c r="BT274" s="1366"/>
      <c r="BU274" s="1366"/>
      <c r="BV274" s="1366"/>
      <c r="BW274" s="1366"/>
      <c r="BX274" s="1366"/>
      <c r="BY274" s="1419"/>
      <c r="BZ274" s="1366"/>
    </row>
    <row r="275" spans="1:80" x14ac:dyDescent="0.25">
      <c r="A275" s="21">
        <v>295</v>
      </c>
      <c r="B275" s="1064">
        <v>19</v>
      </c>
      <c r="C275" s="21">
        <v>295</v>
      </c>
      <c r="D275" s="1196" t="s">
        <v>398</v>
      </c>
      <c r="E275" s="1584"/>
      <c r="F275" s="254"/>
      <c r="G275" s="254"/>
      <c r="H275" s="4">
        <v>2004</v>
      </c>
      <c r="I275" s="40"/>
      <c r="J275" s="147">
        <v>2357</v>
      </c>
      <c r="K275" s="497" t="s">
        <v>1648</v>
      </c>
      <c r="M275" s="107"/>
      <c r="P275" s="74" t="s">
        <v>398</v>
      </c>
      <c r="Q275" s="74" t="s">
        <v>398</v>
      </c>
      <c r="R275" s="107" t="s">
        <v>1086</v>
      </c>
      <c r="S275" s="107" t="s">
        <v>1086</v>
      </c>
      <c r="T275" s="870">
        <v>10000</v>
      </c>
      <c r="AB275" s="161">
        <v>0.77</v>
      </c>
      <c r="AE275" s="121" t="s">
        <v>1649</v>
      </c>
      <c r="AG275" s="1129"/>
      <c r="AH275" s="560" t="s">
        <v>1604</v>
      </c>
      <c r="AI275" s="1129" t="s">
        <v>1151</v>
      </c>
      <c r="AJ275" s="1130"/>
      <c r="AN275" s="813">
        <v>3</v>
      </c>
      <c r="AO275" s="984" t="s">
        <v>1138</v>
      </c>
      <c r="AP275" s="984" t="s">
        <v>1138</v>
      </c>
      <c r="AR275" s="107" t="s">
        <v>1151</v>
      </c>
      <c r="AV275" s="107" t="s">
        <v>1088</v>
      </c>
      <c r="AW275" s="107" t="s">
        <v>1088</v>
      </c>
      <c r="AX275" s="107" t="s">
        <v>1088</v>
      </c>
      <c r="AY275" s="499"/>
      <c r="AZ275" s="107" t="s">
        <v>1088</v>
      </c>
      <c r="BA275" s="107" t="s">
        <v>1088</v>
      </c>
      <c r="BB275" s="107" t="s">
        <v>1088</v>
      </c>
      <c r="BC275" s="107" t="s">
        <v>1088</v>
      </c>
      <c r="BD275" s="107" t="s">
        <v>1088</v>
      </c>
      <c r="BE275" s="595" t="s">
        <v>1088</v>
      </c>
      <c r="BF275" s="107" t="s">
        <v>1088</v>
      </c>
      <c r="BJ275" s="1335"/>
      <c r="BK275" s="1366"/>
      <c r="BL275" s="1366"/>
      <c r="BM275" s="1366"/>
      <c r="BN275" s="1595"/>
      <c r="BO275" s="1392"/>
      <c r="BP275" s="1392"/>
      <c r="BQ275" s="1392"/>
      <c r="BR275" s="1392"/>
      <c r="BS275" s="1655"/>
      <c r="BT275" s="1366"/>
      <c r="BU275" s="1366"/>
      <c r="BV275" s="1366"/>
      <c r="BW275" s="1366"/>
      <c r="BX275" s="1366"/>
      <c r="BY275" s="1419"/>
      <c r="BZ275" s="1595"/>
    </row>
    <row r="276" spans="1:80" ht="15.75" thickBot="1" x14ac:dyDescent="0.3">
      <c r="A276" s="21">
        <v>296</v>
      </c>
      <c r="B276" s="1064">
        <v>19</v>
      </c>
      <c r="C276" s="21">
        <v>296</v>
      </c>
      <c r="D276" s="1196" t="s">
        <v>400</v>
      </c>
      <c r="E276" s="1584"/>
      <c r="F276" s="254"/>
      <c r="G276" s="254"/>
      <c r="H276" s="4" t="s">
        <v>1650</v>
      </c>
      <c r="I276" s="40"/>
      <c r="J276" s="147">
        <v>1309</v>
      </c>
      <c r="K276" s="497" t="s">
        <v>1651</v>
      </c>
      <c r="M276" s="107"/>
      <c r="P276" s="74" t="s">
        <v>400</v>
      </c>
      <c r="Q276" s="74" t="s">
        <v>1165</v>
      </c>
      <c r="R276" s="107" t="s">
        <v>1086</v>
      </c>
      <c r="S276" s="107" t="s">
        <v>1086</v>
      </c>
      <c r="T276" s="870">
        <v>170200</v>
      </c>
      <c r="AB276" s="1106">
        <v>0.96</v>
      </c>
      <c r="AG276" s="1129"/>
      <c r="AH276" s="560"/>
      <c r="AI276" s="1129"/>
      <c r="AJ276" s="1130"/>
      <c r="AN276" s="813">
        <v>3</v>
      </c>
      <c r="AO276" s="984" t="s">
        <v>1138</v>
      </c>
      <c r="AP276" s="984" t="s">
        <v>1138</v>
      </c>
      <c r="AV276" s="107" t="s">
        <v>1088</v>
      </c>
      <c r="AW276" s="107" t="s">
        <v>1088</v>
      </c>
      <c r="AX276" s="107" t="s">
        <v>1088</v>
      </c>
      <c r="AY276" s="499"/>
      <c r="AZ276" s="107" t="s">
        <v>1088</v>
      </c>
      <c r="BA276" s="107" t="s">
        <v>1088</v>
      </c>
      <c r="BB276" s="107" t="s">
        <v>1088</v>
      </c>
      <c r="BC276" s="107" t="s">
        <v>1088</v>
      </c>
      <c r="BD276" s="107" t="s">
        <v>1088</v>
      </c>
      <c r="BE276" s="595" t="s">
        <v>1088</v>
      </c>
      <c r="BF276" s="107" t="s">
        <v>1088</v>
      </c>
      <c r="BJ276" s="1335"/>
      <c r="BK276" s="1366"/>
      <c r="BL276" s="1366"/>
      <c r="BM276" s="1366"/>
      <c r="BN276" s="1366"/>
      <c r="BO276" s="1392"/>
      <c r="BP276" s="1392"/>
      <c r="BQ276" s="1392"/>
      <c r="BR276" s="1392"/>
      <c r="BS276" s="1392"/>
      <c r="BT276" s="1366"/>
      <c r="BU276" s="1366"/>
      <c r="BV276" s="1366"/>
      <c r="BW276" s="1366"/>
      <c r="BX276" s="1366"/>
      <c r="BY276" s="1419"/>
      <c r="BZ276" s="1366"/>
    </row>
    <row r="277" spans="1:80" x14ac:dyDescent="0.25">
      <c r="A277" s="44">
        <v>297</v>
      </c>
      <c r="B277" s="44">
        <v>19</v>
      </c>
      <c r="C277" s="44">
        <v>297</v>
      </c>
      <c r="D277" s="1204" t="s">
        <v>402</v>
      </c>
      <c r="E277" s="52">
        <v>1</v>
      </c>
      <c r="F277" s="435"/>
      <c r="G277" s="435"/>
      <c r="H277" s="52"/>
      <c r="I277" s="106"/>
      <c r="J277" s="182"/>
      <c r="K277" s="335"/>
      <c r="L277" s="499"/>
      <c r="M277" s="499"/>
      <c r="N277" s="518"/>
      <c r="O277" s="112"/>
      <c r="P277" s="74" t="s">
        <v>402</v>
      </c>
      <c r="Q277" s="74" t="s">
        <v>1165</v>
      </c>
      <c r="R277" s="107" t="s">
        <v>1086</v>
      </c>
      <c r="S277" s="107" t="s">
        <v>1086</v>
      </c>
      <c r="T277" s="1107">
        <v>180000</v>
      </c>
      <c r="W277" s="112"/>
      <c r="X277" s="872"/>
      <c r="Y277" s="207"/>
      <c r="Z277" s="207"/>
      <c r="AA277" s="499"/>
      <c r="AB277" s="49"/>
      <c r="AC277" s="208"/>
      <c r="AD277" s="335"/>
      <c r="AE277" s="207"/>
      <c r="AF277" s="651"/>
      <c r="AG277" s="1118"/>
      <c r="AH277" s="556"/>
      <c r="AI277" s="1129"/>
      <c r="AJ277" s="1130"/>
      <c r="AK277" s="471"/>
      <c r="AL277" s="485"/>
      <c r="AM277" s="615"/>
      <c r="AN277" s="1308">
        <v>3</v>
      </c>
      <c r="AO277" s="980"/>
      <c r="AP277" s="980"/>
      <c r="AQ277" s="580"/>
      <c r="AR277" s="499"/>
      <c r="AS277" s="499"/>
      <c r="AT277" s="580"/>
      <c r="AU277" s="1001"/>
      <c r="AV277" s="499" t="s">
        <v>1088</v>
      </c>
      <c r="AW277" s="499" t="s">
        <v>1088</v>
      </c>
      <c r="AX277" s="499" t="s">
        <v>1088</v>
      </c>
      <c r="AY277" s="499"/>
      <c r="AZ277" s="499" t="s">
        <v>1088</v>
      </c>
      <c r="BA277" s="499" t="s">
        <v>1088</v>
      </c>
      <c r="BB277" s="499" t="s">
        <v>1088</v>
      </c>
      <c r="BC277" s="499" t="s">
        <v>1088</v>
      </c>
      <c r="BD277" s="499" t="s">
        <v>1088</v>
      </c>
      <c r="BE277" s="624" t="s">
        <v>1088</v>
      </c>
      <c r="BF277" s="499" t="s">
        <v>1088</v>
      </c>
      <c r="BG277" s="680"/>
      <c r="BH277" s="568"/>
      <c r="BI277" s="58"/>
      <c r="BJ277" s="1335"/>
      <c r="BK277" s="1366"/>
      <c r="BL277" s="1366"/>
      <c r="BM277" s="1366"/>
      <c r="BN277" s="1463"/>
      <c r="BO277" s="1392"/>
      <c r="BP277" s="1392"/>
      <c r="BQ277" s="1392"/>
      <c r="BR277" s="1392"/>
      <c r="BS277" s="1619"/>
      <c r="BT277" s="1366"/>
      <c r="BU277" s="1366"/>
      <c r="BV277" s="1366"/>
      <c r="BW277" s="1366"/>
      <c r="BX277" s="1366"/>
      <c r="BY277" s="1419"/>
      <c r="BZ277" s="1463"/>
      <c r="CA277" s="58"/>
      <c r="CB277" s="58"/>
    </row>
    <row r="278" spans="1:80" x14ac:dyDescent="0.25">
      <c r="A278" s="44">
        <v>298</v>
      </c>
      <c r="B278" s="44">
        <v>19</v>
      </c>
      <c r="C278" s="44">
        <v>298</v>
      </c>
      <c r="D278" s="1204" t="s">
        <v>404</v>
      </c>
      <c r="E278" s="52">
        <v>1</v>
      </c>
      <c r="F278" s="435"/>
      <c r="G278" s="435"/>
      <c r="H278" s="52"/>
      <c r="I278" s="106"/>
      <c r="J278" s="182"/>
      <c r="K278" s="335"/>
      <c r="L278" s="499"/>
      <c r="M278" s="499"/>
      <c r="N278" s="518"/>
      <c r="O278" s="112"/>
      <c r="P278" s="74" t="s">
        <v>404</v>
      </c>
      <c r="Q278" s="74" t="s">
        <v>1088</v>
      </c>
      <c r="R278" s="107" t="s">
        <v>1086</v>
      </c>
      <c r="S278" s="107" t="s">
        <v>1086</v>
      </c>
      <c r="T278" s="1107">
        <v>72000</v>
      </c>
      <c r="W278" s="112"/>
      <c r="X278" s="872"/>
      <c r="Y278" s="207"/>
      <c r="Z278" s="207"/>
      <c r="AA278" s="499"/>
      <c r="AB278" s="49"/>
      <c r="AC278" s="208"/>
      <c r="AD278" s="335"/>
      <c r="AE278" s="207"/>
      <c r="AF278" s="651"/>
      <c r="AG278" s="1118"/>
      <c r="AH278" s="556"/>
      <c r="AI278" s="1129"/>
      <c r="AJ278" s="1130"/>
      <c r="AK278" s="471"/>
      <c r="AL278" s="485"/>
      <c r="AM278" s="615"/>
      <c r="AN278" s="1308">
        <v>3</v>
      </c>
      <c r="AO278" s="980"/>
      <c r="AP278" s="980"/>
      <c r="AQ278" s="580"/>
      <c r="AR278" s="499"/>
      <c r="AS278" s="499"/>
      <c r="AT278" s="580"/>
      <c r="AU278" s="1001"/>
      <c r="AV278" s="499" t="s">
        <v>1088</v>
      </c>
      <c r="AW278" s="499" t="s">
        <v>1088</v>
      </c>
      <c r="AX278" s="499" t="s">
        <v>1088</v>
      </c>
      <c r="AY278" s="499"/>
      <c r="AZ278" s="499" t="s">
        <v>1088</v>
      </c>
      <c r="BA278" s="499" t="s">
        <v>1088</v>
      </c>
      <c r="BB278" s="499" t="s">
        <v>1088</v>
      </c>
      <c r="BC278" s="499" t="s">
        <v>1088</v>
      </c>
      <c r="BD278" s="499" t="s">
        <v>1088</v>
      </c>
      <c r="BE278" s="624" t="s">
        <v>1088</v>
      </c>
      <c r="BF278" s="499" t="s">
        <v>1088</v>
      </c>
      <c r="BG278" s="680"/>
      <c r="BH278" s="568"/>
      <c r="BI278" s="58"/>
      <c r="BJ278" s="1335"/>
      <c r="BK278" s="1366"/>
      <c r="BL278" s="1366"/>
      <c r="BM278" s="1366"/>
      <c r="BN278" s="1053"/>
      <c r="BO278" s="1392"/>
      <c r="BP278" s="1392"/>
      <c r="BQ278" s="1392"/>
      <c r="BR278" s="1392"/>
      <c r="BS278" s="1611"/>
      <c r="BT278" s="1366"/>
      <c r="BU278" s="1366"/>
      <c r="BV278" s="1366"/>
      <c r="BW278" s="1366"/>
      <c r="BX278" s="1366"/>
      <c r="BY278" s="1419"/>
      <c r="BZ278" s="1053"/>
      <c r="CA278" s="58"/>
      <c r="CB278" s="58"/>
    </row>
    <row r="279" spans="1:80" x14ac:dyDescent="0.25">
      <c r="A279" s="44">
        <v>299</v>
      </c>
      <c r="B279" s="44">
        <v>19</v>
      </c>
      <c r="C279" s="44">
        <v>299</v>
      </c>
      <c r="D279" s="1204" t="s">
        <v>406</v>
      </c>
      <c r="E279" s="52">
        <v>1</v>
      </c>
      <c r="F279" s="435"/>
      <c r="G279" s="435"/>
      <c r="H279" s="52"/>
      <c r="I279" s="106"/>
      <c r="J279" s="182"/>
      <c r="K279" s="335"/>
      <c r="L279" s="499"/>
      <c r="M279" s="499"/>
      <c r="N279" s="518"/>
      <c r="O279" s="112"/>
      <c r="P279" s="74" t="s">
        <v>406</v>
      </c>
      <c r="Q279" s="74" t="s">
        <v>406</v>
      </c>
      <c r="R279" s="107" t="s">
        <v>1086</v>
      </c>
      <c r="S279" s="107" t="s">
        <v>1086</v>
      </c>
      <c r="T279" s="1107">
        <v>72000</v>
      </c>
      <c r="W279" s="112"/>
      <c r="X279" s="872"/>
      <c r="Y279" s="207"/>
      <c r="Z279" s="207"/>
      <c r="AA279" s="499"/>
      <c r="AB279" s="49"/>
      <c r="AC279" s="208"/>
      <c r="AD279" s="335"/>
      <c r="AE279" s="207"/>
      <c r="AF279" s="651"/>
      <c r="AG279" s="1118"/>
      <c r="AH279" s="556"/>
      <c r="AI279" s="1129"/>
      <c r="AJ279" s="1130"/>
      <c r="AK279" s="471"/>
      <c r="AL279" s="485"/>
      <c r="AM279" s="615"/>
      <c r="AN279" s="1308">
        <v>3</v>
      </c>
      <c r="AO279" s="980"/>
      <c r="AP279" s="980"/>
      <c r="AQ279" s="580"/>
      <c r="AR279" s="499"/>
      <c r="AS279" s="499"/>
      <c r="AT279" s="580"/>
      <c r="AU279" s="1001"/>
      <c r="AV279" s="499" t="s">
        <v>1088</v>
      </c>
      <c r="AW279" s="499" t="s">
        <v>1088</v>
      </c>
      <c r="AX279" s="499" t="s">
        <v>1088</v>
      </c>
      <c r="AY279" s="499"/>
      <c r="AZ279" s="499" t="s">
        <v>1088</v>
      </c>
      <c r="BA279" s="499" t="s">
        <v>1088</v>
      </c>
      <c r="BB279" s="499" t="s">
        <v>1088</v>
      </c>
      <c r="BC279" s="499" t="s">
        <v>1088</v>
      </c>
      <c r="BD279" s="499" t="s">
        <v>1088</v>
      </c>
      <c r="BE279" s="624" t="s">
        <v>1088</v>
      </c>
      <c r="BF279" s="499" t="s">
        <v>1088</v>
      </c>
      <c r="BG279" s="680"/>
      <c r="BH279" s="568"/>
      <c r="BI279" s="58"/>
      <c r="BJ279" s="1335"/>
      <c r="BK279" s="1366"/>
      <c r="BL279" s="1366"/>
      <c r="BM279" s="1366"/>
      <c r="BN279" s="1053"/>
      <c r="BO279" s="1392"/>
      <c r="BP279" s="1392"/>
      <c r="BQ279" s="1392"/>
      <c r="BR279" s="1392"/>
      <c r="BS279" s="1611"/>
      <c r="BT279" s="1366"/>
      <c r="BU279" s="1366"/>
      <c r="BV279" s="1366"/>
      <c r="BW279" s="1366"/>
      <c r="BX279" s="1366"/>
      <c r="BY279" s="1419"/>
      <c r="BZ279" s="1053"/>
      <c r="CA279" s="58"/>
      <c r="CB279" s="58"/>
    </row>
    <row r="280" spans="1:80" ht="59.25" customHeight="1" x14ac:dyDescent="0.25">
      <c r="A280" s="21">
        <v>300</v>
      </c>
      <c r="B280" s="1064">
        <v>19</v>
      </c>
      <c r="C280" s="21">
        <v>300</v>
      </c>
      <c r="D280" s="1196" t="s">
        <v>407</v>
      </c>
      <c r="E280" s="54"/>
      <c r="F280" s="254"/>
      <c r="G280" s="254">
        <v>1997</v>
      </c>
      <c r="H280" s="1584"/>
      <c r="I280" s="40"/>
      <c r="J280" s="254">
        <v>865</v>
      </c>
      <c r="K280" s="497">
        <v>865</v>
      </c>
      <c r="M280" s="107"/>
      <c r="P280" s="74" t="s">
        <v>25</v>
      </c>
      <c r="Q280" s="74" t="s">
        <v>1429</v>
      </c>
      <c r="R280" s="107" t="s">
        <v>1086</v>
      </c>
      <c r="S280" s="107" t="s">
        <v>1086</v>
      </c>
      <c r="T280" s="870">
        <v>35000</v>
      </c>
      <c r="U280" s="497" t="s">
        <v>1652</v>
      </c>
      <c r="V280" s="121">
        <v>37606</v>
      </c>
      <c r="W280" s="1140" t="s">
        <v>1163</v>
      </c>
      <c r="AG280" s="1129" t="s">
        <v>1138</v>
      </c>
      <c r="AH280" s="560"/>
      <c r="AI280" s="1129"/>
      <c r="AJ280" s="1130"/>
      <c r="AN280" s="813">
        <v>3</v>
      </c>
      <c r="AO280" s="984" t="s">
        <v>1138</v>
      </c>
      <c r="AP280" s="984" t="s">
        <v>1138</v>
      </c>
      <c r="AV280" s="107" t="s">
        <v>1088</v>
      </c>
      <c r="AW280" s="107" t="s">
        <v>1088</v>
      </c>
      <c r="AX280" s="107" t="s">
        <v>1088</v>
      </c>
      <c r="AY280" s="499"/>
      <c r="AZ280" s="107" t="s">
        <v>1088</v>
      </c>
      <c r="BA280" s="107" t="s">
        <v>1088</v>
      </c>
      <c r="BB280" s="107" t="s">
        <v>1088</v>
      </c>
      <c r="BC280" s="107" t="s">
        <v>1088</v>
      </c>
      <c r="BD280" s="107" t="s">
        <v>1088</v>
      </c>
      <c r="BE280" s="595" t="s">
        <v>1088</v>
      </c>
      <c r="BF280" s="107" t="s">
        <v>1088</v>
      </c>
      <c r="BJ280" s="1335"/>
      <c r="BK280" s="1366"/>
      <c r="BL280" s="1366"/>
      <c r="BM280" s="1366"/>
      <c r="BN280" s="1053"/>
      <c r="BO280" s="1392"/>
      <c r="BP280" s="1392"/>
      <c r="BQ280" s="1392"/>
      <c r="BR280" s="1392"/>
      <c r="BS280" s="1611"/>
      <c r="BT280" s="1366"/>
      <c r="BU280" s="1366"/>
      <c r="BV280" s="1366"/>
      <c r="BW280" s="1366"/>
      <c r="BX280" s="1366"/>
      <c r="BY280" s="1419"/>
      <c r="BZ280" s="1053"/>
    </row>
    <row r="281" spans="1:80" s="57" customFormat="1" ht="52.5" customHeight="1" x14ac:dyDescent="0.25">
      <c r="A281" s="21">
        <v>301</v>
      </c>
      <c r="B281" s="1064">
        <v>19</v>
      </c>
      <c r="C281" s="21">
        <v>301</v>
      </c>
      <c r="D281" s="1196" t="s">
        <v>408</v>
      </c>
      <c r="E281" s="1584"/>
      <c r="F281" s="254"/>
      <c r="G281" s="254"/>
      <c r="H281" s="1584">
        <v>2001</v>
      </c>
      <c r="I281" s="40"/>
      <c r="J281" s="254">
        <v>589</v>
      </c>
      <c r="K281" s="497" t="s">
        <v>1653</v>
      </c>
      <c r="L281" s="107"/>
      <c r="M281" s="107"/>
      <c r="N281" s="511"/>
      <c r="O281" s="74"/>
      <c r="P281" s="74" t="s">
        <v>408</v>
      </c>
      <c r="Q281" s="74" t="s">
        <v>4585</v>
      </c>
      <c r="R281" s="107" t="s">
        <v>1086</v>
      </c>
      <c r="S281" s="107" t="s">
        <v>1086</v>
      </c>
      <c r="T281" s="107"/>
      <c r="U281" s="107">
        <v>2016</v>
      </c>
      <c r="V281" s="1582">
        <v>4318</v>
      </c>
      <c r="W281" s="1140" t="s">
        <v>1654</v>
      </c>
      <c r="X281" s="663"/>
      <c r="Y281" s="121"/>
      <c r="Z281" s="121"/>
      <c r="AA281" s="107"/>
      <c r="AB281" s="3"/>
      <c r="AC281" s="10"/>
      <c r="AD281" s="497"/>
      <c r="AE281" s="121"/>
      <c r="AF281" s="642"/>
      <c r="AG281" s="1129"/>
      <c r="AH281" s="560"/>
      <c r="AI281" s="1129"/>
      <c r="AJ281" s="1130"/>
      <c r="AK281" s="466"/>
      <c r="AL281" s="468"/>
      <c r="AM281" s="612"/>
      <c r="AN281" s="813">
        <v>3</v>
      </c>
      <c r="AO281" s="984" t="s">
        <v>1076</v>
      </c>
      <c r="AP281" s="984" t="s">
        <v>1076</v>
      </c>
      <c r="AQ281" s="510"/>
      <c r="AR281" s="107"/>
      <c r="AS281" s="107"/>
      <c r="AT281" s="510"/>
      <c r="AU281" s="998"/>
      <c r="AV281" s="107" t="s">
        <v>1088</v>
      </c>
      <c r="AW281" s="107" t="s">
        <v>1088</v>
      </c>
      <c r="AX281" s="107" t="s">
        <v>1088</v>
      </c>
      <c r="AY281" s="499"/>
      <c r="AZ281" s="107" t="s">
        <v>1088</v>
      </c>
      <c r="BA281" s="107" t="s">
        <v>1088</v>
      </c>
      <c r="BB281" s="107" t="s">
        <v>1088</v>
      </c>
      <c r="BC281" s="107" t="s">
        <v>1088</v>
      </c>
      <c r="BD281" s="107" t="s">
        <v>1088</v>
      </c>
      <c r="BE281" s="595" t="s">
        <v>1088</v>
      </c>
      <c r="BF281" s="107" t="s">
        <v>1088</v>
      </c>
      <c r="BG281" s="596"/>
      <c r="BH281" s="565"/>
      <c r="BI281" s="1"/>
      <c r="BJ281" s="1335"/>
      <c r="BK281" s="1366"/>
      <c r="BL281" s="1366"/>
      <c r="BM281" s="1366"/>
      <c r="BN281" s="1053"/>
      <c r="BO281" s="1392"/>
      <c r="BP281" s="1392"/>
      <c r="BQ281" s="1392"/>
      <c r="BR281" s="1392"/>
      <c r="BS281" s="1611"/>
      <c r="BT281" s="1366"/>
      <c r="BU281" s="1366"/>
      <c r="BV281" s="1366"/>
      <c r="BW281" s="1366"/>
      <c r="BX281" s="1366"/>
      <c r="BY281" s="1419"/>
      <c r="BZ281" s="1053"/>
      <c r="CA281" s="1"/>
      <c r="CB281" s="1"/>
    </row>
    <row r="282" spans="1:80" s="57" customFormat="1" ht="24" x14ac:dyDescent="0.25">
      <c r="A282" s="21">
        <v>302</v>
      </c>
      <c r="B282" s="1064">
        <v>19</v>
      </c>
      <c r="C282" s="21">
        <v>302</v>
      </c>
      <c r="D282" s="1196" t="s">
        <v>409</v>
      </c>
      <c r="E282" s="1584"/>
      <c r="F282" s="254"/>
      <c r="G282" s="254"/>
      <c r="H282" s="1584">
        <v>2003</v>
      </c>
      <c r="I282" s="40"/>
      <c r="J282" s="254">
        <v>580</v>
      </c>
      <c r="K282" s="497" t="s">
        <v>1655</v>
      </c>
      <c r="L282" s="107"/>
      <c r="M282" s="107"/>
      <c r="N282" s="511"/>
      <c r="O282" s="74"/>
      <c r="P282" s="74" t="s">
        <v>409</v>
      </c>
      <c r="Q282" s="74" t="s">
        <v>4586</v>
      </c>
      <c r="R282" s="107" t="s">
        <v>1086</v>
      </c>
      <c r="S282" s="107" t="s">
        <v>1086</v>
      </c>
      <c r="T282" s="107"/>
      <c r="U282" s="497" t="s">
        <v>1525</v>
      </c>
      <c r="V282" s="121">
        <v>180474</v>
      </c>
      <c r="W282" s="74"/>
      <c r="X282" s="663"/>
      <c r="Y282" s="121"/>
      <c r="Z282" s="121"/>
      <c r="AA282" s="107"/>
      <c r="AB282" s="3"/>
      <c r="AC282" s="10"/>
      <c r="AD282" s="497"/>
      <c r="AE282" s="121"/>
      <c r="AF282" s="642"/>
      <c r="AG282" s="1129"/>
      <c r="AH282" s="560"/>
      <c r="AI282" s="1129"/>
      <c r="AJ282" s="1130"/>
      <c r="AK282" s="466"/>
      <c r="AL282" s="468"/>
      <c r="AM282" s="612"/>
      <c r="AN282" s="813">
        <v>3</v>
      </c>
      <c r="AO282" s="984" t="s">
        <v>1138</v>
      </c>
      <c r="AP282" s="984" t="s">
        <v>1138</v>
      </c>
      <c r="AQ282" s="510"/>
      <c r="AR282" s="107"/>
      <c r="AS282" s="107"/>
      <c r="AT282" s="510"/>
      <c r="AU282" s="998"/>
      <c r="AV282" s="107" t="s">
        <v>1088</v>
      </c>
      <c r="AW282" s="107" t="s">
        <v>1088</v>
      </c>
      <c r="AX282" s="107" t="s">
        <v>1088</v>
      </c>
      <c r="AY282" s="499"/>
      <c r="AZ282" s="107" t="s">
        <v>1088</v>
      </c>
      <c r="BA282" s="107" t="s">
        <v>1088</v>
      </c>
      <c r="BB282" s="107" t="s">
        <v>1088</v>
      </c>
      <c r="BC282" s="107" t="s">
        <v>1088</v>
      </c>
      <c r="BD282" s="107" t="s">
        <v>1088</v>
      </c>
      <c r="BE282" s="595" t="s">
        <v>1088</v>
      </c>
      <c r="BF282" s="107" t="s">
        <v>1088</v>
      </c>
      <c r="BG282" s="596"/>
      <c r="BH282" s="565"/>
      <c r="BI282" s="1"/>
      <c r="BJ282" s="1335"/>
      <c r="BK282" s="1366"/>
      <c r="BL282" s="1366"/>
      <c r="BM282" s="1366"/>
      <c r="BN282" s="1053"/>
      <c r="BO282" s="1392"/>
      <c r="BP282" s="1392"/>
      <c r="BQ282" s="1392"/>
      <c r="BR282" s="1392"/>
      <c r="BS282" s="1611"/>
      <c r="BT282" s="1366"/>
      <c r="BU282" s="1366"/>
      <c r="BV282" s="1366"/>
      <c r="BW282" s="1366"/>
      <c r="BX282" s="1366"/>
      <c r="BY282" s="1419"/>
      <c r="BZ282" s="1053"/>
      <c r="CA282" s="1"/>
      <c r="CB282" s="1"/>
    </row>
    <row r="283" spans="1:80" ht="60" x14ac:dyDescent="0.25">
      <c r="A283" s="21">
        <v>303</v>
      </c>
      <c r="B283" s="1064">
        <v>303</v>
      </c>
      <c r="C283" s="21">
        <v>303</v>
      </c>
      <c r="D283" s="1196" t="s">
        <v>410</v>
      </c>
      <c r="E283" s="54"/>
      <c r="F283" s="254"/>
      <c r="G283" s="254">
        <v>2012</v>
      </c>
      <c r="H283" s="1584"/>
      <c r="I283" s="40"/>
      <c r="J283" s="147">
        <v>241</v>
      </c>
      <c r="K283" s="74" t="s">
        <v>1656</v>
      </c>
      <c r="M283" s="107"/>
      <c r="N283" s="506" t="s">
        <v>1657</v>
      </c>
      <c r="O283" s="74" t="s">
        <v>1658</v>
      </c>
      <c r="P283" s="74" t="s">
        <v>1659</v>
      </c>
      <c r="Q283" s="116" t="s">
        <v>1659</v>
      </c>
      <c r="R283" s="107" t="s">
        <v>1660</v>
      </c>
      <c r="S283" s="107" t="s">
        <v>1092</v>
      </c>
      <c r="T283" s="1297">
        <v>2230</v>
      </c>
      <c r="U283" s="461"/>
      <c r="V283" s="116"/>
      <c r="W283" s="116" t="s">
        <v>1661</v>
      </c>
      <c r="X283" s="663" t="s">
        <v>1662</v>
      </c>
      <c r="Y283" s="550" t="s">
        <v>1608</v>
      </c>
      <c r="AB283" s="3" t="s">
        <v>1663</v>
      </c>
      <c r="AC283" s="161">
        <v>0.72</v>
      </c>
      <c r="AD283" s="74" t="s">
        <v>1664</v>
      </c>
      <c r="AF283" s="642">
        <v>12</v>
      </c>
      <c r="AG283" s="318" t="s">
        <v>1295</v>
      </c>
      <c r="AH283" s="74" t="s">
        <v>1665</v>
      </c>
      <c r="AI283" s="465"/>
      <c r="AJ283" s="888"/>
      <c r="AK283" s="468" t="s">
        <v>1666</v>
      </c>
      <c r="AL283" s="468" t="s">
        <v>1667</v>
      </c>
      <c r="AM283" s="614" t="s">
        <v>1668</v>
      </c>
      <c r="AN283" s="1295">
        <v>1</v>
      </c>
      <c r="AO283" s="497" t="s">
        <v>1295</v>
      </c>
      <c r="AP283" s="497" t="s">
        <v>1295</v>
      </c>
      <c r="AQ283" s="107" t="s">
        <v>1151</v>
      </c>
      <c r="AR283" s="107" t="s">
        <v>1151</v>
      </c>
      <c r="AT283" s="107" t="s">
        <v>1151</v>
      </c>
      <c r="AU283" s="998" t="s">
        <v>1151</v>
      </c>
      <c r="AV283" s="107" t="s">
        <v>1482</v>
      </c>
      <c r="AW283" s="107" t="s">
        <v>1151</v>
      </c>
      <c r="AX283" s="107" t="s">
        <v>1482</v>
      </c>
      <c r="AY283" s="461" t="s">
        <v>1669</v>
      </c>
      <c r="AZ283" s="461" t="s">
        <v>1305</v>
      </c>
      <c r="BA283" s="107" t="s">
        <v>1482</v>
      </c>
      <c r="BB283" s="107" t="s">
        <v>1398</v>
      </c>
      <c r="BC283" s="107" t="s">
        <v>1151</v>
      </c>
      <c r="BD283" s="107" t="s">
        <v>1304</v>
      </c>
      <c r="BE283" s="595" t="s">
        <v>1151</v>
      </c>
      <c r="BF283" s="107"/>
      <c r="BJ283" s="1387" t="s">
        <v>1077</v>
      </c>
      <c r="BK283" s="1415" t="s">
        <v>1077</v>
      </c>
      <c r="BL283" s="1415" t="s">
        <v>1077</v>
      </c>
      <c r="BM283" s="1415" t="s">
        <v>1077</v>
      </c>
      <c r="BN283" s="1053"/>
      <c r="BO283" s="1398" t="s">
        <v>1077</v>
      </c>
      <c r="BP283" s="1398" t="s">
        <v>1077</v>
      </c>
      <c r="BQ283" s="1399"/>
      <c r="BR283" s="1398"/>
      <c r="BS283" s="1052"/>
      <c r="BT283" s="1415" t="s">
        <v>1077</v>
      </c>
      <c r="BU283" s="1415" t="s">
        <v>1077</v>
      </c>
      <c r="BV283" s="1567" t="s">
        <v>1077</v>
      </c>
      <c r="BW283" s="1415" t="s">
        <v>1077</v>
      </c>
      <c r="BX283" s="1415" t="s">
        <v>1077</v>
      </c>
      <c r="BY283" s="1425" t="s">
        <v>1077</v>
      </c>
      <c r="BZ283" s="1053"/>
    </row>
    <row r="284" spans="1:80" ht="51" x14ac:dyDescent="0.25">
      <c r="A284" s="21">
        <v>304</v>
      </c>
      <c r="B284" s="1064">
        <v>304</v>
      </c>
      <c r="C284" s="21">
        <v>304</v>
      </c>
      <c r="D284" s="1196" t="s">
        <v>413</v>
      </c>
      <c r="E284" s="54"/>
      <c r="F284" s="254"/>
      <c r="G284" s="254">
        <v>2011</v>
      </c>
      <c r="H284" s="1584"/>
      <c r="I284" s="40"/>
      <c r="J284" s="147">
        <v>352</v>
      </c>
      <c r="K284" s="74" t="s">
        <v>1670</v>
      </c>
      <c r="M284" s="107"/>
      <c r="O284" s="74" t="s">
        <v>1671</v>
      </c>
      <c r="P284" s="74" t="s">
        <v>1672</v>
      </c>
      <c r="Q284" s="116" t="s">
        <v>1672</v>
      </c>
      <c r="R284" s="107" t="s">
        <v>1673</v>
      </c>
      <c r="S284" s="107" t="s">
        <v>1072</v>
      </c>
      <c r="W284" s="74" t="s">
        <v>1197</v>
      </c>
      <c r="X284" s="871"/>
      <c r="AB284" s="482">
        <v>0.50209999999999999</v>
      </c>
      <c r="AC284" s="3">
        <v>84.82</v>
      </c>
      <c r="AD284" s="107"/>
      <c r="AG284" s="318" t="s">
        <v>1674</v>
      </c>
      <c r="AH284" s="74" t="s">
        <v>1675</v>
      </c>
      <c r="AI284" s="465"/>
      <c r="AJ284" s="888"/>
      <c r="AK284" s="1517" t="s">
        <v>1676</v>
      </c>
      <c r="AL284" s="468" t="s">
        <v>1677</v>
      </c>
      <c r="AM284" s="614" t="s">
        <v>1678</v>
      </c>
      <c r="AN284" s="1295">
        <v>1</v>
      </c>
      <c r="AO284" s="497" t="s">
        <v>1295</v>
      </c>
      <c r="AP284" s="497" t="s">
        <v>1295</v>
      </c>
      <c r="AQ284" s="107" t="s">
        <v>1151</v>
      </c>
      <c r="AR284" s="107" t="s">
        <v>1151</v>
      </c>
      <c r="AT284" s="107" t="s">
        <v>1151</v>
      </c>
      <c r="AU284" s="998" t="s">
        <v>1151</v>
      </c>
      <c r="AV284" s="107" t="s">
        <v>1398</v>
      </c>
      <c r="AW284" s="107" t="s">
        <v>1296</v>
      </c>
      <c r="AX284" s="107" t="s">
        <v>1482</v>
      </c>
      <c r="AY284" s="497" t="s">
        <v>1481</v>
      </c>
      <c r="AZ284" s="497" t="s">
        <v>1305</v>
      </c>
      <c r="BA284" s="107" t="s">
        <v>1482</v>
      </c>
      <c r="BB284" s="107" t="s">
        <v>1398</v>
      </c>
      <c r="BC284" s="107" t="s">
        <v>1296</v>
      </c>
      <c r="BD284" s="107" t="s">
        <v>1296</v>
      </c>
      <c r="BE284" s="595" t="s">
        <v>1151</v>
      </c>
      <c r="BF284" s="107"/>
      <c r="BJ284" s="1387" t="s">
        <v>1077</v>
      </c>
      <c r="BK284" s="1415" t="s">
        <v>1077</v>
      </c>
      <c r="BL284" s="1415" t="s">
        <v>1077</v>
      </c>
      <c r="BM284" s="1415" t="s">
        <v>1077</v>
      </c>
      <c r="BN284" s="1053"/>
      <c r="BO284" s="1398" t="s">
        <v>1679</v>
      </c>
      <c r="BP284" s="1398" t="s">
        <v>1077</v>
      </c>
      <c r="BQ284" s="1398" t="s">
        <v>1077</v>
      </c>
      <c r="BR284" s="1398" t="s">
        <v>1077</v>
      </c>
      <c r="BS284" s="1052"/>
      <c r="BT284" s="1415" t="s">
        <v>1077</v>
      </c>
      <c r="BU284" s="1415" t="s">
        <v>1077</v>
      </c>
      <c r="BV284" s="1567" t="s">
        <v>1077</v>
      </c>
      <c r="BW284" s="1415" t="s">
        <v>1077</v>
      </c>
      <c r="BX284" s="1415" t="s">
        <v>1077</v>
      </c>
      <c r="BY284" s="1425" t="s">
        <v>1077</v>
      </c>
      <c r="BZ284" s="1053"/>
    </row>
    <row r="285" spans="1:80" s="1546" customFormat="1" ht="89.25" x14ac:dyDescent="0.25">
      <c r="A285" s="21">
        <v>305</v>
      </c>
      <c r="B285" s="1064">
        <v>305</v>
      </c>
      <c r="C285" s="21">
        <v>305</v>
      </c>
      <c r="D285" s="1196" t="s">
        <v>416</v>
      </c>
      <c r="E285" s="54"/>
      <c r="F285" s="254"/>
      <c r="G285" s="254">
        <v>2006</v>
      </c>
      <c r="H285" s="1584"/>
      <c r="I285" s="40"/>
      <c r="J285" s="147">
        <v>241</v>
      </c>
      <c r="K285" s="1590" t="s">
        <v>1680</v>
      </c>
      <c r="L285" s="107"/>
      <c r="M285" s="107"/>
      <c r="N285" s="511"/>
      <c r="O285" s="537"/>
      <c r="P285" s="74" t="s">
        <v>1681</v>
      </c>
      <c r="Q285" s="74" t="s">
        <v>1681</v>
      </c>
      <c r="R285" s="107" t="s">
        <v>1114</v>
      </c>
      <c r="S285" s="107" t="s">
        <v>1092</v>
      </c>
      <c r="T285" s="107"/>
      <c r="U285" s="107">
        <v>2006</v>
      </c>
      <c r="V285" s="121">
        <v>594271</v>
      </c>
      <c r="W285" s="74"/>
      <c r="X285" s="877" t="s">
        <v>1682</v>
      </c>
      <c r="Y285" s="74" t="s">
        <v>1683</v>
      </c>
      <c r="Z285" s="121"/>
      <c r="AA285" s="107"/>
      <c r="AB285" s="223">
        <f>241/800</f>
        <v>0.30125000000000002</v>
      </c>
      <c r="AC285" s="10"/>
      <c r="AD285" s="74" t="s">
        <v>1684</v>
      </c>
      <c r="AE285" s="121"/>
      <c r="AF285" s="507" t="s">
        <v>1685</v>
      </c>
      <c r="AG285" s="318" t="s">
        <v>1295</v>
      </c>
      <c r="AH285" s="74"/>
      <c r="AI285" s="465"/>
      <c r="AJ285" s="888"/>
      <c r="AK285" s="466"/>
      <c r="AL285" s="468" t="s">
        <v>1686</v>
      </c>
      <c r="AM285" s="614" t="s">
        <v>1687</v>
      </c>
      <c r="AN285" s="1295">
        <v>1</v>
      </c>
      <c r="AO285" s="497" t="s">
        <v>1295</v>
      </c>
      <c r="AP285" s="497" t="s">
        <v>1295</v>
      </c>
      <c r="AQ285" s="107" t="s">
        <v>1151</v>
      </c>
      <c r="AR285" s="107" t="s">
        <v>1151</v>
      </c>
      <c r="AS285" s="107"/>
      <c r="AT285" s="107" t="s">
        <v>1151</v>
      </c>
      <c r="AU285" s="998" t="s">
        <v>1151</v>
      </c>
      <c r="AV285" s="107" t="s">
        <v>1398</v>
      </c>
      <c r="AW285" s="107" t="s">
        <v>1151</v>
      </c>
      <c r="AX285" s="107" t="s">
        <v>1482</v>
      </c>
      <c r="AY285" s="497" t="s">
        <v>1481</v>
      </c>
      <c r="AZ285" s="497" t="s">
        <v>1482</v>
      </c>
      <c r="BA285" s="107" t="s">
        <v>1305</v>
      </c>
      <c r="BB285" s="107" t="s">
        <v>1482</v>
      </c>
      <c r="BC285" s="107" t="s">
        <v>1305</v>
      </c>
      <c r="BD285" s="107" t="s">
        <v>1296</v>
      </c>
      <c r="BE285" s="595" t="s">
        <v>1151</v>
      </c>
      <c r="BF285" s="107"/>
      <c r="BG285" s="596"/>
      <c r="BH285" s="565"/>
      <c r="BI285" s="1"/>
      <c r="BJ285" s="1387" t="s">
        <v>1077</v>
      </c>
      <c r="BK285" s="1415" t="s">
        <v>1077</v>
      </c>
      <c r="BL285" s="1415" t="s">
        <v>1077</v>
      </c>
      <c r="BM285" s="1415" t="s">
        <v>1077</v>
      </c>
      <c r="BN285" s="1053"/>
      <c r="BO285" s="1398" t="s">
        <v>1077</v>
      </c>
      <c r="BP285" s="1398" t="s">
        <v>1077</v>
      </c>
      <c r="BQ285" s="1398" t="s">
        <v>1077</v>
      </c>
      <c r="BR285" s="1398" t="s">
        <v>1077</v>
      </c>
      <c r="BS285" s="1052"/>
      <c r="BT285" s="1415" t="s">
        <v>1077</v>
      </c>
      <c r="BU285" s="1415" t="s">
        <v>1077</v>
      </c>
      <c r="BV285" s="1567" t="s">
        <v>1077</v>
      </c>
      <c r="BW285" s="1415" t="s">
        <v>1077</v>
      </c>
      <c r="BX285" s="1415" t="s">
        <v>1077</v>
      </c>
      <c r="BY285" s="1510"/>
      <c r="BZ285" s="1053"/>
      <c r="CA285" s="1"/>
      <c r="CB285" s="1"/>
    </row>
    <row r="286" spans="1:80" ht="114.75" x14ac:dyDescent="0.25">
      <c r="A286" s="21">
        <v>306</v>
      </c>
      <c r="B286" s="1064">
        <v>306</v>
      </c>
      <c r="C286" s="21">
        <v>306</v>
      </c>
      <c r="D286" s="1196" t="s">
        <v>420</v>
      </c>
      <c r="E286" s="54"/>
      <c r="F286" s="254"/>
      <c r="G286" s="254">
        <v>2013</v>
      </c>
      <c r="H286" s="1584"/>
      <c r="I286" s="40" t="s">
        <v>1688</v>
      </c>
      <c r="J286" s="147">
        <v>291</v>
      </c>
      <c r="K286" s="74" t="s">
        <v>1689</v>
      </c>
      <c r="M286" s="107"/>
      <c r="N286" s="511" t="s">
        <v>1690</v>
      </c>
      <c r="O286" s="538" t="s">
        <v>1691</v>
      </c>
      <c r="P286" s="538" t="s">
        <v>1692</v>
      </c>
      <c r="Q286" s="538" t="s">
        <v>1692</v>
      </c>
      <c r="R286" s="107" t="s">
        <v>1114</v>
      </c>
      <c r="S286" s="107" t="s">
        <v>1092</v>
      </c>
      <c r="U286" s="107">
        <v>2013</v>
      </c>
      <c r="V286" s="121">
        <v>3488177</v>
      </c>
      <c r="X286" s="871" t="s">
        <v>1693</v>
      </c>
      <c r="Y286" s="74" t="s">
        <v>1694</v>
      </c>
      <c r="AB286" s="483">
        <v>0.48499999999999999</v>
      </c>
      <c r="AG286" s="318" t="s">
        <v>1295</v>
      </c>
      <c r="AH286" s="74" t="s">
        <v>1695</v>
      </c>
      <c r="AI286" s="465" t="s">
        <v>1431</v>
      </c>
      <c r="AJ286" s="1131" t="s">
        <v>1696</v>
      </c>
      <c r="AL286" s="468" t="s">
        <v>1697</v>
      </c>
      <c r="AN286" s="813">
        <v>1</v>
      </c>
      <c r="AO286" s="497" t="s">
        <v>1295</v>
      </c>
      <c r="AP286" s="497" t="s">
        <v>1295</v>
      </c>
      <c r="AQ286" s="107" t="s">
        <v>1151</v>
      </c>
      <c r="AR286" s="107" t="s">
        <v>1151</v>
      </c>
      <c r="AT286" s="107" t="s">
        <v>1151</v>
      </c>
      <c r="AU286" s="998" t="s">
        <v>1151</v>
      </c>
      <c r="AV286" s="107" t="s">
        <v>1398</v>
      </c>
      <c r="AW286" s="107" t="s">
        <v>1151</v>
      </c>
      <c r="AX286" s="107" t="s">
        <v>1398</v>
      </c>
      <c r="AY286" s="497" t="s">
        <v>1481</v>
      </c>
      <c r="AZ286" s="497" t="s">
        <v>1305</v>
      </c>
      <c r="BA286" s="107" t="s">
        <v>1305</v>
      </c>
      <c r="BB286" s="460" t="s">
        <v>1296</v>
      </c>
      <c r="BC286" s="107" t="s">
        <v>1305</v>
      </c>
      <c r="BD286" s="107" t="s">
        <v>1398</v>
      </c>
      <c r="BE286" s="595" t="s">
        <v>1151</v>
      </c>
      <c r="BF286" s="107"/>
      <c r="BJ286" s="1387" t="s">
        <v>1077</v>
      </c>
      <c r="BK286" s="1415" t="s">
        <v>1077</v>
      </c>
      <c r="BL286" s="1415" t="s">
        <v>1077</v>
      </c>
      <c r="BM286" s="1415" t="s">
        <v>1077</v>
      </c>
      <c r="BN286" s="1053"/>
      <c r="BO286" s="1398" t="s">
        <v>1077</v>
      </c>
      <c r="BP286" s="1398" t="s">
        <v>1078</v>
      </c>
      <c r="BQ286" s="1398" t="s">
        <v>1077</v>
      </c>
      <c r="BR286" s="1398" t="s">
        <v>1077</v>
      </c>
      <c r="BS286" s="1052"/>
      <c r="BT286" s="1415" t="s">
        <v>1077</v>
      </c>
      <c r="BU286" s="1415" t="s">
        <v>1077</v>
      </c>
      <c r="BV286" s="1567" t="s">
        <v>1077</v>
      </c>
      <c r="BW286" s="1415" t="s">
        <v>1077</v>
      </c>
      <c r="BX286" s="1415" t="s">
        <v>1077</v>
      </c>
      <c r="BY286" s="1510"/>
      <c r="BZ286" s="1053"/>
    </row>
    <row r="287" spans="1:80" ht="60" x14ac:dyDescent="0.25">
      <c r="A287" s="45">
        <v>30802</v>
      </c>
      <c r="B287" s="45">
        <v>308</v>
      </c>
      <c r="C287" s="45">
        <v>308</v>
      </c>
      <c r="D287" s="1202" t="s">
        <v>428</v>
      </c>
      <c r="E287" s="53"/>
      <c r="F287" s="439"/>
      <c r="G287" s="439">
        <v>2011</v>
      </c>
      <c r="H287" s="55"/>
      <c r="I287" s="1629"/>
      <c r="J287" s="439">
        <v>232</v>
      </c>
      <c r="K287" s="526">
        <v>232</v>
      </c>
      <c r="L287" s="500"/>
      <c r="M287" s="500"/>
      <c r="N287" s="534" t="s">
        <v>1712</v>
      </c>
      <c r="O287" s="109" t="s">
        <v>1713</v>
      </c>
      <c r="P287" s="109" t="s">
        <v>1701</v>
      </c>
      <c r="Q287" s="109" t="s">
        <v>1701</v>
      </c>
      <c r="R287" s="526" t="s">
        <v>1129</v>
      </c>
      <c r="S287" s="526" t="s">
        <v>1092</v>
      </c>
      <c r="T287" s="500"/>
      <c r="U287" s="500">
        <v>2021</v>
      </c>
      <c r="V287" s="190">
        <v>115845</v>
      </c>
      <c r="W287" s="109"/>
      <c r="X287" s="873" t="s">
        <v>1702</v>
      </c>
      <c r="Y287" s="190" t="s">
        <v>1703</v>
      </c>
      <c r="Z287" s="190"/>
      <c r="AA287" s="500"/>
      <c r="AB287" s="63"/>
      <c r="AC287" s="193"/>
      <c r="AD287" s="526"/>
      <c r="AE287" s="190"/>
      <c r="AF287" s="649" t="s">
        <v>1706</v>
      </c>
      <c r="AG287" s="408" t="s">
        <v>1707</v>
      </c>
      <c r="AH287" s="109" t="s">
        <v>1714</v>
      </c>
      <c r="AI287" s="1124" t="s">
        <v>1431</v>
      </c>
      <c r="AJ287" s="1125" t="s">
        <v>1709</v>
      </c>
      <c r="AK287" s="475"/>
      <c r="AL287" s="491"/>
      <c r="AM287" s="616"/>
      <c r="AN287" s="1302">
        <v>1</v>
      </c>
      <c r="AO287" s="526" t="s">
        <v>1437</v>
      </c>
      <c r="AP287" s="526" t="s">
        <v>1437</v>
      </c>
      <c r="AQ287" s="500" t="s">
        <v>1151</v>
      </c>
      <c r="AR287" s="500" t="s">
        <v>1304</v>
      </c>
      <c r="AS287" s="500"/>
      <c r="AT287" s="500" t="s">
        <v>1151</v>
      </c>
      <c r="AU287" s="1003" t="s">
        <v>1151</v>
      </c>
      <c r="AV287" s="500" t="s">
        <v>1101</v>
      </c>
      <c r="AW287" s="547" t="s">
        <v>1296</v>
      </c>
      <c r="AX287" s="500" t="s">
        <v>1398</v>
      </c>
      <c r="AY287" s="526" t="s">
        <v>1481</v>
      </c>
      <c r="AZ287" s="526" t="s">
        <v>1482</v>
      </c>
      <c r="BA287" s="500" t="s">
        <v>1305</v>
      </c>
      <c r="BB287" s="547" t="s">
        <v>1296</v>
      </c>
      <c r="BC287" s="500" t="s">
        <v>1305</v>
      </c>
      <c r="BD287" s="547" t="s">
        <v>1296</v>
      </c>
      <c r="BE287" s="601" t="s">
        <v>1151</v>
      </c>
      <c r="BF287" s="500"/>
      <c r="BG287" s="602"/>
      <c r="BH287" s="56"/>
      <c r="BI287" s="57"/>
      <c r="BJ287" s="865"/>
      <c r="BK287" s="1400"/>
      <c r="BL287" s="1400"/>
      <c r="BM287" s="1400"/>
      <c r="BN287" s="1054"/>
      <c r="BO287" s="1400"/>
      <c r="BP287" s="1400"/>
      <c r="BQ287" s="1400"/>
      <c r="BR287" s="1400"/>
      <c r="BS287" s="1054"/>
      <c r="BT287" s="1400"/>
      <c r="BU287" s="1400"/>
      <c r="BV287" s="1567"/>
      <c r="BW287" s="1400"/>
      <c r="BX287" s="1400"/>
      <c r="BY287" s="1518"/>
      <c r="BZ287" s="1054"/>
      <c r="CA287" s="57"/>
      <c r="CB287" s="57"/>
    </row>
    <row r="288" spans="1:80" s="1546" customFormat="1" ht="60" x14ac:dyDescent="0.25">
      <c r="A288" s="45">
        <v>30801</v>
      </c>
      <c r="B288" s="45">
        <v>308</v>
      </c>
      <c r="C288" s="45">
        <v>308</v>
      </c>
      <c r="D288" s="1202" t="s">
        <v>424</v>
      </c>
      <c r="E288" s="53"/>
      <c r="F288" s="439"/>
      <c r="G288" s="439">
        <v>2011</v>
      </c>
      <c r="H288" s="55"/>
      <c r="I288" s="1629"/>
      <c r="J288" s="34">
        <v>341</v>
      </c>
      <c r="K288" s="109" t="s">
        <v>1698</v>
      </c>
      <c r="L288" s="500"/>
      <c r="M288" s="500"/>
      <c r="N288" s="534" t="s">
        <v>1699</v>
      </c>
      <c r="O288" s="109" t="s">
        <v>1700</v>
      </c>
      <c r="P288" s="109" t="s">
        <v>1701</v>
      </c>
      <c r="Q288" s="109" t="s">
        <v>1701</v>
      </c>
      <c r="R288" s="526" t="s">
        <v>1129</v>
      </c>
      <c r="S288" s="526" t="s">
        <v>1092</v>
      </c>
      <c r="T288" s="500"/>
      <c r="U288" s="500">
        <v>2021</v>
      </c>
      <c r="V288" s="190">
        <v>115845</v>
      </c>
      <c r="W288" s="109"/>
      <c r="X288" s="873" t="s">
        <v>1702</v>
      </c>
      <c r="Y288" s="190" t="s">
        <v>1703</v>
      </c>
      <c r="Z288" s="500" t="s">
        <v>1704</v>
      </c>
      <c r="AA288" s="500"/>
      <c r="AB288" s="1353">
        <f>341/2300</f>
        <v>0.14826086956521739</v>
      </c>
      <c r="AC288" s="193"/>
      <c r="AD288" s="526" t="s">
        <v>1705</v>
      </c>
      <c r="AE288" s="190"/>
      <c r="AF288" s="649" t="s">
        <v>1706</v>
      </c>
      <c r="AG288" s="408" t="s">
        <v>1707</v>
      </c>
      <c r="AH288" s="109" t="s">
        <v>1708</v>
      </c>
      <c r="AI288" s="1124" t="s">
        <v>1431</v>
      </c>
      <c r="AJ288" s="1125" t="s">
        <v>1709</v>
      </c>
      <c r="AK288" s="1124" t="s">
        <v>1710</v>
      </c>
      <c r="AL288" s="491" t="s">
        <v>1711</v>
      </c>
      <c r="AM288" s="616"/>
      <c r="AN288" s="1302">
        <v>1</v>
      </c>
      <c r="AO288" s="526" t="s">
        <v>1437</v>
      </c>
      <c r="AP288" s="526" t="s">
        <v>1437</v>
      </c>
      <c r="AQ288" s="500" t="s">
        <v>1151</v>
      </c>
      <c r="AR288" s="500" t="s">
        <v>1304</v>
      </c>
      <c r="AS288" s="500"/>
      <c r="AT288" s="500" t="s">
        <v>1151</v>
      </c>
      <c r="AU288" s="1003" t="s">
        <v>1151</v>
      </c>
      <c r="AV288" s="500" t="s">
        <v>1101</v>
      </c>
      <c r="AW288" s="547" t="s">
        <v>1296</v>
      </c>
      <c r="AX288" s="500" t="s">
        <v>1398</v>
      </c>
      <c r="AY288" s="526" t="s">
        <v>1481</v>
      </c>
      <c r="AZ288" s="526" t="s">
        <v>1482</v>
      </c>
      <c r="BA288" s="500" t="s">
        <v>1305</v>
      </c>
      <c r="BB288" s="547" t="s">
        <v>1296</v>
      </c>
      <c r="BC288" s="500" t="s">
        <v>1305</v>
      </c>
      <c r="BD288" s="547" t="s">
        <v>1296</v>
      </c>
      <c r="BE288" s="601" t="s">
        <v>1151</v>
      </c>
      <c r="BF288" s="500"/>
      <c r="BG288" s="602"/>
      <c r="BH288" s="56"/>
      <c r="BI288" s="57"/>
      <c r="BJ288" s="865"/>
      <c r="BK288" s="1400"/>
      <c r="BL288" s="1400"/>
      <c r="BM288" s="1400"/>
      <c r="BN288" s="1054"/>
      <c r="BO288" s="1400"/>
      <c r="BP288" s="1400"/>
      <c r="BQ288" s="1400"/>
      <c r="BR288" s="1400"/>
      <c r="BS288" s="1054"/>
      <c r="BT288" s="1400"/>
      <c r="BU288" s="1400"/>
      <c r="BV288" s="1567"/>
      <c r="BW288" s="1400"/>
      <c r="BX288" s="1400"/>
      <c r="BY288" s="1518"/>
      <c r="BZ288" s="1054"/>
      <c r="CA288" s="57"/>
      <c r="CB288" s="57"/>
    </row>
    <row r="289" spans="1:80" s="1546" customFormat="1" ht="63.75" x14ac:dyDescent="0.25">
      <c r="A289" s="21">
        <v>310</v>
      </c>
      <c r="B289" s="1064">
        <v>310</v>
      </c>
      <c r="C289" s="21">
        <v>310</v>
      </c>
      <c r="D289" s="1196" t="s">
        <v>429</v>
      </c>
      <c r="E289" s="54"/>
      <c r="F289" s="254"/>
      <c r="G289" s="254">
        <v>2008</v>
      </c>
      <c r="H289" s="1584"/>
      <c r="I289" s="40"/>
      <c r="J289" s="24">
        <v>184</v>
      </c>
      <c r="K289" s="74" t="s">
        <v>1715</v>
      </c>
      <c r="L289" s="107"/>
      <c r="M289" s="107"/>
      <c r="N289" s="506" t="s">
        <v>1716</v>
      </c>
      <c r="O289" s="74" t="s">
        <v>1717</v>
      </c>
      <c r="P289" s="513"/>
      <c r="Q289" s="513"/>
      <c r="R289" s="107" t="s">
        <v>1402</v>
      </c>
      <c r="S289" s="107" t="s">
        <v>1092</v>
      </c>
      <c r="T289" s="107"/>
      <c r="U289" s="107"/>
      <c r="V289" s="121"/>
      <c r="W289" s="74"/>
      <c r="X289" s="663" t="s">
        <v>1718</v>
      </c>
      <c r="Y289" s="121"/>
      <c r="Z289" s="121"/>
      <c r="AA289" s="107"/>
      <c r="AB289" s="223">
        <f xml:space="preserve"> 71/448</f>
        <v>0.15848214285714285</v>
      </c>
      <c r="AC289" s="223">
        <f>22/33</f>
        <v>0.66666666666666663</v>
      </c>
      <c r="AD289" s="497"/>
      <c r="AE289" s="121"/>
      <c r="AF289" s="642"/>
      <c r="AG289" s="318" t="s">
        <v>1295</v>
      </c>
      <c r="AH289" s="74" t="s">
        <v>1719</v>
      </c>
      <c r="AI289" s="465" t="s">
        <v>1431</v>
      </c>
      <c r="AJ289" s="1131"/>
      <c r="AK289" s="466" t="s">
        <v>1720</v>
      </c>
      <c r="AL289" s="468" t="s">
        <v>1721</v>
      </c>
      <c r="AM289" s="612"/>
      <c r="AN289" s="813">
        <v>1</v>
      </c>
      <c r="AO289" s="497" t="s">
        <v>1295</v>
      </c>
      <c r="AP289" s="497" t="s">
        <v>1295</v>
      </c>
      <c r="AQ289" s="107" t="s">
        <v>1151</v>
      </c>
      <c r="AR289" s="107" t="s">
        <v>1151</v>
      </c>
      <c r="AS289" s="107"/>
      <c r="AT289" s="107" t="s">
        <v>1151</v>
      </c>
      <c r="AU289" s="998" t="s">
        <v>1151</v>
      </c>
      <c r="AV289" s="107" t="s">
        <v>1482</v>
      </c>
      <c r="AW289" s="107" t="s">
        <v>1151</v>
      </c>
      <c r="AX289" s="107" t="s">
        <v>1482</v>
      </c>
      <c r="AY289" s="497" t="s">
        <v>1481</v>
      </c>
      <c r="AZ289" s="497" t="s">
        <v>1482</v>
      </c>
      <c r="BA289" s="107" t="s">
        <v>1305</v>
      </c>
      <c r="BB289" s="510" t="s">
        <v>1482</v>
      </c>
      <c r="BC289" s="107" t="s">
        <v>1305</v>
      </c>
      <c r="BD289" s="107" t="s">
        <v>1296</v>
      </c>
      <c r="BE289" s="595" t="s">
        <v>1151</v>
      </c>
      <c r="BF289" s="107"/>
      <c r="BG289" s="596"/>
      <c r="BH289" s="565"/>
      <c r="BI289" s="1"/>
      <c r="BJ289" s="1387" t="s">
        <v>1077</v>
      </c>
      <c r="BK289" s="1415" t="s">
        <v>1077</v>
      </c>
      <c r="BL289" s="1415" t="s">
        <v>1077</v>
      </c>
      <c r="BM289" s="1415" t="s">
        <v>1077</v>
      </c>
      <c r="BN289" s="1053"/>
      <c r="BO289" s="1398" t="s">
        <v>1077</v>
      </c>
      <c r="BP289" s="1398" t="s">
        <v>1077</v>
      </c>
      <c r="BQ289" s="1398" t="s">
        <v>1077</v>
      </c>
      <c r="BR289" s="1398" t="s">
        <v>1077</v>
      </c>
      <c r="BS289" s="1052"/>
      <c r="BT289" s="1415" t="s">
        <v>1077</v>
      </c>
      <c r="BU289" s="1415" t="s">
        <v>1077</v>
      </c>
      <c r="BV289" s="1567" t="s">
        <v>1077</v>
      </c>
      <c r="BW289" s="1415" t="s">
        <v>1077</v>
      </c>
      <c r="BX289" s="1415" t="s">
        <v>1077</v>
      </c>
      <c r="BY289" s="1510"/>
      <c r="BZ289" s="1053"/>
      <c r="CA289" s="1"/>
      <c r="CB289" s="1"/>
    </row>
    <row r="290" spans="1:80" ht="48" x14ac:dyDescent="0.25">
      <c r="A290" s="1519">
        <v>31102</v>
      </c>
      <c r="B290" s="1519">
        <v>311</v>
      </c>
      <c r="C290" s="1519">
        <v>311</v>
      </c>
      <c r="D290" s="1520" t="s">
        <v>435</v>
      </c>
      <c r="E290" s="1521"/>
      <c r="F290" s="1522"/>
      <c r="G290" s="1522">
        <v>2005</v>
      </c>
      <c r="H290" s="1523"/>
      <c r="I290" s="1524"/>
      <c r="J290" s="1525">
        <v>292</v>
      </c>
      <c r="K290" s="1526" t="s">
        <v>1730</v>
      </c>
      <c r="L290" s="1527"/>
      <c r="M290" s="1527"/>
      <c r="N290" s="1528" t="s">
        <v>1723</v>
      </c>
      <c r="O290" s="1526"/>
      <c r="P290" s="1526" t="s">
        <v>1724</v>
      </c>
      <c r="Q290" s="1526" t="s">
        <v>342</v>
      </c>
      <c r="R290" s="1527" t="s">
        <v>1388</v>
      </c>
      <c r="S290" s="1527" t="s">
        <v>1389</v>
      </c>
      <c r="T290" s="1527"/>
      <c r="U290" s="1527">
        <v>2005</v>
      </c>
      <c r="V290" s="1529">
        <v>2601251</v>
      </c>
      <c r="W290" s="1526"/>
      <c r="X290" s="1530" t="s">
        <v>1725</v>
      </c>
      <c r="Y290" s="1529" t="s">
        <v>1731</v>
      </c>
      <c r="Z290" s="1529"/>
      <c r="AA290" s="1527"/>
      <c r="AB290" s="1531"/>
      <c r="AC290" s="1532"/>
      <c r="AD290" s="1533"/>
      <c r="AE290" s="1529"/>
      <c r="AF290" s="1534"/>
      <c r="AG290" s="1535" t="s">
        <v>1138</v>
      </c>
      <c r="AH290" s="1526" t="s">
        <v>1725</v>
      </c>
      <c r="AI290" s="1536"/>
      <c r="AJ290" s="1537"/>
      <c r="AK290" s="1538"/>
      <c r="AL290" s="1539"/>
      <c r="AM290" s="1540"/>
      <c r="AN290" s="1541">
        <v>1</v>
      </c>
      <c r="AO290" s="1533" t="s">
        <v>1138</v>
      </c>
      <c r="AP290" s="1533" t="s">
        <v>1138</v>
      </c>
      <c r="AQ290" s="1527" t="s">
        <v>1296</v>
      </c>
      <c r="AR290" s="1527" t="s">
        <v>1304</v>
      </c>
      <c r="AS290" s="1527"/>
      <c r="AT290" s="1527" t="s">
        <v>1151</v>
      </c>
      <c r="AU290" s="1542" t="s">
        <v>1151</v>
      </c>
      <c r="AV290" s="1527" t="s">
        <v>1101</v>
      </c>
      <c r="AW290" s="1527" t="s">
        <v>1304</v>
      </c>
      <c r="AX290" s="1527" t="s">
        <v>1398</v>
      </c>
      <c r="AY290" s="1533" t="s">
        <v>1481</v>
      </c>
      <c r="AZ290" s="1533" t="s">
        <v>1732</v>
      </c>
      <c r="BA290" s="1527" t="s">
        <v>1296</v>
      </c>
      <c r="BB290" s="1527" t="s">
        <v>1296</v>
      </c>
      <c r="BC290" s="1527" t="s">
        <v>1296</v>
      </c>
      <c r="BD290" s="1527" t="s">
        <v>1296</v>
      </c>
      <c r="BE290" s="1543" t="s">
        <v>1304</v>
      </c>
      <c r="BF290" s="1527"/>
      <c r="BG290" s="1544"/>
      <c r="BH290" s="1545"/>
      <c r="BI290" s="1546"/>
      <c r="BJ290" s="1547"/>
      <c r="BK290" s="1548"/>
      <c r="BL290" s="1548"/>
      <c r="BM290" s="1548"/>
      <c r="BN290" s="1549"/>
      <c r="BO290" s="1548"/>
      <c r="BP290" s="1548"/>
      <c r="BQ290" s="1548"/>
      <c r="BR290" s="1548"/>
      <c r="BS290" s="1549"/>
      <c r="BT290" s="1548"/>
      <c r="BU290" s="1548"/>
      <c r="BV290" s="1567"/>
      <c r="BW290" s="1548"/>
      <c r="BX290" s="1548"/>
      <c r="BY290" s="1550"/>
      <c r="BZ290" s="1549"/>
      <c r="CA290" s="1546"/>
      <c r="CB290" s="1546"/>
    </row>
    <row r="291" spans="1:80" s="1546" customFormat="1" ht="63.75" x14ac:dyDescent="0.25">
      <c r="A291" s="38">
        <v>31101</v>
      </c>
      <c r="B291" s="1064">
        <v>311</v>
      </c>
      <c r="C291" s="21">
        <v>311</v>
      </c>
      <c r="D291" s="1196" t="s">
        <v>432</v>
      </c>
      <c r="E291" s="54"/>
      <c r="F291" s="254"/>
      <c r="G291" s="254">
        <v>2005</v>
      </c>
      <c r="H291" s="1584"/>
      <c r="I291" s="40"/>
      <c r="J291" s="24">
        <v>292</v>
      </c>
      <c r="K291" s="74" t="s">
        <v>1722</v>
      </c>
      <c r="L291" s="107"/>
      <c r="M291" s="107"/>
      <c r="N291" s="506" t="s">
        <v>1723</v>
      </c>
      <c r="O291" s="74"/>
      <c r="P291" s="74" t="s">
        <v>1724</v>
      </c>
      <c r="Q291" s="74" t="s">
        <v>342</v>
      </c>
      <c r="R291" s="107" t="s">
        <v>1388</v>
      </c>
      <c r="S291" s="107" t="s">
        <v>1389</v>
      </c>
      <c r="T291" s="107"/>
      <c r="U291" s="107">
        <v>2005</v>
      </c>
      <c r="V291" s="121">
        <v>2601251</v>
      </c>
      <c r="W291" s="74"/>
      <c r="X291" s="663" t="s">
        <v>1725</v>
      </c>
      <c r="Y291" s="121"/>
      <c r="Z291" s="121"/>
      <c r="AA291" s="107"/>
      <c r="AB291" s="3"/>
      <c r="AC291" s="10"/>
      <c r="AD291" s="497" t="s">
        <v>1726</v>
      </c>
      <c r="AE291" s="121"/>
      <c r="AF291" s="642" t="s">
        <v>1727</v>
      </c>
      <c r="AG291" s="318" t="s">
        <v>1138</v>
      </c>
      <c r="AH291" s="74" t="s">
        <v>1725</v>
      </c>
      <c r="AI291" s="465"/>
      <c r="AJ291" s="888"/>
      <c r="AK291" s="468" t="s">
        <v>1728</v>
      </c>
      <c r="AL291" s="468" t="s">
        <v>1729</v>
      </c>
      <c r="AM291" s="612"/>
      <c r="AN291" s="813">
        <v>1</v>
      </c>
      <c r="AO291" s="497" t="s">
        <v>1138</v>
      </c>
      <c r="AP291" s="497" t="s">
        <v>1138</v>
      </c>
      <c r="AQ291" s="107" t="s">
        <v>1296</v>
      </c>
      <c r="AR291" s="107" t="s">
        <v>1304</v>
      </c>
      <c r="AS291" s="107"/>
      <c r="AT291" s="107" t="s">
        <v>1151</v>
      </c>
      <c r="AU291" s="998" t="s">
        <v>1151</v>
      </c>
      <c r="AV291" s="107" t="s">
        <v>1101</v>
      </c>
      <c r="AW291" s="107" t="s">
        <v>1304</v>
      </c>
      <c r="AX291" s="107" t="s">
        <v>1398</v>
      </c>
      <c r="AY291" s="497" t="s">
        <v>1481</v>
      </c>
      <c r="AZ291" s="497" t="s">
        <v>1482</v>
      </c>
      <c r="BA291" s="107" t="s">
        <v>1296</v>
      </c>
      <c r="BB291" s="107" t="s">
        <v>1296</v>
      </c>
      <c r="BC291" s="107" t="s">
        <v>1296</v>
      </c>
      <c r="BD291" s="107" t="s">
        <v>1296</v>
      </c>
      <c r="BE291" s="595" t="s">
        <v>1304</v>
      </c>
      <c r="BF291" s="107"/>
      <c r="BG291" s="596"/>
      <c r="BH291" s="565"/>
      <c r="BI291" s="1"/>
      <c r="BJ291" s="1387" t="s">
        <v>1077</v>
      </c>
      <c r="BK291" s="1415" t="s">
        <v>1077</v>
      </c>
      <c r="BL291" s="1415" t="s">
        <v>1077</v>
      </c>
      <c r="BM291" s="1415" t="s">
        <v>1077</v>
      </c>
      <c r="BN291" s="1053"/>
      <c r="BO291" s="1398" t="s">
        <v>1077</v>
      </c>
      <c r="BP291" s="1398" t="s">
        <v>1077</v>
      </c>
      <c r="BQ291" s="1398" t="s">
        <v>1077</v>
      </c>
      <c r="BR291" s="1398"/>
      <c r="BS291" s="1052"/>
      <c r="BT291" s="1415" t="s">
        <v>1077</v>
      </c>
      <c r="BU291" s="1415" t="s">
        <v>1077</v>
      </c>
      <c r="BV291" s="1567" t="s">
        <v>1077</v>
      </c>
      <c r="BW291" s="1415" t="s">
        <v>1077</v>
      </c>
      <c r="BX291" s="1415" t="s">
        <v>1078</v>
      </c>
      <c r="BY291" s="1425" t="s">
        <v>1077</v>
      </c>
      <c r="BZ291" s="1053"/>
      <c r="CA291" s="1"/>
      <c r="CB291" s="1"/>
    </row>
    <row r="292" spans="1:80" s="1546" customFormat="1" ht="64.5" thickBot="1" x14ac:dyDescent="0.3">
      <c r="A292" s="21">
        <v>313</v>
      </c>
      <c r="B292" s="1064">
        <v>313</v>
      </c>
      <c r="C292" s="21">
        <v>313</v>
      </c>
      <c r="D292" s="1196" t="s">
        <v>436</v>
      </c>
      <c r="E292" s="54"/>
      <c r="F292" s="254"/>
      <c r="G292" s="254">
        <v>2003</v>
      </c>
      <c r="H292" s="1584"/>
      <c r="I292" s="40"/>
      <c r="J292" s="147">
        <v>115</v>
      </c>
      <c r="K292" s="74" t="s">
        <v>1733</v>
      </c>
      <c r="L292" s="107"/>
      <c r="M292" s="107"/>
      <c r="N292" s="539" t="s">
        <v>1734</v>
      </c>
      <c r="O292" s="1143" t="s">
        <v>1735</v>
      </c>
      <c r="P292" s="74" t="s">
        <v>1736</v>
      </c>
      <c r="Q292" s="74" t="s">
        <v>1736</v>
      </c>
      <c r="R292" s="107" t="s">
        <v>1402</v>
      </c>
      <c r="S292" s="107" t="s">
        <v>1092</v>
      </c>
      <c r="T292" s="107"/>
      <c r="U292" s="107">
        <v>2021</v>
      </c>
      <c r="V292" s="121">
        <v>83249</v>
      </c>
      <c r="W292" s="74"/>
      <c r="X292" s="663" t="s">
        <v>1737</v>
      </c>
      <c r="Y292" s="74" t="s">
        <v>1738</v>
      </c>
      <c r="Z292" s="40" t="s">
        <v>1739</v>
      </c>
      <c r="AA292" s="107"/>
      <c r="AB292" s="223">
        <f xml:space="preserve"> 86/167</f>
        <v>0.51497005988023947</v>
      </c>
      <c r="AC292" s="223">
        <f>60/86</f>
        <v>0.69767441860465118</v>
      </c>
      <c r="AD292" s="497" t="s">
        <v>1740</v>
      </c>
      <c r="AE292" s="121"/>
      <c r="AF292" s="652" t="s">
        <v>1706</v>
      </c>
      <c r="AG292" s="1636" t="s">
        <v>1292</v>
      </c>
      <c r="AH292" s="74" t="s">
        <v>1737</v>
      </c>
      <c r="AI292" s="465" t="s">
        <v>1431</v>
      </c>
      <c r="AJ292" s="1131" t="s">
        <v>1696</v>
      </c>
      <c r="AK292" s="466"/>
      <c r="AL292" s="468" t="s">
        <v>1741</v>
      </c>
      <c r="AM292" s="612"/>
      <c r="AN292" s="813">
        <v>1</v>
      </c>
      <c r="AO292" s="497" t="s">
        <v>1295</v>
      </c>
      <c r="AP292" s="497" t="s">
        <v>1295</v>
      </c>
      <c r="AQ292" s="107" t="s">
        <v>1151</v>
      </c>
      <c r="AR292" s="107" t="s">
        <v>1151</v>
      </c>
      <c r="AS292" s="107"/>
      <c r="AT292" s="107" t="s">
        <v>1151</v>
      </c>
      <c r="AU292" s="998" t="s">
        <v>1151</v>
      </c>
      <c r="AV292" s="107" t="s">
        <v>1482</v>
      </c>
      <c r="AW292" s="107" t="s">
        <v>1304</v>
      </c>
      <c r="AX292" s="107" t="s">
        <v>1398</v>
      </c>
      <c r="AY292" s="497" t="s">
        <v>1481</v>
      </c>
      <c r="AZ292" s="497" t="s">
        <v>1482</v>
      </c>
      <c r="BA292" s="107" t="s">
        <v>1482</v>
      </c>
      <c r="BB292" s="107" t="s">
        <v>1398</v>
      </c>
      <c r="BC292" s="107" t="s">
        <v>1296</v>
      </c>
      <c r="BD292" s="107" t="s">
        <v>1296</v>
      </c>
      <c r="BE292" s="597" t="s">
        <v>1305</v>
      </c>
      <c r="BF292" s="107"/>
      <c r="BG292" s="596"/>
      <c r="BH292" s="565"/>
      <c r="BI292" s="1"/>
      <c r="BJ292" s="1387" t="s">
        <v>1077</v>
      </c>
      <c r="BK292" s="1415" t="s">
        <v>1077</v>
      </c>
      <c r="BL292" s="1415" t="s">
        <v>1077</v>
      </c>
      <c r="BM292" s="1415" t="s">
        <v>1077</v>
      </c>
      <c r="BN292" s="1464"/>
      <c r="BO292" s="1398" t="s">
        <v>1077</v>
      </c>
      <c r="BP292" s="1398" t="s">
        <v>1077</v>
      </c>
      <c r="BQ292" s="1398" t="s">
        <v>1077</v>
      </c>
      <c r="BR292" s="1398" t="s">
        <v>1077</v>
      </c>
      <c r="BS292" s="1500"/>
      <c r="BT292" s="1415" t="s">
        <v>1077</v>
      </c>
      <c r="BU292" s="1415" t="s">
        <v>1077</v>
      </c>
      <c r="BV292" s="1567" t="s">
        <v>1077</v>
      </c>
      <c r="BW292" s="1415" t="s">
        <v>1077</v>
      </c>
      <c r="BX292" s="1415" t="s">
        <v>1077</v>
      </c>
      <c r="BY292" s="1425"/>
      <c r="BZ292" s="1464"/>
      <c r="CA292" s="1"/>
      <c r="CB292" s="1"/>
    </row>
    <row r="293" spans="1:80" s="142" customFormat="1" ht="28.5" customHeight="1" thickBot="1" x14ac:dyDescent="0.3">
      <c r="A293" s="38">
        <v>31401</v>
      </c>
      <c r="B293" s="1064">
        <v>314</v>
      </c>
      <c r="C293" s="234">
        <v>314</v>
      </c>
      <c r="D293" s="1196" t="s">
        <v>439</v>
      </c>
      <c r="E293" s="54"/>
      <c r="F293" s="254"/>
      <c r="G293" s="254">
        <v>2002</v>
      </c>
      <c r="H293" s="1584"/>
      <c r="I293" s="40" t="s">
        <v>1742</v>
      </c>
      <c r="J293" s="577">
        <v>182</v>
      </c>
      <c r="K293" s="497" t="s">
        <v>1743</v>
      </c>
      <c r="L293" s="107"/>
      <c r="M293" s="107"/>
      <c r="N293" s="515"/>
      <c r="O293" s="110"/>
      <c r="P293" s="74" t="s">
        <v>1744</v>
      </c>
      <c r="Q293" s="74" t="s">
        <v>4587</v>
      </c>
      <c r="R293" s="107" t="s">
        <v>1402</v>
      </c>
      <c r="S293" s="107" t="s">
        <v>1092</v>
      </c>
      <c r="T293" s="107"/>
      <c r="U293" s="107">
        <v>2000</v>
      </c>
      <c r="V293" s="116">
        <v>844802</v>
      </c>
      <c r="W293" s="1140" t="s">
        <v>1745</v>
      </c>
      <c r="X293" s="663" t="s">
        <v>1746</v>
      </c>
      <c r="Y293" s="74" t="s">
        <v>1747</v>
      </c>
      <c r="Z293" s="121"/>
      <c r="AA293" s="107"/>
      <c r="AB293" s="3"/>
      <c r="AC293" s="10"/>
      <c r="AD293" s="497"/>
      <c r="AE293" s="121"/>
      <c r="AF293" s="642"/>
      <c r="AG293" s="318" t="s">
        <v>1292</v>
      </c>
      <c r="AH293" s="74" t="s">
        <v>1746</v>
      </c>
      <c r="AI293" s="465"/>
      <c r="AJ293" s="888"/>
      <c r="AK293" s="466"/>
      <c r="AL293" s="468" t="s">
        <v>1748</v>
      </c>
      <c r="AM293" s="612"/>
      <c r="AN293" s="813">
        <v>1</v>
      </c>
      <c r="AO293" s="497" t="s">
        <v>1295</v>
      </c>
      <c r="AP293" s="497" t="s">
        <v>1295</v>
      </c>
      <c r="AQ293" s="107" t="s">
        <v>1151</v>
      </c>
      <c r="AR293" s="107" t="s">
        <v>1151</v>
      </c>
      <c r="AS293" s="107"/>
      <c r="AT293" s="107" t="s">
        <v>1151</v>
      </c>
      <c r="AU293" s="998" t="s">
        <v>1151</v>
      </c>
      <c r="AV293" s="497" t="s">
        <v>1749</v>
      </c>
      <c r="AW293" s="107" t="s">
        <v>1151</v>
      </c>
      <c r="AX293" s="107" t="s">
        <v>1398</v>
      </c>
      <c r="AY293" s="497" t="s">
        <v>1669</v>
      </c>
      <c r="AZ293" s="497" t="s">
        <v>1750</v>
      </c>
      <c r="BA293" s="107" t="s">
        <v>1296</v>
      </c>
      <c r="BB293" s="510" t="s">
        <v>1296</v>
      </c>
      <c r="BC293" s="107" t="s">
        <v>1296</v>
      </c>
      <c r="BD293" s="107" t="s">
        <v>1296</v>
      </c>
      <c r="BE293" s="591" t="s">
        <v>1749</v>
      </c>
      <c r="BF293" s="107"/>
      <c r="BG293" s="596"/>
      <c r="BH293" s="565"/>
      <c r="BI293" s="1"/>
      <c r="BJ293" s="1387" t="s">
        <v>1077</v>
      </c>
      <c r="BK293" s="1415" t="s">
        <v>1077</v>
      </c>
      <c r="BL293" s="1415" t="s">
        <v>1077</v>
      </c>
      <c r="BM293" s="1415" t="s">
        <v>1077</v>
      </c>
      <c r="BN293" s="1595"/>
      <c r="BO293" s="1398" t="s">
        <v>1077</v>
      </c>
      <c r="BP293" s="1398" t="s">
        <v>1077</v>
      </c>
      <c r="BQ293" s="1398" t="s">
        <v>1077</v>
      </c>
      <c r="BR293" s="1398"/>
      <c r="BS293" s="1610"/>
      <c r="BT293" s="1415" t="s">
        <v>1077</v>
      </c>
      <c r="BU293" s="1415" t="s">
        <v>1077</v>
      </c>
      <c r="BV293" s="1567" t="s">
        <v>1077</v>
      </c>
      <c r="BW293" s="1415" t="s">
        <v>1077</v>
      </c>
      <c r="BX293" s="1415" t="s">
        <v>1078</v>
      </c>
      <c r="BY293" s="1510"/>
      <c r="BZ293" s="1595"/>
      <c r="CA293" s="1"/>
      <c r="CB293" s="1"/>
    </row>
    <row r="294" spans="1:80" ht="30" x14ac:dyDescent="0.25">
      <c r="A294" s="1519">
        <v>31402</v>
      </c>
      <c r="B294" s="1519">
        <v>314</v>
      </c>
      <c r="C294" s="1551">
        <v>314</v>
      </c>
      <c r="D294" s="1520" t="s">
        <v>442</v>
      </c>
      <c r="E294" s="1521"/>
      <c r="F294" s="1522"/>
      <c r="G294" s="1522">
        <v>2002</v>
      </c>
      <c r="H294" s="1523"/>
      <c r="I294" s="1524" t="s">
        <v>1751</v>
      </c>
      <c r="J294" s="1552">
        <v>182</v>
      </c>
      <c r="K294" s="1533" t="s">
        <v>1743</v>
      </c>
      <c r="L294" s="1527"/>
      <c r="M294" s="1527"/>
      <c r="N294" s="1553"/>
      <c r="O294" s="1526"/>
      <c r="P294" s="1526" t="s">
        <v>1744</v>
      </c>
      <c r="Q294" s="1526" t="s">
        <v>4587</v>
      </c>
      <c r="R294" s="1527" t="s">
        <v>1402</v>
      </c>
      <c r="S294" s="1527" t="s">
        <v>1092</v>
      </c>
      <c r="T294" s="1527"/>
      <c r="U294" s="1527">
        <v>2000</v>
      </c>
      <c r="V294" s="1558">
        <v>844802</v>
      </c>
      <c r="W294" s="1554" t="s">
        <v>1745</v>
      </c>
      <c r="X294" s="1530" t="s">
        <v>1746</v>
      </c>
      <c r="Y294" s="1529"/>
      <c r="Z294" s="1529"/>
      <c r="AA294" s="1527"/>
      <c r="AB294" s="1531"/>
      <c r="AC294" s="1532"/>
      <c r="AD294" s="1533"/>
      <c r="AE294" s="1529"/>
      <c r="AF294" s="1534"/>
      <c r="AG294" s="1535" t="s">
        <v>1292</v>
      </c>
      <c r="AH294" s="1526" t="s">
        <v>1746</v>
      </c>
      <c r="AI294" s="1536"/>
      <c r="AJ294" s="1537"/>
      <c r="AK294" s="1538"/>
      <c r="AL294" s="1539"/>
      <c r="AM294" s="1540"/>
      <c r="AN294" s="1541">
        <v>1</v>
      </c>
      <c r="AO294" s="1533" t="s">
        <v>1295</v>
      </c>
      <c r="AP294" s="1533" t="s">
        <v>1295</v>
      </c>
      <c r="AQ294" s="1527" t="s">
        <v>1151</v>
      </c>
      <c r="AR294" s="1527" t="s">
        <v>1151</v>
      </c>
      <c r="AS294" s="1527"/>
      <c r="AT294" s="1527" t="s">
        <v>1151</v>
      </c>
      <c r="AU294" s="1542" t="s">
        <v>1151</v>
      </c>
      <c r="AV294" s="1533" t="s">
        <v>1749</v>
      </c>
      <c r="AW294" s="1527" t="s">
        <v>1151</v>
      </c>
      <c r="AX294" s="1527" t="s">
        <v>1398</v>
      </c>
      <c r="AY294" s="1533" t="s">
        <v>1669</v>
      </c>
      <c r="AZ294" s="1533" t="s">
        <v>1750</v>
      </c>
      <c r="BA294" s="1527" t="s">
        <v>1296</v>
      </c>
      <c r="BB294" s="1555" t="s">
        <v>1296</v>
      </c>
      <c r="BC294" s="1527" t="s">
        <v>1296</v>
      </c>
      <c r="BD294" s="1527" t="s">
        <v>1296</v>
      </c>
      <c r="BE294" s="1556" t="s">
        <v>1749</v>
      </c>
      <c r="BF294" s="1527"/>
      <c r="BG294" s="1544"/>
      <c r="BH294" s="1545"/>
      <c r="BI294" s="1546"/>
      <c r="BJ294" s="1547"/>
      <c r="BK294" s="1548"/>
      <c r="BL294" s="1548"/>
      <c r="BM294" s="1548"/>
      <c r="BN294" s="1598"/>
      <c r="BO294" s="1548"/>
      <c r="BP294" s="1548"/>
      <c r="BQ294" s="1548"/>
      <c r="BR294" s="1548"/>
      <c r="BS294" s="1598"/>
      <c r="BT294" s="1548"/>
      <c r="BU294" s="1548"/>
      <c r="BV294" s="1567"/>
      <c r="BW294" s="1548"/>
      <c r="BX294" s="1548"/>
      <c r="BY294" s="1550"/>
      <c r="BZ294" s="1598"/>
      <c r="CA294" s="1546"/>
      <c r="CB294" s="1546"/>
    </row>
    <row r="295" spans="1:80" s="1546" customFormat="1" ht="30" x14ac:dyDescent="0.25">
      <c r="A295" s="1519">
        <v>31403</v>
      </c>
      <c r="B295" s="1519">
        <v>314</v>
      </c>
      <c r="C295" s="1551">
        <v>314</v>
      </c>
      <c r="D295" s="1520" t="s">
        <v>443</v>
      </c>
      <c r="E295" s="1521"/>
      <c r="F295" s="1522"/>
      <c r="G295" s="1522">
        <v>2002</v>
      </c>
      <c r="H295" s="1523"/>
      <c r="I295" s="1524" t="s">
        <v>1752</v>
      </c>
      <c r="J295" s="1552">
        <v>182</v>
      </c>
      <c r="K295" s="1533" t="s">
        <v>1743</v>
      </c>
      <c r="L295" s="1527"/>
      <c r="M295" s="1527"/>
      <c r="N295" s="1553"/>
      <c r="O295" s="1526"/>
      <c r="P295" s="1526" t="s">
        <v>1744</v>
      </c>
      <c r="Q295" s="1526" t="s">
        <v>4587</v>
      </c>
      <c r="R295" s="1527" t="s">
        <v>1402</v>
      </c>
      <c r="S295" s="1527" t="s">
        <v>1092</v>
      </c>
      <c r="T295" s="1527"/>
      <c r="U295" s="1527">
        <v>2000</v>
      </c>
      <c r="V295" s="1558">
        <v>844802</v>
      </c>
      <c r="W295" s="1554" t="s">
        <v>1745</v>
      </c>
      <c r="X295" s="1530" t="s">
        <v>1746</v>
      </c>
      <c r="Y295" s="1529"/>
      <c r="Z295" s="1529"/>
      <c r="AA295" s="1527"/>
      <c r="AB295" s="1531"/>
      <c r="AC295" s="1532"/>
      <c r="AD295" s="1533"/>
      <c r="AE295" s="1529"/>
      <c r="AF295" s="1534"/>
      <c r="AG295" s="1535" t="s">
        <v>1292</v>
      </c>
      <c r="AH295" s="1526" t="s">
        <v>1746</v>
      </c>
      <c r="AI295" s="1536"/>
      <c r="AJ295" s="1537"/>
      <c r="AK295" s="1538"/>
      <c r="AL295" s="1539"/>
      <c r="AM295" s="1540"/>
      <c r="AN295" s="1541">
        <v>1</v>
      </c>
      <c r="AO295" s="1533" t="s">
        <v>1295</v>
      </c>
      <c r="AP295" s="1533" t="s">
        <v>1295</v>
      </c>
      <c r="AQ295" s="1527" t="s">
        <v>1151</v>
      </c>
      <c r="AR295" s="1527" t="s">
        <v>1151</v>
      </c>
      <c r="AS295" s="1527"/>
      <c r="AT295" s="1527" t="s">
        <v>1151</v>
      </c>
      <c r="AU295" s="1542" t="s">
        <v>1151</v>
      </c>
      <c r="AV295" s="1533" t="s">
        <v>1749</v>
      </c>
      <c r="AW295" s="1527" t="s">
        <v>1151</v>
      </c>
      <c r="AX295" s="1527" t="s">
        <v>1398</v>
      </c>
      <c r="AY295" s="1533" t="s">
        <v>1669</v>
      </c>
      <c r="AZ295" s="1533" t="s">
        <v>1750</v>
      </c>
      <c r="BA295" s="1527" t="s">
        <v>1296</v>
      </c>
      <c r="BB295" s="1555" t="s">
        <v>1296</v>
      </c>
      <c r="BC295" s="1527" t="s">
        <v>1296</v>
      </c>
      <c r="BD295" s="1527" t="s">
        <v>1296</v>
      </c>
      <c r="BE295" s="1556" t="s">
        <v>1749</v>
      </c>
      <c r="BF295" s="1527"/>
      <c r="BG295" s="1544"/>
      <c r="BH295" s="1545"/>
      <c r="BJ295" s="1547"/>
      <c r="BK295" s="1548"/>
      <c r="BL295" s="1548"/>
      <c r="BM295" s="1548"/>
      <c r="BN295" s="1549"/>
      <c r="BO295" s="1548"/>
      <c r="BP295" s="1548"/>
      <c r="BQ295" s="1548"/>
      <c r="BR295" s="1548"/>
      <c r="BS295" s="1549"/>
      <c r="BT295" s="1548"/>
      <c r="BU295" s="1548"/>
      <c r="BV295" s="1567"/>
      <c r="BW295" s="1548"/>
      <c r="BX295" s="1548"/>
      <c r="BY295" s="1550"/>
      <c r="BZ295" s="1549"/>
    </row>
    <row r="296" spans="1:80" s="1546" customFormat="1" ht="72" x14ac:dyDescent="0.25">
      <c r="A296" s="1519">
        <v>31703</v>
      </c>
      <c r="B296" s="1519">
        <v>317</v>
      </c>
      <c r="C296" s="1519">
        <v>317</v>
      </c>
      <c r="D296" s="1520" t="s">
        <v>448</v>
      </c>
      <c r="E296" s="1521"/>
      <c r="F296" s="1522"/>
      <c r="G296" s="1522">
        <v>2006</v>
      </c>
      <c r="H296" s="1523"/>
      <c r="I296" s="1524" t="s">
        <v>1765</v>
      </c>
      <c r="J296" s="1525">
        <v>297</v>
      </c>
      <c r="K296" s="1526" t="s">
        <v>1754</v>
      </c>
      <c r="L296" s="1527"/>
      <c r="M296" s="1527"/>
      <c r="N296" s="1557" t="s">
        <v>1755</v>
      </c>
      <c r="O296" s="1558" t="s">
        <v>1756</v>
      </c>
      <c r="P296" s="1526" t="s">
        <v>1757</v>
      </c>
      <c r="Q296" s="1526" t="s">
        <v>1757</v>
      </c>
      <c r="R296" s="1527" t="s">
        <v>1114</v>
      </c>
      <c r="S296" s="1527" t="s">
        <v>1092</v>
      </c>
      <c r="T296" s="1533"/>
      <c r="U296" s="1533">
        <v>2006</v>
      </c>
      <c r="V296" s="1559"/>
      <c r="W296" s="1559" t="s">
        <v>1758</v>
      </c>
      <c r="X296" s="1530" t="s">
        <v>1759</v>
      </c>
      <c r="Y296" s="1526" t="s">
        <v>1760</v>
      </c>
      <c r="Z296" s="1529"/>
      <c r="AA296" s="1527"/>
      <c r="AB296" s="1560">
        <f xml:space="preserve"> 578/1217</f>
        <v>0.47493837304847986</v>
      </c>
      <c r="AC296" s="1531">
        <v>63</v>
      </c>
      <c r="AD296" s="1526" t="s">
        <v>1761</v>
      </c>
      <c r="AE296" s="1529"/>
      <c r="AF296" s="1561" t="s">
        <v>1762</v>
      </c>
      <c r="AG296" s="1535" t="s">
        <v>1295</v>
      </c>
      <c r="AH296" s="1526" t="s">
        <v>1761</v>
      </c>
      <c r="AI296" s="1536"/>
      <c r="AJ296" s="1537"/>
      <c r="AK296" s="1538"/>
      <c r="AL296" s="1539" t="s">
        <v>1763</v>
      </c>
      <c r="AM296" s="1540"/>
      <c r="AN296" s="1541">
        <v>1</v>
      </c>
      <c r="AO296" s="1533" t="s">
        <v>1295</v>
      </c>
      <c r="AP296" s="1533" t="s">
        <v>1295</v>
      </c>
      <c r="AQ296" s="1527" t="s">
        <v>1151</v>
      </c>
      <c r="AR296" s="1527" t="s">
        <v>1151</v>
      </c>
      <c r="AS296" s="1527"/>
      <c r="AT296" s="1527" t="s">
        <v>1151</v>
      </c>
      <c r="AU296" s="1542" t="s">
        <v>1151</v>
      </c>
      <c r="AV296" s="1527" t="s">
        <v>1296</v>
      </c>
      <c r="AW296" s="1527" t="s">
        <v>1304</v>
      </c>
      <c r="AX296" s="1527" t="s">
        <v>1398</v>
      </c>
      <c r="AY296" s="1562" t="s">
        <v>1481</v>
      </c>
      <c r="AZ296" s="1562" t="s">
        <v>1732</v>
      </c>
      <c r="BA296" s="1527" t="s">
        <v>1482</v>
      </c>
      <c r="BB296" s="1527" t="s">
        <v>1482</v>
      </c>
      <c r="BC296" s="1527" t="s">
        <v>1296</v>
      </c>
      <c r="BD296" s="1527" t="s">
        <v>1296</v>
      </c>
      <c r="BE296" s="1556" t="s">
        <v>1749</v>
      </c>
      <c r="BF296" s="1527"/>
      <c r="BG296" s="1544"/>
      <c r="BH296" s="1545"/>
      <c r="BJ296" s="1547"/>
      <c r="BK296" s="1548"/>
      <c r="BL296" s="1548"/>
      <c r="BM296" s="1548"/>
      <c r="BN296" s="1549"/>
      <c r="BO296" s="1548"/>
      <c r="BP296" s="1548"/>
      <c r="BQ296" s="1548"/>
      <c r="BR296" s="1548"/>
      <c r="BS296" s="1549"/>
      <c r="BT296" s="1548"/>
      <c r="BU296" s="1548"/>
      <c r="BV296" s="1567"/>
      <c r="BW296" s="1548"/>
      <c r="BX296" s="1548"/>
      <c r="BY296" s="1550"/>
      <c r="BZ296" s="1549"/>
    </row>
    <row r="297" spans="1:80" s="1546" customFormat="1" ht="72" x14ac:dyDescent="0.25">
      <c r="A297" s="38">
        <v>31701</v>
      </c>
      <c r="B297" s="1064">
        <v>317</v>
      </c>
      <c r="C297" s="21">
        <v>317</v>
      </c>
      <c r="D297" s="1196" t="s">
        <v>444</v>
      </c>
      <c r="E297" s="54"/>
      <c r="F297" s="254"/>
      <c r="G297" s="254">
        <v>2006</v>
      </c>
      <c r="H297" s="1584"/>
      <c r="I297" s="40" t="s">
        <v>1753</v>
      </c>
      <c r="J297" s="24">
        <v>297</v>
      </c>
      <c r="K297" s="74" t="s">
        <v>1754</v>
      </c>
      <c r="L297" s="107"/>
      <c r="M297" s="107"/>
      <c r="N297" s="506" t="s">
        <v>1755</v>
      </c>
      <c r="O297" s="74" t="s">
        <v>1756</v>
      </c>
      <c r="P297" s="74" t="s">
        <v>1757</v>
      </c>
      <c r="Q297" s="74" t="s">
        <v>1757</v>
      </c>
      <c r="R297" s="107" t="s">
        <v>1114</v>
      </c>
      <c r="S297" s="107" t="s">
        <v>1092</v>
      </c>
      <c r="T297" s="497"/>
      <c r="U297" s="497">
        <v>2006</v>
      </c>
      <c r="V297" s="636"/>
      <c r="W297" s="636" t="s">
        <v>1758</v>
      </c>
      <c r="X297" s="871" t="s">
        <v>1759</v>
      </c>
      <c r="Y297" s="74" t="s">
        <v>1760</v>
      </c>
      <c r="Z297" s="121"/>
      <c r="AA297" s="107"/>
      <c r="AB297" s="223">
        <f xml:space="preserve"> 578/1217</f>
        <v>0.47493837304847986</v>
      </c>
      <c r="AC297" s="3">
        <v>63</v>
      </c>
      <c r="AD297" s="74" t="s">
        <v>1761</v>
      </c>
      <c r="AE297" s="121"/>
      <c r="AF297" s="1097" t="s">
        <v>1762</v>
      </c>
      <c r="AG297" s="318" t="s">
        <v>1295</v>
      </c>
      <c r="AH297" s="74" t="s">
        <v>1761</v>
      </c>
      <c r="AI297" s="465"/>
      <c r="AJ297" s="888"/>
      <c r="AK297" s="466"/>
      <c r="AL297" s="468" t="s">
        <v>1763</v>
      </c>
      <c r="AM297" s="612"/>
      <c r="AN297" s="813">
        <v>1</v>
      </c>
      <c r="AO297" s="497" t="s">
        <v>1295</v>
      </c>
      <c r="AP297" s="497" t="s">
        <v>1295</v>
      </c>
      <c r="AQ297" s="107" t="s">
        <v>1151</v>
      </c>
      <c r="AR297" s="107" t="s">
        <v>1151</v>
      </c>
      <c r="AS297" s="107"/>
      <c r="AT297" s="107" t="s">
        <v>1151</v>
      </c>
      <c r="AU297" s="998" t="s">
        <v>1151</v>
      </c>
      <c r="AV297" s="107" t="s">
        <v>1296</v>
      </c>
      <c r="AW297" s="107" t="s">
        <v>1304</v>
      </c>
      <c r="AX297" s="107" t="s">
        <v>1398</v>
      </c>
      <c r="AY297" s="461" t="s">
        <v>1481</v>
      </c>
      <c r="AZ297" s="461" t="s">
        <v>1732</v>
      </c>
      <c r="BA297" s="107" t="s">
        <v>1482</v>
      </c>
      <c r="BB297" s="107" t="s">
        <v>1482</v>
      </c>
      <c r="BC297" s="107" t="s">
        <v>1296</v>
      </c>
      <c r="BD297" s="107" t="s">
        <v>1296</v>
      </c>
      <c r="BE297" s="591" t="s">
        <v>1749</v>
      </c>
      <c r="BF297" s="107"/>
      <c r="BG297" s="596"/>
      <c r="BH297" s="565"/>
      <c r="BI297" s="1"/>
      <c r="BJ297" s="1387" t="s">
        <v>1077</v>
      </c>
      <c r="BK297" s="1415" t="s">
        <v>1077</v>
      </c>
      <c r="BL297" s="1415" t="s">
        <v>1077</v>
      </c>
      <c r="BM297" s="1415" t="s">
        <v>1077</v>
      </c>
      <c r="BN297" s="1053"/>
      <c r="BO297" s="1398" t="s">
        <v>1077</v>
      </c>
      <c r="BP297" s="1398" t="s">
        <v>1078</v>
      </c>
      <c r="BQ297" s="1398" t="s">
        <v>1077</v>
      </c>
      <c r="BR297" s="1398" t="s">
        <v>1078</v>
      </c>
      <c r="BS297" s="1052"/>
      <c r="BT297" s="1415" t="s">
        <v>1077</v>
      </c>
      <c r="BU297" s="1415" t="s">
        <v>1077</v>
      </c>
      <c r="BV297" s="1567" t="s">
        <v>1078</v>
      </c>
      <c r="BW297" s="1415" t="s">
        <v>1077</v>
      </c>
      <c r="BX297" s="1415" t="s">
        <v>1077</v>
      </c>
      <c r="BY297" s="1425" t="s">
        <v>1077</v>
      </c>
      <c r="BZ297" s="1053"/>
      <c r="CA297" s="1"/>
      <c r="CB297" s="1"/>
    </row>
    <row r="298" spans="1:80" ht="78.75" customHeight="1" x14ac:dyDescent="0.25">
      <c r="A298" s="1519">
        <v>31702</v>
      </c>
      <c r="B298" s="1519">
        <v>317</v>
      </c>
      <c r="C298" s="1519">
        <v>317</v>
      </c>
      <c r="D298" s="1520" t="s">
        <v>447</v>
      </c>
      <c r="E298" s="1521"/>
      <c r="F298" s="1522"/>
      <c r="G298" s="1522">
        <v>2006</v>
      </c>
      <c r="H298" s="1523"/>
      <c r="I298" s="1524" t="s">
        <v>1764</v>
      </c>
      <c r="J298" s="1525">
        <v>297</v>
      </c>
      <c r="K298" s="1526" t="s">
        <v>1754</v>
      </c>
      <c r="L298" s="1527"/>
      <c r="M298" s="1527"/>
      <c r="N298" s="1557" t="s">
        <v>1755</v>
      </c>
      <c r="O298" s="1558" t="s">
        <v>1756</v>
      </c>
      <c r="P298" s="1526" t="s">
        <v>1757</v>
      </c>
      <c r="Q298" s="1526" t="s">
        <v>1757</v>
      </c>
      <c r="R298" s="1527" t="s">
        <v>1114</v>
      </c>
      <c r="S298" s="1527" t="s">
        <v>1092</v>
      </c>
      <c r="T298" s="1533"/>
      <c r="U298" s="1533">
        <v>2006</v>
      </c>
      <c r="V298" s="1559"/>
      <c r="W298" s="1559" t="s">
        <v>1758</v>
      </c>
      <c r="X298" s="1530" t="s">
        <v>1759</v>
      </c>
      <c r="Y298" s="1526" t="s">
        <v>1760</v>
      </c>
      <c r="Z298" s="1529"/>
      <c r="AA298" s="1527"/>
      <c r="AB298" s="1560">
        <f xml:space="preserve"> 578/1217</f>
        <v>0.47493837304847986</v>
      </c>
      <c r="AC298" s="1531">
        <v>63</v>
      </c>
      <c r="AD298" s="1526" t="s">
        <v>1761</v>
      </c>
      <c r="AE298" s="1529"/>
      <c r="AF298" s="1561" t="s">
        <v>1762</v>
      </c>
      <c r="AG298" s="1535" t="s">
        <v>1295</v>
      </c>
      <c r="AH298" s="1526" t="s">
        <v>1761</v>
      </c>
      <c r="AI298" s="1536"/>
      <c r="AJ298" s="1537"/>
      <c r="AK298" s="1538"/>
      <c r="AL298" s="1539" t="s">
        <v>1763</v>
      </c>
      <c r="AM298" s="1540"/>
      <c r="AN298" s="1541">
        <v>1</v>
      </c>
      <c r="AO298" s="1533" t="s">
        <v>1295</v>
      </c>
      <c r="AP298" s="1533" t="s">
        <v>1295</v>
      </c>
      <c r="AQ298" s="1527" t="s">
        <v>1151</v>
      </c>
      <c r="AR298" s="1527" t="s">
        <v>1151</v>
      </c>
      <c r="AS298" s="1527"/>
      <c r="AT298" s="1527" t="s">
        <v>1151</v>
      </c>
      <c r="AU298" s="1542" t="s">
        <v>1151</v>
      </c>
      <c r="AV298" s="1527" t="s">
        <v>1296</v>
      </c>
      <c r="AW298" s="1527" t="s">
        <v>1304</v>
      </c>
      <c r="AX298" s="1527" t="s">
        <v>1398</v>
      </c>
      <c r="AY298" s="1562" t="s">
        <v>1481</v>
      </c>
      <c r="AZ298" s="1562" t="s">
        <v>1732</v>
      </c>
      <c r="BA298" s="1527" t="s">
        <v>1482</v>
      </c>
      <c r="BB298" s="1527" t="s">
        <v>1482</v>
      </c>
      <c r="BC298" s="1527" t="s">
        <v>1296</v>
      </c>
      <c r="BD298" s="1527" t="s">
        <v>1296</v>
      </c>
      <c r="BE298" s="1556" t="s">
        <v>1749</v>
      </c>
      <c r="BF298" s="1527"/>
      <c r="BG298" s="1544"/>
      <c r="BH298" s="1545"/>
      <c r="BI298" s="1546"/>
      <c r="BJ298" s="1547"/>
      <c r="BK298" s="1548"/>
      <c r="BL298" s="1548"/>
      <c r="BM298" s="1548"/>
      <c r="BN298" s="1549"/>
      <c r="BO298" s="1548"/>
      <c r="BP298" s="1548"/>
      <c r="BQ298" s="1548"/>
      <c r="BR298" s="1548"/>
      <c r="BS298" s="1549"/>
      <c r="BT298" s="1548"/>
      <c r="BU298" s="1548"/>
      <c r="BV298" s="1567"/>
      <c r="BW298" s="1548"/>
      <c r="BX298" s="1548"/>
      <c r="BY298" s="1550"/>
      <c r="BZ298" s="1549"/>
      <c r="CA298" s="1546"/>
      <c r="CB298" s="1546"/>
    </row>
    <row r="299" spans="1:80" s="1546" customFormat="1" ht="30" x14ac:dyDescent="0.25">
      <c r="A299" s="1519">
        <v>32102</v>
      </c>
      <c r="B299" s="1519">
        <v>321</v>
      </c>
      <c r="C299" s="1519">
        <v>321</v>
      </c>
      <c r="D299" s="1520" t="s">
        <v>454</v>
      </c>
      <c r="E299" s="1521"/>
      <c r="F299" s="1522"/>
      <c r="G299" s="1522">
        <v>1998</v>
      </c>
      <c r="H299" s="1523"/>
      <c r="I299" s="1524" t="s">
        <v>1774</v>
      </c>
      <c r="J299" s="1552">
        <v>350</v>
      </c>
      <c r="K299" s="1533" t="s">
        <v>1767</v>
      </c>
      <c r="L299" s="1527"/>
      <c r="M299" s="1527"/>
      <c r="N299" s="1553"/>
      <c r="O299" s="1526"/>
      <c r="P299" s="1526" t="s">
        <v>1768</v>
      </c>
      <c r="Q299" s="1526" t="s">
        <v>1768</v>
      </c>
      <c r="R299" s="1527" t="s">
        <v>1129</v>
      </c>
      <c r="S299" s="1527" t="s">
        <v>1092</v>
      </c>
      <c r="T299" s="1564"/>
      <c r="U299" s="1564">
        <v>2021</v>
      </c>
      <c r="V299" s="1529">
        <v>71952</v>
      </c>
      <c r="W299" s="1526" t="s">
        <v>1769</v>
      </c>
      <c r="X299" s="1530" t="s">
        <v>1770</v>
      </c>
      <c r="Y299" s="1529"/>
      <c r="Z299" s="1529"/>
      <c r="AA299" s="1527"/>
      <c r="AB299" s="1531"/>
      <c r="AC299" s="1532"/>
      <c r="AD299" s="1533"/>
      <c r="AE299" s="1529"/>
      <c r="AF299" s="1534"/>
      <c r="AG299" s="1535" t="s">
        <v>1295</v>
      </c>
      <c r="AH299" s="1526" t="s">
        <v>1772</v>
      </c>
      <c r="AI299" s="1536"/>
      <c r="AJ299" s="1537"/>
      <c r="AK299" s="1538"/>
      <c r="AL299" s="1539"/>
      <c r="AM299" s="1540"/>
      <c r="AN299" s="1541">
        <v>1</v>
      </c>
      <c r="AO299" s="1533" t="s">
        <v>1295</v>
      </c>
      <c r="AP299" s="1533" t="s">
        <v>1295</v>
      </c>
      <c r="AQ299" s="1527" t="s">
        <v>1151</v>
      </c>
      <c r="AR299" s="1527" t="s">
        <v>1151</v>
      </c>
      <c r="AS299" s="1527"/>
      <c r="AT299" s="1527" t="s">
        <v>1151</v>
      </c>
      <c r="AU299" s="1542" t="s">
        <v>1151</v>
      </c>
      <c r="AV299" s="1527" t="s">
        <v>1296</v>
      </c>
      <c r="AW299" s="1564" t="s">
        <v>1151</v>
      </c>
      <c r="AX299" s="1564" t="s">
        <v>1296</v>
      </c>
      <c r="AY299" s="1527" t="s">
        <v>1481</v>
      </c>
      <c r="AZ299" s="1527" t="s">
        <v>1216</v>
      </c>
      <c r="BA299" s="1564" t="s">
        <v>1296</v>
      </c>
      <c r="BB299" s="1564" t="s">
        <v>1296</v>
      </c>
      <c r="BC299" s="1527" t="s">
        <v>1398</v>
      </c>
      <c r="BD299" s="1527" t="s">
        <v>1296</v>
      </c>
      <c r="BE299" s="1556" t="s">
        <v>1749</v>
      </c>
      <c r="BF299" s="1527"/>
      <c r="BG299" s="1544"/>
      <c r="BH299" s="1545"/>
      <c r="BJ299" s="1547"/>
      <c r="BK299" s="1548"/>
      <c r="BL299" s="1548"/>
      <c r="BM299" s="1548"/>
      <c r="BN299" s="1549"/>
      <c r="BO299" s="1548"/>
      <c r="BP299" s="1548"/>
      <c r="BQ299" s="1548"/>
      <c r="BR299" s="1548"/>
      <c r="BS299" s="1549"/>
      <c r="BT299" s="1548"/>
      <c r="BU299" s="1548"/>
      <c r="BV299" s="1567"/>
      <c r="BW299" s="1548"/>
      <c r="BX299" s="1548"/>
      <c r="BY299" s="1550"/>
      <c r="BZ299" s="1549"/>
    </row>
    <row r="300" spans="1:80" s="1546" customFormat="1" ht="30" x14ac:dyDescent="0.25">
      <c r="A300" s="1519">
        <v>32103</v>
      </c>
      <c r="B300" s="1519">
        <v>321</v>
      </c>
      <c r="C300" s="1519">
        <v>321</v>
      </c>
      <c r="D300" s="1520" t="s">
        <v>455</v>
      </c>
      <c r="E300" s="1521"/>
      <c r="F300" s="1522"/>
      <c r="G300" s="1522">
        <v>1998</v>
      </c>
      <c r="H300" s="1523"/>
      <c r="I300" s="1524" t="s">
        <v>1775</v>
      </c>
      <c r="J300" s="1552">
        <v>350</v>
      </c>
      <c r="K300" s="1533" t="s">
        <v>1767</v>
      </c>
      <c r="L300" s="1527"/>
      <c r="M300" s="1527"/>
      <c r="N300" s="1553"/>
      <c r="O300" s="1526"/>
      <c r="P300" s="1526" t="s">
        <v>1768</v>
      </c>
      <c r="Q300" s="1526" t="s">
        <v>1768</v>
      </c>
      <c r="R300" s="1527" t="s">
        <v>1129</v>
      </c>
      <c r="S300" s="1527" t="s">
        <v>1092</v>
      </c>
      <c r="T300" s="1564"/>
      <c r="U300" s="1564">
        <v>2021</v>
      </c>
      <c r="V300" s="1529">
        <v>71952</v>
      </c>
      <c r="W300" s="1526" t="s">
        <v>1769</v>
      </c>
      <c r="X300" s="1530" t="s">
        <v>1770</v>
      </c>
      <c r="Y300" s="1529"/>
      <c r="Z300" s="1529"/>
      <c r="AA300" s="1527"/>
      <c r="AB300" s="1531"/>
      <c r="AC300" s="1532"/>
      <c r="AD300" s="1533"/>
      <c r="AE300" s="1529"/>
      <c r="AF300" s="1534"/>
      <c r="AG300" s="1535" t="s">
        <v>1295</v>
      </c>
      <c r="AH300" s="1526" t="s">
        <v>1772</v>
      </c>
      <c r="AI300" s="1536"/>
      <c r="AJ300" s="1537"/>
      <c r="AK300" s="1538"/>
      <c r="AL300" s="1539"/>
      <c r="AM300" s="1540"/>
      <c r="AN300" s="1541">
        <v>1</v>
      </c>
      <c r="AO300" s="1533" t="s">
        <v>1295</v>
      </c>
      <c r="AP300" s="1533" t="s">
        <v>1295</v>
      </c>
      <c r="AQ300" s="1527" t="s">
        <v>1151</v>
      </c>
      <c r="AR300" s="1527" t="s">
        <v>1151</v>
      </c>
      <c r="AS300" s="1527"/>
      <c r="AT300" s="1527" t="s">
        <v>1151</v>
      </c>
      <c r="AU300" s="1542" t="s">
        <v>1151</v>
      </c>
      <c r="AV300" s="1527" t="s">
        <v>1296</v>
      </c>
      <c r="AW300" s="1564" t="s">
        <v>1151</v>
      </c>
      <c r="AX300" s="1564" t="s">
        <v>1296</v>
      </c>
      <c r="AY300" s="1527" t="s">
        <v>1481</v>
      </c>
      <c r="AZ300" s="1527" t="s">
        <v>1216</v>
      </c>
      <c r="BA300" s="1564" t="s">
        <v>1296</v>
      </c>
      <c r="BB300" s="1564" t="s">
        <v>1296</v>
      </c>
      <c r="BC300" s="1527" t="s">
        <v>1398</v>
      </c>
      <c r="BD300" s="1527" t="s">
        <v>1296</v>
      </c>
      <c r="BE300" s="1556" t="s">
        <v>1749</v>
      </c>
      <c r="BF300" s="1527"/>
      <c r="BG300" s="1544"/>
      <c r="BH300" s="1545"/>
      <c r="BJ300" s="1547"/>
      <c r="BK300" s="1548"/>
      <c r="BL300" s="1548"/>
      <c r="BM300" s="1548"/>
      <c r="BN300" s="1549"/>
      <c r="BO300" s="1548"/>
      <c r="BP300" s="1548"/>
      <c r="BQ300" s="1548"/>
      <c r="BR300" s="1548"/>
      <c r="BS300" s="1549"/>
      <c r="BT300" s="1548"/>
      <c r="BU300" s="1548"/>
      <c r="BV300" s="1567"/>
      <c r="BW300" s="1548"/>
      <c r="BX300" s="1548"/>
      <c r="BY300" s="1550"/>
      <c r="BZ300" s="1549"/>
    </row>
    <row r="301" spans="1:80" s="1546" customFormat="1" ht="30" x14ac:dyDescent="0.25">
      <c r="A301" s="38">
        <v>32101</v>
      </c>
      <c r="B301" s="1064">
        <v>321</v>
      </c>
      <c r="C301" s="21">
        <v>321</v>
      </c>
      <c r="D301" s="1196" t="s">
        <v>451</v>
      </c>
      <c r="E301" s="54"/>
      <c r="F301" s="254"/>
      <c r="G301" s="254">
        <v>1998</v>
      </c>
      <c r="H301" s="1584"/>
      <c r="I301" s="40" t="s">
        <v>1766</v>
      </c>
      <c r="J301" s="577">
        <v>350</v>
      </c>
      <c r="K301" s="497" t="s">
        <v>1767</v>
      </c>
      <c r="L301" s="107"/>
      <c r="M301" s="107"/>
      <c r="N301" s="511"/>
      <c r="O301" s="74"/>
      <c r="P301" s="74" t="s">
        <v>1768</v>
      </c>
      <c r="Q301" s="74" t="s">
        <v>1768</v>
      </c>
      <c r="R301" s="107" t="s">
        <v>1129</v>
      </c>
      <c r="S301" s="107" t="s">
        <v>1092</v>
      </c>
      <c r="T301" s="460"/>
      <c r="U301" s="460">
        <v>2021</v>
      </c>
      <c r="V301" s="121">
        <v>71952</v>
      </c>
      <c r="W301" s="74" t="s">
        <v>1769</v>
      </c>
      <c r="X301" s="663" t="s">
        <v>1770</v>
      </c>
      <c r="Y301" s="121" t="s">
        <v>1771</v>
      </c>
      <c r="Z301" s="121"/>
      <c r="AA301" s="107"/>
      <c r="AB301" s="3"/>
      <c r="AC301" s="10"/>
      <c r="AD301" s="497"/>
      <c r="AE301" s="121"/>
      <c r="AF301" s="642"/>
      <c r="AG301" s="318" t="s">
        <v>1295</v>
      </c>
      <c r="AH301" s="74" t="s">
        <v>1772</v>
      </c>
      <c r="AI301" s="465" t="s">
        <v>1431</v>
      </c>
      <c r="AJ301" s="1131" t="s">
        <v>1771</v>
      </c>
      <c r="AK301" s="466"/>
      <c r="AL301" s="468" t="s">
        <v>1773</v>
      </c>
      <c r="AM301" s="612"/>
      <c r="AN301" s="813">
        <v>1</v>
      </c>
      <c r="AO301" s="497" t="s">
        <v>1295</v>
      </c>
      <c r="AP301" s="497" t="s">
        <v>1295</v>
      </c>
      <c r="AQ301" s="107" t="s">
        <v>1151</v>
      </c>
      <c r="AR301" s="107" t="s">
        <v>1151</v>
      </c>
      <c r="AS301" s="107"/>
      <c r="AT301" s="107" t="s">
        <v>1151</v>
      </c>
      <c r="AU301" s="998" t="s">
        <v>1151</v>
      </c>
      <c r="AV301" s="107" t="s">
        <v>1296</v>
      </c>
      <c r="AW301" s="460" t="s">
        <v>1151</v>
      </c>
      <c r="AX301" s="460" t="s">
        <v>1296</v>
      </c>
      <c r="AY301" s="107" t="s">
        <v>1481</v>
      </c>
      <c r="AZ301" s="107" t="s">
        <v>1216</v>
      </c>
      <c r="BA301" s="460" t="s">
        <v>1296</v>
      </c>
      <c r="BB301" s="460" t="s">
        <v>1296</v>
      </c>
      <c r="BC301" s="107" t="s">
        <v>1398</v>
      </c>
      <c r="BD301" s="107" t="s">
        <v>1296</v>
      </c>
      <c r="BE301" s="591" t="s">
        <v>1749</v>
      </c>
      <c r="BF301" s="107"/>
      <c r="BG301" s="596"/>
      <c r="BH301" s="565"/>
      <c r="BI301" s="1"/>
      <c r="BJ301" s="1387" t="s">
        <v>1077</v>
      </c>
      <c r="BK301" s="1415" t="s">
        <v>1077</v>
      </c>
      <c r="BL301" s="1415" t="s">
        <v>1077</v>
      </c>
      <c r="BM301" s="1415" t="s">
        <v>1077</v>
      </c>
      <c r="BN301" s="1053"/>
      <c r="BO301" s="1398" t="s">
        <v>1077</v>
      </c>
      <c r="BP301" s="1398" t="s">
        <v>1077</v>
      </c>
      <c r="BQ301" s="1398" t="s">
        <v>1078</v>
      </c>
      <c r="BR301" s="1398" t="s">
        <v>1078</v>
      </c>
      <c r="BS301" s="1052"/>
      <c r="BT301" s="1415" t="s">
        <v>1077</v>
      </c>
      <c r="BU301" s="1415" t="s">
        <v>1077</v>
      </c>
      <c r="BV301" s="1567" t="s">
        <v>1077</v>
      </c>
      <c r="BW301" s="1415" t="s">
        <v>1077</v>
      </c>
      <c r="BX301" s="1415" t="s">
        <v>1078</v>
      </c>
      <c r="BY301" s="1425"/>
      <c r="BZ301" s="1053"/>
      <c r="CA301" s="1"/>
      <c r="CB301" s="1"/>
    </row>
    <row r="302" spans="1:80" s="1546" customFormat="1" ht="30.75" thickBot="1" x14ac:dyDescent="0.3">
      <c r="A302" s="1519">
        <v>32104</v>
      </c>
      <c r="B302" s="1519">
        <v>321</v>
      </c>
      <c r="C302" s="1519">
        <v>321</v>
      </c>
      <c r="D302" s="1520" t="s">
        <v>456</v>
      </c>
      <c r="E302" s="1521"/>
      <c r="F302" s="1522"/>
      <c r="G302" s="1522">
        <v>1998</v>
      </c>
      <c r="H302" s="1523"/>
      <c r="I302" s="1524" t="s">
        <v>1776</v>
      </c>
      <c r="J302" s="1552">
        <v>350</v>
      </c>
      <c r="K302" s="1533" t="s">
        <v>1767</v>
      </c>
      <c r="L302" s="1527"/>
      <c r="M302" s="1527"/>
      <c r="N302" s="1553"/>
      <c r="O302" s="1526"/>
      <c r="P302" s="1526" t="s">
        <v>1768</v>
      </c>
      <c r="Q302" s="1526" t="s">
        <v>1768</v>
      </c>
      <c r="R302" s="1527" t="s">
        <v>1129</v>
      </c>
      <c r="S302" s="1527" t="s">
        <v>1092</v>
      </c>
      <c r="T302" s="1564"/>
      <c r="U302" s="1564">
        <v>2021</v>
      </c>
      <c r="V302" s="1529">
        <v>71952</v>
      </c>
      <c r="W302" s="1526" t="s">
        <v>1769</v>
      </c>
      <c r="X302" s="1530" t="s">
        <v>1770</v>
      </c>
      <c r="Y302" s="1529"/>
      <c r="Z302" s="1529"/>
      <c r="AA302" s="1527"/>
      <c r="AB302" s="1531"/>
      <c r="AC302" s="1532"/>
      <c r="AD302" s="1533"/>
      <c r="AE302" s="1529"/>
      <c r="AF302" s="1534"/>
      <c r="AG302" s="1535" t="s">
        <v>1295</v>
      </c>
      <c r="AH302" s="1526" t="s">
        <v>1772</v>
      </c>
      <c r="AI302" s="1536"/>
      <c r="AJ302" s="1537"/>
      <c r="AK302" s="1538"/>
      <c r="AL302" s="1539"/>
      <c r="AM302" s="1540"/>
      <c r="AN302" s="1541">
        <v>1</v>
      </c>
      <c r="AO302" s="1533" t="s">
        <v>1295</v>
      </c>
      <c r="AP302" s="1533" t="s">
        <v>1295</v>
      </c>
      <c r="AQ302" s="1527" t="s">
        <v>1151</v>
      </c>
      <c r="AR302" s="1527" t="s">
        <v>1151</v>
      </c>
      <c r="AS302" s="1527"/>
      <c r="AT302" s="1527" t="s">
        <v>1151</v>
      </c>
      <c r="AU302" s="1542" t="s">
        <v>1151</v>
      </c>
      <c r="AV302" s="1527" t="s">
        <v>1296</v>
      </c>
      <c r="AW302" s="1564" t="s">
        <v>1151</v>
      </c>
      <c r="AX302" s="1564" t="s">
        <v>1296</v>
      </c>
      <c r="AY302" s="1527" t="s">
        <v>1481</v>
      </c>
      <c r="AZ302" s="1527" t="s">
        <v>1216</v>
      </c>
      <c r="BA302" s="1564" t="s">
        <v>1296</v>
      </c>
      <c r="BB302" s="1564" t="s">
        <v>1296</v>
      </c>
      <c r="BC302" s="1527" t="s">
        <v>1398</v>
      </c>
      <c r="BD302" s="1527" t="s">
        <v>1296</v>
      </c>
      <c r="BE302" s="1556" t="s">
        <v>1749</v>
      </c>
      <c r="BF302" s="1527"/>
      <c r="BG302" s="1544"/>
      <c r="BH302" s="1545"/>
      <c r="BJ302" s="1547"/>
      <c r="BK302" s="1548"/>
      <c r="BL302" s="1548"/>
      <c r="BM302" s="1548"/>
      <c r="BN302" s="1563"/>
      <c r="BO302" s="1548"/>
      <c r="BP302" s="1548"/>
      <c r="BQ302" s="1548"/>
      <c r="BR302" s="1548"/>
      <c r="BS302" s="1563"/>
      <c r="BT302" s="1548"/>
      <c r="BU302" s="1548"/>
      <c r="BV302" s="1567"/>
      <c r="BW302" s="1548"/>
      <c r="BX302" s="1548"/>
      <c r="BY302" s="1550"/>
      <c r="BZ302" s="1563"/>
    </row>
    <row r="303" spans="1:80" s="57" customFormat="1" ht="38.25" customHeight="1" x14ac:dyDescent="0.25">
      <c r="A303" s="1519">
        <v>32502</v>
      </c>
      <c r="B303" s="1519">
        <v>325</v>
      </c>
      <c r="C303" s="1519">
        <v>325</v>
      </c>
      <c r="D303" s="1520" t="s">
        <v>461</v>
      </c>
      <c r="E303" s="1521"/>
      <c r="F303" s="1522"/>
      <c r="G303" s="1522">
        <v>2008</v>
      </c>
      <c r="H303" s="1523"/>
      <c r="I303" s="1524" t="s">
        <v>1787</v>
      </c>
      <c r="J303" s="1525">
        <v>597</v>
      </c>
      <c r="K303" s="1533" t="s">
        <v>1778</v>
      </c>
      <c r="L303" s="1527"/>
      <c r="M303" s="1527"/>
      <c r="N303" s="1553"/>
      <c r="O303" s="1526"/>
      <c r="P303" s="1526" t="s">
        <v>1781</v>
      </c>
      <c r="Q303" s="1526" t="s">
        <v>1781</v>
      </c>
      <c r="R303" s="1527" t="s">
        <v>1110</v>
      </c>
      <c r="S303" s="1527" t="s">
        <v>1092</v>
      </c>
      <c r="T303" s="1527"/>
      <c r="U303" s="1527">
        <v>2008</v>
      </c>
      <c r="V303" s="1529">
        <v>1165516</v>
      </c>
      <c r="W303" s="1526"/>
      <c r="X303" s="1530" t="s">
        <v>1785</v>
      </c>
      <c r="Y303" s="1526" t="s">
        <v>1783</v>
      </c>
      <c r="Z303" s="1529"/>
      <c r="AA303" s="1527"/>
      <c r="AB303" s="1565">
        <v>0.75</v>
      </c>
      <c r="AC303" s="1532"/>
      <c r="AD303" s="1526" t="s">
        <v>1784</v>
      </c>
      <c r="AE303" s="1529"/>
      <c r="AF303" s="1534"/>
      <c r="AG303" s="1535" t="s">
        <v>1138</v>
      </c>
      <c r="AH303" s="1526" t="s">
        <v>1785</v>
      </c>
      <c r="AI303" s="1536"/>
      <c r="AJ303" s="1537"/>
      <c r="AK303" s="1538"/>
      <c r="AL303" s="1539" t="s">
        <v>1786</v>
      </c>
      <c r="AM303" s="1540"/>
      <c r="AN303" s="1541">
        <v>1</v>
      </c>
      <c r="AO303" s="1533" t="s">
        <v>1138</v>
      </c>
      <c r="AP303" s="1533" t="s">
        <v>1138</v>
      </c>
      <c r="AQ303" s="1527" t="s">
        <v>1151</v>
      </c>
      <c r="AR303" s="1527" t="s">
        <v>1151</v>
      </c>
      <c r="AS303" s="1527"/>
      <c r="AT303" s="1527" t="s">
        <v>1151</v>
      </c>
      <c r="AU303" s="1542" t="s">
        <v>1151</v>
      </c>
      <c r="AV303" s="1533" t="s">
        <v>1749</v>
      </c>
      <c r="AW303" s="1564" t="s">
        <v>1296</v>
      </c>
      <c r="AX303" s="1527" t="s">
        <v>1398</v>
      </c>
      <c r="AY303" s="1562" t="s">
        <v>1481</v>
      </c>
      <c r="AZ303" s="1562" t="s">
        <v>1732</v>
      </c>
      <c r="BA303" s="1527" t="s">
        <v>1398</v>
      </c>
      <c r="BB303" s="1564" t="s">
        <v>1296</v>
      </c>
      <c r="BC303" s="1527" t="s">
        <v>1296</v>
      </c>
      <c r="BD303" s="1527" t="s">
        <v>1296</v>
      </c>
      <c r="BE303" s="1543" t="s">
        <v>1482</v>
      </c>
      <c r="BF303" s="1527"/>
      <c r="BG303" s="1544"/>
      <c r="BH303" s="1545"/>
      <c r="BI303" s="1546"/>
      <c r="BJ303" s="1547"/>
      <c r="BK303" s="1548"/>
      <c r="BL303" s="1548"/>
      <c r="BM303" s="1548"/>
      <c r="BN303" s="1601"/>
      <c r="BO303" s="1548"/>
      <c r="BP303" s="1548"/>
      <c r="BQ303" s="1548"/>
      <c r="BR303" s="1548"/>
      <c r="BS303" s="1601"/>
      <c r="BT303" s="1548"/>
      <c r="BU303" s="1548"/>
      <c r="BV303" s="1567"/>
      <c r="BW303" s="1548"/>
      <c r="BX303" s="1548"/>
      <c r="BY303" s="1550"/>
      <c r="BZ303" s="1601"/>
      <c r="CA303" s="1546"/>
      <c r="CB303" s="1546"/>
    </row>
    <row r="304" spans="1:80" ht="30.75" customHeight="1" x14ac:dyDescent="0.25">
      <c r="A304" s="38">
        <v>32501</v>
      </c>
      <c r="B304" s="1064">
        <v>325</v>
      </c>
      <c r="C304" s="21">
        <v>325</v>
      </c>
      <c r="D304" s="1196" t="s">
        <v>457</v>
      </c>
      <c r="E304" s="54"/>
      <c r="F304" s="254"/>
      <c r="G304" s="254">
        <v>2008</v>
      </c>
      <c r="H304" s="1584"/>
      <c r="I304" s="40" t="s">
        <v>1777</v>
      </c>
      <c r="J304" s="24">
        <v>597</v>
      </c>
      <c r="K304" s="497" t="s">
        <v>1778</v>
      </c>
      <c r="M304" s="107"/>
      <c r="N304" s="506" t="s">
        <v>1779</v>
      </c>
      <c r="O304" s="74" t="s">
        <v>1780</v>
      </c>
      <c r="P304" s="74" t="s">
        <v>1781</v>
      </c>
      <c r="Q304" s="74" t="s">
        <v>1781</v>
      </c>
      <c r="R304" s="107" t="s">
        <v>1110</v>
      </c>
      <c r="S304" s="107" t="s">
        <v>1092</v>
      </c>
      <c r="U304" s="107">
        <v>2008</v>
      </c>
      <c r="V304" s="121">
        <v>1165516</v>
      </c>
      <c r="X304" s="663" t="s">
        <v>1782</v>
      </c>
      <c r="Y304" s="74" t="s">
        <v>1783</v>
      </c>
      <c r="AB304" s="161">
        <v>0.75</v>
      </c>
      <c r="AD304" s="74" t="s">
        <v>1784</v>
      </c>
      <c r="AG304" s="318" t="s">
        <v>1138</v>
      </c>
      <c r="AH304" s="74" t="s">
        <v>1785</v>
      </c>
      <c r="AI304" s="465"/>
      <c r="AJ304" s="888"/>
      <c r="AL304" s="468" t="s">
        <v>1786</v>
      </c>
      <c r="AN304" s="813">
        <v>1</v>
      </c>
      <c r="AO304" s="497" t="s">
        <v>1138</v>
      </c>
      <c r="AP304" s="497" t="s">
        <v>1138</v>
      </c>
      <c r="AQ304" s="107" t="s">
        <v>1151</v>
      </c>
      <c r="AR304" s="107" t="s">
        <v>1151</v>
      </c>
      <c r="AT304" s="107" t="s">
        <v>1151</v>
      </c>
      <c r="AU304" s="998" t="s">
        <v>1151</v>
      </c>
      <c r="AV304" s="497" t="s">
        <v>1749</v>
      </c>
      <c r="AW304" s="460" t="s">
        <v>1296</v>
      </c>
      <c r="AX304" s="107" t="s">
        <v>1398</v>
      </c>
      <c r="AY304" s="461" t="s">
        <v>1481</v>
      </c>
      <c r="AZ304" s="461" t="s">
        <v>1732</v>
      </c>
      <c r="BA304" s="107" t="s">
        <v>1398</v>
      </c>
      <c r="BB304" s="460" t="s">
        <v>1296</v>
      </c>
      <c r="BC304" s="107" t="s">
        <v>1296</v>
      </c>
      <c r="BD304" s="107" t="s">
        <v>1296</v>
      </c>
      <c r="BE304" s="595" t="s">
        <v>1482</v>
      </c>
      <c r="BF304" s="107"/>
      <c r="BJ304" s="1387" t="s">
        <v>1077</v>
      </c>
      <c r="BK304" s="1415" t="s">
        <v>1077</v>
      </c>
      <c r="BL304" s="1415" t="s">
        <v>1078</v>
      </c>
      <c r="BM304" s="1415" t="s">
        <v>1077</v>
      </c>
      <c r="BN304" s="1595"/>
      <c r="BO304" s="1398" t="s">
        <v>1077</v>
      </c>
      <c r="BP304" s="1398" t="s">
        <v>1077</v>
      </c>
      <c r="BQ304" s="1398" t="s">
        <v>1077</v>
      </c>
      <c r="BR304" s="1399"/>
      <c r="BS304" s="1610"/>
      <c r="BT304" s="1415" t="s">
        <v>1077</v>
      </c>
      <c r="BU304" s="1415" t="s">
        <v>1077</v>
      </c>
      <c r="BV304" s="1567" t="s">
        <v>1077</v>
      </c>
      <c r="BW304" s="1415" t="s">
        <v>1077</v>
      </c>
      <c r="BX304" s="1415" t="s">
        <v>1077</v>
      </c>
      <c r="BY304" s="1425"/>
      <c r="BZ304" s="1595"/>
    </row>
    <row r="305" spans="1:80" ht="30.75" customHeight="1" x14ac:dyDescent="0.25">
      <c r="A305" s="1519">
        <v>32503</v>
      </c>
      <c r="B305" s="1519">
        <v>325</v>
      </c>
      <c r="C305" s="1519">
        <v>325</v>
      </c>
      <c r="D305" s="1520" t="s">
        <v>462</v>
      </c>
      <c r="E305" s="1521"/>
      <c r="F305" s="1522"/>
      <c r="G305" s="1522">
        <v>2008</v>
      </c>
      <c r="H305" s="1523"/>
      <c r="I305" s="1524" t="s">
        <v>1788</v>
      </c>
      <c r="J305" s="1525">
        <v>597</v>
      </c>
      <c r="K305" s="1526" t="s">
        <v>1778</v>
      </c>
      <c r="L305" s="1527"/>
      <c r="M305" s="1527"/>
      <c r="N305" s="1553"/>
      <c r="O305" s="1526"/>
      <c r="P305" s="1526" t="s">
        <v>1781</v>
      </c>
      <c r="Q305" s="1526" t="s">
        <v>1781</v>
      </c>
      <c r="R305" s="1527" t="s">
        <v>1110</v>
      </c>
      <c r="S305" s="1527" t="s">
        <v>1092</v>
      </c>
      <c r="T305" s="1527"/>
      <c r="U305" s="1527">
        <v>2008</v>
      </c>
      <c r="V305" s="1529">
        <v>1165516</v>
      </c>
      <c r="W305" s="1526"/>
      <c r="X305" s="1530" t="s">
        <v>1785</v>
      </c>
      <c r="Y305" s="1526" t="s">
        <v>1783</v>
      </c>
      <c r="Z305" s="1529"/>
      <c r="AA305" s="1527"/>
      <c r="AB305" s="1565">
        <v>0.75</v>
      </c>
      <c r="AC305" s="1532"/>
      <c r="AD305" s="1526" t="s">
        <v>1784</v>
      </c>
      <c r="AE305" s="1529"/>
      <c r="AF305" s="1534"/>
      <c r="AG305" s="1535" t="s">
        <v>1138</v>
      </c>
      <c r="AH305" s="1526" t="s">
        <v>1785</v>
      </c>
      <c r="AI305" s="1536"/>
      <c r="AJ305" s="1537"/>
      <c r="AK305" s="1538"/>
      <c r="AL305" s="1539" t="s">
        <v>1786</v>
      </c>
      <c r="AM305" s="1540"/>
      <c r="AN305" s="1541">
        <v>1</v>
      </c>
      <c r="AO305" s="1533" t="s">
        <v>1138</v>
      </c>
      <c r="AP305" s="1533" t="s">
        <v>1138</v>
      </c>
      <c r="AQ305" s="1527" t="s">
        <v>1151</v>
      </c>
      <c r="AR305" s="1527" t="s">
        <v>1151</v>
      </c>
      <c r="AS305" s="1527"/>
      <c r="AT305" s="1527" t="s">
        <v>1151</v>
      </c>
      <c r="AU305" s="1542" t="s">
        <v>1151</v>
      </c>
      <c r="AV305" s="1533" t="s">
        <v>1749</v>
      </c>
      <c r="AW305" s="1564" t="s">
        <v>1296</v>
      </c>
      <c r="AX305" s="1527" t="s">
        <v>1398</v>
      </c>
      <c r="AY305" s="1562" t="s">
        <v>1481</v>
      </c>
      <c r="AZ305" s="1562" t="s">
        <v>1732</v>
      </c>
      <c r="BA305" s="1527" t="s">
        <v>1398</v>
      </c>
      <c r="BB305" s="1564" t="s">
        <v>1296</v>
      </c>
      <c r="BC305" s="1527" t="s">
        <v>1296</v>
      </c>
      <c r="BD305" s="1527" t="s">
        <v>1296</v>
      </c>
      <c r="BE305" s="1543" t="s">
        <v>1482</v>
      </c>
      <c r="BF305" s="1527"/>
      <c r="BG305" s="1544"/>
      <c r="BH305" s="1545"/>
      <c r="BI305" s="1546"/>
      <c r="BJ305" s="1547"/>
      <c r="BK305" s="1548"/>
      <c r="BL305" s="1548"/>
      <c r="BM305" s="1548"/>
      <c r="BN305" s="1601"/>
      <c r="BO305" s="1548"/>
      <c r="BP305" s="1548"/>
      <c r="BQ305" s="1548"/>
      <c r="BR305" s="1548"/>
      <c r="BS305" s="1601"/>
      <c r="BT305" s="1548"/>
      <c r="BU305" s="1548"/>
      <c r="BV305" s="1567"/>
      <c r="BW305" s="1548"/>
      <c r="BX305" s="1548"/>
      <c r="BY305" s="1550"/>
      <c r="BZ305" s="1601"/>
      <c r="CA305" s="1546"/>
      <c r="CB305" s="1546"/>
    </row>
    <row r="306" spans="1:80" ht="30.75" customHeight="1" x14ac:dyDescent="0.25">
      <c r="A306" s="1519">
        <v>32505</v>
      </c>
      <c r="B306" s="1519">
        <v>325</v>
      </c>
      <c r="C306" s="1519">
        <v>325</v>
      </c>
      <c r="D306" s="1520" t="s">
        <v>464</v>
      </c>
      <c r="E306" s="1521"/>
      <c r="F306" s="1522"/>
      <c r="G306" s="1522">
        <v>2008</v>
      </c>
      <c r="H306" s="1523"/>
      <c r="I306" s="1524" t="s">
        <v>1790</v>
      </c>
      <c r="J306" s="1525">
        <v>597</v>
      </c>
      <c r="K306" s="1526" t="s">
        <v>1778</v>
      </c>
      <c r="L306" s="1527"/>
      <c r="M306" s="1527"/>
      <c r="N306" s="1553"/>
      <c r="O306" s="1526"/>
      <c r="P306" s="1526" t="s">
        <v>1781</v>
      </c>
      <c r="Q306" s="1526" t="s">
        <v>1781</v>
      </c>
      <c r="R306" s="1527" t="s">
        <v>1110</v>
      </c>
      <c r="S306" s="1527" t="s">
        <v>1092</v>
      </c>
      <c r="T306" s="1527"/>
      <c r="U306" s="1527">
        <v>2008</v>
      </c>
      <c r="V306" s="1529">
        <v>1165516</v>
      </c>
      <c r="W306" s="1526"/>
      <c r="X306" s="1530" t="s">
        <v>1785</v>
      </c>
      <c r="Y306" s="1526" t="s">
        <v>1783</v>
      </c>
      <c r="Z306" s="1529"/>
      <c r="AA306" s="1527"/>
      <c r="AB306" s="1565">
        <v>0.75</v>
      </c>
      <c r="AC306" s="1532"/>
      <c r="AD306" s="1526" t="s">
        <v>1784</v>
      </c>
      <c r="AE306" s="1529"/>
      <c r="AF306" s="1534"/>
      <c r="AG306" s="1535" t="s">
        <v>1138</v>
      </c>
      <c r="AH306" s="1526" t="s">
        <v>1785</v>
      </c>
      <c r="AI306" s="1536"/>
      <c r="AJ306" s="1537"/>
      <c r="AK306" s="1538"/>
      <c r="AL306" s="1539" t="s">
        <v>1786</v>
      </c>
      <c r="AM306" s="1540"/>
      <c r="AN306" s="1541">
        <v>1</v>
      </c>
      <c r="AO306" s="1533" t="s">
        <v>1138</v>
      </c>
      <c r="AP306" s="1533" t="s">
        <v>1138</v>
      </c>
      <c r="AQ306" s="1527" t="s">
        <v>1151</v>
      </c>
      <c r="AR306" s="1527" t="s">
        <v>1151</v>
      </c>
      <c r="AS306" s="1527"/>
      <c r="AT306" s="1527" t="s">
        <v>1151</v>
      </c>
      <c r="AU306" s="1542" t="s">
        <v>1151</v>
      </c>
      <c r="AV306" s="1533" t="s">
        <v>1749</v>
      </c>
      <c r="AW306" s="1564" t="s">
        <v>1296</v>
      </c>
      <c r="AX306" s="1527" t="s">
        <v>1398</v>
      </c>
      <c r="AY306" s="1562" t="s">
        <v>1481</v>
      </c>
      <c r="AZ306" s="1562" t="s">
        <v>1732</v>
      </c>
      <c r="BA306" s="1527" t="s">
        <v>1398</v>
      </c>
      <c r="BB306" s="1564" t="s">
        <v>1296</v>
      </c>
      <c r="BC306" s="1527" t="s">
        <v>1296</v>
      </c>
      <c r="BD306" s="1527" t="s">
        <v>1296</v>
      </c>
      <c r="BE306" s="1543" t="s">
        <v>1482</v>
      </c>
      <c r="BF306" s="1527"/>
      <c r="BG306" s="1544"/>
      <c r="BH306" s="1545"/>
      <c r="BI306" s="1546"/>
      <c r="BJ306" s="1547"/>
      <c r="BK306" s="1548"/>
      <c r="BL306" s="1548"/>
      <c r="BM306" s="1548"/>
      <c r="BN306" s="1601"/>
      <c r="BO306" s="1548"/>
      <c r="BP306" s="1548"/>
      <c r="BQ306" s="1548"/>
      <c r="BR306" s="1548"/>
      <c r="BS306" s="1601"/>
      <c r="BT306" s="1548"/>
      <c r="BU306" s="1548"/>
      <c r="BV306" s="1567"/>
      <c r="BW306" s="1548"/>
      <c r="BX306" s="1548"/>
      <c r="BY306" s="1550"/>
      <c r="BZ306" s="1601"/>
      <c r="CA306" s="1546"/>
      <c r="CB306" s="1546"/>
    </row>
    <row r="307" spans="1:80" ht="30.75" customHeight="1" thickBot="1" x14ac:dyDescent="0.3">
      <c r="A307" s="1519">
        <v>32504</v>
      </c>
      <c r="B307" s="1519">
        <v>325</v>
      </c>
      <c r="C307" s="1519">
        <v>325</v>
      </c>
      <c r="D307" s="1520" t="s">
        <v>463</v>
      </c>
      <c r="E307" s="1521"/>
      <c r="F307" s="1522"/>
      <c r="G307" s="1522">
        <v>2008</v>
      </c>
      <c r="H307" s="1523"/>
      <c r="I307" s="1524" t="s">
        <v>1789</v>
      </c>
      <c r="J307" s="1525">
        <v>597</v>
      </c>
      <c r="K307" s="1526" t="s">
        <v>1778</v>
      </c>
      <c r="L307" s="1527"/>
      <c r="M307" s="1527"/>
      <c r="N307" s="1553"/>
      <c r="O307" s="1526"/>
      <c r="P307" s="1526" t="s">
        <v>1781</v>
      </c>
      <c r="Q307" s="1526" t="s">
        <v>1781</v>
      </c>
      <c r="R307" s="1527" t="s">
        <v>1110</v>
      </c>
      <c r="S307" s="1527" t="s">
        <v>1092</v>
      </c>
      <c r="T307" s="1527"/>
      <c r="U307" s="1527">
        <v>2008</v>
      </c>
      <c r="V307" s="1529">
        <v>1165516</v>
      </c>
      <c r="W307" s="1526"/>
      <c r="X307" s="1530" t="s">
        <v>1785</v>
      </c>
      <c r="Y307" s="1526" t="s">
        <v>1783</v>
      </c>
      <c r="Z307" s="1529"/>
      <c r="AA307" s="1527"/>
      <c r="AB307" s="1565">
        <v>0.75</v>
      </c>
      <c r="AC307" s="1532"/>
      <c r="AD307" s="1526" t="s">
        <v>1784</v>
      </c>
      <c r="AE307" s="1529"/>
      <c r="AF307" s="1534"/>
      <c r="AG307" s="1535" t="s">
        <v>1138</v>
      </c>
      <c r="AH307" s="1526" t="s">
        <v>1785</v>
      </c>
      <c r="AI307" s="1536"/>
      <c r="AJ307" s="1537"/>
      <c r="AK307" s="1538"/>
      <c r="AL307" s="1539" t="s">
        <v>1786</v>
      </c>
      <c r="AM307" s="1540"/>
      <c r="AN307" s="1541">
        <v>1</v>
      </c>
      <c r="AO307" s="1533" t="s">
        <v>1138</v>
      </c>
      <c r="AP307" s="1533" t="s">
        <v>1138</v>
      </c>
      <c r="AQ307" s="1527" t="s">
        <v>1151</v>
      </c>
      <c r="AR307" s="1527" t="s">
        <v>1151</v>
      </c>
      <c r="AS307" s="1527"/>
      <c r="AT307" s="1527" t="s">
        <v>1151</v>
      </c>
      <c r="AU307" s="1542" t="s">
        <v>1151</v>
      </c>
      <c r="AV307" s="1533" t="s">
        <v>1749</v>
      </c>
      <c r="AW307" s="1564" t="s">
        <v>1296</v>
      </c>
      <c r="AX307" s="1527" t="s">
        <v>1398</v>
      </c>
      <c r="AY307" s="1562" t="s">
        <v>1481</v>
      </c>
      <c r="AZ307" s="1562" t="s">
        <v>1732</v>
      </c>
      <c r="BA307" s="1527" t="s">
        <v>1398</v>
      </c>
      <c r="BB307" s="1564" t="s">
        <v>1296</v>
      </c>
      <c r="BC307" s="1527" t="s">
        <v>1296</v>
      </c>
      <c r="BD307" s="1527" t="s">
        <v>1296</v>
      </c>
      <c r="BE307" s="1543" t="s">
        <v>1482</v>
      </c>
      <c r="BF307" s="1527"/>
      <c r="BG307" s="1544"/>
      <c r="BH307" s="1545"/>
      <c r="BI307" s="1546"/>
      <c r="BJ307" s="1547"/>
      <c r="BK307" s="1548"/>
      <c r="BL307" s="1548"/>
      <c r="BM307" s="1548"/>
      <c r="BN307" s="1601"/>
      <c r="BO307" s="1548"/>
      <c r="BP307" s="1548"/>
      <c r="BQ307" s="1548"/>
      <c r="BR307" s="1548"/>
      <c r="BS307" s="1601"/>
      <c r="BT307" s="1548"/>
      <c r="BU307" s="1548"/>
      <c r="BV307" s="1567"/>
      <c r="BW307" s="1548"/>
      <c r="BX307" s="1548"/>
      <c r="BY307" s="1550"/>
      <c r="BZ307" s="1601"/>
      <c r="CA307" s="1546"/>
      <c r="CB307" s="1546"/>
    </row>
    <row r="308" spans="1:80" ht="30" x14ac:dyDescent="0.25">
      <c r="A308" s="21">
        <v>330</v>
      </c>
      <c r="B308" s="1064">
        <v>36</v>
      </c>
      <c r="C308" s="45">
        <v>330</v>
      </c>
      <c r="D308" s="1202" t="s">
        <v>465</v>
      </c>
      <c r="E308" s="1400" t="s">
        <v>1077</v>
      </c>
      <c r="F308" s="439"/>
      <c r="G308" s="439">
        <v>2005</v>
      </c>
      <c r="H308" s="55"/>
      <c r="I308" s="103"/>
      <c r="J308" s="34"/>
      <c r="K308" s="526"/>
      <c r="L308" s="500"/>
      <c r="M308" s="500"/>
      <c r="N308" s="534"/>
      <c r="O308" s="109"/>
      <c r="P308" s="109"/>
      <c r="Q308" s="109"/>
      <c r="R308" s="526" t="s">
        <v>1086</v>
      </c>
      <c r="S308" s="526" t="s">
        <v>1086</v>
      </c>
      <c r="T308" s="500"/>
      <c r="U308" s="500"/>
      <c r="V308" s="190"/>
      <c r="W308" s="109"/>
      <c r="X308" s="878"/>
      <c r="Y308" s="190"/>
      <c r="Z308" s="190"/>
      <c r="AA308" s="500"/>
      <c r="AB308" s="63"/>
      <c r="AC308" s="193"/>
      <c r="AD308" s="526"/>
      <c r="AE308" s="190"/>
      <c r="AF308" s="649"/>
      <c r="AG308" s="1162" t="s">
        <v>1791</v>
      </c>
      <c r="AH308" s="558"/>
      <c r="AI308" s="1124"/>
      <c r="AJ308" s="1125"/>
      <c r="AK308" s="475"/>
      <c r="AL308" s="491"/>
      <c r="AM308" s="616"/>
      <c r="AN308" s="1302">
        <v>4</v>
      </c>
      <c r="AO308" s="985" t="s">
        <v>1076</v>
      </c>
      <c r="AP308" s="985" t="s">
        <v>1076</v>
      </c>
      <c r="AQ308" s="581"/>
      <c r="AR308" s="500"/>
      <c r="AS308" s="500"/>
      <c r="AT308" s="581"/>
      <c r="AU308" s="1003"/>
      <c r="AV308" s="500" t="s">
        <v>1101</v>
      </c>
      <c r="AW308" s="500"/>
      <c r="AX308" s="500"/>
      <c r="AY308" s="500"/>
      <c r="AZ308" s="500"/>
      <c r="BA308" s="500"/>
      <c r="BB308" s="581"/>
      <c r="BC308" s="500"/>
      <c r="BD308" s="500"/>
      <c r="BE308" s="603"/>
      <c r="BF308" s="581"/>
      <c r="BG308" s="602"/>
      <c r="BH308" s="56"/>
      <c r="BI308" s="57"/>
      <c r="BJ308" s="1335"/>
      <c r="BK308" s="1366"/>
      <c r="BL308" s="1366"/>
      <c r="BM308" s="1366"/>
      <c r="BN308" s="1463"/>
      <c r="BO308" s="1392"/>
      <c r="BP308" s="1392"/>
      <c r="BQ308" s="1392"/>
      <c r="BR308" s="1392"/>
      <c r="BS308" s="1619"/>
      <c r="BT308" s="1366"/>
      <c r="BU308" s="1366"/>
      <c r="BV308" s="1366"/>
      <c r="BW308" s="1366"/>
      <c r="BX308" s="1366"/>
      <c r="BY308" s="1419"/>
      <c r="BZ308" s="1463"/>
      <c r="CA308" s="57"/>
      <c r="CB308" s="57"/>
    </row>
    <row r="309" spans="1:80" ht="30" x14ac:dyDescent="0.25">
      <c r="A309" s="38">
        <v>33102</v>
      </c>
      <c r="B309" s="1064">
        <v>24</v>
      </c>
      <c r="C309" s="21">
        <v>331</v>
      </c>
      <c r="D309" s="1196" t="s">
        <v>1796</v>
      </c>
      <c r="E309" s="1584">
        <v>1</v>
      </c>
      <c r="F309" s="254"/>
      <c r="G309" s="254">
        <v>2007</v>
      </c>
      <c r="H309" s="1584"/>
      <c r="I309" s="40" t="s">
        <v>1797</v>
      </c>
      <c r="J309" s="24">
        <v>296</v>
      </c>
      <c r="M309" s="107"/>
      <c r="P309" s="74" t="s">
        <v>1797</v>
      </c>
      <c r="Q309" s="74" t="s">
        <v>1797</v>
      </c>
      <c r="R309" s="335" t="s">
        <v>1317</v>
      </c>
      <c r="S309" s="335" t="s">
        <v>1317</v>
      </c>
      <c r="T309" s="870">
        <v>2983</v>
      </c>
      <c r="U309" s="870"/>
      <c r="V309" s="1116"/>
      <c r="W309" s="869"/>
      <c r="X309" s="879"/>
      <c r="AG309" s="1164"/>
      <c r="AH309" s="560"/>
      <c r="AI309" s="1129"/>
      <c r="AJ309" s="1130"/>
      <c r="AN309" s="813">
        <v>4</v>
      </c>
      <c r="AO309" s="987"/>
      <c r="AP309" s="987" t="s">
        <v>1131</v>
      </c>
      <c r="AV309" s="107" t="s">
        <v>1101</v>
      </c>
      <c r="BB309" s="510"/>
      <c r="BE309" s="589"/>
      <c r="BJ309" s="1335"/>
      <c r="BK309" s="1366"/>
      <c r="BL309" s="1366"/>
      <c r="BM309" s="1366"/>
      <c r="BN309" s="1053"/>
      <c r="BO309" s="1392"/>
      <c r="BP309" s="1392"/>
      <c r="BQ309" s="1392"/>
      <c r="BR309" s="1392"/>
      <c r="BS309" s="1611"/>
      <c r="BT309" s="1366"/>
      <c r="BU309" s="1366"/>
      <c r="BV309" s="1366"/>
      <c r="BW309" s="1366"/>
      <c r="BX309" s="1366"/>
      <c r="BY309" s="1419"/>
      <c r="BZ309" s="1053"/>
    </row>
    <row r="310" spans="1:80" x14ac:dyDescent="0.25">
      <c r="A310" s="38">
        <v>33103</v>
      </c>
      <c r="B310" s="1064">
        <v>24</v>
      </c>
      <c r="C310" s="21">
        <v>331</v>
      </c>
      <c r="D310" s="1196" t="s">
        <v>1798</v>
      </c>
      <c r="E310" s="1584">
        <v>1</v>
      </c>
      <c r="F310" s="254"/>
      <c r="G310" s="254">
        <v>2007</v>
      </c>
      <c r="H310" s="1584"/>
      <c r="I310" s="40" t="s">
        <v>1799</v>
      </c>
      <c r="J310" s="24">
        <v>290</v>
      </c>
      <c r="M310" s="107"/>
      <c r="P310" s="74" t="s">
        <v>1799</v>
      </c>
      <c r="Q310" s="74" t="s">
        <v>1088</v>
      </c>
      <c r="R310" s="353"/>
      <c r="S310" s="353"/>
      <c r="T310" s="870">
        <v>3462</v>
      </c>
      <c r="U310" s="870"/>
      <c r="V310" s="1116"/>
      <c r="W310" s="869"/>
      <c r="X310" s="879"/>
      <c r="AG310" s="1164"/>
      <c r="AH310" s="560"/>
      <c r="AI310" s="1129"/>
      <c r="AJ310" s="1130"/>
      <c r="AN310" s="813">
        <v>4</v>
      </c>
      <c r="AO310" s="987"/>
      <c r="AP310" s="987" t="s">
        <v>1131</v>
      </c>
      <c r="AV310" s="107" t="s">
        <v>1101</v>
      </c>
      <c r="BB310" s="510"/>
      <c r="BE310" s="589"/>
      <c r="BJ310" s="1335"/>
      <c r="BK310" s="1366"/>
      <c r="BL310" s="1366"/>
      <c r="BM310" s="1366"/>
      <c r="BN310" s="1053"/>
      <c r="BO310" s="1392"/>
      <c r="BP310" s="1392"/>
      <c r="BQ310" s="1392"/>
      <c r="BR310" s="1392"/>
      <c r="BS310" s="1611"/>
      <c r="BT310" s="1366"/>
      <c r="BU310" s="1366"/>
      <c r="BV310" s="1366"/>
      <c r="BW310" s="1366"/>
      <c r="BX310" s="1366"/>
      <c r="BY310" s="1419"/>
      <c r="BZ310" s="1053"/>
    </row>
    <row r="311" spans="1:80" ht="30" x14ac:dyDescent="0.25">
      <c r="A311" s="38">
        <v>33101</v>
      </c>
      <c r="B311" s="1064">
        <v>24</v>
      </c>
      <c r="C311" s="21">
        <v>331</v>
      </c>
      <c r="D311" s="1196" t="s">
        <v>1794</v>
      </c>
      <c r="E311" s="1584">
        <v>1</v>
      </c>
      <c r="F311" s="254"/>
      <c r="G311" s="254">
        <v>2007</v>
      </c>
      <c r="H311" s="1584"/>
      <c r="I311" s="40" t="s">
        <v>1795</v>
      </c>
      <c r="J311" s="24">
        <v>346</v>
      </c>
      <c r="M311" s="107"/>
      <c r="P311" s="74" t="s">
        <v>1795</v>
      </c>
      <c r="Q311" s="74" t="s">
        <v>1795</v>
      </c>
      <c r="R311" s="335" t="s">
        <v>1317</v>
      </c>
      <c r="S311" s="335" t="s">
        <v>1317</v>
      </c>
      <c r="T311" s="870">
        <v>5015</v>
      </c>
      <c r="U311" s="870"/>
      <c r="V311" s="1116"/>
      <c r="W311" s="869"/>
      <c r="X311" s="879"/>
      <c r="AG311" s="1164"/>
      <c r="AH311" s="560"/>
      <c r="AI311" s="1129"/>
      <c r="AJ311" s="1130"/>
      <c r="AN311" s="813">
        <v>4</v>
      </c>
      <c r="AO311" s="987"/>
      <c r="AP311" s="987" t="s">
        <v>1131</v>
      </c>
      <c r="AV311" s="107" t="s">
        <v>1101</v>
      </c>
      <c r="BB311" s="510"/>
      <c r="BE311" s="589"/>
      <c r="BJ311" s="1335"/>
      <c r="BK311" s="1366"/>
      <c r="BL311" s="1366"/>
      <c r="BM311" s="1366"/>
      <c r="BN311" s="1053"/>
      <c r="BO311" s="1392"/>
      <c r="BP311" s="1392"/>
      <c r="BQ311" s="1392"/>
      <c r="BR311" s="1392"/>
      <c r="BS311" s="1611"/>
      <c r="BT311" s="1366"/>
      <c r="BU311" s="1366"/>
      <c r="BV311" s="1366"/>
      <c r="BW311" s="1366"/>
      <c r="BX311" s="1366"/>
      <c r="BY311" s="1419"/>
      <c r="BZ311" s="1053"/>
    </row>
    <row r="312" spans="1:80" ht="30.75" thickBot="1" x14ac:dyDescent="0.3">
      <c r="A312" s="38"/>
      <c r="B312" s="1064">
        <v>24</v>
      </c>
      <c r="C312" s="21">
        <v>331</v>
      </c>
      <c r="D312" s="1196" t="s">
        <v>1792</v>
      </c>
      <c r="E312" s="54"/>
      <c r="F312" s="254"/>
      <c r="G312" s="254">
        <v>2007</v>
      </c>
      <c r="H312" s="1584"/>
      <c r="I312" s="40" t="s">
        <v>1793</v>
      </c>
      <c r="J312" s="24">
        <v>287</v>
      </c>
      <c r="M312" s="107"/>
      <c r="P312" s="74" t="s">
        <v>1793</v>
      </c>
      <c r="Q312" s="74" t="s">
        <v>1793</v>
      </c>
      <c r="R312" s="335" t="s">
        <v>1317</v>
      </c>
      <c r="S312" s="335" t="s">
        <v>1317</v>
      </c>
      <c r="T312" s="870">
        <v>2740</v>
      </c>
      <c r="U312" s="870"/>
      <c r="V312" s="1116"/>
      <c r="W312" s="869"/>
      <c r="X312" s="879"/>
      <c r="AG312" s="1163" t="s">
        <v>1791</v>
      </c>
      <c r="AI312" s="465"/>
      <c r="AJ312" s="888"/>
      <c r="AN312" s="813">
        <v>4</v>
      </c>
      <c r="AO312" s="986" t="s">
        <v>1076</v>
      </c>
      <c r="AP312" s="986" t="s">
        <v>1076</v>
      </c>
      <c r="AV312" s="107" t="s">
        <v>1101</v>
      </c>
      <c r="BB312" s="510"/>
      <c r="BE312" s="589"/>
      <c r="BJ312" s="1335"/>
      <c r="BK312" s="1366"/>
      <c r="BL312" s="1366"/>
      <c r="BM312" s="1366"/>
      <c r="BN312" s="1464"/>
      <c r="BO312" s="1392"/>
      <c r="BP312" s="1392"/>
      <c r="BQ312" s="1392"/>
      <c r="BR312" s="1392"/>
      <c r="BS312" s="1622"/>
      <c r="BT312" s="1366"/>
      <c r="BU312" s="1366"/>
      <c r="BV312" s="1366"/>
      <c r="BW312" s="1366"/>
      <c r="BX312" s="1366"/>
      <c r="BY312" s="1419"/>
      <c r="BZ312" s="1464"/>
    </row>
    <row r="313" spans="1:80" s="57" customFormat="1" ht="72" x14ac:dyDescent="0.25">
      <c r="A313" s="21">
        <v>332</v>
      </c>
      <c r="B313" s="1064">
        <v>332</v>
      </c>
      <c r="C313" s="21">
        <v>332</v>
      </c>
      <c r="D313" s="1196" t="s">
        <v>469</v>
      </c>
      <c r="E313" s="125"/>
      <c r="F313" s="254"/>
      <c r="G313" s="254">
        <v>2007</v>
      </c>
      <c r="H313" s="1584"/>
      <c r="I313" s="40"/>
      <c r="J313" s="24">
        <f xml:space="preserve"> 287 + 346+296+290</f>
        <v>1219</v>
      </c>
      <c r="K313" s="497" t="s">
        <v>1800</v>
      </c>
      <c r="L313" s="107"/>
      <c r="M313" s="107"/>
      <c r="N313" s="511"/>
      <c r="O313" s="74"/>
      <c r="P313" s="513"/>
      <c r="Q313" s="513"/>
      <c r="R313" s="497" t="s">
        <v>1317</v>
      </c>
      <c r="S313" s="497" t="s">
        <v>1317</v>
      </c>
      <c r="T313" s="107"/>
      <c r="U313" s="107"/>
      <c r="V313" s="121"/>
      <c r="W313" s="74"/>
      <c r="X313" s="879"/>
      <c r="Y313" s="121"/>
      <c r="Z313" s="121"/>
      <c r="AA313" s="107"/>
      <c r="AB313" s="3"/>
      <c r="AC313" s="10"/>
      <c r="AD313" s="497"/>
      <c r="AE313" s="121"/>
      <c r="AF313" s="642"/>
      <c r="AG313" s="1163" t="s">
        <v>1791</v>
      </c>
      <c r="AH313" s="505" t="s">
        <v>1801</v>
      </c>
      <c r="AI313" s="465" t="s">
        <v>1393</v>
      </c>
      <c r="AJ313" s="888" t="s">
        <v>1802</v>
      </c>
      <c r="AK313" s="466"/>
      <c r="AL313" s="468"/>
      <c r="AM313" s="612"/>
      <c r="AN313" s="813">
        <v>1</v>
      </c>
      <c r="AO313" s="986" t="s">
        <v>1076</v>
      </c>
      <c r="AP313" s="986" t="s">
        <v>1076</v>
      </c>
      <c r="AQ313" s="580"/>
      <c r="AR313" s="499" t="s">
        <v>1151</v>
      </c>
      <c r="AS313" s="335" t="s">
        <v>1802</v>
      </c>
      <c r="AT313" s="580"/>
      <c r="AU313" s="1001"/>
      <c r="AV313" s="499"/>
      <c r="AW313" s="499"/>
      <c r="AX313" s="499"/>
      <c r="AY313" s="499"/>
      <c r="AZ313" s="499"/>
      <c r="BA313" s="499"/>
      <c r="BB313" s="580"/>
      <c r="BC313" s="499"/>
      <c r="BD313" s="499"/>
      <c r="BE313" s="589"/>
      <c r="BF313" s="510"/>
      <c r="BG313" s="596"/>
      <c r="BH313" s="565"/>
      <c r="BI313" s="1"/>
      <c r="BJ313" s="1387"/>
      <c r="BK313" s="1415"/>
      <c r="BL313" s="1415"/>
      <c r="BM313" s="1415"/>
      <c r="BN313" s="1595"/>
      <c r="BO313" s="1398"/>
      <c r="BP313" s="1398"/>
      <c r="BQ313" s="1398"/>
      <c r="BR313" s="1398"/>
      <c r="BS313" s="1610"/>
      <c r="BT313" s="1415"/>
      <c r="BU313" s="1415"/>
      <c r="BV313" s="1567"/>
      <c r="BW313" s="1415"/>
      <c r="BX313" s="1415"/>
      <c r="BY313" s="1425"/>
      <c r="BZ313" s="1595"/>
      <c r="CA313" s="1"/>
      <c r="CB313" s="1"/>
    </row>
    <row r="314" spans="1:80" s="57" customFormat="1" x14ac:dyDescent="0.25">
      <c r="A314" s="38">
        <v>33201</v>
      </c>
      <c r="B314" s="1064">
        <v>332</v>
      </c>
      <c r="C314" s="21">
        <v>332</v>
      </c>
      <c r="D314" s="1196" t="s">
        <v>469</v>
      </c>
      <c r="E314" s="1584"/>
      <c r="F314" s="254"/>
      <c r="G314" s="254">
        <v>2007</v>
      </c>
      <c r="H314" s="1584"/>
      <c r="I314" s="40" t="s">
        <v>1793</v>
      </c>
      <c r="J314" s="802">
        <v>287</v>
      </c>
      <c r="K314" s="497"/>
      <c r="L314" s="107"/>
      <c r="M314" s="107"/>
      <c r="N314" s="511"/>
      <c r="O314" s="74"/>
      <c r="P314" s="74" t="s">
        <v>1793</v>
      </c>
      <c r="Q314" s="74" t="s">
        <v>1793</v>
      </c>
      <c r="R314" s="497" t="s">
        <v>1317</v>
      </c>
      <c r="S314" s="497" t="s">
        <v>1317</v>
      </c>
      <c r="T314" s="870">
        <v>2740</v>
      </c>
      <c r="U314" s="870"/>
      <c r="V314" s="1116"/>
      <c r="W314" s="869"/>
      <c r="X314" s="879"/>
      <c r="Y314" s="121"/>
      <c r="Z314" s="121"/>
      <c r="AA314" s="107"/>
      <c r="AB314" s="482">
        <v>0.1047</v>
      </c>
      <c r="AC314" s="10"/>
      <c r="AD314" s="497"/>
      <c r="AE314" s="121"/>
      <c r="AF314" s="642"/>
      <c r="AG314" s="1165"/>
      <c r="AH314" s="505" t="s">
        <v>1803</v>
      </c>
      <c r="AI314" s="465" t="s">
        <v>1117</v>
      </c>
      <c r="AJ314" s="888" t="s">
        <v>1804</v>
      </c>
      <c r="AK314" s="466"/>
      <c r="AL314" s="468" t="s">
        <v>1805</v>
      </c>
      <c r="AM314" s="612"/>
      <c r="AN314" s="813">
        <v>1</v>
      </c>
      <c r="AO314" s="988" t="s">
        <v>1138</v>
      </c>
      <c r="AP314" s="988" t="s">
        <v>1138</v>
      </c>
      <c r="AQ314" s="460" t="s">
        <v>1296</v>
      </c>
      <c r="AR314" s="460" t="s">
        <v>1806</v>
      </c>
      <c r="AS314" s="461" t="s">
        <v>1807</v>
      </c>
      <c r="AT314" s="460" t="s">
        <v>1296</v>
      </c>
      <c r="AU314" s="1005" t="s">
        <v>1151</v>
      </c>
      <c r="AV314" s="460" t="s">
        <v>1296</v>
      </c>
      <c r="AW314" s="460" t="s">
        <v>1296</v>
      </c>
      <c r="AX314" s="460" t="s">
        <v>1296</v>
      </c>
      <c r="AY314" s="460" t="s">
        <v>1296</v>
      </c>
      <c r="AZ314" s="460" t="s">
        <v>1296</v>
      </c>
      <c r="BA314" s="107" t="s">
        <v>1305</v>
      </c>
      <c r="BB314" s="460" t="s">
        <v>1296</v>
      </c>
      <c r="BC314" s="460" t="s">
        <v>1296</v>
      </c>
      <c r="BD314" s="460" t="s">
        <v>1296</v>
      </c>
      <c r="BE314" s="597" t="s">
        <v>1296</v>
      </c>
      <c r="BF314" s="583"/>
      <c r="BG314" s="598"/>
      <c r="BH314" s="565"/>
      <c r="BI314" s="1"/>
      <c r="BJ314" s="1387" t="s">
        <v>1077</v>
      </c>
      <c r="BK314" s="1415" t="s">
        <v>1077</v>
      </c>
      <c r="BL314" s="1415" t="s">
        <v>1078</v>
      </c>
      <c r="BM314" s="1415" t="s">
        <v>1077</v>
      </c>
      <c r="BN314" s="1595"/>
      <c r="BO314" s="1398" t="s">
        <v>1077</v>
      </c>
      <c r="BP314" s="1398" t="s">
        <v>1078</v>
      </c>
      <c r="BQ314" s="1398" t="s">
        <v>1078</v>
      </c>
      <c r="BR314" s="1398" t="s">
        <v>1078</v>
      </c>
      <c r="BS314" s="1610"/>
      <c r="BT314" s="1415" t="s">
        <v>1077</v>
      </c>
      <c r="BU314" s="1415" t="s">
        <v>1077</v>
      </c>
      <c r="BV314" s="1567" t="s">
        <v>1077</v>
      </c>
      <c r="BW314" s="1415" t="s">
        <v>1077</v>
      </c>
      <c r="BX314" s="1415" t="s">
        <v>1084</v>
      </c>
      <c r="BY314" s="1425" t="s">
        <v>1078</v>
      </c>
      <c r="BZ314" s="1595"/>
      <c r="CA314" s="1"/>
      <c r="CB314" s="1"/>
    </row>
    <row r="315" spans="1:80" s="57" customFormat="1" x14ac:dyDescent="0.25">
      <c r="A315" s="38">
        <v>33202</v>
      </c>
      <c r="B315" s="1064">
        <v>332</v>
      </c>
      <c r="C315" s="21">
        <v>332</v>
      </c>
      <c r="D315" s="1196" t="s">
        <v>469</v>
      </c>
      <c r="E315" s="1584"/>
      <c r="F315" s="254"/>
      <c r="G315" s="254">
        <v>2007</v>
      </c>
      <c r="H315" s="1584"/>
      <c r="I315" s="40" t="s">
        <v>1795</v>
      </c>
      <c r="J315" s="802">
        <v>346</v>
      </c>
      <c r="K315" s="497"/>
      <c r="L315" s="107"/>
      <c r="M315" s="107"/>
      <c r="N315" s="511"/>
      <c r="O315" s="74"/>
      <c r="P315" s="74" t="s">
        <v>1795</v>
      </c>
      <c r="Q315" s="74" t="s">
        <v>1795</v>
      </c>
      <c r="R315" s="497" t="s">
        <v>1317</v>
      </c>
      <c r="S315" s="497" t="s">
        <v>1317</v>
      </c>
      <c r="T315" s="870">
        <v>5015</v>
      </c>
      <c r="U315" s="870"/>
      <c r="V315" s="1116"/>
      <c r="W315" s="869"/>
      <c r="X315" s="879"/>
      <c r="Y315" s="121"/>
      <c r="Z315" s="121"/>
      <c r="AA315" s="107"/>
      <c r="AB315" s="482">
        <v>6.9000000000000006E-2</v>
      </c>
      <c r="AC315" s="10"/>
      <c r="AD315" s="497"/>
      <c r="AE315" s="121"/>
      <c r="AF315" s="642"/>
      <c r="AG315" s="1165"/>
      <c r="AH315" s="505" t="s">
        <v>1803</v>
      </c>
      <c r="AI315" s="465"/>
      <c r="AJ315" s="888"/>
      <c r="AK315" s="466"/>
      <c r="AL315" s="468"/>
      <c r="AM315" s="612"/>
      <c r="AN315" s="813">
        <v>1</v>
      </c>
      <c r="AO315" s="988" t="s">
        <v>1076</v>
      </c>
      <c r="AP315" s="988" t="s">
        <v>1076</v>
      </c>
      <c r="AQ315" s="460" t="s">
        <v>1296</v>
      </c>
      <c r="AR315" s="460" t="s">
        <v>1296</v>
      </c>
      <c r="AS315" s="461"/>
      <c r="AT315" s="460" t="s">
        <v>1296</v>
      </c>
      <c r="AU315" s="1005" t="s">
        <v>1151</v>
      </c>
      <c r="AV315" s="460" t="s">
        <v>1296</v>
      </c>
      <c r="AW315" s="460" t="s">
        <v>1296</v>
      </c>
      <c r="AX315" s="460" t="s">
        <v>1296</v>
      </c>
      <c r="AY315" s="460" t="s">
        <v>1296</v>
      </c>
      <c r="AZ315" s="460" t="s">
        <v>1296</v>
      </c>
      <c r="BA315" s="107" t="s">
        <v>1305</v>
      </c>
      <c r="BB315" s="460" t="s">
        <v>1296</v>
      </c>
      <c r="BC315" s="460" t="s">
        <v>1296</v>
      </c>
      <c r="BD315" s="460" t="s">
        <v>1296</v>
      </c>
      <c r="BE315" s="597" t="s">
        <v>1296</v>
      </c>
      <c r="BF315" s="583"/>
      <c r="BG315" s="598"/>
      <c r="BH315" s="565"/>
      <c r="BI315" s="1"/>
      <c r="BJ315" s="1387" t="s">
        <v>1077</v>
      </c>
      <c r="BK315" s="1415" t="s">
        <v>1077</v>
      </c>
      <c r="BL315" s="1415" t="s">
        <v>1078</v>
      </c>
      <c r="BM315" s="1415" t="s">
        <v>1077</v>
      </c>
      <c r="BN315" s="1595"/>
      <c r="BO315" s="1398" t="s">
        <v>1077</v>
      </c>
      <c r="BP315" s="1398" t="s">
        <v>1078</v>
      </c>
      <c r="BQ315" s="1398" t="s">
        <v>1078</v>
      </c>
      <c r="BR315" s="1398" t="s">
        <v>1078</v>
      </c>
      <c r="BS315" s="1610"/>
      <c r="BT315" s="1415" t="s">
        <v>1077</v>
      </c>
      <c r="BU315" s="1415" t="s">
        <v>1077</v>
      </c>
      <c r="BV315" s="1567" t="s">
        <v>1078</v>
      </c>
      <c r="BW315" s="1415" t="s">
        <v>1077</v>
      </c>
      <c r="BX315" s="1415" t="s">
        <v>1084</v>
      </c>
      <c r="BY315" s="1425" t="s">
        <v>1078</v>
      </c>
      <c r="BZ315" s="1595"/>
      <c r="CA315" s="1"/>
      <c r="CB315" s="1"/>
    </row>
    <row r="316" spans="1:80" s="57" customFormat="1" x14ac:dyDescent="0.25">
      <c r="A316" s="38">
        <v>33203</v>
      </c>
      <c r="B316" s="1064">
        <v>332</v>
      </c>
      <c r="C316" s="21">
        <v>332</v>
      </c>
      <c r="D316" s="1196" t="s">
        <v>469</v>
      </c>
      <c r="E316" s="1584"/>
      <c r="F316" s="254"/>
      <c r="G316" s="254">
        <v>2007</v>
      </c>
      <c r="H316" s="1584"/>
      <c r="I316" s="40" t="s">
        <v>1797</v>
      </c>
      <c r="J316" s="802">
        <v>296</v>
      </c>
      <c r="K316" s="497"/>
      <c r="L316" s="107"/>
      <c r="M316" s="107"/>
      <c r="N316" s="511"/>
      <c r="O316" s="74"/>
      <c r="P316" s="74" t="s">
        <v>1797</v>
      </c>
      <c r="Q316" s="74" t="s">
        <v>1797</v>
      </c>
      <c r="R316" s="497" t="s">
        <v>1317</v>
      </c>
      <c r="S316" s="497" t="s">
        <v>1317</v>
      </c>
      <c r="T316" s="870">
        <v>2983</v>
      </c>
      <c r="U316" s="870"/>
      <c r="V316" s="1116"/>
      <c r="W316" s="869"/>
      <c r="X316" s="879"/>
      <c r="Y316" s="121"/>
      <c r="Z316" s="121"/>
      <c r="AA316" s="107"/>
      <c r="AB316" s="482">
        <v>9.9199999999999997E-2</v>
      </c>
      <c r="AC316" s="10"/>
      <c r="AD316" s="497"/>
      <c r="AE316" s="121"/>
      <c r="AF316" s="642"/>
      <c r="AG316" s="1165"/>
      <c r="AH316" s="505" t="s">
        <v>1803</v>
      </c>
      <c r="AI316" s="465"/>
      <c r="AJ316" s="888"/>
      <c r="AK316" s="466"/>
      <c r="AL316" s="468"/>
      <c r="AM316" s="612"/>
      <c r="AN316" s="813">
        <v>1</v>
      </c>
      <c r="AO316" s="988" t="s">
        <v>1076</v>
      </c>
      <c r="AP316" s="988" t="s">
        <v>1076</v>
      </c>
      <c r="AQ316" s="460" t="s">
        <v>1296</v>
      </c>
      <c r="AR316" s="460" t="s">
        <v>1296</v>
      </c>
      <c r="AS316" s="461"/>
      <c r="AT316" s="460" t="s">
        <v>1296</v>
      </c>
      <c r="AU316" s="1005" t="s">
        <v>1151</v>
      </c>
      <c r="AV316" s="460" t="s">
        <v>1296</v>
      </c>
      <c r="AW316" s="460" t="s">
        <v>1296</v>
      </c>
      <c r="AX316" s="460" t="s">
        <v>1296</v>
      </c>
      <c r="AY316" s="460" t="s">
        <v>1296</v>
      </c>
      <c r="AZ316" s="460" t="s">
        <v>1296</v>
      </c>
      <c r="BA316" s="107" t="s">
        <v>1305</v>
      </c>
      <c r="BB316" s="460" t="s">
        <v>1296</v>
      </c>
      <c r="BC316" s="460" t="s">
        <v>1296</v>
      </c>
      <c r="BD316" s="460" t="s">
        <v>1296</v>
      </c>
      <c r="BE316" s="597" t="s">
        <v>1296</v>
      </c>
      <c r="BF316" s="583"/>
      <c r="BG316" s="598"/>
      <c r="BH316" s="565"/>
      <c r="BI316" s="1"/>
      <c r="BJ316" s="1387" t="s">
        <v>1077</v>
      </c>
      <c r="BK316" s="1415" t="s">
        <v>1077</v>
      </c>
      <c r="BL316" s="1415" t="s">
        <v>1078</v>
      </c>
      <c r="BM316" s="1415" t="s">
        <v>1077</v>
      </c>
      <c r="BN316" s="1595"/>
      <c r="BO316" s="1398" t="s">
        <v>1077</v>
      </c>
      <c r="BP316" s="1398" t="s">
        <v>1078</v>
      </c>
      <c r="BQ316" s="1398" t="s">
        <v>1078</v>
      </c>
      <c r="BR316" s="1398" t="s">
        <v>1078</v>
      </c>
      <c r="BS316" s="1610"/>
      <c r="BT316" s="1415" t="s">
        <v>1077</v>
      </c>
      <c r="BU316" s="1415" t="s">
        <v>1077</v>
      </c>
      <c r="BV316" s="1567" t="s">
        <v>1078</v>
      </c>
      <c r="BW316" s="1415" t="s">
        <v>1077</v>
      </c>
      <c r="BX316" s="1415" t="s">
        <v>1084</v>
      </c>
      <c r="BY316" s="1425" t="s">
        <v>1078</v>
      </c>
      <c r="BZ316" s="1595"/>
      <c r="CA316" s="1"/>
      <c r="CB316" s="1"/>
    </row>
    <row r="317" spans="1:80" ht="25.5" x14ac:dyDescent="0.25">
      <c r="A317" s="38">
        <v>33204</v>
      </c>
      <c r="B317" s="1064">
        <v>332</v>
      </c>
      <c r="C317" s="21">
        <v>332</v>
      </c>
      <c r="D317" s="1196" t="s">
        <v>469</v>
      </c>
      <c r="E317" s="1584"/>
      <c r="F317" s="254"/>
      <c r="G317" s="254">
        <v>2007</v>
      </c>
      <c r="H317" s="1584"/>
      <c r="I317" s="40" t="s">
        <v>1799</v>
      </c>
      <c r="J317" s="802">
        <v>290</v>
      </c>
      <c r="M317" s="107"/>
      <c r="P317" s="74" t="s">
        <v>1799</v>
      </c>
      <c r="Q317" s="74" t="s">
        <v>1088</v>
      </c>
      <c r="R317" s="497" t="s">
        <v>1317</v>
      </c>
      <c r="S317" s="497" t="s">
        <v>1317</v>
      </c>
      <c r="T317" s="870">
        <v>3462</v>
      </c>
      <c r="U317" s="870"/>
      <c r="V317" s="1116"/>
      <c r="W317" s="869"/>
      <c r="X317" s="879"/>
      <c r="AB317" s="482">
        <v>8.3799999999999999E-2</v>
      </c>
      <c r="AG317" s="1165"/>
      <c r="AH317" s="505"/>
      <c r="AI317" s="465"/>
      <c r="AJ317" s="888" t="s">
        <v>1808</v>
      </c>
      <c r="AL317" s="468" t="s">
        <v>1809</v>
      </c>
      <c r="AN317" s="813">
        <v>1</v>
      </c>
      <c r="AO317" s="988" t="s">
        <v>1138</v>
      </c>
      <c r="AP317" s="988" t="s">
        <v>1138</v>
      </c>
      <c r="AQ317" s="460" t="s">
        <v>1296</v>
      </c>
      <c r="AR317" s="460" t="s">
        <v>1806</v>
      </c>
      <c r="AS317" s="461" t="s">
        <v>1810</v>
      </c>
      <c r="AT317" s="460" t="s">
        <v>1296</v>
      </c>
      <c r="AU317" s="1005" t="s">
        <v>1151</v>
      </c>
      <c r="AV317" s="460" t="s">
        <v>1296</v>
      </c>
      <c r="AW317" s="460" t="s">
        <v>1296</v>
      </c>
      <c r="AX317" s="460" t="s">
        <v>1296</v>
      </c>
      <c r="AY317" s="460" t="s">
        <v>1296</v>
      </c>
      <c r="AZ317" s="460" t="s">
        <v>1296</v>
      </c>
      <c r="BA317" s="107" t="s">
        <v>1305</v>
      </c>
      <c r="BB317" s="460" t="s">
        <v>1296</v>
      </c>
      <c r="BC317" s="460" t="s">
        <v>1296</v>
      </c>
      <c r="BD317" s="460" t="s">
        <v>1296</v>
      </c>
      <c r="BE317" s="597" t="s">
        <v>1296</v>
      </c>
      <c r="BF317" s="583"/>
      <c r="BG317" s="598"/>
      <c r="BJ317" s="1387" t="s">
        <v>1077</v>
      </c>
      <c r="BK317" s="1415" t="s">
        <v>1077</v>
      </c>
      <c r="BL317" s="1415" t="s">
        <v>1078</v>
      </c>
      <c r="BM317" s="1415" t="s">
        <v>1077</v>
      </c>
      <c r="BN317" s="1595"/>
      <c r="BO317" s="1398" t="s">
        <v>1077</v>
      </c>
      <c r="BP317" s="1398" t="s">
        <v>1078</v>
      </c>
      <c r="BQ317" s="1398" t="s">
        <v>1078</v>
      </c>
      <c r="BR317" s="1398" t="s">
        <v>1078</v>
      </c>
      <c r="BS317" s="1610"/>
      <c r="BT317" s="1415" t="s">
        <v>1077</v>
      </c>
      <c r="BU317" s="1415" t="s">
        <v>1077</v>
      </c>
      <c r="BV317" s="1567" t="s">
        <v>1077</v>
      </c>
      <c r="BW317" s="1415" t="s">
        <v>1077</v>
      </c>
      <c r="BX317" s="1415" t="s">
        <v>1084</v>
      </c>
      <c r="BY317" s="1425" t="s">
        <v>1078</v>
      </c>
      <c r="BZ317" s="1595"/>
    </row>
    <row r="318" spans="1:80" ht="30" x14ac:dyDescent="0.25">
      <c r="A318" s="21">
        <v>333</v>
      </c>
      <c r="B318" s="1064">
        <v>24</v>
      </c>
      <c r="C318" s="45">
        <v>333</v>
      </c>
      <c r="D318" s="1202" t="s">
        <v>471</v>
      </c>
      <c r="E318" s="1400" t="s">
        <v>1077</v>
      </c>
      <c r="F318" s="439"/>
      <c r="G318" s="439">
        <v>2007</v>
      </c>
      <c r="H318" s="55"/>
      <c r="I318" s="103"/>
      <c r="J318" s="34"/>
      <c r="K318" s="526"/>
      <c r="L318" s="500"/>
      <c r="M318" s="500"/>
      <c r="N318" s="534"/>
      <c r="O318" s="109"/>
      <c r="P318" s="109"/>
      <c r="Q318" s="109"/>
      <c r="R318" s="526"/>
      <c r="S318" s="526"/>
      <c r="T318" s="500"/>
      <c r="U318" s="500"/>
      <c r="V318" s="190"/>
      <c r="W318" s="109"/>
      <c r="X318" s="878"/>
      <c r="Y318" s="190"/>
      <c r="Z318" s="190"/>
      <c r="AA318" s="500"/>
      <c r="AB318" s="63"/>
      <c r="AC318" s="193"/>
      <c r="AD318" s="526"/>
      <c r="AE318" s="190"/>
      <c r="AF318" s="649"/>
      <c r="AG318" s="1162" t="s">
        <v>1791</v>
      </c>
      <c r="AH318" s="558"/>
      <c r="AI318" s="1124"/>
      <c r="AJ318" s="1125"/>
      <c r="AK318" s="475"/>
      <c r="AL318" s="491"/>
      <c r="AM318" s="616"/>
      <c r="AN318" s="1302">
        <v>4</v>
      </c>
      <c r="AO318" s="985" t="s">
        <v>1076</v>
      </c>
      <c r="AP318" s="985" t="s">
        <v>1076</v>
      </c>
      <c r="AQ318" s="581"/>
      <c r="AR318" s="500"/>
      <c r="AS318" s="500"/>
      <c r="AT318" s="581"/>
      <c r="AU318" s="1003"/>
      <c r="AV318" s="500" t="s">
        <v>1101</v>
      </c>
      <c r="AW318" s="500"/>
      <c r="AX318" s="500"/>
      <c r="AY318" s="500"/>
      <c r="AZ318" s="500"/>
      <c r="BA318" s="500"/>
      <c r="BB318" s="581"/>
      <c r="BC318" s="500"/>
      <c r="BD318" s="500"/>
      <c r="BE318" s="603"/>
      <c r="BF318" s="581"/>
      <c r="BG318" s="602"/>
      <c r="BH318" s="56"/>
      <c r="BI318" s="57"/>
      <c r="BJ318" s="1335"/>
      <c r="BK318" s="1366"/>
      <c r="BL318" s="1366"/>
      <c r="BM318" s="1366"/>
      <c r="BN318" s="1366"/>
      <c r="BO318" s="1392"/>
      <c r="BP318" s="1392"/>
      <c r="BQ318" s="1392"/>
      <c r="BR318" s="1392"/>
      <c r="BS318" s="1392"/>
      <c r="BT318" s="1366"/>
      <c r="BU318" s="1366"/>
      <c r="BV318" s="1366"/>
      <c r="BW318" s="1366"/>
      <c r="BX318" s="1366"/>
      <c r="BY318" s="1419"/>
      <c r="BZ318" s="1366"/>
      <c r="CA318" s="57"/>
      <c r="CB318" s="57"/>
    </row>
    <row r="319" spans="1:80" ht="15.75" thickBot="1" x14ac:dyDescent="0.3">
      <c r="A319" s="21">
        <v>334</v>
      </c>
      <c r="B319" s="1064">
        <v>24</v>
      </c>
      <c r="C319" s="45">
        <v>334</v>
      </c>
      <c r="D319" s="1202" t="s">
        <v>472</v>
      </c>
      <c r="E319" s="1400" t="s">
        <v>1077</v>
      </c>
      <c r="F319" s="439"/>
      <c r="G319" s="439">
        <v>2005</v>
      </c>
      <c r="H319" s="55"/>
      <c r="I319" s="103"/>
      <c r="J319" s="34"/>
      <c r="K319" s="526"/>
      <c r="L319" s="500"/>
      <c r="M319" s="500"/>
      <c r="N319" s="534"/>
      <c r="O319" s="109"/>
      <c r="P319" s="109"/>
      <c r="Q319" s="109"/>
      <c r="R319" s="526"/>
      <c r="S319" s="526"/>
      <c r="T319" s="500"/>
      <c r="U319" s="500"/>
      <c r="V319" s="190"/>
      <c r="W319" s="109"/>
      <c r="X319" s="878"/>
      <c r="Y319" s="190"/>
      <c r="Z319" s="190"/>
      <c r="AA319" s="500"/>
      <c r="AB319" s="63"/>
      <c r="AC319" s="193"/>
      <c r="AD319" s="526"/>
      <c r="AE319" s="190"/>
      <c r="AF319" s="649"/>
      <c r="AG319" s="1162" t="s">
        <v>1791</v>
      </c>
      <c r="AH319" s="558"/>
      <c r="AI319" s="1124"/>
      <c r="AJ319" s="1125"/>
      <c r="AK319" s="475"/>
      <c r="AL319" s="491"/>
      <c r="AM319" s="616"/>
      <c r="AN319" s="1302">
        <v>4</v>
      </c>
      <c r="AO319" s="985" t="s">
        <v>1076</v>
      </c>
      <c r="AP319" s="985" t="s">
        <v>1076</v>
      </c>
      <c r="AQ319" s="581"/>
      <c r="AR319" s="500"/>
      <c r="AS319" s="500"/>
      <c r="AT319" s="581"/>
      <c r="AU319" s="1003"/>
      <c r="AV319" s="500" t="s">
        <v>1101</v>
      </c>
      <c r="AW319" s="500"/>
      <c r="AX319" s="500"/>
      <c r="AY319" s="500"/>
      <c r="AZ319" s="500"/>
      <c r="BA319" s="500"/>
      <c r="BB319" s="581"/>
      <c r="BC319" s="500"/>
      <c r="BD319" s="500"/>
      <c r="BE319" s="603"/>
      <c r="BF319" s="581"/>
      <c r="BG319" s="602"/>
      <c r="BH319" s="56"/>
      <c r="BI319" s="57"/>
      <c r="BJ319" s="1335"/>
      <c r="BK319" s="1366"/>
      <c r="BL319" s="1366"/>
      <c r="BM319" s="1366"/>
      <c r="BN319" s="1366"/>
      <c r="BO319" s="1392"/>
      <c r="BP319" s="1392"/>
      <c r="BQ319" s="1392"/>
      <c r="BR319" s="1392"/>
      <c r="BS319" s="1392"/>
      <c r="BT319" s="1366"/>
      <c r="BU319" s="1366"/>
      <c r="BV319" s="1366"/>
      <c r="BW319" s="1366"/>
      <c r="BX319" s="1366"/>
      <c r="BY319" s="1419"/>
      <c r="BZ319" s="1366"/>
      <c r="CA319" s="57"/>
      <c r="CB319" s="57"/>
    </row>
    <row r="320" spans="1:80" ht="30" x14ac:dyDescent="0.25">
      <c r="A320" s="21">
        <v>335</v>
      </c>
      <c r="B320" s="1064">
        <v>24</v>
      </c>
      <c r="C320" s="45">
        <v>335</v>
      </c>
      <c r="D320" s="1202" t="s">
        <v>473</v>
      </c>
      <c r="E320" s="1400" t="s">
        <v>1077</v>
      </c>
      <c r="F320" s="439"/>
      <c r="G320" s="439">
        <v>2006</v>
      </c>
      <c r="H320" s="55"/>
      <c r="I320" s="103"/>
      <c r="J320" s="34"/>
      <c r="K320" s="526"/>
      <c r="L320" s="500"/>
      <c r="M320" s="500"/>
      <c r="N320" s="534"/>
      <c r="O320" s="109"/>
      <c r="P320" s="109"/>
      <c r="Q320" s="109"/>
      <c r="R320" s="526"/>
      <c r="S320" s="526"/>
      <c r="T320" s="500"/>
      <c r="U320" s="500"/>
      <c r="V320" s="190"/>
      <c r="W320" s="109"/>
      <c r="X320" s="878"/>
      <c r="Y320" s="190"/>
      <c r="Z320" s="190"/>
      <c r="AA320" s="500"/>
      <c r="AB320" s="63"/>
      <c r="AC320" s="193"/>
      <c r="AD320" s="526"/>
      <c r="AE320" s="190"/>
      <c r="AF320" s="649"/>
      <c r="AG320" s="1162" t="s">
        <v>1791</v>
      </c>
      <c r="AH320" s="558"/>
      <c r="AI320" s="1124"/>
      <c r="AJ320" s="1125"/>
      <c r="AK320" s="475"/>
      <c r="AL320" s="491"/>
      <c r="AM320" s="616"/>
      <c r="AN320" s="1302">
        <v>4</v>
      </c>
      <c r="AO320" s="985" t="s">
        <v>1076</v>
      </c>
      <c r="AP320" s="985" t="s">
        <v>1076</v>
      </c>
      <c r="AQ320" s="581"/>
      <c r="AR320" s="500"/>
      <c r="AS320" s="500"/>
      <c r="AT320" s="581"/>
      <c r="AU320" s="1003"/>
      <c r="AV320" s="500" t="s">
        <v>1101</v>
      </c>
      <c r="AW320" s="500"/>
      <c r="AX320" s="500"/>
      <c r="AY320" s="500"/>
      <c r="AZ320" s="500"/>
      <c r="BA320" s="500"/>
      <c r="BB320" s="581"/>
      <c r="BC320" s="500"/>
      <c r="BD320" s="500"/>
      <c r="BE320" s="603"/>
      <c r="BF320" s="581"/>
      <c r="BG320" s="602"/>
      <c r="BH320" s="56"/>
      <c r="BI320" s="57"/>
      <c r="BJ320" s="1335"/>
      <c r="BK320" s="1366"/>
      <c r="BL320" s="1366"/>
      <c r="BM320" s="1366"/>
      <c r="BN320" s="1463"/>
      <c r="BO320" s="1392"/>
      <c r="BP320" s="1392"/>
      <c r="BQ320" s="1392"/>
      <c r="BR320" s="1392"/>
      <c r="BS320" s="1619"/>
      <c r="BT320" s="1366"/>
      <c r="BU320" s="1366"/>
      <c r="BV320" s="1366"/>
      <c r="BW320" s="1366"/>
      <c r="BX320" s="1366"/>
      <c r="BY320" s="1419"/>
      <c r="BZ320" s="1463"/>
      <c r="CA320" s="57"/>
      <c r="CB320" s="57"/>
    </row>
    <row r="321" spans="1:80" ht="26.25" customHeight="1" x14ac:dyDescent="0.25">
      <c r="A321" s="21">
        <v>336</v>
      </c>
      <c r="B321" s="1064">
        <v>24</v>
      </c>
      <c r="C321" s="45">
        <v>336</v>
      </c>
      <c r="D321" s="1202" t="s">
        <v>474</v>
      </c>
      <c r="E321" s="1400" t="s">
        <v>1077</v>
      </c>
      <c r="F321" s="439"/>
      <c r="G321" s="439">
        <v>2005</v>
      </c>
      <c r="H321" s="55"/>
      <c r="I321" s="103"/>
      <c r="J321" s="34"/>
      <c r="K321" s="526"/>
      <c r="L321" s="500"/>
      <c r="M321" s="500"/>
      <c r="N321" s="534"/>
      <c r="O321" s="109"/>
      <c r="P321" s="109"/>
      <c r="Q321" s="109"/>
      <c r="R321" s="526"/>
      <c r="S321" s="526"/>
      <c r="T321" s="500"/>
      <c r="U321" s="500"/>
      <c r="V321" s="190"/>
      <c r="W321" s="109"/>
      <c r="X321" s="878"/>
      <c r="Y321" s="190"/>
      <c r="Z321" s="190"/>
      <c r="AA321" s="500"/>
      <c r="AB321" s="63"/>
      <c r="AC321" s="193"/>
      <c r="AD321" s="526"/>
      <c r="AE321" s="190"/>
      <c r="AF321" s="649"/>
      <c r="AG321" s="1162" t="s">
        <v>1791</v>
      </c>
      <c r="AH321" s="558"/>
      <c r="AI321" s="1124"/>
      <c r="AJ321" s="1125"/>
      <c r="AK321" s="475"/>
      <c r="AL321" s="491"/>
      <c r="AM321" s="616"/>
      <c r="AN321" s="1302">
        <v>4</v>
      </c>
      <c r="AO321" s="985" t="s">
        <v>1076</v>
      </c>
      <c r="AP321" s="985" t="s">
        <v>1076</v>
      </c>
      <c r="AQ321" s="581"/>
      <c r="AR321" s="500"/>
      <c r="AS321" s="500"/>
      <c r="AT321" s="581"/>
      <c r="AU321" s="1003"/>
      <c r="AV321" s="500" t="s">
        <v>1101</v>
      </c>
      <c r="AW321" s="500"/>
      <c r="AX321" s="500"/>
      <c r="AY321" s="500"/>
      <c r="AZ321" s="500"/>
      <c r="BA321" s="500"/>
      <c r="BB321" s="581"/>
      <c r="BC321" s="500"/>
      <c r="BD321" s="500"/>
      <c r="BE321" s="603"/>
      <c r="BF321" s="581"/>
      <c r="BG321" s="602"/>
      <c r="BH321" s="56"/>
      <c r="BI321" s="57"/>
      <c r="BJ321" s="1335"/>
      <c r="BK321" s="1366"/>
      <c r="BL321" s="1366"/>
      <c r="BM321" s="1366"/>
      <c r="BN321" s="1053"/>
      <c r="BO321" s="1392"/>
      <c r="BP321" s="1392"/>
      <c r="BQ321" s="1392"/>
      <c r="BR321" s="1392"/>
      <c r="BS321" s="1611"/>
      <c r="BT321" s="1366"/>
      <c r="BU321" s="1366"/>
      <c r="BV321" s="1366"/>
      <c r="BW321" s="1366"/>
      <c r="BX321" s="1366"/>
      <c r="BY321" s="1419"/>
      <c r="BZ321" s="1053"/>
      <c r="CA321" s="57"/>
      <c r="CB321" s="57"/>
    </row>
    <row r="322" spans="1:80" ht="30.75" customHeight="1" x14ac:dyDescent="0.25">
      <c r="A322" s="21">
        <v>337</v>
      </c>
      <c r="B322" s="1064">
        <v>31</v>
      </c>
      <c r="C322" s="45">
        <v>337</v>
      </c>
      <c r="D322" s="1374" t="s">
        <v>475</v>
      </c>
      <c r="E322" s="406"/>
      <c r="F322" s="792"/>
      <c r="G322" s="792">
        <v>1997</v>
      </c>
      <c r="H322" s="406"/>
      <c r="I322" s="962"/>
      <c r="M322" s="107"/>
      <c r="O322" s="540"/>
      <c r="P322" s="540" t="s">
        <v>25</v>
      </c>
      <c r="Q322" s="540" t="s">
        <v>1429</v>
      </c>
      <c r="R322" s="541" t="s">
        <v>1086</v>
      </c>
      <c r="S322" s="541" t="s">
        <v>1086</v>
      </c>
      <c r="U322" s="107">
        <v>2001</v>
      </c>
      <c r="V322" s="116">
        <v>37606</v>
      </c>
      <c r="W322" s="1140" t="s">
        <v>1163</v>
      </c>
      <c r="X322" s="874"/>
      <c r="AG322" s="1129"/>
      <c r="AH322" s="560"/>
      <c r="AI322" s="1129"/>
      <c r="AJ322" s="1130"/>
      <c r="AN322" s="813">
        <v>4</v>
      </c>
      <c r="AO322" s="984"/>
      <c r="AP322" s="984"/>
      <c r="AV322" s="107" t="s">
        <v>1101</v>
      </c>
      <c r="BB322" s="510"/>
      <c r="BE322" s="589"/>
      <c r="BJ322" s="1385"/>
      <c r="BK322" s="1412"/>
      <c r="BL322" s="1412"/>
      <c r="BM322" s="1412"/>
      <c r="BN322" s="1469"/>
      <c r="BO322" s="1432"/>
      <c r="BP322" s="1432"/>
      <c r="BQ322" s="1432"/>
      <c r="BR322" s="1432"/>
      <c r="BS322" s="1614"/>
      <c r="BT322" s="1412"/>
      <c r="BU322" s="1412"/>
      <c r="BV322" s="1412"/>
      <c r="BW322" s="1412"/>
      <c r="BX322" s="1412"/>
      <c r="BY322" s="1421"/>
      <c r="BZ322" s="1469"/>
    </row>
    <row r="323" spans="1:80" ht="29.25" customHeight="1" x14ac:dyDescent="0.25">
      <c r="A323" s="21">
        <v>338</v>
      </c>
      <c r="B323" s="1064">
        <v>31</v>
      </c>
      <c r="C323" s="45">
        <v>338</v>
      </c>
      <c r="D323" s="1374" t="s">
        <v>476</v>
      </c>
      <c r="E323" s="406"/>
      <c r="F323" s="792"/>
      <c r="G323" s="792">
        <v>1997</v>
      </c>
      <c r="H323" s="406"/>
      <c r="I323" s="962"/>
      <c r="M323" s="107"/>
      <c r="O323" s="540"/>
      <c r="P323" s="540" t="s">
        <v>1811</v>
      </c>
      <c r="Q323" s="540" t="s">
        <v>1811</v>
      </c>
      <c r="R323" s="541" t="s">
        <v>1086</v>
      </c>
      <c r="S323" s="541" t="s">
        <v>1086</v>
      </c>
      <c r="X323" s="874"/>
      <c r="AG323" s="1129"/>
      <c r="AH323" s="560"/>
      <c r="AI323" s="1129"/>
      <c r="AJ323" s="1130"/>
      <c r="AN323" s="813">
        <v>4</v>
      </c>
      <c r="AO323" s="984"/>
      <c r="AP323" s="984"/>
      <c r="AV323" s="107" t="s">
        <v>1101</v>
      </c>
      <c r="BB323" s="510"/>
      <c r="BE323" s="589"/>
      <c r="BJ323" s="1385"/>
      <c r="BK323" s="1412"/>
      <c r="BL323" s="1412"/>
      <c r="BM323" s="1412"/>
      <c r="BN323" s="1469"/>
      <c r="BO323" s="1432"/>
      <c r="BP323" s="1432"/>
      <c r="BQ323" s="1432"/>
      <c r="BR323" s="1432"/>
      <c r="BS323" s="1614"/>
      <c r="BT323" s="1412"/>
      <c r="BU323" s="1412"/>
      <c r="BV323" s="1412"/>
      <c r="BW323" s="1412"/>
      <c r="BX323" s="1412"/>
      <c r="BY323" s="1421"/>
      <c r="BZ323" s="1469"/>
    </row>
    <row r="324" spans="1:80" ht="30.75" thickBot="1" x14ac:dyDescent="0.3">
      <c r="A324" s="21">
        <v>339</v>
      </c>
      <c r="B324" s="1064">
        <v>31</v>
      </c>
      <c r="C324" s="45">
        <v>339</v>
      </c>
      <c r="D324" s="1374" t="s">
        <v>477</v>
      </c>
      <c r="E324" s="406"/>
      <c r="F324" s="792"/>
      <c r="G324" s="792">
        <v>1997</v>
      </c>
      <c r="H324" s="406"/>
      <c r="I324" s="962"/>
      <c r="M324" s="107"/>
      <c r="O324" s="540"/>
      <c r="P324" s="540" t="s">
        <v>1812</v>
      </c>
      <c r="Q324" s="540" t="s">
        <v>1812</v>
      </c>
      <c r="R324" s="541" t="s">
        <v>1086</v>
      </c>
      <c r="S324" s="541" t="s">
        <v>1086</v>
      </c>
      <c r="U324" s="107">
        <v>1997</v>
      </c>
      <c r="V324" s="121">
        <v>3318807</v>
      </c>
      <c r="X324" s="874"/>
      <c r="AG324" s="1129"/>
      <c r="AH324" s="560"/>
      <c r="AI324" s="1129"/>
      <c r="AJ324" s="1130"/>
      <c r="AN324" s="813">
        <v>4</v>
      </c>
      <c r="AO324" s="984"/>
      <c r="AP324" s="984"/>
      <c r="AV324" s="107" t="s">
        <v>1101</v>
      </c>
      <c r="BB324" s="510"/>
      <c r="BE324" s="589"/>
      <c r="BJ324" s="1385"/>
      <c r="BK324" s="1412"/>
      <c r="BL324" s="1412"/>
      <c r="BM324" s="1412"/>
      <c r="BN324" s="1470"/>
      <c r="BO324" s="1432"/>
      <c r="BP324" s="1432"/>
      <c r="BQ324" s="1432"/>
      <c r="BR324" s="1432"/>
      <c r="BS324" s="1666"/>
      <c r="BT324" s="1412"/>
      <c r="BU324" s="1412"/>
      <c r="BV324" s="1412"/>
      <c r="BW324" s="1412"/>
      <c r="BX324" s="1412"/>
      <c r="BY324" s="1421"/>
      <c r="BZ324" s="1470"/>
    </row>
    <row r="325" spans="1:80" ht="48" x14ac:dyDescent="0.25">
      <c r="A325" s="21">
        <v>340</v>
      </c>
      <c r="B325" s="1064">
        <v>340</v>
      </c>
      <c r="C325" s="45">
        <v>340</v>
      </c>
      <c r="D325" s="1339" t="s">
        <v>478</v>
      </c>
      <c r="E325" s="101"/>
      <c r="F325" s="254"/>
      <c r="G325" s="24">
        <v>2010</v>
      </c>
      <c r="H325" s="3"/>
      <c r="J325" s="147">
        <v>7918</v>
      </c>
      <c r="K325" s="497" t="s">
        <v>1813</v>
      </c>
      <c r="M325" s="107"/>
      <c r="O325" s="121"/>
      <c r="P325" s="121" t="s">
        <v>1814</v>
      </c>
      <c r="Q325" s="121" t="s">
        <v>1814</v>
      </c>
      <c r="R325" s="107" t="s">
        <v>1317</v>
      </c>
      <c r="S325" s="107" t="s">
        <v>1317</v>
      </c>
      <c r="U325" s="107">
        <v>2010</v>
      </c>
      <c r="W325" s="74" t="s">
        <v>1815</v>
      </c>
      <c r="X325" s="871" t="s">
        <v>1816</v>
      </c>
      <c r="AD325" s="497" t="s">
        <v>1817</v>
      </c>
      <c r="AE325" s="121" t="s">
        <v>1818</v>
      </c>
      <c r="AG325" s="1166" t="s">
        <v>1819</v>
      </c>
      <c r="AH325" s="505" t="s">
        <v>1820</v>
      </c>
      <c r="AI325" s="465"/>
      <c r="AJ325" s="888"/>
      <c r="AN325" s="813">
        <v>1</v>
      </c>
      <c r="AO325" s="461" t="s">
        <v>1562</v>
      </c>
      <c r="AP325" s="461" t="s">
        <v>1562</v>
      </c>
      <c r="AQ325" s="584" t="s">
        <v>1296</v>
      </c>
      <c r="AR325" s="584" t="s">
        <v>1296</v>
      </c>
      <c r="AS325" s="584" t="s">
        <v>1296</v>
      </c>
      <c r="AT325" s="584" t="s">
        <v>1296</v>
      </c>
      <c r="AU325" s="1006" t="s">
        <v>1296</v>
      </c>
      <c r="AV325" s="584" t="s">
        <v>1296</v>
      </c>
      <c r="AW325" s="584" t="s">
        <v>1296</v>
      </c>
      <c r="AX325" s="584" t="s">
        <v>1296</v>
      </c>
      <c r="AY325" s="584" t="s">
        <v>1296</v>
      </c>
      <c r="AZ325" s="584" t="s">
        <v>1296</v>
      </c>
      <c r="BA325" s="584" t="s">
        <v>1296</v>
      </c>
      <c r="BB325" s="584" t="s">
        <v>1296</v>
      </c>
      <c r="BC325" s="584" t="s">
        <v>1296</v>
      </c>
      <c r="BD325" s="584" t="s">
        <v>1296</v>
      </c>
      <c r="BE325" s="605" t="s">
        <v>1296</v>
      </c>
      <c r="BF325" s="584"/>
      <c r="BG325" s="606"/>
      <c r="BJ325" s="849" t="s">
        <v>1078</v>
      </c>
      <c r="BK325" s="1413" t="s">
        <v>1077</v>
      </c>
      <c r="BL325" s="1413" t="s">
        <v>1077</v>
      </c>
      <c r="BM325" s="1413" t="s">
        <v>1077</v>
      </c>
      <c r="BN325" s="1602"/>
      <c r="BO325" s="1429" t="s">
        <v>1077</v>
      </c>
      <c r="BP325" s="1429" t="s">
        <v>1078</v>
      </c>
      <c r="BQ325" s="1429" t="s">
        <v>1078</v>
      </c>
      <c r="BR325" s="1429" t="s">
        <v>1078</v>
      </c>
      <c r="BS325" s="1617"/>
      <c r="BT325" s="1413" t="s">
        <v>1077</v>
      </c>
      <c r="BU325" s="1413" t="s">
        <v>1077</v>
      </c>
      <c r="BV325" s="1402" t="s">
        <v>1078</v>
      </c>
      <c r="BW325" s="1413" t="s">
        <v>1078</v>
      </c>
      <c r="BX325" s="1413" t="s">
        <v>1078</v>
      </c>
      <c r="BY325" s="1422" t="s">
        <v>1078</v>
      </c>
      <c r="BZ325" s="1602"/>
    </row>
    <row r="326" spans="1:80" ht="24" x14ac:dyDescent="0.25">
      <c r="A326" s="21">
        <v>341</v>
      </c>
      <c r="B326" s="1064">
        <v>341</v>
      </c>
      <c r="C326" s="809">
        <v>341</v>
      </c>
      <c r="D326" s="1340" t="s">
        <v>481</v>
      </c>
      <c r="E326" s="47"/>
      <c r="F326" s="240"/>
      <c r="G326" s="320">
        <v>2011</v>
      </c>
      <c r="H326" s="47"/>
      <c r="I326" s="963"/>
      <c r="J326" s="24">
        <v>32</v>
      </c>
      <c r="M326" s="107"/>
      <c r="O326" s="123"/>
      <c r="P326" s="123" t="s">
        <v>1821</v>
      </c>
      <c r="Q326" s="123" t="s">
        <v>1821</v>
      </c>
      <c r="R326" s="502" t="s">
        <v>1086</v>
      </c>
      <c r="S326" s="502" t="s">
        <v>1086</v>
      </c>
      <c r="U326" s="107">
        <v>2021</v>
      </c>
      <c r="V326" s="116">
        <v>7400000</v>
      </c>
      <c r="W326" s="74" t="s">
        <v>1424</v>
      </c>
      <c r="X326" s="874"/>
      <c r="AG326" s="1167"/>
      <c r="AI326" s="465"/>
      <c r="AJ326" s="888"/>
      <c r="AN326" s="813">
        <v>1</v>
      </c>
      <c r="AO326" s="989"/>
      <c r="AP326" s="989"/>
      <c r="AQ326" s="580"/>
      <c r="AR326" s="499"/>
      <c r="AS326" s="499"/>
      <c r="AT326" s="580"/>
      <c r="AU326" s="1001"/>
      <c r="AV326" s="499"/>
      <c r="AW326" s="499"/>
      <c r="AX326" s="499"/>
      <c r="AY326" s="499"/>
      <c r="AZ326" s="499"/>
      <c r="BA326" s="499"/>
      <c r="BB326" s="580"/>
      <c r="BC326" s="499"/>
      <c r="BD326" s="499"/>
      <c r="BE326" s="589"/>
      <c r="BJ326" s="849" t="s">
        <v>1078</v>
      </c>
      <c r="BK326" s="1413" t="s">
        <v>1077</v>
      </c>
      <c r="BL326" s="1413" t="s">
        <v>1078</v>
      </c>
      <c r="BM326" s="1413" t="s">
        <v>1078</v>
      </c>
      <c r="BN326" s="1602"/>
      <c r="BO326" s="1429" t="s">
        <v>1077</v>
      </c>
      <c r="BP326" s="1429" t="s">
        <v>1078</v>
      </c>
      <c r="BQ326" s="1429" t="s">
        <v>1078</v>
      </c>
      <c r="BR326" s="1429" t="s">
        <v>1078</v>
      </c>
      <c r="BS326" s="1617"/>
      <c r="BT326" s="1413" t="s">
        <v>1077</v>
      </c>
      <c r="BU326" s="1413" t="s">
        <v>1078</v>
      </c>
      <c r="BV326" s="1402" t="s">
        <v>1078</v>
      </c>
      <c r="BW326" s="1413" t="s">
        <v>1078</v>
      </c>
      <c r="BX326" s="1413" t="s">
        <v>1078</v>
      </c>
      <c r="BY326" s="1422" t="s">
        <v>1078</v>
      </c>
      <c r="BZ326" s="1602"/>
    </row>
    <row r="327" spans="1:80" ht="60" x14ac:dyDescent="0.25">
      <c r="A327" s="21">
        <v>342</v>
      </c>
      <c r="B327" s="1064">
        <v>342</v>
      </c>
      <c r="C327" s="809">
        <v>342</v>
      </c>
      <c r="D327" s="1340" t="s">
        <v>481</v>
      </c>
      <c r="E327" s="265"/>
      <c r="F327" s="240"/>
      <c r="G327" s="320">
        <v>2007</v>
      </c>
      <c r="H327" s="47"/>
      <c r="I327" s="963"/>
      <c r="J327" s="24">
        <v>64</v>
      </c>
      <c r="K327" s="497" t="s">
        <v>1822</v>
      </c>
      <c r="M327" s="107"/>
      <c r="N327" s="506" t="s">
        <v>1823</v>
      </c>
      <c r="O327" s="513" t="s">
        <v>1824</v>
      </c>
      <c r="P327" s="542" t="s">
        <v>1825</v>
      </c>
      <c r="Q327" s="542" t="s">
        <v>4588</v>
      </c>
      <c r="R327" s="543" t="s">
        <v>1071</v>
      </c>
      <c r="S327" s="543" t="s">
        <v>1072</v>
      </c>
      <c r="U327" s="107">
        <v>2021</v>
      </c>
      <c r="W327" s="74" t="s">
        <v>1826</v>
      </c>
      <c r="X327" s="874"/>
      <c r="Y327" s="74" t="s">
        <v>1827</v>
      </c>
      <c r="AB327" s="223">
        <f xml:space="preserve"> 103/169</f>
        <v>0.60946745562130178</v>
      </c>
      <c r="AC327" s="10">
        <f>32/39</f>
        <v>0.82051282051282048</v>
      </c>
      <c r="AD327" s="74" t="s">
        <v>1828</v>
      </c>
      <c r="AF327" s="642" t="s">
        <v>1829</v>
      </c>
      <c r="AG327" s="1167"/>
      <c r="AH327" s="505" t="s">
        <v>1830</v>
      </c>
      <c r="AI327" s="465"/>
      <c r="AJ327" s="888"/>
      <c r="AK327" s="468" t="s">
        <v>1831</v>
      </c>
      <c r="AL327" s="468" t="s">
        <v>1832</v>
      </c>
      <c r="AN327" s="813">
        <v>1</v>
      </c>
      <c r="AO327" s="989" t="s">
        <v>1295</v>
      </c>
      <c r="AP327" s="989" t="s">
        <v>1382</v>
      </c>
      <c r="AQ327" s="107" t="s">
        <v>1151</v>
      </c>
      <c r="AR327" s="107" t="s">
        <v>1151</v>
      </c>
      <c r="AT327" s="107" t="s">
        <v>1151</v>
      </c>
      <c r="AU327" s="1005" t="s">
        <v>1151</v>
      </c>
      <c r="AV327" s="107" t="s">
        <v>1151</v>
      </c>
      <c r="AW327" s="107" t="s">
        <v>1151</v>
      </c>
      <c r="AX327" s="460" t="s">
        <v>1482</v>
      </c>
      <c r="AY327" s="461" t="s">
        <v>1669</v>
      </c>
      <c r="AZ327" s="461" t="s">
        <v>1482</v>
      </c>
      <c r="BA327" s="107" t="s">
        <v>1482</v>
      </c>
      <c r="BB327" s="107" t="s">
        <v>1398</v>
      </c>
      <c r="BC327" s="584" t="s">
        <v>1296</v>
      </c>
      <c r="BD327" s="584" t="s">
        <v>1296</v>
      </c>
      <c r="BE327" s="595" t="s">
        <v>1482</v>
      </c>
      <c r="BF327" s="460"/>
      <c r="BG327" s="598"/>
      <c r="BJ327" s="849" t="s">
        <v>1078</v>
      </c>
      <c r="BK327" s="1413" t="s">
        <v>1077</v>
      </c>
      <c r="BL327" s="1413" t="s">
        <v>1078</v>
      </c>
      <c r="BM327" s="1413" t="s">
        <v>1077</v>
      </c>
      <c r="BN327" s="1602"/>
      <c r="BO327" s="1429" t="s">
        <v>1077</v>
      </c>
      <c r="BP327" s="1429" t="s">
        <v>1077</v>
      </c>
      <c r="BQ327" s="1429" t="s">
        <v>1077</v>
      </c>
      <c r="BR327" s="1429" t="s">
        <v>1078</v>
      </c>
      <c r="BS327" s="1617"/>
      <c r="BT327" s="1413" t="s">
        <v>1077</v>
      </c>
      <c r="BU327" s="1413" t="s">
        <v>1077</v>
      </c>
      <c r="BV327" s="1402" t="s">
        <v>1077</v>
      </c>
      <c r="BW327" s="1413" t="s">
        <v>1077</v>
      </c>
      <c r="BX327" s="1413" t="s">
        <v>1077</v>
      </c>
      <c r="BY327" s="1422"/>
      <c r="BZ327" s="1602"/>
    </row>
    <row r="328" spans="1:80" x14ac:dyDescent="0.25">
      <c r="A328" s="21">
        <v>343</v>
      </c>
      <c r="B328" s="1064">
        <v>343</v>
      </c>
      <c r="C328" s="38">
        <v>343</v>
      </c>
      <c r="D328" s="1371" t="s">
        <v>486</v>
      </c>
      <c r="E328" s="184">
        <v>1</v>
      </c>
      <c r="F328" s="37"/>
      <c r="G328" s="669">
        <v>2010</v>
      </c>
      <c r="H328" s="184"/>
      <c r="I328" s="959"/>
      <c r="M328" s="107"/>
      <c r="O328" s="185"/>
      <c r="P328" s="185"/>
      <c r="Q328" s="185"/>
      <c r="R328" s="501" t="s">
        <v>1072</v>
      </c>
      <c r="S328" s="501" t="s">
        <v>1072</v>
      </c>
      <c r="X328" s="874"/>
      <c r="AG328" s="1167"/>
      <c r="AI328" s="465"/>
      <c r="AJ328" s="888"/>
      <c r="AN328" s="813">
        <v>1</v>
      </c>
      <c r="AO328" s="989"/>
      <c r="AP328" s="989"/>
      <c r="AQ328" s="580"/>
      <c r="AR328" s="499"/>
      <c r="AS328" s="499"/>
      <c r="AT328" s="580"/>
      <c r="AU328" s="1001"/>
      <c r="AV328" s="499"/>
      <c r="AW328" s="499"/>
      <c r="AX328" s="499"/>
      <c r="AY328" s="499"/>
      <c r="AZ328" s="499"/>
      <c r="BA328" s="499"/>
      <c r="BB328" s="580"/>
      <c r="BC328" s="499"/>
      <c r="BD328" s="499"/>
      <c r="BE328" s="589"/>
      <c r="BJ328" s="849"/>
      <c r="BK328" s="1413"/>
      <c r="BL328" s="1413"/>
      <c r="BM328" s="1413"/>
      <c r="BN328" s="1602"/>
      <c r="BO328" s="1429"/>
      <c r="BP328" s="1429"/>
      <c r="BQ328" s="1429"/>
      <c r="BR328" s="1429"/>
      <c r="BS328" s="1617"/>
      <c r="BT328" s="1413"/>
      <c r="BU328" s="1413"/>
      <c r="BV328" s="1402"/>
      <c r="BW328" s="1413"/>
      <c r="BX328" s="1413"/>
      <c r="BY328" s="1422"/>
      <c r="BZ328" s="1602"/>
    </row>
    <row r="329" spans="1:80" x14ac:dyDescent="0.25">
      <c r="A329" s="21">
        <v>345</v>
      </c>
      <c r="B329" s="1064">
        <v>345</v>
      </c>
      <c r="C329" s="39">
        <v>345</v>
      </c>
      <c r="D329" s="1375" t="s">
        <v>492</v>
      </c>
      <c r="E329" s="46">
        <v>1</v>
      </c>
      <c r="F329" s="438"/>
      <c r="G329" s="147">
        <v>2014</v>
      </c>
      <c r="H329" s="46"/>
      <c r="I329" s="964"/>
      <c r="K329" s="1591"/>
      <c r="M329" s="107"/>
      <c r="O329" s="139"/>
      <c r="P329" s="139" t="s">
        <v>1839</v>
      </c>
      <c r="Q329" s="139" t="s">
        <v>1839</v>
      </c>
      <c r="R329" s="433" t="s">
        <v>1072</v>
      </c>
      <c r="S329" s="433" t="s">
        <v>1072</v>
      </c>
      <c r="U329" s="107">
        <v>2014</v>
      </c>
      <c r="V329" s="121">
        <v>8536861</v>
      </c>
      <c r="AG329" s="1167"/>
      <c r="AI329" s="465"/>
      <c r="AJ329" s="888"/>
      <c r="AN329" s="813">
        <v>1</v>
      </c>
      <c r="AO329" s="989"/>
      <c r="AP329" s="989"/>
      <c r="AQ329" s="580"/>
      <c r="AR329" s="499"/>
      <c r="AS329" s="499"/>
      <c r="AT329" s="580"/>
      <c r="AU329" s="1001"/>
      <c r="AV329" s="499"/>
      <c r="AW329" s="499"/>
      <c r="AX329" s="499"/>
      <c r="AY329" s="499"/>
      <c r="AZ329" s="499"/>
      <c r="BA329" s="499"/>
      <c r="BB329" s="580"/>
      <c r="BC329" s="499"/>
      <c r="BD329" s="499"/>
      <c r="BE329" s="589"/>
      <c r="BJ329" s="849"/>
      <c r="BK329" s="1413"/>
      <c r="BL329" s="1413"/>
      <c r="BM329" s="1413"/>
      <c r="BN329" s="1602"/>
      <c r="BO329" s="1429"/>
      <c r="BP329" s="1429"/>
      <c r="BQ329" s="1429"/>
      <c r="BR329" s="1429"/>
      <c r="BS329" s="1617"/>
      <c r="BT329" s="1413"/>
      <c r="BU329" s="1413"/>
      <c r="BV329" s="1402"/>
      <c r="BW329" s="1413"/>
      <c r="BX329" s="1413"/>
      <c r="BY329" s="1422"/>
      <c r="BZ329" s="1602"/>
    </row>
    <row r="330" spans="1:80" ht="132.75" thickBot="1" x14ac:dyDescent="0.3">
      <c r="A330" s="38">
        <v>34601</v>
      </c>
      <c r="B330" s="1064">
        <v>346</v>
      </c>
      <c r="C330" s="252">
        <v>346</v>
      </c>
      <c r="D330" s="1196" t="s">
        <v>1848</v>
      </c>
      <c r="E330" s="54"/>
      <c r="F330" s="254"/>
      <c r="G330" s="254">
        <v>2015</v>
      </c>
      <c r="H330" s="1584"/>
      <c r="I330" s="40" t="s">
        <v>1849</v>
      </c>
      <c r="J330" s="147">
        <v>296</v>
      </c>
      <c r="K330" s="1591" t="s">
        <v>1850</v>
      </c>
      <c r="M330" s="107"/>
      <c r="O330" s="121"/>
      <c r="P330" s="121" t="s">
        <v>1846</v>
      </c>
      <c r="Q330" s="121" t="s">
        <v>1846</v>
      </c>
      <c r="R330" s="107" t="s">
        <v>1086</v>
      </c>
      <c r="S330" s="107" t="s">
        <v>1086</v>
      </c>
      <c r="U330" s="107">
        <v>2015</v>
      </c>
      <c r="V330" s="121">
        <v>4429931</v>
      </c>
      <c r="X330" s="871" t="s">
        <v>1851</v>
      </c>
      <c r="AD330" s="497" t="s">
        <v>1852</v>
      </c>
      <c r="AF330" s="642" t="s">
        <v>1853</v>
      </c>
      <c r="AG330" s="1166" t="s">
        <v>1854</v>
      </c>
      <c r="AH330" s="505" t="s">
        <v>1855</v>
      </c>
      <c r="AI330" s="465" t="s">
        <v>1856</v>
      </c>
      <c r="AJ330" s="888" t="s">
        <v>1857</v>
      </c>
      <c r="AL330" s="505" t="s">
        <v>1858</v>
      </c>
      <c r="AN330" s="813">
        <v>1</v>
      </c>
      <c r="AO330" s="660" t="s">
        <v>1562</v>
      </c>
      <c r="AP330" s="660" t="s">
        <v>1562</v>
      </c>
      <c r="AQ330" s="580"/>
      <c r="AR330" s="499" t="s">
        <v>1806</v>
      </c>
      <c r="AS330" s="335" t="s">
        <v>1859</v>
      </c>
      <c r="AT330" s="580"/>
      <c r="AU330" s="1001"/>
      <c r="AV330" s="499"/>
      <c r="AW330" s="499"/>
      <c r="AX330" s="499"/>
      <c r="AY330" s="499"/>
      <c r="AZ330" s="499"/>
      <c r="BA330" s="499"/>
      <c r="BB330" s="580"/>
      <c r="BC330" s="499"/>
      <c r="BD330" s="499"/>
      <c r="BE330" s="589"/>
      <c r="BJ330" s="1387"/>
      <c r="BK330" s="1415"/>
      <c r="BL330" s="1415"/>
      <c r="BM330" s="1415"/>
      <c r="BN330" s="1595"/>
      <c r="BO330" s="1398"/>
      <c r="BP330" s="1398"/>
      <c r="BQ330" s="1398"/>
      <c r="BR330" s="1398"/>
      <c r="BS330" s="1610"/>
      <c r="BT330" s="1415"/>
      <c r="BU330" s="1415"/>
      <c r="BV330" s="1567"/>
      <c r="BW330" s="1415"/>
      <c r="BX330" s="1415"/>
      <c r="BY330" s="1425"/>
      <c r="BZ330" s="1595"/>
    </row>
    <row r="331" spans="1:80" ht="23.25" customHeight="1" x14ac:dyDescent="0.25">
      <c r="A331" s="38">
        <v>34602</v>
      </c>
      <c r="B331" s="1064">
        <v>346</v>
      </c>
      <c r="C331" s="21">
        <v>346</v>
      </c>
      <c r="D331" s="1196" t="s">
        <v>1860</v>
      </c>
      <c r="E331" s="54"/>
      <c r="F331" s="254"/>
      <c r="G331" s="254">
        <v>2015</v>
      </c>
      <c r="H331" s="1584"/>
      <c r="I331" s="40" t="s">
        <v>1861</v>
      </c>
      <c r="J331" s="147">
        <v>438</v>
      </c>
      <c r="K331" s="1591" t="s">
        <v>1862</v>
      </c>
      <c r="M331" s="107"/>
      <c r="O331" s="121"/>
      <c r="P331" s="121" t="s">
        <v>1846</v>
      </c>
      <c r="Q331" s="121" t="s">
        <v>1846</v>
      </c>
      <c r="R331" s="107" t="s">
        <v>1086</v>
      </c>
      <c r="S331" s="107" t="s">
        <v>1086</v>
      </c>
      <c r="U331" s="107">
        <v>2015</v>
      </c>
      <c r="V331" s="121">
        <v>4429931</v>
      </c>
      <c r="X331" s="871" t="s">
        <v>1851</v>
      </c>
      <c r="AG331" s="1166" t="s">
        <v>1854</v>
      </c>
      <c r="AH331" s="561" t="s">
        <v>1863</v>
      </c>
      <c r="AI331" s="465" t="s">
        <v>1856</v>
      </c>
      <c r="AJ331" s="888" t="s">
        <v>1857</v>
      </c>
      <c r="AL331" s="493" t="s">
        <v>1863</v>
      </c>
      <c r="AN331" s="813">
        <v>1</v>
      </c>
      <c r="AO331" s="660" t="s">
        <v>1562</v>
      </c>
      <c r="AP331" s="660" t="s">
        <v>1562</v>
      </c>
      <c r="AQ331" s="580"/>
      <c r="AR331" s="499" t="s">
        <v>1806</v>
      </c>
      <c r="AS331" s="335" t="s">
        <v>1859</v>
      </c>
      <c r="AT331" s="580"/>
      <c r="AU331" s="1001"/>
      <c r="AV331" s="499"/>
      <c r="AW331" s="499"/>
      <c r="AX331" s="499"/>
      <c r="AY331" s="499"/>
      <c r="AZ331" s="499"/>
      <c r="BA331" s="499"/>
      <c r="BB331" s="580"/>
      <c r="BC331" s="499"/>
      <c r="BD331" s="499"/>
      <c r="BE331" s="589"/>
      <c r="BJ331" s="1387"/>
      <c r="BK331" s="1415"/>
      <c r="BL331" s="1415"/>
      <c r="BM331" s="1415"/>
      <c r="BN331" s="1463"/>
      <c r="BO331" s="1398"/>
      <c r="BP331" s="1398"/>
      <c r="BQ331" s="1398"/>
      <c r="BR331" s="1398"/>
      <c r="BS331" s="1499"/>
      <c r="BT331" s="1415"/>
      <c r="BU331" s="1415"/>
      <c r="BV331" s="1567"/>
      <c r="BW331" s="1415"/>
      <c r="BX331" s="1415"/>
      <c r="BY331" s="1425"/>
      <c r="BZ331" s="1463"/>
    </row>
    <row r="332" spans="1:80" ht="30" x14ac:dyDescent="0.25">
      <c r="A332" s="38">
        <v>34603</v>
      </c>
      <c r="B332" s="1064">
        <v>346</v>
      </c>
      <c r="C332" s="21">
        <v>346</v>
      </c>
      <c r="D332" s="1196" t="s">
        <v>1864</v>
      </c>
      <c r="E332" s="54"/>
      <c r="F332" s="254"/>
      <c r="G332" s="254">
        <v>2015</v>
      </c>
      <c r="H332" s="4"/>
      <c r="I332" s="40" t="s">
        <v>1865</v>
      </c>
      <c r="J332" s="147">
        <v>169</v>
      </c>
      <c r="K332" s="1591" t="s">
        <v>1866</v>
      </c>
      <c r="M332" s="107"/>
      <c r="O332" s="121"/>
      <c r="P332" s="121" t="s">
        <v>1846</v>
      </c>
      <c r="Q332" s="121" t="s">
        <v>1846</v>
      </c>
      <c r="R332" s="107" t="s">
        <v>1086</v>
      </c>
      <c r="S332" s="107" t="s">
        <v>1086</v>
      </c>
      <c r="U332" s="107">
        <v>2015</v>
      </c>
      <c r="V332" s="121">
        <v>4429931</v>
      </c>
      <c r="X332" s="871" t="s">
        <v>1851</v>
      </c>
      <c r="AG332" s="1166" t="s">
        <v>1854</v>
      </c>
      <c r="AH332" s="561" t="s">
        <v>1863</v>
      </c>
      <c r="AI332" s="465" t="s">
        <v>1856</v>
      </c>
      <c r="AJ332" s="888" t="s">
        <v>1857</v>
      </c>
      <c r="AL332" s="493" t="s">
        <v>1863</v>
      </c>
      <c r="AN332" s="813">
        <v>1</v>
      </c>
      <c r="AO332" s="660" t="s">
        <v>1562</v>
      </c>
      <c r="AP332" s="660" t="s">
        <v>1562</v>
      </c>
      <c r="AQ332" s="580"/>
      <c r="AR332" s="499" t="s">
        <v>1806</v>
      </c>
      <c r="AS332" s="335" t="s">
        <v>1859</v>
      </c>
      <c r="AT332" s="580"/>
      <c r="AU332" s="1001"/>
      <c r="AV332" s="499"/>
      <c r="AW332" s="499"/>
      <c r="AX332" s="499"/>
      <c r="AY332" s="499"/>
      <c r="AZ332" s="499"/>
      <c r="BA332" s="499"/>
      <c r="BB332" s="580"/>
      <c r="BC332" s="499"/>
      <c r="BD332" s="499"/>
      <c r="BE332" s="589"/>
      <c r="BJ332" s="1387"/>
      <c r="BK332" s="1415"/>
      <c r="BL332" s="1415"/>
      <c r="BM332" s="1415"/>
      <c r="BN332" s="1053"/>
      <c r="BO332" s="1398"/>
      <c r="BP332" s="1398"/>
      <c r="BQ332" s="1398"/>
      <c r="BR332" s="1398"/>
      <c r="BS332" s="1052"/>
      <c r="BT332" s="1415"/>
      <c r="BU332" s="1415"/>
      <c r="BV332" s="1567"/>
      <c r="BW332" s="1415"/>
      <c r="BX332" s="1415"/>
      <c r="BY332" s="1425"/>
      <c r="BZ332" s="1053"/>
    </row>
    <row r="333" spans="1:80" ht="30" x14ac:dyDescent="0.25">
      <c r="A333" s="38">
        <v>34604</v>
      </c>
      <c r="B333" s="1064">
        <v>346</v>
      </c>
      <c r="C333" s="21">
        <v>346</v>
      </c>
      <c r="D333" s="1196" t="s">
        <v>1867</v>
      </c>
      <c r="E333" s="54"/>
      <c r="F333" s="254"/>
      <c r="G333" s="254">
        <v>2015</v>
      </c>
      <c r="H333" s="1584"/>
      <c r="I333" s="40" t="s">
        <v>1868</v>
      </c>
      <c r="J333" s="147">
        <v>58</v>
      </c>
      <c r="K333" s="1591" t="s">
        <v>1869</v>
      </c>
      <c r="M333" s="107"/>
      <c r="O333" s="121"/>
      <c r="P333" s="121" t="s">
        <v>1846</v>
      </c>
      <c r="Q333" s="121" t="s">
        <v>1846</v>
      </c>
      <c r="R333" s="107" t="s">
        <v>1086</v>
      </c>
      <c r="S333" s="107" t="s">
        <v>1086</v>
      </c>
      <c r="U333" s="107">
        <v>2015</v>
      </c>
      <c r="V333" s="121">
        <v>4429931</v>
      </c>
      <c r="X333" s="871" t="s">
        <v>1851</v>
      </c>
      <c r="AG333" s="1166" t="s">
        <v>1854</v>
      </c>
      <c r="AH333" s="561" t="s">
        <v>1863</v>
      </c>
      <c r="AI333" s="465" t="s">
        <v>1856</v>
      </c>
      <c r="AJ333" s="888" t="s">
        <v>1857</v>
      </c>
      <c r="AL333" s="493" t="s">
        <v>1863</v>
      </c>
      <c r="AN333" s="813">
        <v>1</v>
      </c>
      <c r="AO333" s="660" t="s">
        <v>1562</v>
      </c>
      <c r="AP333" s="660" t="s">
        <v>1562</v>
      </c>
      <c r="AQ333" s="580"/>
      <c r="AR333" s="499" t="s">
        <v>1806</v>
      </c>
      <c r="AS333" s="335" t="s">
        <v>1859</v>
      </c>
      <c r="AT333" s="580"/>
      <c r="AU333" s="1001"/>
      <c r="AV333" s="499"/>
      <c r="AW333" s="499"/>
      <c r="AX333" s="499"/>
      <c r="AY333" s="499"/>
      <c r="AZ333" s="499"/>
      <c r="BA333" s="499"/>
      <c r="BB333" s="580"/>
      <c r="BC333" s="499"/>
      <c r="BD333" s="499"/>
      <c r="BE333" s="589"/>
      <c r="BJ333" s="1387"/>
      <c r="BK333" s="1415"/>
      <c r="BL333" s="1415"/>
      <c r="BM333" s="1415"/>
      <c r="BN333" s="1053"/>
      <c r="BO333" s="1398"/>
      <c r="BP333" s="1398"/>
      <c r="BQ333" s="1398"/>
      <c r="BR333" s="1398"/>
      <c r="BS333" s="1052"/>
      <c r="BT333" s="1415"/>
      <c r="BU333" s="1415"/>
      <c r="BV333" s="1567"/>
      <c r="BW333" s="1415"/>
      <c r="BX333" s="1415"/>
      <c r="BY333" s="1425"/>
      <c r="BZ333" s="1053"/>
    </row>
    <row r="334" spans="1:80" ht="25.5" x14ac:dyDescent="0.25">
      <c r="A334" s="21">
        <v>350</v>
      </c>
      <c r="B334" s="1064">
        <v>350</v>
      </c>
      <c r="C334" s="39">
        <v>350</v>
      </c>
      <c r="D334" s="1375" t="s">
        <v>513</v>
      </c>
      <c r="E334" s="1401"/>
      <c r="F334" s="438"/>
      <c r="G334" s="147">
        <v>2012</v>
      </c>
      <c r="H334" s="46"/>
      <c r="I334" s="964"/>
      <c r="K334" s="1591"/>
      <c r="M334" s="107"/>
      <c r="O334" s="139"/>
      <c r="P334" s="139" t="s">
        <v>1821</v>
      </c>
      <c r="Q334" s="139" t="s">
        <v>1821</v>
      </c>
      <c r="R334" s="433" t="s">
        <v>1086</v>
      </c>
      <c r="S334" s="433" t="s">
        <v>1086</v>
      </c>
      <c r="U334" s="107">
        <v>2021</v>
      </c>
      <c r="V334" s="116">
        <v>7400000</v>
      </c>
      <c r="W334" s="74" t="s">
        <v>1424</v>
      </c>
      <c r="X334" s="871"/>
      <c r="AG334" s="1166" t="s">
        <v>1854</v>
      </c>
      <c r="AH334" s="561" t="s">
        <v>1863</v>
      </c>
      <c r="AI334" s="465" t="s">
        <v>1856</v>
      </c>
      <c r="AJ334" s="888" t="s">
        <v>1857</v>
      </c>
      <c r="AL334" s="493" t="s">
        <v>1863</v>
      </c>
      <c r="AN334" s="813">
        <v>1</v>
      </c>
      <c r="AO334" s="660" t="s">
        <v>1562</v>
      </c>
      <c r="AP334" s="660" t="s">
        <v>1562</v>
      </c>
      <c r="AQ334" s="580"/>
      <c r="AR334" s="499" t="s">
        <v>1806</v>
      </c>
      <c r="AS334" s="335" t="s">
        <v>1859</v>
      </c>
      <c r="AT334" s="580"/>
      <c r="AU334" s="1001"/>
      <c r="AV334" s="499"/>
      <c r="AW334" s="499"/>
      <c r="AX334" s="499"/>
      <c r="AY334" s="499"/>
      <c r="AZ334" s="499"/>
      <c r="BA334" s="499"/>
      <c r="BB334" s="580"/>
      <c r="BC334" s="499"/>
      <c r="BD334" s="499"/>
      <c r="BE334" s="589"/>
      <c r="BJ334" s="849"/>
      <c r="BK334" s="1413"/>
      <c r="BL334" s="1413"/>
      <c r="BM334" s="1413"/>
      <c r="BN334" s="1055"/>
      <c r="BO334" s="1429"/>
      <c r="BP334" s="1429"/>
      <c r="BQ334" s="1429"/>
      <c r="BR334" s="1429"/>
      <c r="BS334" s="1056"/>
      <c r="BT334" s="1413"/>
      <c r="BU334" s="1413"/>
      <c r="BV334" s="1402"/>
      <c r="BW334" s="1413"/>
      <c r="BX334" s="1413"/>
      <c r="BY334" s="1422"/>
      <c r="BZ334" s="1055"/>
    </row>
    <row r="335" spans="1:80" ht="48" x14ac:dyDescent="0.25">
      <c r="A335" s="21">
        <v>351</v>
      </c>
      <c r="B335" s="1064">
        <v>351</v>
      </c>
      <c r="C335" s="809">
        <v>351</v>
      </c>
      <c r="D335" s="1340" t="s">
        <v>515</v>
      </c>
      <c r="E335" s="1402"/>
      <c r="F335" s="240"/>
      <c r="G335" s="320">
        <v>2016</v>
      </c>
      <c r="H335" s="47"/>
      <c r="I335" s="963"/>
      <c r="J335" s="24">
        <v>682</v>
      </c>
      <c r="K335" s="497" t="s">
        <v>1870</v>
      </c>
      <c r="M335" s="107"/>
      <c r="O335" s="123"/>
      <c r="P335" s="123" t="s">
        <v>1821</v>
      </c>
      <c r="Q335" s="123" t="s">
        <v>1821</v>
      </c>
      <c r="R335" s="502" t="s">
        <v>1086</v>
      </c>
      <c r="S335" s="502" t="s">
        <v>1086</v>
      </c>
      <c r="U335" s="107">
        <v>2021</v>
      </c>
      <c r="V335" s="116">
        <v>7400000</v>
      </c>
      <c r="W335" s="74" t="s">
        <v>1424</v>
      </c>
      <c r="X335" s="871"/>
      <c r="AB335" s="224">
        <v>0.18</v>
      </c>
      <c r="AD335" s="497" t="s">
        <v>1871</v>
      </c>
      <c r="AG335" s="1166" t="s">
        <v>1854</v>
      </c>
      <c r="AH335" s="561" t="s">
        <v>1863</v>
      </c>
      <c r="AI335" s="465" t="s">
        <v>1856</v>
      </c>
      <c r="AJ335" s="888" t="s">
        <v>1857</v>
      </c>
      <c r="AL335" s="493" t="s">
        <v>1863</v>
      </c>
      <c r="AN335" s="813">
        <v>1</v>
      </c>
      <c r="AO335" s="660" t="s">
        <v>1562</v>
      </c>
      <c r="AP335" s="660" t="s">
        <v>1562</v>
      </c>
      <c r="AR335" s="107" t="s">
        <v>1806</v>
      </c>
      <c r="AS335" s="497" t="s">
        <v>1859</v>
      </c>
      <c r="BA335" s="497" t="s">
        <v>1183</v>
      </c>
      <c r="BB335" s="510"/>
      <c r="BE335" s="589"/>
      <c r="BJ335" s="849" t="s">
        <v>1077</v>
      </c>
      <c r="BK335" s="1413" t="s">
        <v>1077</v>
      </c>
      <c r="BL335" s="1413"/>
      <c r="BM335" s="1413" t="s">
        <v>1077</v>
      </c>
      <c r="BN335" s="1055"/>
      <c r="BO335" s="1429" t="s">
        <v>1077</v>
      </c>
      <c r="BP335" s="1429" t="s">
        <v>1077</v>
      </c>
      <c r="BQ335" s="1429" t="s">
        <v>1078</v>
      </c>
      <c r="BR335" s="1429" t="s">
        <v>1078</v>
      </c>
      <c r="BS335" s="1056"/>
      <c r="BT335" s="1413" t="s">
        <v>1077</v>
      </c>
      <c r="BU335" s="1413" t="s">
        <v>1077</v>
      </c>
      <c r="BV335" s="1402" t="s">
        <v>1077</v>
      </c>
      <c r="BW335" s="1413" t="s">
        <v>1077</v>
      </c>
      <c r="BX335" s="1413" t="s">
        <v>1077</v>
      </c>
      <c r="BY335" s="1422" t="s">
        <v>1077</v>
      </c>
      <c r="BZ335" s="1055"/>
    </row>
    <row r="336" spans="1:80" ht="30" x14ac:dyDescent="0.25">
      <c r="A336" s="21">
        <v>35202</v>
      </c>
      <c r="B336" s="1064">
        <v>352</v>
      </c>
      <c r="C336" s="21">
        <v>352</v>
      </c>
      <c r="D336" s="1196" t="s">
        <v>1877</v>
      </c>
      <c r="E336" s="54"/>
      <c r="F336" s="254"/>
      <c r="G336" s="254">
        <v>2015</v>
      </c>
      <c r="H336" s="1584"/>
      <c r="I336" s="40" t="s">
        <v>1878</v>
      </c>
      <c r="J336" s="801">
        <v>173</v>
      </c>
      <c r="K336" s="74" t="s">
        <v>1879</v>
      </c>
      <c r="M336" s="107"/>
      <c r="O336" s="121"/>
      <c r="P336" s="121" t="s">
        <v>1429</v>
      </c>
      <c r="Q336" s="121" t="s">
        <v>1429</v>
      </c>
      <c r="R336" s="107" t="s">
        <v>1086</v>
      </c>
      <c r="S336" s="107" t="s">
        <v>1086</v>
      </c>
      <c r="U336" s="107">
        <v>2015</v>
      </c>
      <c r="V336" s="121">
        <v>1894246</v>
      </c>
      <c r="X336" s="663" t="s">
        <v>1074</v>
      </c>
      <c r="AG336" s="1166" t="s">
        <v>1876</v>
      </c>
      <c r="AH336" s="74" t="s">
        <v>1074</v>
      </c>
      <c r="AI336" s="465"/>
      <c r="AJ336" s="888"/>
      <c r="AN336" s="813">
        <v>1</v>
      </c>
      <c r="AO336" s="660" t="s">
        <v>1076</v>
      </c>
      <c r="AP336" s="660" t="s">
        <v>1076</v>
      </c>
      <c r="AQ336" s="107" t="s">
        <v>1304</v>
      </c>
      <c r="AR336" s="107" t="s">
        <v>1304</v>
      </c>
      <c r="AT336" s="497" t="s">
        <v>1151</v>
      </c>
      <c r="AU336" s="1005" t="s">
        <v>1151</v>
      </c>
      <c r="AV336" s="107" t="s">
        <v>1101</v>
      </c>
      <c r="AW336" s="460" t="s">
        <v>1296</v>
      </c>
      <c r="AX336" s="460" t="s">
        <v>1296</v>
      </c>
      <c r="AY336" s="461" t="s">
        <v>1481</v>
      </c>
      <c r="AZ336" s="461" t="s">
        <v>1305</v>
      </c>
      <c r="BA336" s="460" t="s">
        <v>1296</v>
      </c>
      <c r="BB336" s="460" t="s">
        <v>1296</v>
      </c>
      <c r="BC336" s="460" t="s">
        <v>1304</v>
      </c>
      <c r="BD336" s="460" t="s">
        <v>1304</v>
      </c>
      <c r="BE336" s="597" t="s">
        <v>1151</v>
      </c>
      <c r="BF336" s="460"/>
      <c r="BG336" s="598"/>
      <c r="BJ336" s="1387" t="s">
        <v>1077</v>
      </c>
      <c r="BK336" s="1415" t="s">
        <v>1077</v>
      </c>
      <c r="BL336" s="1415" t="s">
        <v>1078</v>
      </c>
      <c r="BM336" s="1415" t="s">
        <v>1078</v>
      </c>
      <c r="BN336" s="1053"/>
      <c r="BO336" s="1398" t="s">
        <v>1077</v>
      </c>
      <c r="BP336" s="1398" t="s">
        <v>1077</v>
      </c>
      <c r="BQ336" s="1398" t="s">
        <v>1078</v>
      </c>
      <c r="BR336" s="1398"/>
      <c r="BS336" s="1052"/>
      <c r="BT336" s="1415" t="s">
        <v>1077</v>
      </c>
      <c r="BU336" s="1415" t="s">
        <v>1077</v>
      </c>
      <c r="BV336" s="1567" t="s">
        <v>1077</v>
      </c>
      <c r="BW336" s="1415" t="s">
        <v>1077</v>
      </c>
      <c r="BX336" s="1415" t="s">
        <v>1078</v>
      </c>
      <c r="BY336" s="1425" t="s">
        <v>1078</v>
      </c>
      <c r="BZ336" s="1053"/>
    </row>
    <row r="337" spans="1:80" ht="36" x14ac:dyDescent="0.25">
      <c r="A337" s="21">
        <v>35201</v>
      </c>
      <c r="B337" s="1064">
        <v>352</v>
      </c>
      <c r="C337" s="21">
        <v>352</v>
      </c>
      <c r="D337" s="1196" t="s">
        <v>1872</v>
      </c>
      <c r="E337" s="54"/>
      <c r="F337" s="254"/>
      <c r="G337" s="254">
        <v>2015</v>
      </c>
      <c r="H337" s="1584"/>
      <c r="I337" s="40" t="s">
        <v>1873</v>
      </c>
      <c r="J337" s="182">
        <v>650</v>
      </c>
      <c r="K337" s="74" t="s">
        <v>1874</v>
      </c>
      <c r="M337" s="107"/>
      <c r="O337" s="121"/>
      <c r="P337" s="121" t="s">
        <v>1429</v>
      </c>
      <c r="Q337" s="121" t="s">
        <v>1429</v>
      </c>
      <c r="R337" s="107" t="s">
        <v>1086</v>
      </c>
      <c r="S337" s="107" t="s">
        <v>1086</v>
      </c>
      <c r="U337" s="107">
        <v>2015</v>
      </c>
      <c r="V337" s="121">
        <v>1894246</v>
      </c>
      <c r="X337" s="663" t="s">
        <v>1074</v>
      </c>
      <c r="AD337" s="65" t="s">
        <v>1875</v>
      </c>
      <c r="AG337" s="1166" t="s">
        <v>1876</v>
      </c>
      <c r="AH337" s="74" t="s">
        <v>1074</v>
      </c>
      <c r="AI337" s="465"/>
      <c r="AJ337" s="888"/>
      <c r="AN337" s="813">
        <v>1</v>
      </c>
      <c r="AO337" s="660" t="s">
        <v>1076</v>
      </c>
      <c r="AP337" s="660" t="s">
        <v>1076</v>
      </c>
      <c r="AQ337" s="107" t="s">
        <v>1304</v>
      </c>
      <c r="AR337" s="107" t="s">
        <v>1304</v>
      </c>
      <c r="AT337" s="497" t="s">
        <v>1151</v>
      </c>
      <c r="AU337" s="1005" t="s">
        <v>1151</v>
      </c>
      <c r="AV337" s="107" t="s">
        <v>1101</v>
      </c>
      <c r="AW337" s="460" t="s">
        <v>1296</v>
      </c>
      <c r="AX337" s="460" t="s">
        <v>1296</v>
      </c>
      <c r="AY337" s="461" t="s">
        <v>1481</v>
      </c>
      <c r="AZ337" s="461" t="s">
        <v>1305</v>
      </c>
      <c r="BA337" s="460" t="s">
        <v>1296</v>
      </c>
      <c r="BB337" s="460" t="s">
        <v>1296</v>
      </c>
      <c r="BC337" s="460" t="s">
        <v>1304</v>
      </c>
      <c r="BD337" s="460" t="s">
        <v>1304</v>
      </c>
      <c r="BE337" s="597" t="s">
        <v>1151</v>
      </c>
      <c r="BF337" s="460"/>
      <c r="BG337" s="598"/>
      <c r="BJ337" s="1387" t="s">
        <v>1077</v>
      </c>
      <c r="BK337" s="1415" t="s">
        <v>1077</v>
      </c>
      <c r="BL337" s="1415" t="s">
        <v>1078</v>
      </c>
      <c r="BM337" s="1415" t="s">
        <v>1078</v>
      </c>
      <c r="BN337" s="1053"/>
      <c r="BO337" s="1398" t="s">
        <v>1077</v>
      </c>
      <c r="BP337" s="1398" t="s">
        <v>1077</v>
      </c>
      <c r="BQ337" s="1398" t="s">
        <v>1078</v>
      </c>
      <c r="BR337" s="1398"/>
      <c r="BS337" s="1052"/>
      <c r="BT337" s="1415" t="s">
        <v>1077</v>
      </c>
      <c r="BU337" s="1415" t="s">
        <v>1077</v>
      </c>
      <c r="BV337" s="1567" t="s">
        <v>1077</v>
      </c>
      <c r="BW337" s="1415" t="s">
        <v>1077</v>
      </c>
      <c r="BX337" s="1415" t="s">
        <v>1078</v>
      </c>
      <c r="BY337" s="1425" t="s">
        <v>1078</v>
      </c>
      <c r="BZ337" s="1053"/>
    </row>
    <row r="338" spans="1:80" x14ac:dyDescent="0.25">
      <c r="A338" s="21">
        <v>359</v>
      </c>
      <c r="B338" s="1064">
        <v>5</v>
      </c>
      <c r="C338" s="811">
        <v>359</v>
      </c>
      <c r="D338" s="1376" t="s">
        <v>529</v>
      </c>
      <c r="E338" s="159">
        <v>1</v>
      </c>
      <c r="F338" s="444"/>
      <c r="G338" s="444">
        <v>2005</v>
      </c>
      <c r="H338" s="159"/>
      <c r="I338" s="421"/>
      <c r="J338" s="163"/>
      <c r="K338" s="545"/>
      <c r="L338" s="503"/>
      <c r="M338" s="503"/>
      <c r="N338" s="544"/>
      <c r="O338" s="114"/>
      <c r="P338" s="114"/>
      <c r="Q338" s="114"/>
      <c r="R338" s="545"/>
      <c r="S338" s="545"/>
      <c r="T338" s="503"/>
      <c r="U338" s="503"/>
      <c r="V338" s="205"/>
      <c r="W338" s="114"/>
      <c r="X338" s="880"/>
      <c r="Y338" s="205"/>
      <c r="Z338" s="205"/>
      <c r="AA338" s="503"/>
      <c r="AB338" s="157"/>
      <c r="AC338" s="206"/>
      <c r="AD338" s="545"/>
      <c r="AE338" s="205"/>
      <c r="AF338" s="653"/>
      <c r="AG338" s="1168"/>
      <c r="AH338" s="562"/>
      <c r="AI338" s="1132"/>
      <c r="AJ338" s="1133"/>
      <c r="AK338" s="478"/>
      <c r="AL338" s="494"/>
      <c r="AM338" s="621"/>
      <c r="AN338" s="1309"/>
      <c r="AO338" s="990"/>
      <c r="AP338" s="990"/>
      <c r="AQ338" s="585"/>
      <c r="AR338" s="503"/>
      <c r="AS338" s="503"/>
      <c r="AT338" s="585"/>
      <c r="AU338" s="1007"/>
      <c r="AV338" s="503"/>
      <c r="AW338" s="503"/>
      <c r="AX338" s="503"/>
      <c r="AY338" s="503"/>
      <c r="AZ338" s="503"/>
      <c r="BA338" s="503"/>
      <c r="BB338" s="585"/>
      <c r="BC338" s="503"/>
      <c r="BD338" s="503"/>
      <c r="BE338" s="607"/>
      <c r="BF338" s="585"/>
      <c r="BG338" s="682"/>
      <c r="BH338" s="570"/>
      <c r="BI338" s="160"/>
      <c r="BJ338" s="1335"/>
      <c r="BK338" s="1366"/>
      <c r="BL338" s="1366"/>
      <c r="BM338" s="1366"/>
      <c r="BN338" s="1053"/>
      <c r="BO338" s="1392"/>
      <c r="BP338" s="1392"/>
      <c r="BQ338" s="1392"/>
      <c r="BR338" s="1392"/>
      <c r="BS338" s="1611"/>
      <c r="BT338" s="1366"/>
      <c r="BU338" s="1366"/>
      <c r="BV338" s="1366"/>
      <c r="BW338" s="1366"/>
      <c r="BX338" s="1366"/>
      <c r="BY338" s="1419"/>
      <c r="BZ338" s="1053"/>
      <c r="CA338" s="160"/>
      <c r="CB338" s="160"/>
    </row>
    <row r="339" spans="1:80" ht="77.25" thickBot="1" x14ac:dyDescent="0.3">
      <c r="A339" s="21">
        <v>360</v>
      </c>
      <c r="B339" s="1064">
        <v>360</v>
      </c>
      <c r="C339" s="21">
        <v>360</v>
      </c>
      <c r="D339" s="1196" t="s">
        <v>532</v>
      </c>
      <c r="E339" s="54"/>
      <c r="F339" s="254"/>
      <c r="G339" s="254">
        <v>2011</v>
      </c>
      <c r="H339" s="1584"/>
      <c r="I339" s="40"/>
      <c r="J339" s="24">
        <v>2292</v>
      </c>
      <c r="K339" s="497" t="s">
        <v>1880</v>
      </c>
      <c r="M339" s="107"/>
      <c r="N339" s="506" t="s">
        <v>1881</v>
      </c>
      <c r="O339" s="538" t="s">
        <v>1882</v>
      </c>
      <c r="P339" s="538" t="s">
        <v>1148</v>
      </c>
      <c r="Q339" s="538" t="s">
        <v>1148</v>
      </c>
      <c r="R339" s="107" t="s">
        <v>1072</v>
      </c>
      <c r="S339" s="107" t="s">
        <v>1072</v>
      </c>
      <c r="T339" s="497"/>
      <c r="U339" s="497">
        <v>2011</v>
      </c>
      <c r="V339" s="74">
        <v>619145</v>
      </c>
      <c r="W339" s="74" t="s">
        <v>1883</v>
      </c>
      <c r="X339" s="663" t="s">
        <v>1884</v>
      </c>
      <c r="Y339" s="551" t="s">
        <v>531</v>
      </c>
      <c r="AB339" s="6"/>
      <c r="AD339" s="74" t="s">
        <v>1885</v>
      </c>
      <c r="AG339" s="1166" t="s">
        <v>1886</v>
      </c>
      <c r="AH339" s="74" t="s">
        <v>1575</v>
      </c>
      <c r="AI339" s="465"/>
      <c r="AJ339" s="888"/>
      <c r="AK339" s="465"/>
      <c r="AL339" s="468" t="s">
        <v>1887</v>
      </c>
      <c r="AN339" s="813">
        <v>1</v>
      </c>
      <c r="AO339" s="660" t="s">
        <v>1076</v>
      </c>
      <c r="AP339" s="660" t="s">
        <v>1076</v>
      </c>
      <c r="AQ339" s="107" t="s">
        <v>1304</v>
      </c>
      <c r="AR339" s="107" t="s">
        <v>1304</v>
      </c>
      <c r="AT339" s="460" t="s">
        <v>1151</v>
      </c>
      <c r="AU339" s="1005" t="s">
        <v>1151</v>
      </c>
      <c r="AV339" s="107" t="s">
        <v>1101</v>
      </c>
      <c r="AW339" s="107" t="s">
        <v>1304</v>
      </c>
      <c r="AX339" s="460" t="s">
        <v>1296</v>
      </c>
      <c r="AY339" s="461" t="s">
        <v>1481</v>
      </c>
      <c r="AZ339" s="461" t="s">
        <v>1305</v>
      </c>
      <c r="BA339" s="460" t="s">
        <v>1296</v>
      </c>
      <c r="BB339" s="107" t="s">
        <v>1101</v>
      </c>
      <c r="BC339" s="460" t="s">
        <v>1296</v>
      </c>
      <c r="BD339" s="460" t="s">
        <v>1296</v>
      </c>
      <c r="BE339" s="597" t="s">
        <v>1296</v>
      </c>
      <c r="BF339" s="460"/>
      <c r="BG339" s="598"/>
      <c r="BJ339" s="1387" t="s">
        <v>1077</v>
      </c>
      <c r="BK339" s="1415" t="s">
        <v>1077</v>
      </c>
      <c r="BL339" s="1415" t="s">
        <v>1078</v>
      </c>
      <c r="BM339" s="1415" t="s">
        <v>1078</v>
      </c>
      <c r="BN339" s="1464"/>
      <c r="BO339" s="1398" t="s">
        <v>1077</v>
      </c>
      <c r="BP339" s="1398" t="s">
        <v>1077</v>
      </c>
      <c r="BQ339" s="1398" t="s">
        <v>1078</v>
      </c>
      <c r="BR339" s="1398" t="s">
        <v>1077</v>
      </c>
      <c r="BS339" s="1500"/>
      <c r="BT339" s="1415" t="s">
        <v>1077</v>
      </c>
      <c r="BU339" s="1415" t="s">
        <v>1077</v>
      </c>
      <c r="BV339" s="1567" t="s">
        <v>1077</v>
      </c>
      <c r="BW339" s="1415" t="s">
        <v>1077</v>
      </c>
      <c r="BX339" s="1415" t="s">
        <v>1077</v>
      </c>
      <c r="BY339" s="1425"/>
      <c r="BZ339" s="1464"/>
    </row>
    <row r="340" spans="1:80" s="160" customFormat="1" ht="21.75" customHeight="1" thickBot="1" x14ac:dyDescent="0.3">
      <c r="A340" s="21">
        <v>361</v>
      </c>
      <c r="B340" s="1064">
        <v>361</v>
      </c>
      <c r="C340" s="21">
        <v>361</v>
      </c>
      <c r="D340" s="1196" t="s">
        <v>535</v>
      </c>
      <c r="E340" s="54"/>
      <c r="F340" s="254"/>
      <c r="G340" s="254">
        <v>2005</v>
      </c>
      <c r="H340" s="1584"/>
      <c r="I340" s="40"/>
      <c r="J340" s="24">
        <v>51</v>
      </c>
      <c r="K340" s="497">
        <v>51</v>
      </c>
      <c r="L340" s="107"/>
      <c r="M340" s="107"/>
      <c r="N340" s="546" t="s">
        <v>1888</v>
      </c>
      <c r="O340" s="1144" t="s">
        <v>1889</v>
      </c>
      <c r="P340" s="538" t="s">
        <v>1300</v>
      </c>
      <c r="Q340" s="538" t="s">
        <v>1300</v>
      </c>
      <c r="R340" s="107" t="s">
        <v>1086</v>
      </c>
      <c r="S340" s="107" t="s">
        <v>1086</v>
      </c>
      <c r="T340" s="497"/>
      <c r="U340" s="497">
        <v>2005</v>
      </c>
      <c r="V340" s="74">
        <v>3874825</v>
      </c>
      <c r="W340" s="74" t="s">
        <v>1890</v>
      </c>
      <c r="X340" s="879" t="s">
        <v>1891</v>
      </c>
      <c r="Y340" s="74" t="s">
        <v>1892</v>
      </c>
      <c r="Z340" s="74"/>
      <c r="AA340" s="107"/>
      <c r="AB340" s="161">
        <v>0.81</v>
      </c>
      <c r="AC340" s="10" t="s">
        <v>1893</v>
      </c>
      <c r="AD340" s="74" t="s">
        <v>1894</v>
      </c>
      <c r="AE340" s="74" t="s">
        <v>1895</v>
      </c>
      <c r="AF340" s="642" t="s">
        <v>1392</v>
      </c>
      <c r="AG340" s="1593" t="s">
        <v>1896</v>
      </c>
      <c r="AH340" s="74" t="s">
        <v>1575</v>
      </c>
      <c r="AI340" s="465"/>
      <c r="AJ340" s="888"/>
      <c r="AK340" s="466"/>
      <c r="AL340" s="468" t="s">
        <v>1897</v>
      </c>
      <c r="AM340" s="612"/>
      <c r="AN340" s="813">
        <v>1</v>
      </c>
      <c r="AO340" s="660" t="s">
        <v>1076</v>
      </c>
      <c r="AP340" s="660" t="s">
        <v>1076</v>
      </c>
      <c r="AQ340" s="107" t="s">
        <v>1304</v>
      </c>
      <c r="AR340" s="107" t="s">
        <v>1304</v>
      </c>
      <c r="AS340" s="107"/>
      <c r="AT340" s="107" t="s">
        <v>1151</v>
      </c>
      <c r="AU340" s="998" t="s">
        <v>1151</v>
      </c>
      <c r="AV340" s="107" t="s">
        <v>1101</v>
      </c>
      <c r="AW340" s="107" t="s">
        <v>1304</v>
      </c>
      <c r="AX340" s="107" t="s">
        <v>1398</v>
      </c>
      <c r="AY340" s="461" t="s">
        <v>1481</v>
      </c>
      <c r="AZ340" s="461" t="s">
        <v>1305</v>
      </c>
      <c r="BA340" s="497" t="s">
        <v>1398</v>
      </c>
      <c r="BB340" s="497" t="s">
        <v>1398</v>
      </c>
      <c r="BC340" s="460" t="s">
        <v>1296</v>
      </c>
      <c r="BD340" s="460" t="s">
        <v>1296</v>
      </c>
      <c r="BE340" s="597" t="s">
        <v>1151</v>
      </c>
      <c r="BF340" s="107"/>
      <c r="BG340" s="596"/>
      <c r="BH340" s="565"/>
      <c r="BI340" s="1"/>
      <c r="BJ340" s="1387" t="s">
        <v>1077</v>
      </c>
      <c r="BK340" s="1415" t="s">
        <v>1077</v>
      </c>
      <c r="BL340" s="1415" t="s">
        <v>1078</v>
      </c>
      <c r="BM340" s="1415" t="s">
        <v>1078</v>
      </c>
      <c r="BN340" s="1595"/>
      <c r="BO340" s="1398" t="s">
        <v>1077</v>
      </c>
      <c r="BP340" s="1398" t="s">
        <v>1077</v>
      </c>
      <c r="BQ340" s="1398" t="s">
        <v>1077</v>
      </c>
      <c r="BR340" s="1398" t="s">
        <v>1078</v>
      </c>
      <c r="BS340" s="1610"/>
      <c r="BT340" s="1415" t="s">
        <v>1077</v>
      </c>
      <c r="BU340" s="1415" t="s">
        <v>1077</v>
      </c>
      <c r="BV340" s="1567" t="s">
        <v>1077</v>
      </c>
      <c r="BW340" s="1415" t="s">
        <v>1077</v>
      </c>
      <c r="BX340" s="1415" t="s">
        <v>1077</v>
      </c>
      <c r="BY340" s="1425"/>
      <c r="BZ340" s="1595"/>
      <c r="CA340" s="1"/>
      <c r="CB340" s="1"/>
    </row>
    <row r="341" spans="1:80" ht="24" x14ac:dyDescent="0.25">
      <c r="A341" s="21">
        <v>362</v>
      </c>
      <c r="B341" s="1064">
        <v>362</v>
      </c>
      <c r="C341" s="21">
        <v>362</v>
      </c>
      <c r="D341" s="1196" t="s">
        <v>538</v>
      </c>
      <c r="E341" s="54"/>
      <c r="F341" s="254"/>
      <c r="G341" s="254">
        <v>2010</v>
      </c>
      <c r="H341" s="1584"/>
      <c r="I341" s="40"/>
      <c r="J341" s="24">
        <v>1587</v>
      </c>
      <c r="K341" s="497">
        <v>1587</v>
      </c>
      <c r="M341" s="107"/>
      <c r="O341" s="538"/>
      <c r="P341" s="1148"/>
      <c r="Q341" s="1148"/>
      <c r="R341" s="107" t="s">
        <v>1898</v>
      </c>
      <c r="S341" s="107" t="s">
        <v>1086</v>
      </c>
      <c r="T341" s="497"/>
      <c r="U341" s="497"/>
      <c r="V341" s="74"/>
      <c r="W341" s="74" t="s">
        <v>1899</v>
      </c>
      <c r="X341" s="663" t="s">
        <v>1575</v>
      </c>
      <c r="AG341" s="1166" t="s">
        <v>1896</v>
      </c>
      <c r="AH341" s="74" t="s">
        <v>1575</v>
      </c>
      <c r="AI341" s="465"/>
      <c r="AJ341" s="888"/>
      <c r="AK341" s="466" t="s">
        <v>1900</v>
      </c>
      <c r="AN341" s="813">
        <v>1</v>
      </c>
      <c r="AO341" s="660" t="s">
        <v>1076</v>
      </c>
      <c r="AP341" s="660" t="s">
        <v>1076</v>
      </c>
      <c r="AQ341" s="107" t="s">
        <v>1304</v>
      </c>
      <c r="AR341" s="107" t="s">
        <v>1304</v>
      </c>
      <c r="AT341" s="107" t="s">
        <v>1151</v>
      </c>
      <c r="AU341" s="998" t="s">
        <v>1151</v>
      </c>
      <c r="AV341" s="107" t="s">
        <v>1101</v>
      </c>
      <c r="AW341" s="107" t="s">
        <v>1304</v>
      </c>
      <c r="AX341" s="107" t="s">
        <v>1398</v>
      </c>
      <c r="AY341" s="461" t="s">
        <v>1481</v>
      </c>
      <c r="AZ341" s="461" t="s">
        <v>1305</v>
      </c>
      <c r="BA341" s="107" t="s">
        <v>1901</v>
      </c>
      <c r="BB341" s="107" t="s">
        <v>1101</v>
      </c>
      <c r="BC341" s="107" t="s">
        <v>1304</v>
      </c>
      <c r="BD341" s="107" t="s">
        <v>1151</v>
      </c>
      <c r="BE341" s="597" t="s">
        <v>1304</v>
      </c>
      <c r="BF341" s="107"/>
      <c r="BJ341" s="1387" t="s">
        <v>1077</v>
      </c>
      <c r="BK341" s="1415" t="s">
        <v>1077</v>
      </c>
      <c r="BL341" s="1415" t="s">
        <v>1078</v>
      </c>
      <c r="BM341" s="1415" t="s">
        <v>1077</v>
      </c>
      <c r="BN341" s="1463"/>
      <c r="BO341" s="1398"/>
      <c r="BP341" s="1398" t="s">
        <v>1078</v>
      </c>
      <c r="BQ341" s="1398" t="s">
        <v>1078</v>
      </c>
      <c r="BR341" s="1398" t="s">
        <v>1078</v>
      </c>
      <c r="BS341" s="1499"/>
      <c r="BT341" s="1415" t="s">
        <v>1077</v>
      </c>
      <c r="BU341" s="1415" t="s">
        <v>1077</v>
      </c>
      <c r="BV341" s="1567"/>
      <c r="BW341" s="1415" t="s">
        <v>1077</v>
      </c>
      <c r="BX341" s="1415" t="s">
        <v>1078</v>
      </c>
      <c r="BY341" s="1425" t="s">
        <v>1078</v>
      </c>
      <c r="BZ341" s="1463"/>
    </row>
    <row r="342" spans="1:80" ht="76.5" x14ac:dyDescent="0.25">
      <c r="A342" s="21">
        <v>363</v>
      </c>
      <c r="B342" s="1064">
        <v>363</v>
      </c>
      <c r="C342" s="21">
        <v>363</v>
      </c>
      <c r="D342" s="1196" t="s">
        <v>541</v>
      </c>
      <c r="E342" s="54"/>
      <c r="F342" s="254"/>
      <c r="G342" s="254">
        <v>2013</v>
      </c>
      <c r="H342" s="4"/>
      <c r="I342" s="40"/>
      <c r="J342" s="454">
        <v>1300000</v>
      </c>
      <c r="K342" s="74" t="s">
        <v>1902</v>
      </c>
      <c r="L342" s="74" t="s">
        <v>1903</v>
      </c>
      <c r="M342" s="107"/>
      <c r="P342" s="513"/>
      <c r="Q342" s="513"/>
      <c r="R342" s="497" t="s">
        <v>1072</v>
      </c>
      <c r="S342" s="497" t="s">
        <v>1072</v>
      </c>
      <c r="T342" s="497"/>
      <c r="U342" s="497"/>
      <c r="V342" s="74"/>
      <c r="W342" s="74" t="s">
        <v>1904</v>
      </c>
      <c r="X342" s="663" t="s">
        <v>1905</v>
      </c>
      <c r="AG342" s="1166" t="s">
        <v>1906</v>
      </c>
      <c r="AH342" s="74" t="s">
        <v>1907</v>
      </c>
      <c r="AI342" s="465" t="s">
        <v>1393</v>
      </c>
      <c r="AJ342" s="888" t="s">
        <v>1908</v>
      </c>
      <c r="AL342" s="468" t="s">
        <v>1909</v>
      </c>
      <c r="AN342" s="813">
        <v>1</v>
      </c>
      <c r="AO342" s="660" t="s">
        <v>1910</v>
      </c>
      <c r="AP342" s="660" t="s">
        <v>1910</v>
      </c>
      <c r="AQ342" s="107" t="s">
        <v>1304</v>
      </c>
      <c r="AR342" s="497" t="s">
        <v>1911</v>
      </c>
      <c r="AS342" s="497" t="s">
        <v>1912</v>
      </c>
      <c r="AT342" s="107" t="s">
        <v>1151</v>
      </c>
      <c r="AU342" s="998" t="s">
        <v>1151</v>
      </c>
      <c r="AV342" s="107" t="s">
        <v>1305</v>
      </c>
      <c r="AW342" s="460" t="s">
        <v>1305</v>
      </c>
      <c r="AX342" s="107" t="s">
        <v>1398</v>
      </c>
      <c r="AY342" s="461" t="s">
        <v>1481</v>
      </c>
      <c r="AZ342" s="461" t="s">
        <v>1305</v>
      </c>
      <c r="BA342" s="460" t="s">
        <v>1296</v>
      </c>
      <c r="BB342" s="107" t="s">
        <v>1101</v>
      </c>
      <c r="BC342" s="460" t="s">
        <v>1296</v>
      </c>
      <c r="BD342" s="460" t="s">
        <v>1296</v>
      </c>
      <c r="BE342" s="597" t="s">
        <v>1151</v>
      </c>
      <c r="BF342" s="107"/>
      <c r="BJ342" s="1387" t="s">
        <v>1077</v>
      </c>
      <c r="BK342" s="1415" t="s">
        <v>1077</v>
      </c>
      <c r="BL342" s="1415" t="s">
        <v>1078</v>
      </c>
      <c r="BM342" s="1415" t="s">
        <v>1077</v>
      </c>
      <c r="BN342" s="1053"/>
      <c r="BO342" s="1398" t="s">
        <v>1077</v>
      </c>
      <c r="BP342" s="1398" t="s">
        <v>1077</v>
      </c>
      <c r="BQ342" s="1398" t="s">
        <v>1077</v>
      </c>
      <c r="BR342" s="1398" t="s">
        <v>1077</v>
      </c>
      <c r="BS342" s="1052"/>
      <c r="BT342" s="1415" t="s">
        <v>1078</v>
      </c>
      <c r="BU342" s="1415" t="s">
        <v>1077</v>
      </c>
      <c r="BV342" s="1567" t="s">
        <v>1077</v>
      </c>
      <c r="BW342" s="1415" t="s">
        <v>1077</v>
      </c>
      <c r="BX342" s="1415" t="s">
        <v>1078</v>
      </c>
      <c r="BY342" s="1425" t="s">
        <v>1078</v>
      </c>
      <c r="BZ342" s="1053"/>
    </row>
    <row r="343" spans="1:80" ht="36" x14ac:dyDescent="0.25">
      <c r="A343" s="21">
        <v>364</v>
      </c>
      <c r="B343" s="1064">
        <v>364</v>
      </c>
      <c r="C343" s="44">
        <v>364</v>
      </c>
      <c r="D343" s="1204" t="s">
        <v>544</v>
      </c>
      <c r="E343" s="1398"/>
      <c r="F343" s="435"/>
      <c r="G343" s="435">
        <v>2009</v>
      </c>
      <c r="H343" s="52"/>
      <c r="I343" s="106"/>
      <c r="J343" s="182" t="s">
        <v>1101</v>
      </c>
      <c r="K343" s="335"/>
      <c r="L343" s="499"/>
      <c r="M343" s="499"/>
      <c r="N343" s="518"/>
      <c r="O343" s="524"/>
      <c r="P343" s="524" t="s">
        <v>1913</v>
      </c>
      <c r="Q343" s="524" t="s">
        <v>1913</v>
      </c>
      <c r="R343" s="499" t="s">
        <v>1317</v>
      </c>
      <c r="S343" s="499" t="s">
        <v>1317</v>
      </c>
      <c r="T343" s="1107">
        <v>100000</v>
      </c>
      <c r="U343" s="499">
        <v>2010</v>
      </c>
      <c r="V343" s="112"/>
      <c r="W343" s="112" t="s">
        <v>1914</v>
      </c>
      <c r="X343" s="872" t="s">
        <v>1575</v>
      </c>
      <c r="Y343" s="207"/>
      <c r="Z343" s="207"/>
      <c r="AA343" s="499"/>
      <c r="AB343" s="49"/>
      <c r="AC343" s="208"/>
      <c r="AD343" s="335"/>
      <c r="AE343" s="207"/>
      <c r="AF343" s="651"/>
      <c r="AG343" s="1167" t="s">
        <v>1915</v>
      </c>
      <c r="AH343" s="112" t="s">
        <v>1575</v>
      </c>
      <c r="AI343" s="1118"/>
      <c r="AJ343" s="887"/>
      <c r="AK343" s="471"/>
      <c r="AL343" s="485"/>
      <c r="AM343" s="615"/>
      <c r="AN343" s="1308">
        <v>1</v>
      </c>
      <c r="AO343" s="989" t="s">
        <v>1916</v>
      </c>
      <c r="AP343" s="989" t="s">
        <v>1916</v>
      </c>
      <c r="AQ343" s="580"/>
      <c r="AR343" s="499"/>
      <c r="AS343" s="499"/>
      <c r="AT343" s="580"/>
      <c r="AU343" s="1001"/>
      <c r="AV343" s="499"/>
      <c r="AW343" s="499"/>
      <c r="AX343" s="499"/>
      <c r="AY343" s="499"/>
      <c r="AZ343" s="499"/>
      <c r="BA343" s="499"/>
      <c r="BB343" s="580"/>
      <c r="BC343" s="499"/>
      <c r="BD343" s="499"/>
      <c r="BE343" s="592"/>
      <c r="BF343" s="580"/>
      <c r="BG343" s="680"/>
      <c r="BH343" s="568"/>
      <c r="BI343" s="58"/>
      <c r="BJ343" s="1387"/>
      <c r="BK343" s="1415"/>
      <c r="BL343" s="1415"/>
      <c r="BM343" s="1415"/>
      <c r="BN343" s="1053"/>
      <c r="BO343" s="1398"/>
      <c r="BP343" s="1398"/>
      <c r="BQ343" s="1398"/>
      <c r="BR343" s="1398"/>
      <c r="BS343" s="1052"/>
      <c r="BT343" s="1415"/>
      <c r="BU343" s="1415"/>
      <c r="BV343" s="1567"/>
      <c r="BW343" s="1415"/>
      <c r="BX343" s="1415"/>
      <c r="BY343" s="1425"/>
      <c r="BZ343" s="1053"/>
      <c r="CA343" s="58"/>
      <c r="CB343" s="58"/>
    </row>
    <row r="344" spans="1:80" ht="72" x14ac:dyDescent="0.25">
      <c r="A344" s="21">
        <v>365</v>
      </c>
      <c r="B344" s="1064">
        <v>365</v>
      </c>
      <c r="C344" s="21">
        <v>365</v>
      </c>
      <c r="D344" s="1196" t="s">
        <v>547</v>
      </c>
      <c r="E344" s="54"/>
      <c r="F344" s="254"/>
      <c r="G344" s="254">
        <v>1991</v>
      </c>
      <c r="H344" s="1584"/>
      <c r="I344" s="40"/>
      <c r="J344" s="24">
        <v>701</v>
      </c>
      <c r="K344" s="74" t="s">
        <v>1917</v>
      </c>
      <c r="M344" s="497" t="s">
        <v>1918</v>
      </c>
      <c r="O344" s="538"/>
      <c r="P344" s="538" t="s">
        <v>1919</v>
      </c>
      <c r="Q344" s="538" t="s">
        <v>1919</v>
      </c>
      <c r="R344" s="107" t="s">
        <v>1317</v>
      </c>
      <c r="S344" s="107" t="s">
        <v>1317</v>
      </c>
      <c r="U344" s="107" t="s">
        <v>1415</v>
      </c>
      <c r="W344" s="74" t="s">
        <v>1920</v>
      </c>
      <c r="X344" s="663" t="s">
        <v>1921</v>
      </c>
      <c r="Z344" s="40" t="s">
        <v>1922</v>
      </c>
      <c r="AD344" s="74" t="s">
        <v>1923</v>
      </c>
      <c r="AE344" s="497" t="s">
        <v>1924</v>
      </c>
      <c r="AG344" s="1166" t="s">
        <v>1896</v>
      </c>
      <c r="AH344" s="74" t="s">
        <v>1921</v>
      </c>
      <c r="AI344" s="465" t="s">
        <v>1925</v>
      </c>
      <c r="AJ344" s="888" t="s">
        <v>1926</v>
      </c>
      <c r="AN344" s="813">
        <v>1</v>
      </c>
      <c r="AO344" s="660" t="s">
        <v>1076</v>
      </c>
      <c r="AP344" s="660" t="s">
        <v>1076</v>
      </c>
      <c r="AQ344" s="107" t="s">
        <v>1304</v>
      </c>
      <c r="AR344" s="107" t="s">
        <v>1304</v>
      </c>
      <c r="AT344" s="1008" t="s">
        <v>1926</v>
      </c>
      <c r="AU344" s="1005" t="s">
        <v>1296</v>
      </c>
      <c r="AV344" s="107" t="s">
        <v>1101</v>
      </c>
      <c r="AW344" s="107" t="s">
        <v>1304</v>
      </c>
      <c r="AX344" s="107" t="s">
        <v>1398</v>
      </c>
      <c r="AY344" s="461" t="s">
        <v>1669</v>
      </c>
      <c r="AZ344" s="461" t="s">
        <v>1305</v>
      </c>
      <c r="BA344" s="460" t="s">
        <v>1296</v>
      </c>
      <c r="BB344" s="107" t="s">
        <v>1101</v>
      </c>
      <c r="BC344" s="460" t="s">
        <v>1296</v>
      </c>
      <c r="BD344" s="460" t="s">
        <v>1296</v>
      </c>
      <c r="BE344" s="597" t="s">
        <v>1296</v>
      </c>
      <c r="BF344" s="460"/>
      <c r="BG344" s="598"/>
      <c r="BJ344" s="1387" t="s">
        <v>1077</v>
      </c>
      <c r="BK344" s="1415" t="s">
        <v>1077</v>
      </c>
      <c r="BL344" s="1415" t="s">
        <v>1078</v>
      </c>
      <c r="BM344" s="1415" t="s">
        <v>1078</v>
      </c>
      <c r="BN344" s="1053"/>
      <c r="BO344" s="1398" t="s">
        <v>1077</v>
      </c>
      <c r="BP344" s="1398" t="s">
        <v>1077</v>
      </c>
      <c r="BQ344" s="1398" t="s">
        <v>1077</v>
      </c>
      <c r="BR344" s="1398"/>
      <c r="BS344" s="1052"/>
      <c r="BT344" s="1415" t="s">
        <v>1077</v>
      </c>
      <c r="BU344" s="1415" t="s">
        <v>1077</v>
      </c>
      <c r="BV344" s="1567" t="s">
        <v>1077</v>
      </c>
      <c r="BW344" s="1415" t="s">
        <v>1077</v>
      </c>
      <c r="BX344" s="1415" t="s">
        <v>1078</v>
      </c>
      <c r="BY344" s="1425" t="s">
        <v>1077</v>
      </c>
      <c r="BZ344" s="1053"/>
    </row>
    <row r="345" spans="1:80" s="58" customFormat="1" ht="24.75" x14ac:dyDescent="0.25">
      <c r="A345" s="21">
        <v>366</v>
      </c>
      <c r="B345" s="1064">
        <v>366</v>
      </c>
      <c r="C345" s="44">
        <v>366</v>
      </c>
      <c r="D345" s="1204" t="s">
        <v>550</v>
      </c>
      <c r="E345" s="1394"/>
      <c r="F345" s="435"/>
      <c r="G345" s="435">
        <v>2001</v>
      </c>
      <c r="H345" s="52"/>
      <c r="I345" s="106"/>
      <c r="J345" s="804">
        <v>35000</v>
      </c>
      <c r="K345" s="112" t="s">
        <v>1927</v>
      </c>
      <c r="L345" s="499"/>
      <c r="M345" s="499"/>
      <c r="N345" s="518"/>
      <c r="O345" s="524"/>
      <c r="P345" s="524" t="s">
        <v>25</v>
      </c>
      <c r="Q345" s="524" t="s">
        <v>25</v>
      </c>
      <c r="R345" s="499" t="s">
        <v>1086</v>
      </c>
      <c r="S345" s="499" t="s">
        <v>1086</v>
      </c>
      <c r="T345" s="499"/>
      <c r="U345" s="107">
        <v>2001</v>
      </c>
      <c r="V345" s="116">
        <v>37606</v>
      </c>
      <c r="W345" s="1140" t="s">
        <v>1163</v>
      </c>
      <c r="X345" s="872" t="s">
        <v>1575</v>
      </c>
      <c r="Y345" s="207"/>
      <c r="Z345" s="207" t="s">
        <v>1928</v>
      </c>
      <c r="AA345" s="499"/>
      <c r="AB345" s="49"/>
      <c r="AC345" s="208"/>
      <c r="AD345" s="335"/>
      <c r="AE345" s="207"/>
      <c r="AF345" s="651"/>
      <c r="AG345" s="1167" t="s">
        <v>1896</v>
      </c>
      <c r="AH345" s="112" t="s">
        <v>1575</v>
      </c>
      <c r="AI345" s="1118"/>
      <c r="AJ345" s="887"/>
      <c r="AK345" s="471"/>
      <c r="AL345" s="485"/>
      <c r="AM345" s="619" t="s">
        <v>1929</v>
      </c>
      <c r="AN345" s="1306">
        <v>1</v>
      </c>
      <c r="AO345" s="989" t="s">
        <v>1076</v>
      </c>
      <c r="AP345" s="989" t="s">
        <v>1076</v>
      </c>
      <c r="AQ345" s="107" t="s">
        <v>1304</v>
      </c>
      <c r="AR345" s="107" t="s">
        <v>1304</v>
      </c>
      <c r="AS345" s="107"/>
      <c r="AT345" s="107" t="s">
        <v>1151</v>
      </c>
      <c r="AU345" s="998" t="s">
        <v>1151</v>
      </c>
      <c r="AV345" s="460" t="s">
        <v>1101</v>
      </c>
      <c r="AW345" s="107" t="s">
        <v>1304</v>
      </c>
      <c r="AX345" s="460" t="s">
        <v>1296</v>
      </c>
      <c r="AY345" s="460" t="s">
        <v>1296</v>
      </c>
      <c r="AZ345" s="460" t="s">
        <v>1296</v>
      </c>
      <c r="BA345" s="460" t="s">
        <v>1296</v>
      </c>
      <c r="BB345" s="460" t="s">
        <v>1101</v>
      </c>
      <c r="BC345" s="460" t="s">
        <v>1296</v>
      </c>
      <c r="BD345" s="460" t="s">
        <v>1296</v>
      </c>
      <c r="BE345" s="595" t="s">
        <v>1304</v>
      </c>
      <c r="BF345" s="107"/>
      <c r="BG345" s="596"/>
      <c r="BH345" s="568"/>
      <c r="BJ345" s="1387" t="s">
        <v>1077</v>
      </c>
      <c r="BK345" s="1415" t="s">
        <v>1077</v>
      </c>
      <c r="BL345" s="1415" t="s">
        <v>1078</v>
      </c>
      <c r="BM345" s="1415" t="s">
        <v>1078</v>
      </c>
      <c r="BN345" s="1053"/>
      <c r="BO345" s="1398" t="s">
        <v>1077</v>
      </c>
      <c r="BP345" s="1398" t="s">
        <v>1077</v>
      </c>
      <c r="BQ345" s="1398" t="s">
        <v>1078</v>
      </c>
      <c r="BR345" s="1398"/>
      <c r="BS345" s="1052"/>
      <c r="BT345" s="1415" t="s">
        <v>1078</v>
      </c>
      <c r="BU345" s="1415" t="s">
        <v>1077</v>
      </c>
      <c r="BV345" s="1567" t="s">
        <v>1078</v>
      </c>
      <c r="BW345" s="1415" t="s">
        <v>1077</v>
      </c>
      <c r="BX345" s="1415" t="s">
        <v>1078</v>
      </c>
      <c r="BY345" s="1425"/>
      <c r="BZ345" s="1053"/>
    </row>
    <row r="346" spans="1:80" x14ac:dyDescent="0.25">
      <c r="A346" s="21">
        <v>367</v>
      </c>
      <c r="B346" s="1064">
        <v>24</v>
      </c>
      <c r="C346" s="45">
        <v>367</v>
      </c>
      <c r="D346" s="1338" t="s">
        <v>552</v>
      </c>
      <c r="E346" s="63">
        <v>1</v>
      </c>
      <c r="F346" s="439"/>
      <c r="G346" s="34">
        <v>1997</v>
      </c>
      <c r="H346" s="63"/>
      <c r="I346" s="189"/>
      <c r="J346" s="34"/>
      <c r="K346" s="526"/>
      <c r="L346" s="500"/>
      <c r="M346" s="500"/>
      <c r="N346" s="534"/>
      <c r="O346" s="109"/>
      <c r="P346" s="109"/>
      <c r="Q346" s="109"/>
      <c r="R346" s="526" t="s">
        <v>1129</v>
      </c>
      <c r="S346" s="526" t="s">
        <v>1092</v>
      </c>
      <c r="T346" s="500"/>
      <c r="U346" s="500"/>
      <c r="V346" s="190"/>
      <c r="W346" s="109"/>
      <c r="X346" s="873"/>
      <c r="Y346" s="190"/>
      <c r="Z346" s="190"/>
      <c r="AA346" s="500"/>
      <c r="AB346" s="63"/>
      <c r="AC346" s="193"/>
      <c r="AD346" s="526"/>
      <c r="AE346" s="190"/>
      <c r="AF346" s="649"/>
      <c r="AG346" s="1169"/>
      <c r="AH346" s="558"/>
      <c r="AI346" s="1124"/>
      <c r="AJ346" s="1125"/>
      <c r="AK346" s="475"/>
      <c r="AL346" s="491"/>
      <c r="AM346" s="616"/>
      <c r="AN346" s="1302">
        <v>4</v>
      </c>
      <c r="AO346" s="991"/>
      <c r="AP346" s="991"/>
      <c r="AQ346" s="581"/>
      <c r="AR346" s="500"/>
      <c r="AS346" s="500"/>
      <c r="AT346" s="581"/>
      <c r="AU346" s="1003"/>
      <c r="AV346" s="500" t="s">
        <v>1101</v>
      </c>
      <c r="AW346" s="500" t="s">
        <v>1101</v>
      </c>
      <c r="AX346" s="500" t="s">
        <v>1101</v>
      </c>
      <c r="AY346" s="500"/>
      <c r="AZ346" s="500"/>
      <c r="BA346" s="500"/>
      <c r="BB346" s="581"/>
      <c r="BC346" s="500"/>
      <c r="BD346" s="500"/>
      <c r="BE346" s="603"/>
      <c r="BF346" s="581"/>
      <c r="BG346" s="602"/>
      <c r="BH346" s="56"/>
      <c r="BI346" s="57"/>
      <c r="BJ346" s="1371"/>
      <c r="BK346" s="186"/>
      <c r="BL346" s="186"/>
      <c r="BM346" s="186"/>
      <c r="BN346" s="1055"/>
      <c r="BO346" s="141"/>
      <c r="BP346" s="141"/>
      <c r="BQ346" s="141"/>
      <c r="BR346" s="141"/>
      <c r="BS346" s="1621"/>
      <c r="BT346" s="186"/>
      <c r="BU346" s="186"/>
      <c r="BV346" s="186"/>
      <c r="BW346" s="186"/>
      <c r="BX346" s="186"/>
      <c r="BY346" s="1423"/>
      <c r="BZ346" s="1055"/>
      <c r="CA346" s="57"/>
      <c r="CB346" s="57"/>
    </row>
    <row r="347" spans="1:80" s="58" customFormat="1" ht="48.75" thickBot="1" x14ac:dyDescent="0.3">
      <c r="A347" s="21">
        <v>368</v>
      </c>
      <c r="B347" s="1064">
        <v>368</v>
      </c>
      <c r="C347" s="21">
        <v>368</v>
      </c>
      <c r="D347" s="1196" t="s">
        <v>555</v>
      </c>
      <c r="E347" s="54"/>
      <c r="F347" s="254"/>
      <c r="G347" s="254">
        <v>2004</v>
      </c>
      <c r="H347" s="1584"/>
      <c r="I347" s="40"/>
      <c r="J347" s="24">
        <v>58</v>
      </c>
      <c r="K347" s="1591">
        <v>58</v>
      </c>
      <c r="L347" s="107"/>
      <c r="M347" s="107"/>
      <c r="N347" s="511"/>
      <c r="O347" s="538"/>
      <c r="P347" s="538" t="s">
        <v>1930</v>
      </c>
      <c r="Q347" s="538" t="s">
        <v>4546</v>
      </c>
      <c r="R347" s="107" t="s">
        <v>1114</v>
      </c>
      <c r="S347" s="107" t="s">
        <v>1092</v>
      </c>
      <c r="T347" s="107"/>
      <c r="U347" s="107">
        <v>2001</v>
      </c>
      <c r="V347" s="116">
        <v>18052092</v>
      </c>
      <c r="W347" s="116" t="s">
        <v>1931</v>
      </c>
      <c r="X347" s="871"/>
      <c r="Y347" s="121"/>
      <c r="Z347" s="121"/>
      <c r="AA347" s="107"/>
      <c r="AB347" s="3"/>
      <c r="AC347" s="10"/>
      <c r="AD347" s="497"/>
      <c r="AE347" s="121"/>
      <c r="AF347" s="642"/>
      <c r="AG347" s="1166" t="s">
        <v>1896</v>
      </c>
      <c r="AH347" s="555"/>
      <c r="AI347" s="465"/>
      <c r="AJ347" s="888"/>
      <c r="AK347" s="466"/>
      <c r="AL347" s="468"/>
      <c r="AM347" s="612"/>
      <c r="AN347" s="813">
        <v>1</v>
      </c>
      <c r="AO347" s="660" t="s">
        <v>1076</v>
      </c>
      <c r="AP347" s="660" t="s">
        <v>1076</v>
      </c>
      <c r="AQ347" s="510"/>
      <c r="AR347" s="107"/>
      <c r="AS347" s="107"/>
      <c r="AT347" s="510"/>
      <c r="AU347" s="998"/>
      <c r="AV347" s="107"/>
      <c r="AW347" s="107"/>
      <c r="AX347" s="107"/>
      <c r="AY347" s="107"/>
      <c r="AZ347" s="107"/>
      <c r="BA347" s="107"/>
      <c r="BB347" s="510"/>
      <c r="BC347" s="107"/>
      <c r="BD347" s="107"/>
      <c r="BE347" s="589"/>
      <c r="BF347" s="510"/>
      <c r="BG347" s="596"/>
      <c r="BH347" s="565"/>
      <c r="BI347" s="1"/>
      <c r="BJ347" s="1387"/>
      <c r="BK347" s="1415"/>
      <c r="BL347" s="1415"/>
      <c r="BM347" s="1415"/>
      <c r="BN347" s="1464"/>
      <c r="BO347" s="1398"/>
      <c r="BP347" s="1398"/>
      <c r="BQ347" s="1398"/>
      <c r="BR347" s="1398"/>
      <c r="BS347" s="1500"/>
      <c r="BT347" s="1415"/>
      <c r="BU347" s="1415"/>
      <c r="BV347" s="1567"/>
      <c r="BW347" s="1415"/>
      <c r="BX347" s="1415"/>
      <c r="BY347" s="1425"/>
      <c r="BZ347" s="1464"/>
      <c r="CA347" s="1"/>
      <c r="CB347" s="1"/>
    </row>
    <row r="348" spans="1:80" s="57" customFormat="1" ht="15.75" thickBot="1" x14ac:dyDescent="0.3">
      <c r="A348" s="21">
        <v>369</v>
      </c>
      <c r="B348" s="1064">
        <v>369</v>
      </c>
      <c r="C348" s="21">
        <v>369</v>
      </c>
      <c r="D348" s="1196" t="s">
        <v>558</v>
      </c>
      <c r="E348" s="54"/>
      <c r="F348" s="254"/>
      <c r="G348" s="254">
        <v>2003</v>
      </c>
      <c r="H348" s="1584"/>
      <c r="I348" s="40"/>
      <c r="J348" s="24">
        <v>4665</v>
      </c>
      <c r="K348" s="497">
        <v>4665</v>
      </c>
      <c r="L348" s="107"/>
      <c r="M348" s="107"/>
      <c r="N348" s="511"/>
      <c r="O348" s="538"/>
      <c r="P348" s="538" t="s">
        <v>1932</v>
      </c>
      <c r="Q348" s="538" t="s">
        <v>4590</v>
      </c>
      <c r="R348" s="107" t="s">
        <v>1317</v>
      </c>
      <c r="S348" s="107" t="s">
        <v>1317</v>
      </c>
      <c r="T348" s="107"/>
      <c r="U348" s="107">
        <v>2010</v>
      </c>
      <c r="V348" s="121">
        <v>252904</v>
      </c>
      <c r="W348" s="74"/>
      <c r="X348" s="663"/>
      <c r="Y348" s="121"/>
      <c r="Z348" s="121"/>
      <c r="AA348" s="107"/>
      <c r="AB348" s="3"/>
      <c r="AC348" s="10"/>
      <c r="AD348" s="497"/>
      <c r="AE348" s="121"/>
      <c r="AF348" s="642"/>
      <c r="AG348" s="131" t="s">
        <v>1896</v>
      </c>
      <c r="AH348" s="555"/>
      <c r="AI348" s="465"/>
      <c r="AJ348" s="888"/>
      <c r="AK348" s="466"/>
      <c r="AL348" s="468"/>
      <c r="AM348" s="612"/>
      <c r="AN348" s="813">
        <v>1</v>
      </c>
      <c r="AO348" s="461" t="s">
        <v>1076</v>
      </c>
      <c r="AP348" s="461" t="s">
        <v>1076</v>
      </c>
      <c r="AQ348" s="460" t="s">
        <v>1296</v>
      </c>
      <c r="AR348" s="460" t="s">
        <v>1296</v>
      </c>
      <c r="AS348" s="460"/>
      <c r="AT348" s="460" t="s">
        <v>1296</v>
      </c>
      <c r="AU348" s="1005" t="s">
        <v>1296</v>
      </c>
      <c r="AV348" s="460" t="s">
        <v>1296</v>
      </c>
      <c r="AW348" s="460" t="s">
        <v>1296</v>
      </c>
      <c r="AX348" s="460" t="s">
        <v>1296</v>
      </c>
      <c r="AY348" s="460" t="s">
        <v>1296</v>
      </c>
      <c r="AZ348" s="460" t="s">
        <v>1296</v>
      </c>
      <c r="BA348" s="460" t="s">
        <v>1296</v>
      </c>
      <c r="BB348" s="583" t="s">
        <v>1296</v>
      </c>
      <c r="BC348" s="460" t="s">
        <v>1296</v>
      </c>
      <c r="BD348" s="460" t="s">
        <v>1296</v>
      </c>
      <c r="BE348" s="608" t="s">
        <v>1296</v>
      </c>
      <c r="BF348" s="583"/>
      <c r="BG348" s="598"/>
      <c r="BH348" s="565"/>
      <c r="BI348" s="1"/>
      <c r="BJ348" s="1387" t="s">
        <v>1077</v>
      </c>
      <c r="BK348" s="1415" t="s">
        <v>1077</v>
      </c>
      <c r="BL348" s="1415" t="s">
        <v>1078</v>
      </c>
      <c r="BM348" s="1415" t="s">
        <v>1078</v>
      </c>
      <c r="BN348" s="1595"/>
      <c r="BO348" s="1398" t="s">
        <v>1077</v>
      </c>
      <c r="BP348" s="1398" t="s">
        <v>1078</v>
      </c>
      <c r="BQ348" s="1398" t="s">
        <v>1078</v>
      </c>
      <c r="BR348" s="1398"/>
      <c r="BS348" s="1610"/>
      <c r="BT348" s="1415" t="s">
        <v>1077</v>
      </c>
      <c r="BU348" s="1415" t="s">
        <v>1077</v>
      </c>
      <c r="BV348" s="1567" t="s">
        <v>1078</v>
      </c>
      <c r="BW348" s="1415" t="s">
        <v>1078</v>
      </c>
      <c r="BX348" s="1415" t="s">
        <v>1078</v>
      </c>
      <c r="BY348" s="1425"/>
      <c r="BZ348" s="1595"/>
      <c r="CA348" s="1"/>
      <c r="CB348" s="1"/>
    </row>
    <row r="349" spans="1:80" ht="63.75" x14ac:dyDescent="0.25">
      <c r="A349" s="21">
        <v>370</v>
      </c>
      <c r="B349" s="1064">
        <v>370</v>
      </c>
      <c r="C349" s="21">
        <v>370</v>
      </c>
      <c r="D349" s="1196" t="s">
        <v>561</v>
      </c>
      <c r="E349" s="54"/>
      <c r="F349" s="254"/>
      <c r="G349" s="254">
        <v>2005</v>
      </c>
      <c r="H349" s="1584"/>
      <c r="I349" s="40"/>
      <c r="J349" s="147">
        <v>1243</v>
      </c>
      <c r="K349" s="74" t="s">
        <v>1933</v>
      </c>
      <c r="M349" s="107"/>
      <c r="O349" s="538"/>
      <c r="P349" s="538" t="s">
        <v>1934</v>
      </c>
      <c r="Q349" s="538" t="s">
        <v>4592</v>
      </c>
      <c r="R349" s="107" t="s">
        <v>1317</v>
      </c>
      <c r="S349" s="107" t="s">
        <v>1317</v>
      </c>
      <c r="U349" s="107">
        <v>2010</v>
      </c>
      <c r="V349" s="121">
        <v>37300000</v>
      </c>
      <c r="X349" s="871"/>
      <c r="AB349" s="74" t="s">
        <v>1935</v>
      </c>
      <c r="AC349" s="223">
        <f xml:space="preserve"> 1243/1778</f>
        <v>0.69910011248593928</v>
      </c>
      <c r="AG349" s="1166" t="s">
        <v>1896</v>
      </c>
      <c r="AH349" s="505" t="s">
        <v>1936</v>
      </c>
      <c r="AI349" s="465" t="s">
        <v>1478</v>
      </c>
      <c r="AJ349" s="888" t="s">
        <v>1937</v>
      </c>
      <c r="AK349" s="468" t="s">
        <v>1938</v>
      </c>
      <c r="AL349" s="468" t="s">
        <v>1939</v>
      </c>
      <c r="AN349" s="813">
        <v>1</v>
      </c>
      <c r="AO349" s="660" t="s">
        <v>1076</v>
      </c>
      <c r="AP349" s="660" t="s">
        <v>1076</v>
      </c>
      <c r="AQ349" s="107" t="s">
        <v>1304</v>
      </c>
      <c r="AR349" s="107" t="s">
        <v>1304</v>
      </c>
      <c r="AT349" s="107" t="s">
        <v>1151</v>
      </c>
      <c r="AU349" s="998" t="s">
        <v>1151</v>
      </c>
      <c r="AV349" s="107" t="s">
        <v>1101</v>
      </c>
      <c r="AW349" s="107" t="s">
        <v>1101</v>
      </c>
      <c r="AX349" s="460" t="s">
        <v>1296</v>
      </c>
      <c r="AY349" s="461" t="s">
        <v>1669</v>
      </c>
      <c r="AZ349" s="461" t="s">
        <v>1305</v>
      </c>
      <c r="BA349" s="107" t="s">
        <v>1482</v>
      </c>
      <c r="BB349" s="107" t="s">
        <v>1398</v>
      </c>
      <c r="BC349" s="460" t="s">
        <v>1296</v>
      </c>
      <c r="BD349" s="460" t="s">
        <v>1296</v>
      </c>
      <c r="BE349" s="595" t="s">
        <v>1304</v>
      </c>
      <c r="BF349" s="107"/>
      <c r="BJ349" s="1387" t="s">
        <v>1077</v>
      </c>
      <c r="BK349" s="1415" t="s">
        <v>1077</v>
      </c>
      <c r="BL349" s="1415" t="s">
        <v>1078</v>
      </c>
      <c r="BM349" s="1415" t="s">
        <v>1078</v>
      </c>
      <c r="BN349" s="1463"/>
      <c r="BO349" s="1398" t="s">
        <v>1077</v>
      </c>
      <c r="BP349" s="1398" t="s">
        <v>1078</v>
      </c>
      <c r="BQ349" s="1398" t="s">
        <v>1077</v>
      </c>
      <c r="BR349" s="1398" t="s">
        <v>1078</v>
      </c>
      <c r="BS349" s="1499"/>
      <c r="BT349" s="1415" t="s">
        <v>1077</v>
      </c>
      <c r="BU349" s="1415" t="s">
        <v>1077</v>
      </c>
      <c r="BV349" s="1567" t="s">
        <v>1077</v>
      </c>
      <c r="BW349" s="1415" t="s">
        <v>1078</v>
      </c>
      <c r="BX349" s="1415" t="s">
        <v>1078</v>
      </c>
      <c r="BY349" s="1425"/>
      <c r="BZ349" s="1463"/>
    </row>
    <row r="350" spans="1:80" ht="48" customHeight="1" x14ac:dyDescent="0.25">
      <c r="A350" s="21">
        <v>371</v>
      </c>
      <c r="B350" s="1064">
        <v>371</v>
      </c>
      <c r="C350" s="45">
        <v>371</v>
      </c>
      <c r="D350" s="1202" t="s">
        <v>564</v>
      </c>
      <c r="E350" s="55">
        <v>1</v>
      </c>
      <c r="F350" s="439"/>
      <c r="G350" s="439">
        <v>2007</v>
      </c>
      <c r="H350" s="55"/>
      <c r="I350" s="103"/>
      <c r="J350" s="34"/>
      <c r="K350" s="526"/>
      <c r="L350" s="500"/>
      <c r="M350" s="500"/>
      <c r="N350" s="534"/>
      <c r="O350" s="1145"/>
      <c r="P350" s="530" t="s">
        <v>1934</v>
      </c>
      <c r="Q350" s="530" t="s">
        <v>4592</v>
      </c>
      <c r="R350" s="547" t="s">
        <v>1317</v>
      </c>
      <c r="S350" s="547" t="s">
        <v>1317</v>
      </c>
      <c r="T350" s="500"/>
      <c r="U350" s="107">
        <v>2010</v>
      </c>
      <c r="V350" s="121">
        <v>37300000</v>
      </c>
      <c r="X350" s="873"/>
      <c r="Y350" s="190"/>
      <c r="Z350" s="190"/>
      <c r="AA350" s="500"/>
      <c r="AB350" s="63"/>
      <c r="AC350" s="193"/>
      <c r="AD350" s="526"/>
      <c r="AE350" s="190"/>
      <c r="AF350" s="649"/>
      <c r="AG350" s="1169"/>
      <c r="AH350" s="558"/>
      <c r="AI350" s="1124"/>
      <c r="AJ350" s="1125"/>
      <c r="AK350" s="475"/>
      <c r="AL350" s="491"/>
      <c r="AM350" s="616"/>
      <c r="AN350" s="1302">
        <v>1</v>
      </c>
      <c r="AO350" s="991"/>
      <c r="AP350" s="991"/>
      <c r="AQ350" s="581"/>
      <c r="AR350" s="500"/>
      <c r="AS350" s="500"/>
      <c r="AT350" s="581"/>
      <c r="AU350" s="1003"/>
      <c r="AV350" s="500"/>
      <c r="AW350" s="500"/>
      <c r="AX350" s="500"/>
      <c r="AY350" s="500"/>
      <c r="AZ350" s="500"/>
      <c r="BA350" s="500"/>
      <c r="BB350" s="581"/>
      <c r="BC350" s="500"/>
      <c r="BD350" s="500"/>
      <c r="BE350" s="603"/>
      <c r="BF350" s="581"/>
      <c r="BG350" s="602"/>
      <c r="BH350" s="56"/>
      <c r="BI350" s="57"/>
      <c r="BJ350" s="1387"/>
      <c r="BK350" s="1415"/>
      <c r="BL350" s="1415"/>
      <c r="BM350" s="1415"/>
      <c r="BN350" s="1053"/>
      <c r="BO350" s="1398"/>
      <c r="BP350" s="1398"/>
      <c r="BQ350" s="1398"/>
      <c r="BR350" s="1398"/>
      <c r="BS350" s="1052"/>
      <c r="BT350" s="1415"/>
      <c r="BU350" s="1415"/>
      <c r="BV350" s="1567"/>
      <c r="BW350" s="1415"/>
      <c r="BX350" s="1415"/>
      <c r="BY350" s="1425"/>
      <c r="BZ350" s="1053"/>
      <c r="CA350" s="57"/>
      <c r="CB350" s="57"/>
    </row>
    <row r="351" spans="1:80" ht="36" x14ac:dyDescent="0.25">
      <c r="A351" s="21">
        <v>372</v>
      </c>
      <c r="B351" s="1064">
        <v>372</v>
      </c>
      <c r="C351" s="21">
        <v>372</v>
      </c>
      <c r="D351" s="1196" t="s">
        <v>567</v>
      </c>
      <c r="E351" s="54"/>
      <c r="F351" s="254"/>
      <c r="G351" s="254">
        <v>2007</v>
      </c>
      <c r="H351" s="4"/>
      <c r="I351" s="40"/>
      <c r="J351" s="254">
        <v>1952</v>
      </c>
      <c r="K351" s="1591">
        <v>1952</v>
      </c>
      <c r="M351" s="107"/>
      <c r="O351" s="538"/>
      <c r="P351" s="538" t="s">
        <v>1940</v>
      </c>
      <c r="Q351" s="538" t="s">
        <v>4547</v>
      </c>
      <c r="R351" s="107" t="s">
        <v>1086</v>
      </c>
      <c r="S351" s="107" t="s">
        <v>1086</v>
      </c>
      <c r="U351" s="107">
        <v>2021</v>
      </c>
      <c r="V351" s="121">
        <v>5710000</v>
      </c>
      <c r="X351" s="663" t="s">
        <v>1167</v>
      </c>
      <c r="AB351" s="161" t="s">
        <v>1941</v>
      </c>
      <c r="AD351" s="497" t="s">
        <v>1942</v>
      </c>
      <c r="AF351" s="507" t="s">
        <v>1943</v>
      </c>
      <c r="AG351" s="1166" t="s">
        <v>1896</v>
      </c>
      <c r="AH351" s="505" t="s">
        <v>1944</v>
      </c>
      <c r="AI351" s="465"/>
      <c r="AJ351" s="888"/>
      <c r="AL351" s="468" t="s">
        <v>1945</v>
      </c>
      <c r="AN351" s="813">
        <v>1</v>
      </c>
      <c r="AO351" s="660" t="s">
        <v>1076</v>
      </c>
      <c r="AP351" s="660" t="s">
        <v>1076</v>
      </c>
      <c r="AQ351" s="107" t="s">
        <v>1304</v>
      </c>
      <c r="AR351" s="107" t="s">
        <v>1304</v>
      </c>
      <c r="AT351" s="107" t="s">
        <v>1151</v>
      </c>
      <c r="AU351" s="998" t="s">
        <v>1151</v>
      </c>
      <c r="AV351" s="107" t="s">
        <v>1101</v>
      </c>
      <c r="AW351" s="107" t="s">
        <v>1305</v>
      </c>
      <c r="AX351" s="107" t="s">
        <v>1296</v>
      </c>
      <c r="AY351" s="461" t="s">
        <v>1481</v>
      </c>
      <c r="AZ351" s="461" t="s">
        <v>1305</v>
      </c>
      <c r="BA351" s="107" t="s">
        <v>1482</v>
      </c>
      <c r="BB351" s="583" t="s">
        <v>1296</v>
      </c>
      <c r="BC351" s="460" t="s">
        <v>1296</v>
      </c>
      <c r="BD351" s="460" t="s">
        <v>1296</v>
      </c>
      <c r="BE351" s="595" t="s">
        <v>1304</v>
      </c>
      <c r="BF351" s="107"/>
      <c r="BJ351" s="1387"/>
      <c r="BK351" s="1415"/>
      <c r="BL351" s="1415"/>
      <c r="BM351" s="1415"/>
      <c r="BN351" s="1053"/>
      <c r="BO351" s="1398"/>
      <c r="BP351" s="1398"/>
      <c r="BQ351" s="1398"/>
      <c r="BR351" s="1398"/>
      <c r="BS351" s="1052"/>
      <c r="BT351" s="1415"/>
      <c r="BU351" s="1415"/>
      <c r="BV351" s="1567"/>
      <c r="BW351" s="1415"/>
      <c r="BX351" s="1415"/>
      <c r="BY351" s="1425"/>
      <c r="BZ351" s="1053"/>
    </row>
    <row r="352" spans="1:80" s="57" customFormat="1" ht="18" customHeight="1" x14ac:dyDescent="0.25">
      <c r="A352" s="21">
        <v>373</v>
      </c>
      <c r="B352" s="1064">
        <v>24</v>
      </c>
      <c r="C352" s="38">
        <v>373</v>
      </c>
      <c r="D352" s="1335" t="s">
        <v>570</v>
      </c>
      <c r="E352" s="70">
        <v>1</v>
      </c>
      <c r="F352" s="37"/>
      <c r="G352" s="37">
        <v>2010</v>
      </c>
      <c r="H352" s="70"/>
      <c r="I352" s="473"/>
      <c r="J352" s="669"/>
      <c r="K352" s="523"/>
      <c r="L352" s="501"/>
      <c r="M352" s="501"/>
      <c r="N352" s="535"/>
      <c r="O352" s="522"/>
      <c r="P352" s="522"/>
      <c r="Q352" s="522"/>
      <c r="R352" s="523"/>
      <c r="S352" s="523"/>
      <c r="T352" s="501"/>
      <c r="U352" s="501"/>
      <c r="V352" s="185"/>
      <c r="W352" s="522"/>
      <c r="X352" s="874"/>
      <c r="Y352" s="185"/>
      <c r="Z352" s="185"/>
      <c r="AA352" s="501"/>
      <c r="AB352" s="184"/>
      <c r="AC352" s="187"/>
      <c r="AD352" s="523"/>
      <c r="AE352" s="185"/>
      <c r="AF352" s="650"/>
      <c r="AG352" s="1170"/>
      <c r="AH352" s="559"/>
      <c r="AI352" s="1126"/>
      <c r="AJ352" s="1127"/>
      <c r="AK352" s="476"/>
      <c r="AL352" s="492"/>
      <c r="AM352" s="763"/>
      <c r="AN352" s="1310">
        <v>4</v>
      </c>
      <c r="AO352" s="992"/>
      <c r="AP352" s="992"/>
      <c r="AQ352" s="582"/>
      <c r="AR352" s="501"/>
      <c r="AS352" s="501"/>
      <c r="AT352" s="582"/>
      <c r="AU352" s="1004"/>
      <c r="AV352" s="501" t="s">
        <v>1101</v>
      </c>
      <c r="AW352" s="501" t="s">
        <v>1101</v>
      </c>
      <c r="AX352" s="501" t="s">
        <v>1101</v>
      </c>
      <c r="AY352" s="501"/>
      <c r="AZ352" s="501"/>
      <c r="BA352" s="501"/>
      <c r="BB352" s="582"/>
      <c r="BC352" s="501"/>
      <c r="BD352" s="501"/>
      <c r="BE352" s="604"/>
      <c r="BF352" s="582"/>
      <c r="BG352" s="681"/>
      <c r="BH352" s="569"/>
      <c r="BI352" s="188"/>
      <c r="BJ352" s="1335"/>
      <c r="BK352" s="1366"/>
      <c r="BL352" s="1366"/>
      <c r="BM352" s="1366"/>
      <c r="BN352" s="1053"/>
      <c r="BO352" s="1392"/>
      <c r="BP352" s="1392"/>
      <c r="BQ352" s="1392"/>
      <c r="BR352" s="1392"/>
      <c r="BS352" s="1611"/>
      <c r="BT352" s="1366"/>
      <c r="BU352" s="1366"/>
      <c r="BV352" s="1366"/>
      <c r="BW352" s="1366"/>
      <c r="BX352" s="1366"/>
      <c r="BY352" s="1419"/>
      <c r="BZ352" s="1053"/>
      <c r="CA352" s="188"/>
      <c r="CB352" s="188"/>
    </row>
    <row r="353" spans="1:80" ht="76.5" customHeight="1" thickBot="1" x14ac:dyDescent="0.3">
      <c r="A353" s="21">
        <v>374</v>
      </c>
      <c r="B353" s="1064">
        <v>24</v>
      </c>
      <c r="C353" s="38">
        <v>374</v>
      </c>
      <c r="D353" s="1335" t="s">
        <v>574</v>
      </c>
      <c r="E353" s="70">
        <v>1</v>
      </c>
      <c r="F353" s="37"/>
      <c r="G353" s="37">
        <v>2005</v>
      </c>
      <c r="H353" s="70"/>
      <c r="I353" s="473"/>
      <c r="J353" s="669"/>
      <c r="K353" s="523"/>
      <c r="L353" s="501"/>
      <c r="M353" s="501"/>
      <c r="N353" s="535"/>
      <c r="O353" s="522"/>
      <c r="P353" s="522"/>
      <c r="Q353" s="522"/>
      <c r="R353" s="523"/>
      <c r="S353" s="523"/>
      <c r="T353" s="501"/>
      <c r="U353" s="501"/>
      <c r="V353" s="185"/>
      <c r="W353" s="522"/>
      <c r="X353" s="874"/>
      <c r="Y353" s="185"/>
      <c r="Z353" s="185"/>
      <c r="AA353" s="501"/>
      <c r="AB353" s="184"/>
      <c r="AC353" s="187"/>
      <c r="AD353" s="523"/>
      <c r="AE353" s="185"/>
      <c r="AF353" s="650"/>
      <c r="AG353" s="1170"/>
      <c r="AH353" s="559"/>
      <c r="AI353" s="1126"/>
      <c r="AJ353" s="1127"/>
      <c r="AK353" s="476"/>
      <c r="AL353" s="492"/>
      <c r="AM353" s="763"/>
      <c r="AN353" s="1310">
        <v>4</v>
      </c>
      <c r="AO353" s="992"/>
      <c r="AP353" s="992"/>
      <c r="AQ353" s="582"/>
      <c r="AR353" s="501"/>
      <c r="AS353" s="501"/>
      <c r="AT353" s="582"/>
      <c r="AU353" s="1004"/>
      <c r="AV353" s="501" t="s">
        <v>1101</v>
      </c>
      <c r="AW353" s="501" t="s">
        <v>1101</v>
      </c>
      <c r="AX353" s="501" t="s">
        <v>1101</v>
      </c>
      <c r="AY353" s="501"/>
      <c r="AZ353" s="501"/>
      <c r="BA353" s="501"/>
      <c r="BB353" s="582"/>
      <c r="BC353" s="501"/>
      <c r="BD353" s="501"/>
      <c r="BE353" s="604"/>
      <c r="BF353" s="582"/>
      <c r="BG353" s="681"/>
      <c r="BH353" s="569"/>
      <c r="BI353" s="188"/>
      <c r="BJ353" s="1335"/>
      <c r="BK353" s="1366"/>
      <c r="BL353" s="1366"/>
      <c r="BM353" s="1366"/>
      <c r="BN353" s="1464"/>
      <c r="BO353" s="1392"/>
      <c r="BP353" s="1392"/>
      <c r="BQ353" s="1392"/>
      <c r="BR353" s="1392"/>
      <c r="BS353" s="1622"/>
      <c r="BT353" s="1366"/>
      <c r="BU353" s="1366"/>
      <c r="BV353" s="1366"/>
      <c r="BW353" s="1366"/>
      <c r="BX353" s="1366"/>
      <c r="BY353" s="1419"/>
      <c r="BZ353" s="1464"/>
      <c r="CA353" s="188"/>
      <c r="CB353" s="188"/>
    </row>
    <row r="354" spans="1:80" s="188" customFormat="1" x14ac:dyDescent="0.25">
      <c r="A354" s="21">
        <v>375</v>
      </c>
      <c r="B354" s="1064">
        <v>24</v>
      </c>
      <c r="C354" s="38">
        <v>375</v>
      </c>
      <c r="D354" s="1335" t="s">
        <v>576</v>
      </c>
      <c r="E354" s="70">
        <v>1</v>
      </c>
      <c r="F354" s="37"/>
      <c r="G354" s="37">
        <v>2007</v>
      </c>
      <c r="H354" s="70"/>
      <c r="I354" s="473"/>
      <c r="J354" s="669"/>
      <c r="K354" s="523"/>
      <c r="L354" s="501"/>
      <c r="M354" s="501"/>
      <c r="N354" s="535"/>
      <c r="O354" s="522"/>
      <c r="P354" s="522"/>
      <c r="Q354" s="522"/>
      <c r="R354" s="523"/>
      <c r="S354" s="523"/>
      <c r="T354" s="501"/>
      <c r="U354" s="501"/>
      <c r="V354" s="185"/>
      <c r="W354" s="522"/>
      <c r="X354" s="874"/>
      <c r="Y354" s="185"/>
      <c r="Z354" s="185"/>
      <c r="AA354" s="501"/>
      <c r="AB354" s="184"/>
      <c r="AC354" s="187"/>
      <c r="AD354" s="523"/>
      <c r="AE354" s="185"/>
      <c r="AF354" s="650"/>
      <c r="AG354" s="1170"/>
      <c r="AH354" s="559"/>
      <c r="AI354" s="1126"/>
      <c r="AJ354" s="1127"/>
      <c r="AK354" s="476"/>
      <c r="AL354" s="492"/>
      <c r="AM354" s="763"/>
      <c r="AN354" s="1310">
        <v>4</v>
      </c>
      <c r="AO354" s="992"/>
      <c r="AP354" s="992"/>
      <c r="AQ354" s="582"/>
      <c r="AR354" s="501"/>
      <c r="AS354" s="501"/>
      <c r="AT354" s="582"/>
      <c r="AU354" s="1004"/>
      <c r="AV354" s="501" t="s">
        <v>1101</v>
      </c>
      <c r="AW354" s="501" t="s">
        <v>1101</v>
      </c>
      <c r="AX354" s="501" t="s">
        <v>1101</v>
      </c>
      <c r="AY354" s="501"/>
      <c r="AZ354" s="501"/>
      <c r="BA354" s="501"/>
      <c r="BB354" s="582"/>
      <c r="BC354" s="501"/>
      <c r="BD354" s="501"/>
      <c r="BE354" s="604"/>
      <c r="BF354" s="582"/>
      <c r="BG354" s="681"/>
      <c r="BH354" s="569"/>
      <c r="BJ354" s="1335"/>
      <c r="BK354" s="1366"/>
      <c r="BL354" s="1366"/>
      <c r="BM354" s="1366"/>
      <c r="BN354" s="1595"/>
      <c r="BO354" s="1392"/>
      <c r="BP354" s="1392"/>
      <c r="BQ354" s="1392"/>
      <c r="BR354" s="1392"/>
      <c r="BS354" s="1655"/>
      <c r="BT354" s="1366"/>
      <c r="BU354" s="1366"/>
      <c r="BV354" s="1366"/>
      <c r="BW354" s="1366"/>
      <c r="BX354" s="1366"/>
      <c r="BY354" s="1419"/>
      <c r="BZ354" s="1595"/>
    </row>
    <row r="355" spans="1:80" s="188" customFormat="1" x14ac:dyDescent="0.25">
      <c r="A355" s="21">
        <v>376</v>
      </c>
      <c r="B355" s="1064">
        <v>24</v>
      </c>
      <c r="C355" s="38">
        <v>376</v>
      </c>
      <c r="D355" s="1335" t="s">
        <v>578</v>
      </c>
      <c r="E355" s="70">
        <v>1</v>
      </c>
      <c r="F355" s="37"/>
      <c r="G355" s="37">
        <v>2009</v>
      </c>
      <c r="H355" s="70"/>
      <c r="I355" s="473"/>
      <c r="J355" s="669"/>
      <c r="K355" s="523"/>
      <c r="L355" s="501"/>
      <c r="M355" s="501"/>
      <c r="N355" s="535"/>
      <c r="O355" s="522"/>
      <c r="P355" s="522"/>
      <c r="Q355" s="522"/>
      <c r="R355" s="523"/>
      <c r="S355" s="523"/>
      <c r="T355" s="501"/>
      <c r="U355" s="501"/>
      <c r="V355" s="185"/>
      <c r="W355" s="522"/>
      <c r="X355" s="874"/>
      <c r="Y355" s="185"/>
      <c r="Z355" s="185"/>
      <c r="AA355" s="501"/>
      <c r="AB355" s="184"/>
      <c r="AC355" s="187"/>
      <c r="AD355" s="523"/>
      <c r="AE355" s="185"/>
      <c r="AF355" s="650"/>
      <c r="AG355" s="1170"/>
      <c r="AH355" s="559"/>
      <c r="AI355" s="1126"/>
      <c r="AJ355" s="1127"/>
      <c r="AK355" s="476"/>
      <c r="AL355" s="492"/>
      <c r="AM355" s="763"/>
      <c r="AN355" s="1310">
        <v>4</v>
      </c>
      <c r="AO355" s="992"/>
      <c r="AP355" s="992"/>
      <c r="AQ355" s="582"/>
      <c r="AR355" s="501"/>
      <c r="AS355" s="501"/>
      <c r="AT355" s="582"/>
      <c r="AU355" s="1004"/>
      <c r="AV355" s="501" t="s">
        <v>1101</v>
      </c>
      <c r="AW355" s="501" t="s">
        <v>1101</v>
      </c>
      <c r="AX355" s="501" t="s">
        <v>1101</v>
      </c>
      <c r="AY355" s="501"/>
      <c r="AZ355" s="501"/>
      <c r="BA355" s="501"/>
      <c r="BB355" s="582"/>
      <c r="BC355" s="501"/>
      <c r="BD355" s="501"/>
      <c r="BE355" s="604"/>
      <c r="BF355" s="582"/>
      <c r="BG355" s="681"/>
      <c r="BH355" s="569"/>
      <c r="BJ355" s="1335"/>
      <c r="BK355" s="1366"/>
      <c r="BL355" s="1366"/>
      <c r="BM355" s="1366"/>
      <c r="BN355" s="1366"/>
      <c r="BO355" s="1392"/>
      <c r="BP355" s="1392"/>
      <c r="BQ355" s="1392"/>
      <c r="BR355" s="1392"/>
      <c r="BS355" s="1392"/>
      <c r="BT355" s="1366"/>
      <c r="BU355" s="1366"/>
      <c r="BV355" s="1366"/>
      <c r="BW355" s="1366"/>
      <c r="BX355" s="1366"/>
      <c r="BY355" s="1419"/>
      <c r="BZ355" s="1366"/>
    </row>
    <row r="356" spans="1:80" s="188" customFormat="1" x14ac:dyDescent="0.25">
      <c r="A356" s="21">
        <v>377</v>
      </c>
      <c r="B356" s="1064">
        <v>24</v>
      </c>
      <c r="C356" s="38">
        <v>377</v>
      </c>
      <c r="D356" s="1335" t="s">
        <v>580</v>
      </c>
      <c r="E356" s="70">
        <v>1</v>
      </c>
      <c r="F356" s="37"/>
      <c r="G356" s="37">
        <v>2004</v>
      </c>
      <c r="H356" s="70"/>
      <c r="I356" s="473"/>
      <c r="J356" s="669"/>
      <c r="K356" s="523"/>
      <c r="L356" s="501"/>
      <c r="M356" s="501"/>
      <c r="N356" s="535"/>
      <c r="O356" s="522"/>
      <c r="P356" s="522"/>
      <c r="Q356" s="522"/>
      <c r="R356" s="523"/>
      <c r="S356" s="523"/>
      <c r="T356" s="501"/>
      <c r="U356" s="501"/>
      <c r="V356" s="185"/>
      <c r="W356" s="522"/>
      <c r="X356" s="874"/>
      <c r="Y356" s="185"/>
      <c r="Z356" s="185"/>
      <c r="AA356" s="501"/>
      <c r="AB356" s="184"/>
      <c r="AC356" s="187"/>
      <c r="AD356" s="523"/>
      <c r="AE356" s="185"/>
      <c r="AF356" s="650"/>
      <c r="AG356" s="1170"/>
      <c r="AH356" s="559"/>
      <c r="AI356" s="1126"/>
      <c r="AJ356" s="1127"/>
      <c r="AK356" s="476"/>
      <c r="AL356" s="492"/>
      <c r="AM356" s="763"/>
      <c r="AN356" s="1310">
        <v>4</v>
      </c>
      <c r="AO356" s="992"/>
      <c r="AP356" s="992"/>
      <c r="AQ356" s="582"/>
      <c r="AR356" s="501"/>
      <c r="AS356" s="501"/>
      <c r="AT356" s="582"/>
      <c r="AU356" s="1004"/>
      <c r="AV356" s="501" t="s">
        <v>1101</v>
      </c>
      <c r="AW356" s="501"/>
      <c r="AX356" s="501" t="s">
        <v>1101</v>
      </c>
      <c r="AY356" s="501"/>
      <c r="AZ356" s="501"/>
      <c r="BA356" s="501"/>
      <c r="BB356" s="582"/>
      <c r="BC356" s="501"/>
      <c r="BD356" s="501"/>
      <c r="BE356" s="604"/>
      <c r="BF356" s="582"/>
      <c r="BG356" s="681"/>
      <c r="BH356" s="569"/>
      <c r="BJ356" s="1335"/>
      <c r="BK356" s="1366"/>
      <c r="BL356" s="1366"/>
      <c r="BM356" s="1366"/>
      <c r="BN356" s="1366"/>
      <c r="BO356" s="1392"/>
      <c r="BP356" s="1392"/>
      <c r="BQ356" s="1392"/>
      <c r="BR356" s="1392"/>
      <c r="BS356" s="1392"/>
      <c r="BT356" s="1366"/>
      <c r="BU356" s="1366"/>
      <c r="BV356" s="1366"/>
      <c r="BW356" s="1366"/>
      <c r="BX356" s="1366"/>
      <c r="BY356" s="1419"/>
      <c r="BZ356" s="1366"/>
    </row>
    <row r="357" spans="1:80" s="188" customFormat="1" x14ac:dyDescent="0.25">
      <c r="A357" s="21">
        <v>378</v>
      </c>
      <c r="B357" s="1064">
        <v>24</v>
      </c>
      <c r="C357" s="38">
        <v>378</v>
      </c>
      <c r="D357" s="1335" t="s">
        <v>582</v>
      </c>
      <c r="E357" s="70">
        <v>1</v>
      </c>
      <c r="F357" s="37"/>
      <c r="G357" s="37">
        <v>2008</v>
      </c>
      <c r="H357" s="70"/>
      <c r="I357" s="473"/>
      <c r="J357" s="669"/>
      <c r="K357" s="523"/>
      <c r="L357" s="501"/>
      <c r="M357" s="501"/>
      <c r="N357" s="535"/>
      <c r="O357" s="522"/>
      <c r="P357" s="522"/>
      <c r="Q357" s="522"/>
      <c r="R357" s="523"/>
      <c r="S357" s="523"/>
      <c r="T357" s="501"/>
      <c r="U357" s="501"/>
      <c r="V357" s="185"/>
      <c r="W357" s="522"/>
      <c r="X357" s="874"/>
      <c r="Y357" s="185"/>
      <c r="Z357" s="185"/>
      <c r="AA357" s="501"/>
      <c r="AB357" s="184"/>
      <c r="AC357" s="187"/>
      <c r="AD357" s="523"/>
      <c r="AE357" s="185"/>
      <c r="AF357" s="650"/>
      <c r="AG357" s="1170"/>
      <c r="AH357" s="559"/>
      <c r="AI357" s="1126"/>
      <c r="AJ357" s="1127"/>
      <c r="AK357" s="476"/>
      <c r="AL357" s="492"/>
      <c r="AM357" s="763"/>
      <c r="AN357" s="1310">
        <v>4</v>
      </c>
      <c r="AO357" s="992"/>
      <c r="AP357" s="992"/>
      <c r="AQ357" s="582"/>
      <c r="AR357" s="501"/>
      <c r="AS357" s="501"/>
      <c r="AT357" s="582"/>
      <c r="AU357" s="1004"/>
      <c r="AV357" s="501" t="s">
        <v>1101</v>
      </c>
      <c r="AW357" s="501"/>
      <c r="AX357" s="501" t="s">
        <v>1101</v>
      </c>
      <c r="AY357" s="501"/>
      <c r="AZ357" s="501"/>
      <c r="BA357" s="501"/>
      <c r="BB357" s="582"/>
      <c r="BC357" s="501"/>
      <c r="BD357" s="501"/>
      <c r="BE357" s="604"/>
      <c r="BF357" s="582"/>
      <c r="BG357" s="681"/>
      <c r="BH357" s="569"/>
      <c r="BJ357" s="1335"/>
      <c r="BK357" s="1366"/>
      <c r="BL357" s="1366"/>
      <c r="BM357" s="1366"/>
      <c r="BN357" s="1366"/>
      <c r="BO357" s="1392"/>
      <c r="BP357" s="1392"/>
      <c r="BQ357" s="1392"/>
      <c r="BR357" s="1392"/>
      <c r="BS357" s="1392"/>
      <c r="BT357" s="1366"/>
      <c r="BU357" s="1366"/>
      <c r="BV357" s="1366"/>
      <c r="BW357" s="1366"/>
      <c r="BX357" s="1366"/>
      <c r="BY357" s="1419"/>
      <c r="BZ357" s="1366"/>
    </row>
    <row r="358" spans="1:80" s="188" customFormat="1" x14ac:dyDescent="0.25">
      <c r="A358" s="21">
        <v>379</v>
      </c>
      <c r="B358" s="1064">
        <v>24</v>
      </c>
      <c r="C358" s="38">
        <v>379</v>
      </c>
      <c r="D358" s="1335" t="s">
        <v>584</v>
      </c>
      <c r="E358" s="70">
        <v>1</v>
      </c>
      <c r="F358" s="37"/>
      <c r="G358" s="37">
        <v>2005</v>
      </c>
      <c r="H358" s="70"/>
      <c r="I358" s="473"/>
      <c r="J358" s="669"/>
      <c r="K358" s="523"/>
      <c r="L358" s="501"/>
      <c r="M358" s="501"/>
      <c r="N358" s="535"/>
      <c r="O358" s="522"/>
      <c r="P358" s="522"/>
      <c r="Q358" s="522"/>
      <c r="R358" s="523"/>
      <c r="S358" s="523"/>
      <c r="T358" s="501"/>
      <c r="U358" s="501"/>
      <c r="V358" s="185"/>
      <c r="W358" s="522"/>
      <c r="X358" s="874"/>
      <c r="Y358" s="185"/>
      <c r="Z358" s="185"/>
      <c r="AA358" s="501"/>
      <c r="AB358" s="184"/>
      <c r="AC358" s="187"/>
      <c r="AD358" s="523"/>
      <c r="AE358" s="185"/>
      <c r="AF358" s="650"/>
      <c r="AG358" s="1170"/>
      <c r="AH358" s="559"/>
      <c r="AI358" s="1126"/>
      <c r="AJ358" s="1127"/>
      <c r="AK358" s="476"/>
      <c r="AL358" s="492"/>
      <c r="AM358" s="763"/>
      <c r="AN358" s="1310">
        <v>4</v>
      </c>
      <c r="AO358" s="992"/>
      <c r="AP358" s="992"/>
      <c r="AQ358" s="582"/>
      <c r="AR358" s="501"/>
      <c r="AS358" s="501"/>
      <c r="AT358" s="582"/>
      <c r="AU358" s="1004"/>
      <c r="AV358" s="501" t="s">
        <v>1101</v>
      </c>
      <c r="AW358" s="501"/>
      <c r="AX358" s="501" t="s">
        <v>1101</v>
      </c>
      <c r="AY358" s="501"/>
      <c r="AZ358" s="501"/>
      <c r="BA358" s="501"/>
      <c r="BB358" s="582"/>
      <c r="BC358" s="501"/>
      <c r="BD358" s="501"/>
      <c r="BE358" s="604"/>
      <c r="BF358" s="582"/>
      <c r="BG358" s="681"/>
      <c r="BH358" s="569"/>
      <c r="BJ358" s="1335"/>
      <c r="BK358" s="1366"/>
      <c r="BL358" s="1366"/>
      <c r="BM358" s="1366"/>
      <c r="BN358" s="1366"/>
      <c r="BO358" s="1392"/>
      <c r="BP358" s="1392"/>
      <c r="BQ358" s="1392"/>
      <c r="BR358" s="1392"/>
      <c r="BS358" s="1392"/>
      <c r="BT358" s="1366"/>
      <c r="BU358" s="1366"/>
      <c r="BV358" s="1366"/>
      <c r="BW358" s="1366"/>
      <c r="BX358" s="1366"/>
      <c r="BY358" s="1419"/>
      <c r="BZ358" s="1366"/>
    </row>
    <row r="359" spans="1:80" s="188" customFormat="1" x14ac:dyDescent="0.25">
      <c r="A359" s="735">
        <v>380</v>
      </c>
      <c r="B359" s="1064">
        <v>380</v>
      </c>
      <c r="C359" s="735">
        <v>380</v>
      </c>
      <c r="D359" s="1199" t="s">
        <v>586</v>
      </c>
      <c r="E359" s="328"/>
      <c r="F359" s="440"/>
      <c r="G359" s="440">
        <v>2006</v>
      </c>
      <c r="H359" s="328"/>
      <c r="I359" s="826"/>
      <c r="J359" s="440">
        <v>918</v>
      </c>
      <c r="K359" s="1034">
        <v>918</v>
      </c>
      <c r="L359" s="670"/>
      <c r="M359" s="670"/>
      <c r="N359" s="1035"/>
      <c r="O359" s="1037" t="s">
        <v>1946</v>
      </c>
      <c r="P359" s="1036" t="s">
        <v>1300</v>
      </c>
      <c r="Q359" s="1036" t="s">
        <v>1300</v>
      </c>
      <c r="R359" s="1034" t="s">
        <v>1086</v>
      </c>
      <c r="S359" s="1034" t="s">
        <v>1086</v>
      </c>
      <c r="T359" s="670"/>
      <c r="U359" s="670">
        <v>2006</v>
      </c>
      <c r="V359" s="1037">
        <v>3903942</v>
      </c>
      <c r="W359" s="1036"/>
      <c r="X359" s="1038"/>
      <c r="Y359" s="1037"/>
      <c r="Z359" s="1037"/>
      <c r="AA359" s="670"/>
      <c r="AB359" s="269"/>
      <c r="AC359" s="748"/>
      <c r="AD359" s="1034"/>
      <c r="AE359" s="1037"/>
      <c r="AF359" s="1039"/>
      <c r="AG359" s="1171"/>
      <c r="AH359" s="1040"/>
      <c r="AI359" s="1134"/>
      <c r="AJ359" s="1135"/>
      <c r="AK359" s="1041"/>
      <c r="AL359" s="1042"/>
      <c r="AM359" s="1043"/>
      <c r="AN359" s="1311">
        <v>1</v>
      </c>
      <c r="AO359" s="1044" t="s">
        <v>1076</v>
      </c>
      <c r="AP359" s="1044" t="s">
        <v>1076</v>
      </c>
      <c r="AQ359" s="1045"/>
      <c r="AR359" s="670"/>
      <c r="AS359" s="670"/>
      <c r="AT359" s="1045"/>
      <c r="AU359" s="1046"/>
      <c r="AV359" s="670"/>
      <c r="AW359" s="670"/>
      <c r="AX359" s="670"/>
      <c r="AY359" s="670"/>
      <c r="AZ359" s="670"/>
      <c r="BA359" s="670"/>
      <c r="BB359" s="1045"/>
      <c r="BC359" s="670"/>
      <c r="BD359" s="670"/>
      <c r="BE359" s="1047"/>
      <c r="BF359" s="1045"/>
      <c r="BG359" s="1048"/>
      <c r="BH359" s="1049"/>
      <c r="BI359" s="331"/>
      <c r="BJ359" s="1387" t="s">
        <v>1077</v>
      </c>
      <c r="BK359" s="1415" t="s">
        <v>1077</v>
      </c>
      <c r="BL359" s="1415" t="s">
        <v>1078</v>
      </c>
      <c r="BM359" s="1415" t="s">
        <v>1078</v>
      </c>
      <c r="BN359" s="1595"/>
      <c r="BO359" s="1398" t="s">
        <v>1077</v>
      </c>
      <c r="BP359" s="1398" t="s">
        <v>1078</v>
      </c>
      <c r="BQ359" s="1398" t="s">
        <v>1078</v>
      </c>
      <c r="BR359" s="1398" t="s">
        <v>1078</v>
      </c>
      <c r="BS359" s="1610"/>
      <c r="BT359" s="1415" t="s">
        <v>1077</v>
      </c>
      <c r="BU359" s="1415" t="s">
        <v>1077</v>
      </c>
      <c r="BV359" s="1567" t="s">
        <v>1078</v>
      </c>
      <c r="BW359" s="1415" t="s">
        <v>1078</v>
      </c>
      <c r="BX359" s="1415" t="s">
        <v>1078</v>
      </c>
      <c r="BY359" s="1425"/>
      <c r="BZ359" s="1595"/>
      <c r="CA359" s="331"/>
      <c r="CB359" s="331"/>
    </row>
    <row r="360" spans="1:80" s="188" customFormat="1" ht="15.75" thickBot="1" x14ac:dyDescent="0.3">
      <c r="A360" s="21">
        <v>381</v>
      </c>
      <c r="B360" s="1064">
        <v>24</v>
      </c>
      <c r="C360" s="45">
        <v>381</v>
      </c>
      <c r="D360" s="1202" t="s">
        <v>589</v>
      </c>
      <c r="E360" s="55">
        <v>1</v>
      </c>
      <c r="F360" s="439"/>
      <c r="G360" s="439">
        <v>2005</v>
      </c>
      <c r="H360" s="55"/>
      <c r="I360" s="103"/>
      <c r="J360" s="439"/>
      <c r="K360" s="526"/>
      <c r="L360" s="500"/>
      <c r="M360" s="500"/>
      <c r="N360" s="534"/>
      <c r="O360" s="553"/>
      <c r="P360" s="190"/>
      <c r="Q360" s="190"/>
      <c r="R360" s="500"/>
      <c r="S360" s="500"/>
      <c r="T360" s="500"/>
      <c r="U360" s="500"/>
      <c r="V360" s="190"/>
      <c r="W360" s="109"/>
      <c r="X360" s="873"/>
      <c r="Y360" s="190"/>
      <c r="Z360" s="190"/>
      <c r="AA360" s="500"/>
      <c r="AB360" s="63"/>
      <c r="AC360" s="193"/>
      <c r="AD360" s="526"/>
      <c r="AE360" s="190"/>
      <c r="AF360" s="649"/>
      <c r="AG360" s="1169"/>
      <c r="AH360" s="558"/>
      <c r="AI360" s="1124"/>
      <c r="AJ360" s="1125"/>
      <c r="AK360" s="475"/>
      <c r="AL360" s="491"/>
      <c r="AM360" s="616"/>
      <c r="AN360" s="1302">
        <v>4</v>
      </c>
      <c r="AO360" s="991"/>
      <c r="AP360" s="991"/>
      <c r="AQ360" s="581"/>
      <c r="AR360" s="500"/>
      <c r="AS360" s="500"/>
      <c r="AT360" s="581"/>
      <c r="AU360" s="1003"/>
      <c r="AV360" s="500" t="s">
        <v>1101</v>
      </c>
      <c r="AW360" s="500"/>
      <c r="AX360" s="500" t="s">
        <v>1101</v>
      </c>
      <c r="AY360" s="500"/>
      <c r="AZ360" s="500"/>
      <c r="BA360" s="500"/>
      <c r="BB360" s="581"/>
      <c r="BC360" s="500"/>
      <c r="BD360" s="500"/>
      <c r="BE360" s="603"/>
      <c r="BF360" s="581"/>
      <c r="BG360" s="602"/>
      <c r="BH360" s="56"/>
      <c r="BI360" s="57"/>
      <c r="BJ360" s="1335"/>
      <c r="BK360" s="1366"/>
      <c r="BL360" s="1366"/>
      <c r="BM360" s="1366"/>
      <c r="BN360" s="1366"/>
      <c r="BO360" s="1392"/>
      <c r="BP360" s="1392"/>
      <c r="BQ360" s="1392"/>
      <c r="BR360" s="1392"/>
      <c r="BS360" s="1392"/>
      <c r="BT360" s="1366"/>
      <c r="BU360" s="1366"/>
      <c r="BV360" s="1366"/>
      <c r="BW360" s="1366"/>
      <c r="BX360" s="1366"/>
      <c r="BY360" s="1419"/>
      <c r="BZ360" s="1366"/>
      <c r="CA360" s="57"/>
      <c r="CB360" s="57"/>
    </row>
    <row r="361" spans="1:80" s="331" customFormat="1" ht="42" customHeight="1" thickBot="1" x14ac:dyDescent="0.3">
      <c r="A361" s="21">
        <v>382</v>
      </c>
      <c r="B361" s="1064">
        <v>24</v>
      </c>
      <c r="C361" s="45">
        <v>382</v>
      </c>
      <c r="D361" s="1202" t="s">
        <v>592</v>
      </c>
      <c r="E361" s="55">
        <v>1</v>
      </c>
      <c r="F361" s="439"/>
      <c r="G361" s="439">
        <v>2001</v>
      </c>
      <c r="H361" s="55"/>
      <c r="I361" s="103"/>
      <c r="J361" s="439"/>
      <c r="K361" s="526"/>
      <c r="L361" s="500"/>
      <c r="M361" s="500"/>
      <c r="N361" s="534"/>
      <c r="O361" s="553"/>
      <c r="P361" s="190"/>
      <c r="Q361" s="190"/>
      <c r="R361" s="500"/>
      <c r="S361" s="500"/>
      <c r="T361" s="500"/>
      <c r="U361" s="500"/>
      <c r="V361" s="190"/>
      <c r="W361" s="109"/>
      <c r="X361" s="873"/>
      <c r="Y361" s="190"/>
      <c r="Z361" s="190"/>
      <c r="AA361" s="500"/>
      <c r="AB361" s="63"/>
      <c r="AC361" s="193"/>
      <c r="AD361" s="526"/>
      <c r="AE361" s="190"/>
      <c r="AF361" s="649"/>
      <c r="AG361" s="1169"/>
      <c r="AH361" s="558"/>
      <c r="AI361" s="1124"/>
      <c r="AJ361" s="1125"/>
      <c r="AK361" s="475"/>
      <c r="AL361" s="491"/>
      <c r="AM361" s="616"/>
      <c r="AN361" s="1302">
        <v>4</v>
      </c>
      <c r="AO361" s="991"/>
      <c r="AP361" s="991"/>
      <c r="AQ361" s="581"/>
      <c r="AR361" s="500"/>
      <c r="AS361" s="500"/>
      <c r="AT361" s="581"/>
      <c r="AU361" s="1003"/>
      <c r="AV361" s="500" t="s">
        <v>1101</v>
      </c>
      <c r="AW361" s="500"/>
      <c r="AX361" s="500" t="s">
        <v>1101</v>
      </c>
      <c r="AY361" s="500"/>
      <c r="AZ361" s="500"/>
      <c r="BA361" s="500"/>
      <c r="BB361" s="581"/>
      <c r="BC361" s="500"/>
      <c r="BD361" s="500"/>
      <c r="BE361" s="603"/>
      <c r="BF361" s="581"/>
      <c r="BG361" s="602"/>
      <c r="BH361" s="56"/>
      <c r="BI361" s="57"/>
      <c r="BJ361" s="1335"/>
      <c r="BK361" s="1366"/>
      <c r="BL361" s="1366"/>
      <c r="BM361" s="1366"/>
      <c r="BN361" s="1465"/>
      <c r="BO361" s="1392"/>
      <c r="BP361" s="1392"/>
      <c r="BQ361" s="1392"/>
      <c r="BR361" s="1392"/>
      <c r="BS361" s="1625"/>
      <c r="BT361" s="1366"/>
      <c r="BU361" s="1366"/>
      <c r="BV361" s="1366"/>
      <c r="BW361" s="1366"/>
      <c r="BX361" s="1366"/>
      <c r="BY361" s="1419"/>
      <c r="BZ361" s="1465"/>
      <c r="CA361" s="57"/>
      <c r="CB361" s="57"/>
    </row>
    <row r="362" spans="1:80" s="57" customFormat="1" x14ac:dyDescent="0.25">
      <c r="A362" s="1010">
        <v>383</v>
      </c>
      <c r="B362" s="1064">
        <v>383</v>
      </c>
      <c r="C362" s="1010">
        <v>383</v>
      </c>
      <c r="D362" s="1377" t="s">
        <v>595</v>
      </c>
      <c r="E362" s="1012">
        <v>1</v>
      </c>
      <c r="F362" s="1011"/>
      <c r="G362" s="1011">
        <v>2008</v>
      </c>
      <c r="H362" s="1012"/>
      <c r="I362" s="1013"/>
      <c r="J362" s="1011">
        <v>1084</v>
      </c>
      <c r="K362" s="1014">
        <v>1084</v>
      </c>
      <c r="L362" s="1015"/>
      <c r="M362" s="1015"/>
      <c r="N362" s="1016"/>
      <c r="O362" s="1018" t="s">
        <v>1947</v>
      </c>
      <c r="P362" s="1017" t="s">
        <v>1948</v>
      </c>
      <c r="Q362" s="1017" t="s">
        <v>4593</v>
      </c>
      <c r="R362" s="1014" t="s">
        <v>1317</v>
      </c>
      <c r="S362" s="1014" t="s">
        <v>1317</v>
      </c>
      <c r="T362" s="1015"/>
      <c r="U362" s="1015">
        <v>2010</v>
      </c>
      <c r="V362" s="1018">
        <v>65584</v>
      </c>
      <c r="W362" s="1017"/>
      <c r="X362" s="1019"/>
      <c r="Y362" s="1018"/>
      <c r="Z362" s="1018"/>
      <c r="AA362" s="1015"/>
      <c r="AB362" s="1020"/>
      <c r="AC362" s="1021"/>
      <c r="AD362" s="1014"/>
      <c r="AE362" s="1018"/>
      <c r="AF362" s="1022"/>
      <c r="AG362" s="1172"/>
      <c r="AH362" s="1023"/>
      <c r="AI362" s="1136"/>
      <c r="AJ362" s="1137"/>
      <c r="AK362" s="1024"/>
      <c r="AL362" s="1025"/>
      <c r="AM362" s="1026"/>
      <c r="AN362" s="1312">
        <v>1</v>
      </c>
      <c r="AO362" s="1027"/>
      <c r="AP362" s="1027"/>
      <c r="AQ362" s="1028"/>
      <c r="AR362" s="1015"/>
      <c r="AS362" s="1015"/>
      <c r="AT362" s="1028"/>
      <c r="AU362" s="1029"/>
      <c r="AV362" s="1015"/>
      <c r="AW362" s="1015"/>
      <c r="AX362" s="1015"/>
      <c r="AY362" s="1015"/>
      <c r="AZ362" s="1015"/>
      <c r="BA362" s="1015"/>
      <c r="BB362" s="1028"/>
      <c r="BC362" s="1015"/>
      <c r="BD362" s="1015"/>
      <c r="BE362" s="1030"/>
      <c r="BF362" s="1028"/>
      <c r="BG362" s="1031"/>
      <c r="BH362" s="1032"/>
      <c r="BI362" s="1033"/>
      <c r="BJ362" s="1387"/>
      <c r="BK362" s="1415"/>
      <c r="BL362" s="1415"/>
      <c r="BM362" s="1415"/>
      <c r="BN362" s="1595"/>
      <c r="BO362" s="1398"/>
      <c r="BP362" s="1398"/>
      <c r="BQ362" s="1398"/>
      <c r="BR362" s="1398"/>
      <c r="BS362" s="1610"/>
      <c r="BT362" s="1415"/>
      <c r="BU362" s="1415"/>
      <c r="BV362" s="1567"/>
      <c r="BW362" s="1415"/>
      <c r="BX362" s="1415"/>
      <c r="BY362" s="1425"/>
      <c r="BZ362" s="1595"/>
      <c r="CA362" s="1033"/>
      <c r="CB362" s="1033"/>
    </row>
    <row r="363" spans="1:80" s="57" customFormat="1" ht="64.5" thickBot="1" x14ac:dyDescent="0.3">
      <c r="A363" s="21">
        <v>384</v>
      </c>
      <c r="B363" s="1064">
        <v>384</v>
      </c>
      <c r="C363" s="21">
        <v>384</v>
      </c>
      <c r="D363" s="1196" t="s">
        <v>598</v>
      </c>
      <c r="E363" s="54"/>
      <c r="F363" s="254"/>
      <c r="G363" s="254">
        <v>2006</v>
      </c>
      <c r="H363" s="1584"/>
      <c r="I363" s="40"/>
      <c r="J363" s="254">
        <v>113</v>
      </c>
      <c r="K363" s="497" t="s">
        <v>1949</v>
      </c>
      <c r="L363" s="107"/>
      <c r="M363" s="107"/>
      <c r="N363" s="506" t="s">
        <v>1950</v>
      </c>
      <c r="O363" s="74" t="s">
        <v>1951</v>
      </c>
      <c r="P363" s="74" t="s">
        <v>1300</v>
      </c>
      <c r="Q363" s="74" t="s">
        <v>1300</v>
      </c>
      <c r="R363" s="497" t="s">
        <v>1086</v>
      </c>
      <c r="S363" s="497" t="s">
        <v>1086</v>
      </c>
      <c r="T363" s="107"/>
      <c r="U363" s="670">
        <v>2006</v>
      </c>
      <c r="V363" s="1037">
        <v>3903942</v>
      </c>
      <c r="W363" s="74"/>
      <c r="X363" s="663"/>
      <c r="Y363" s="121"/>
      <c r="Z363" s="121"/>
      <c r="AA363" s="107"/>
      <c r="AB363" s="3"/>
      <c r="AC363" s="223">
        <f xml:space="preserve"> 81/113</f>
        <v>0.7168141592920354</v>
      </c>
      <c r="AD363" s="74" t="s">
        <v>1952</v>
      </c>
      <c r="AE363" s="121" t="s">
        <v>1953</v>
      </c>
      <c r="AF363" s="642" t="s">
        <v>1954</v>
      </c>
      <c r="AG363" s="1167"/>
      <c r="AH363" s="555"/>
      <c r="AI363" s="465"/>
      <c r="AJ363" s="888"/>
      <c r="AK363" s="468" t="s">
        <v>1955</v>
      </c>
      <c r="AL363" s="468" t="s">
        <v>1956</v>
      </c>
      <c r="AM363" s="612"/>
      <c r="AN363" s="813">
        <v>1</v>
      </c>
      <c r="AO363" s="989" t="s">
        <v>1076</v>
      </c>
      <c r="AP363" s="989" t="s">
        <v>1076</v>
      </c>
      <c r="AQ363" s="107" t="s">
        <v>1304</v>
      </c>
      <c r="AR363" s="107" t="s">
        <v>1304</v>
      </c>
      <c r="AS363" s="107"/>
      <c r="AT363" s="107" t="s">
        <v>1151</v>
      </c>
      <c r="AU363" s="998" t="s">
        <v>1151</v>
      </c>
      <c r="AV363" s="107" t="s">
        <v>1101</v>
      </c>
      <c r="AW363" s="107" t="s">
        <v>1304</v>
      </c>
      <c r="AX363" s="107" t="s">
        <v>1178</v>
      </c>
      <c r="AY363" s="461" t="s">
        <v>1481</v>
      </c>
      <c r="AZ363" s="461" t="s">
        <v>1305</v>
      </c>
      <c r="BA363" s="460" t="s">
        <v>1296</v>
      </c>
      <c r="BB363" s="107" t="s">
        <v>1398</v>
      </c>
      <c r="BC363" s="460" t="s">
        <v>1296</v>
      </c>
      <c r="BD363" s="460" t="s">
        <v>1296</v>
      </c>
      <c r="BE363" s="595" t="s">
        <v>1304</v>
      </c>
      <c r="BF363" s="107"/>
      <c r="BG363" s="596"/>
      <c r="BH363" s="565"/>
      <c r="BI363" s="1"/>
      <c r="BJ363" s="1387" t="s">
        <v>1077</v>
      </c>
      <c r="BK363" s="1415" t="s">
        <v>1077</v>
      </c>
      <c r="BL363" s="1415" t="s">
        <v>1077</v>
      </c>
      <c r="BM363" s="1415" t="s">
        <v>1077</v>
      </c>
      <c r="BN363" s="1595"/>
      <c r="BO363" s="1398" t="s">
        <v>1077</v>
      </c>
      <c r="BP363" s="1398" t="s">
        <v>1077</v>
      </c>
      <c r="BQ363" s="1398"/>
      <c r="BR363" s="1398"/>
      <c r="BS363" s="1610"/>
      <c r="BT363" s="1415" t="s">
        <v>1077</v>
      </c>
      <c r="BU363" s="1415" t="s">
        <v>1077</v>
      </c>
      <c r="BV363" s="1567" t="s">
        <v>1078</v>
      </c>
      <c r="BW363" s="1415" t="s">
        <v>1077</v>
      </c>
      <c r="BX363" s="1415" t="s">
        <v>1077</v>
      </c>
      <c r="BY363" s="1425" t="s">
        <v>1077</v>
      </c>
      <c r="BZ363" s="1595"/>
      <c r="CA363" s="1"/>
      <c r="CB363" s="1"/>
    </row>
    <row r="364" spans="1:80" s="1033" customFormat="1" x14ac:dyDescent="0.25">
      <c r="A364" s="21">
        <v>385</v>
      </c>
      <c r="B364" s="1064">
        <v>385</v>
      </c>
      <c r="C364" s="45">
        <v>385</v>
      </c>
      <c r="D364" s="1202" t="s">
        <v>600</v>
      </c>
      <c r="E364" s="55">
        <v>1</v>
      </c>
      <c r="F364" s="439"/>
      <c r="G364" s="439">
        <v>2008</v>
      </c>
      <c r="H364" s="55"/>
      <c r="I364" s="103"/>
      <c r="J364" s="805"/>
      <c r="K364" s="1316"/>
      <c r="L364" s="500"/>
      <c r="M364" s="500"/>
      <c r="N364" s="534"/>
      <c r="O364" s="109"/>
      <c r="P364" s="109"/>
      <c r="Q364" s="109"/>
      <c r="R364" s="526" t="s">
        <v>1086</v>
      </c>
      <c r="S364" s="526" t="s">
        <v>1086</v>
      </c>
      <c r="T364" s="500"/>
      <c r="U364" s="500"/>
      <c r="V364" s="190"/>
      <c r="W364" s="109"/>
      <c r="X364" s="873"/>
      <c r="Y364" s="190"/>
      <c r="Z364" s="190"/>
      <c r="AA364" s="500"/>
      <c r="AB364" s="63"/>
      <c r="AC364" s="193"/>
      <c r="AD364" s="526"/>
      <c r="AE364" s="190"/>
      <c r="AF364" s="649"/>
      <c r="AG364" s="1169"/>
      <c r="AH364" s="558"/>
      <c r="AI364" s="1124"/>
      <c r="AJ364" s="1125"/>
      <c r="AK364" s="475"/>
      <c r="AL364" s="491"/>
      <c r="AM364" s="616"/>
      <c r="AN364" s="1313">
        <v>1</v>
      </c>
      <c r="AO364" s="991"/>
      <c r="AP364" s="991"/>
      <c r="AQ364" s="581"/>
      <c r="AR364" s="500"/>
      <c r="AS364" s="500"/>
      <c r="AT364" s="581"/>
      <c r="AU364" s="1003"/>
      <c r="AV364" s="500"/>
      <c r="AW364" s="500"/>
      <c r="AX364" s="500"/>
      <c r="AY364" s="500"/>
      <c r="AZ364" s="500"/>
      <c r="BA364" s="500"/>
      <c r="BB364" s="581"/>
      <c r="BC364" s="500"/>
      <c r="BD364" s="500"/>
      <c r="BE364" s="603"/>
      <c r="BF364" s="581"/>
      <c r="BG364" s="602"/>
      <c r="BH364" s="56"/>
      <c r="BI364" s="57"/>
      <c r="BJ364" s="1387"/>
      <c r="BK364" s="1415"/>
      <c r="BL364" s="1415"/>
      <c r="BM364" s="1415"/>
      <c r="BN364" s="1463"/>
      <c r="BO364" s="1398"/>
      <c r="BP364" s="1398"/>
      <c r="BQ364" s="1398"/>
      <c r="BR364" s="1398"/>
      <c r="BS364" s="1499"/>
      <c r="BT364" s="1415"/>
      <c r="BU364" s="1415"/>
      <c r="BV364" s="1567"/>
      <c r="BW364" s="1415"/>
      <c r="BX364" s="1415"/>
      <c r="BY364" s="1425"/>
      <c r="BZ364" s="1463"/>
      <c r="CA364" s="57"/>
      <c r="CB364" s="57"/>
    </row>
    <row r="365" spans="1:80" ht="48" x14ac:dyDescent="0.25">
      <c r="A365" s="21">
        <v>388</v>
      </c>
      <c r="B365" s="1064">
        <v>388</v>
      </c>
      <c r="C365" s="21">
        <v>388</v>
      </c>
      <c r="D365" s="1331" t="s">
        <v>602</v>
      </c>
      <c r="E365" s="737"/>
      <c r="F365" s="787"/>
      <c r="G365" s="787">
        <v>2006</v>
      </c>
      <c r="H365" s="124"/>
      <c r="I365" s="418"/>
      <c r="J365" s="254">
        <v>130</v>
      </c>
      <c r="K365" s="1591" t="s">
        <v>1957</v>
      </c>
      <c r="M365" s="107"/>
      <c r="P365" s="74" t="s">
        <v>1958</v>
      </c>
      <c r="Q365" s="74" t="s">
        <v>4548</v>
      </c>
      <c r="R365" s="497" t="s">
        <v>1317</v>
      </c>
      <c r="S365" s="497" t="s">
        <v>1317</v>
      </c>
      <c r="U365" s="107">
        <v>2010</v>
      </c>
      <c r="V365" s="121">
        <v>5300000</v>
      </c>
      <c r="W365" s="74" t="s">
        <v>1959</v>
      </c>
      <c r="X365" s="663" t="s">
        <v>1960</v>
      </c>
      <c r="Y365" s="74"/>
      <c r="AG365" s="1166" t="s">
        <v>1961</v>
      </c>
      <c r="AH365" s="74" t="s">
        <v>1960</v>
      </c>
      <c r="AI365" s="465"/>
      <c r="AJ365" s="888"/>
      <c r="AN365" s="813">
        <v>1</v>
      </c>
      <c r="AO365" s="660" t="s">
        <v>1382</v>
      </c>
      <c r="AP365" s="660" t="s">
        <v>1382</v>
      </c>
      <c r="BB365" s="510"/>
      <c r="BE365" s="589"/>
      <c r="BJ365" s="1492"/>
      <c r="BK365" s="1482"/>
      <c r="BL365" s="1482"/>
      <c r="BM365" s="1482"/>
      <c r="BN365" s="1468"/>
      <c r="BO365" s="1513"/>
      <c r="BP365" s="1513"/>
      <c r="BQ365" s="1513"/>
      <c r="BR365" s="1513"/>
      <c r="BS365" s="1504"/>
      <c r="BT365" s="1482"/>
      <c r="BU365" s="1482"/>
      <c r="BV365" s="1568"/>
      <c r="BW365" s="1482"/>
      <c r="BX365" s="1482"/>
      <c r="BY365" s="1483"/>
      <c r="BZ365" s="1468"/>
    </row>
    <row r="366" spans="1:80" s="57" customFormat="1" ht="51" x14ac:dyDescent="0.25">
      <c r="A366" s="21">
        <v>389</v>
      </c>
      <c r="B366" s="1064">
        <v>389</v>
      </c>
      <c r="C366" s="21">
        <v>389</v>
      </c>
      <c r="D366" s="1331" t="s">
        <v>605</v>
      </c>
      <c r="E366" s="737"/>
      <c r="F366" s="787"/>
      <c r="G366" s="787">
        <v>2009</v>
      </c>
      <c r="H366" s="124"/>
      <c r="I366" s="418"/>
      <c r="J366" s="803">
        <v>93</v>
      </c>
      <c r="K366" s="1589"/>
      <c r="L366" s="107"/>
      <c r="M366" s="107"/>
      <c r="N366" s="511"/>
      <c r="O366" s="74"/>
      <c r="P366" s="74" t="s">
        <v>1962</v>
      </c>
      <c r="Q366" s="74" t="s">
        <v>4594</v>
      </c>
      <c r="R366" s="497" t="s">
        <v>1317</v>
      </c>
      <c r="S366" s="497" t="s">
        <v>1317</v>
      </c>
      <c r="T366" s="107"/>
      <c r="U366" s="107"/>
      <c r="V366" s="121"/>
      <c r="W366" s="74" t="s">
        <v>1197</v>
      </c>
      <c r="X366" s="663" t="s">
        <v>1963</v>
      </c>
      <c r="Y366" s="74"/>
      <c r="Z366" s="401">
        <v>39326</v>
      </c>
      <c r="AA366" s="107"/>
      <c r="AB366" s="3"/>
      <c r="AC366" s="10"/>
      <c r="AD366" s="497"/>
      <c r="AE366" s="121"/>
      <c r="AF366" s="507" t="s">
        <v>1964</v>
      </c>
      <c r="AG366" s="1166" t="s">
        <v>1965</v>
      </c>
      <c r="AH366" s="74" t="s">
        <v>1963</v>
      </c>
      <c r="AI366" s="465"/>
      <c r="AJ366" s="888"/>
      <c r="AK366" s="468" t="s">
        <v>1966</v>
      </c>
      <c r="AL366" s="468"/>
      <c r="AM366" s="612"/>
      <c r="AN366" s="813">
        <v>1</v>
      </c>
      <c r="AO366" s="660" t="s">
        <v>1076</v>
      </c>
      <c r="AP366" s="660" t="s">
        <v>1076</v>
      </c>
      <c r="AQ366" s="580"/>
      <c r="AR366" s="499"/>
      <c r="AS366" s="499"/>
      <c r="AT366" s="580"/>
      <c r="AU366" s="1001"/>
      <c r="AV366" s="499"/>
      <c r="AW366" s="499"/>
      <c r="AX366" s="499"/>
      <c r="AY366" s="499"/>
      <c r="AZ366" s="499"/>
      <c r="BA366" s="499"/>
      <c r="BB366" s="580"/>
      <c r="BC366" s="499"/>
      <c r="BD366" s="499"/>
      <c r="BE366" s="592"/>
      <c r="BF366" s="580"/>
      <c r="BG366" s="680"/>
      <c r="BH366" s="565"/>
      <c r="BI366" s="1"/>
      <c r="BJ366" s="1492" t="s">
        <v>1077</v>
      </c>
      <c r="BK366" s="1482" t="s">
        <v>1077</v>
      </c>
      <c r="BL366" s="1482" t="s">
        <v>1078</v>
      </c>
      <c r="BM366" s="1482" t="s">
        <v>1078</v>
      </c>
      <c r="BN366" s="1468"/>
      <c r="BO366" s="1513" t="s">
        <v>1077</v>
      </c>
      <c r="BP366" s="1513" t="s">
        <v>1077</v>
      </c>
      <c r="BQ366" s="1513" t="s">
        <v>1077</v>
      </c>
      <c r="BR366" s="1513"/>
      <c r="BS366" s="1504"/>
      <c r="BT366" s="1482" t="s">
        <v>1077</v>
      </c>
      <c r="BU366" s="1482" t="s">
        <v>1077</v>
      </c>
      <c r="BV366" s="1568"/>
      <c r="BW366" s="1482" t="s">
        <v>1077</v>
      </c>
      <c r="BX366" s="1482" t="s">
        <v>1078</v>
      </c>
      <c r="BY366" s="1483" t="s">
        <v>1077</v>
      </c>
      <c r="BZ366" s="1468"/>
      <c r="CA366" s="1"/>
      <c r="CB366" s="1"/>
    </row>
    <row r="367" spans="1:80" ht="30" x14ac:dyDescent="0.25">
      <c r="A367" s="21">
        <v>390</v>
      </c>
      <c r="B367" s="1064">
        <v>390</v>
      </c>
      <c r="C367" s="21">
        <v>390</v>
      </c>
      <c r="D367" s="1331" t="s">
        <v>608</v>
      </c>
      <c r="E367" s="737"/>
      <c r="F367" s="787"/>
      <c r="G367" s="787">
        <v>2011</v>
      </c>
      <c r="H367" s="124"/>
      <c r="I367" s="418"/>
      <c r="J367" s="24">
        <v>141</v>
      </c>
      <c r="K367" s="595">
        <v>141</v>
      </c>
      <c r="M367" s="107"/>
      <c r="P367" s="513"/>
      <c r="Q367" s="513"/>
      <c r="R367" s="497" t="s">
        <v>1129</v>
      </c>
      <c r="S367" s="497" t="s">
        <v>1092</v>
      </c>
      <c r="Y367" s="74"/>
      <c r="AG367" s="1166" t="s">
        <v>1295</v>
      </c>
      <c r="AH367" s="74"/>
      <c r="AI367" s="465"/>
      <c r="AJ367" s="888"/>
      <c r="AN367" s="813">
        <v>1</v>
      </c>
      <c r="AO367" s="660" t="s">
        <v>1295</v>
      </c>
      <c r="AP367" s="660" t="s">
        <v>1295</v>
      </c>
      <c r="AR367" s="107" t="s">
        <v>1151</v>
      </c>
      <c r="BB367" s="510"/>
      <c r="BE367" s="589"/>
      <c r="BJ367" s="1492" t="s">
        <v>1077</v>
      </c>
      <c r="BK367" s="1482" t="s">
        <v>1077</v>
      </c>
      <c r="BL367" s="1482"/>
      <c r="BM367" s="1482"/>
      <c r="BN367" s="1468"/>
      <c r="BO367" s="1513"/>
      <c r="BP367" s="1513"/>
      <c r="BQ367" s="1513"/>
      <c r="BR367" s="1513"/>
      <c r="BS367" s="1504"/>
      <c r="BT367" s="1482"/>
      <c r="BU367" s="1482"/>
      <c r="BV367" s="1568"/>
      <c r="BW367" s="1482"/>
      <c r="BX367" s="1482"/>
      <c r="BY367" s="1483"/>
      <c r="BZ367" s="1468"/>
    </row>
    <row r="368" spans="1:80" ht="45.75" customHeight="1" x14ac:dyDescent="0.25">
      <c r="A368" s="21">
        <v>391</v>
      </c>
      <c r="B368" s="1064">
        <v>3</v>
      </c>
      <c r="C368" s="45">
        <v>391</v>
      </c>
      <c r="D368" s="1378" t="s">
        <v>1967</v>
      </c>
      <c r="E368" s="128">
        <v>1</v>
      </c>
      <c r="F368" s="450"/>
      <c r="G368" s="450">
        <v>2013</v>
      </c>
      <c r="H368" s="128"/>
      <c r="I368" s="954"/>
      <c r="J368" s="34"/>
      <c r="K368" s="601"/>
      <c r="L368" s="500"/>
      <c r="M368" s="500"/>
      <c r="N368" s="534"/>
      <c r="O368" s="109"/>
      <c r="P368" s="109"/>
      <c r="Q368" s="109"/>
      <c r="R368" s="526"/>
      <c r="S368" s="526"/>
      <c r="T368" s="500"/>
      <c r="U368" s="500"/>
      <c r="V368" s="190"/>
      <c r="W368" s="109"/>
      <c r="X368" s="873"/>
      <c r="Y368" s="109"/>
      <c r="Z368" s="190"/>
      <c r="AA368" s="500"/>
      <c r="AB368" s="63"/>
      <c r="AC368" s="193"/>
      <c r="AD368" s="526"/>
      <c r="AE368" s="190"/>
      <c r="AF368" s="649"/>
      <c r="AG368" s="1169"/>
      <c r="AH368" s="109"/>
      <c r="AI368" s="1124"/>
      <c r="AJ368" s="1125"/>
      <c r="AK368" s="475"/>
      <c r="AL368" s="491"/>
      <c r="AM368" s="616"/>
      <c r="AN368" s="1302"/>
      <c r="AO368" s="991"/>
      <c r="AP368" s="991"/>
      <c r="AQ368" s="581"/>
      <c r="AR368" s="500"/>
      <c r="AS368" s="500"/>
      <c r="AT368" s="581"/>
      <c r="AU368" s="1003"/>
      <c r="AV368" s="500"/>
      <c r="AW368" s="500"/>
      <c r="AX368" s="500"/>
      <c r="AY368" s="500"/>
      <c r="AZ368" s="500"/>
      <c r="BA368" s="500"/>
      <c r="BB368" s="581"/>
      <c r="BC368" s="500"/>
      <c r="BD368" s="500"/>
      <c r="BE368" s="603"/>
      <c r="BF368" s="581"/>
      <c r="BG368" s="602"/>
      <c r="BH368" s="56"/>
      <c r="BI368" s="57"/>
      <c r="BJ368" s="1384"/>
      <c r="BK368" s="1411"/>
      <c r="BL368" s="1411"/>
      <c r="BM368" s="1411"/>
      <c r="BN368" s="1468"/>
      <c r="BO368" s="1430"/>
      <c r="BP368" s="1430"/>
      <c r="BQ368" s="1430"/>
      <c r="BR368" s="1430"/>
      <c r="BS368" s="1624"/>
      <c r="BT368" s="1411"/>
      <c r="BU368" s="1411"/>
      <c r="BV368" s="1411"/>
      <c r="BW368" s="1411"/>
      <c r="BX368" s="1411"/>
      <c r="BY368" s="1418"/>
      <c r="BZ368" s="1468"/>
      <c r="CA368" s="57"/>
      <c r="CB368" s="57"/>
    </row>
    <row r="369" spans="1:80" ht="55.5" customHeight="1" thickBot="1" x14ac:dyDescent="0.3">
      <c r="A369" s="21">
        <v>392</v>
      </c>
      <c r="B369" s="1064">
        <v>3</v>
      </c>
      <c r="C369" s="39">
        <v>392</v>
      </c>
      <c r="D369" s="1379" t="s">
        <v>612</v>
      </c>
      <c r="E369" s="129">
        <v>1</v>
      </c>
      <c r="F369" s="451"/>
      <c r="G369" s="451">
        <v>2006</v>
      </c>
      <c r="H369" s="129"/>
      <c r="I369" s="105"/>
      <c r="J369" s="145"/>
      <c r="K369" s="1632"/>
      <c r="L369" s="433"/>
      <c r="M369" s="433"/>
      <c r="N369" s="515"/>
      <c r="O369" s="110"/>
      <c r="P369" s="110"/>
      <c r="Q369" s="110"/>
      <c r="R369" s="353"/>
      <c r="S369" s="353"/>
      <c r="T369" s="433"/>
      <c r="U369" s="433"/>
      <c r="V369" s="139"/>
      <c r="W369" s="110"/>
      <c r="X369" s="871"/>
      <c r="Y369" s="111"/>
      <c r="Z369" s="139"/>
      <c r="AA369" s="433"/>
      <c r="AB369" s="46"/>
      <c r="AC369" s="138"/>
      <c r="AD369" s="353"/>
      <c r="AE369" s="139"/>
      <c r="AF369" s="643"/>
      <c r="AG369" s="1165"/>
      <c r="AH369" s="111"/>
      <c r="AI369" s="1119"/>
      <c r="AJ369" s="1120"/>
      <c r="AK369" s="467"/>
      <c r="AL369" s="484"/>
      <c r="AM369" s="613"/>
      <c r="AN369" s="1303">
        <v>4</v>
      </c>
      <c r="AO369" s="988"/>
      <c r="AP369" s="988"/>
      <c r="AQ369" s="509"/>
      <c r="AR369" s="433"/>
      <c r="AS369" s="433"/>
      <c r="AT369" s="509"/>
      <c r="AU369" s="999"/>
      <c r="AV369" s="433" t="s">
        <v>1101</v>
      </c>
      <c r="AW369" s="433"/>
      <c r="AX369" s="433" t="s">
        <v>1101</v>
      </c>
      <c r="AY369" s="433"/>
      <c r="AZ369" s="433"/>
      <c r="BA369" s="433"/>
      <c r="BB369" s="509"/>
      <c r="BC369" s="433"/>
      <c r="BD369" s="433"/>
      <c r="BE369" s="590"/>
      <c r="BF369" s="509"/>
      <c r="BG369" s="600"/>
      <c r="BH369" s="566"/>
      <c r="BI369" s="142"/>
      <c r="BJ369" s="1385"/>
      <c r="BK369" s="1412"/>
      <c r="BL369" s="1412"/>
      <c r="BM369" s="1412"/>
      <c r="BN369" s="1470"/>
      <c r="BO369" s="1432"/>
      <c r="BP369" s="1432"/>
      <c r="BQ369" s="1432"/>
      <c r="BR369" s="1432"/>
      <c r="BS369" s="1666"/>
      <c r="BT369" s="1412"/>
      <c r="BU369" s="1412"/>
      <c r="BV369" s="1412"/>
      <c r="BW369" s="1412"/>
      <c r="BX369" s="1412"/>
      <c r="BY369" s="1421"/>
      <c r="BZ369" s="1470"/>
      <c r="CA369" s="142"/>
      <c r="CB369" s="142"/>
    </row>
    <row r="370" spans="1:80" s="57" customFormat="1" x14ac:dyDescent="0.25">
      <c r="A370" s="21">
        <v>393</v>
      </c>
      <c r="B370" s="1064">
        <v>3</v>
      </c>
      <c r="C370" s="39">
        <v>393</v>
      </c>
      <c r="D370" s="1379" t="s">
        <v>615</v>
      </c>
      <c r="E370" s="129">
        <v>1</v>
      </c>
      <c r="F370" s="451"/>
      <c r="G370" s="451">
        <v>2011</v>
      </c>
      <c r="H370" s="129"/>
      <c r="I370" s="105"/>
      <c r="J370" s="145"/>
      <c r="K370" s="1317"/>
      <c r="L370" s="433"/>
      <c r="M370" s="433"/>
      <c r="N370" s="515"/>
      <c r="O370" s="110"/>
      <c r="P370" s="110"/>
      <c r="Q370" s="110"/>
      <c r="R370" s="353"/>
      <c r="S370" s="353"/>
      <c r="T370" s="433"/>
      <c r="U370" s="433"/>
      <c r="V370" s="139"/>
      <c r="W370" s="110"/>
      <c r="X370" s="871"/>
      <c r="Y370" s="111"/>
      <c r="Z370" s="139"/>
      <c r="AA370" s="433"/>
      <c r="AB370" s="46"/>
      <c r="AC370" s="138"/>
      <c r="AD370" s="353"/>
      <c r="AE370" s="139"/>
      <c r="AF370" s="643"/>
      <c r="AG370" s="1635"/>
      <c r="AH370" s="111"/>
      <c r="AI370" s="1119"/>
      <c r="AJ370" s="1120"/>
      <c r="AK370" s="467"/>
      <c r="AL370" s="484"/>
      <c r="AM370" s="613"/>
      <c r="AN370" s="1303">
        <v>4</v>
      </c>
      <c r="AO370" s="988"/>
      <c r="AP370" s="988"/>
      <c r="AQ370" s="509"/>
      <c r="AR370" s="433"/>
      <c r="AS370" s="433"/>
      <c r="AT370" s="509"/>
      <c r="AU370" s="999"/>
      <c r="AV370" s="433" t="s">
        <v>1101</v>
      </c>
      <c r="AW370" s="433"/>
      <c r="AX370" s="433" t="s">
        <v>1101</v>
      </c>
      <c r="AY370" s="433"/>
      <c r="AZ370" s="433"/>
      <c r="BA370" s="433"/>
      <c r="BB370" s="509"/>
      <c r="BC370" s="433"/>
      <c r="BD370" s="433"/>
      <c r="BE370" s="590"/>
      <c r="BF370" s="509"/>
      <c r="BG370" s="600"/>
      <c r="BH370" s="566"/>
      <c r="BI370" s="142"/>
      <c r="BJ370" s="1385"/>
      <c r="BK370" s="1412"/>
      <c r="BL370" s="1412"/>
      <c r="BM370" s="1412"/>
      <c r="BN370" s="1596"/>
      <c r="BO370" s="1432"/>
      <c r="BP370" s="1432"/>
      <c r="BQ370" s="1432"/>
      <c r="BR370" s="1432"/>
      <c r="BS370" s="1654"/>
      <c r="BT370" s="1412"/>
      <c r="BU370" s="1412"/>
      <c r="BV370" s="1412"/>
      <c r="BW370" s="1412"/>
      <c r="BX370" s="1412"/>
      <c r="BY370" s="1421"/>
      <c r="BZ370" s="1596"/>
      <c r="CA370" s="142"/>
      <c r="CB370" s="142"/>
    </row>
    <row r="371" spans="1:80" s="142" customFormat="1" x14ac:dyDescent="0.25">
      <c r="A371" s="21">
        <v>394</v>
      </c>
      <c r="B371" s="1064">
        <v>3</v>
      </c>
      <c r="C371" s="39">
        <v>394</v>
      </c>
      <c r="D371" s="1379" t="s">
        <v>618</v>
      </c>
      <c r="E371" s="129">
        <v>1</v>
      </c>
      <c r="F371" s="451"/>
      <c r="G371" s="451">
        <v>2012</v>
      </c>
      <c r="H371" s="129"/>
      <c r="I371" s="105"/>
      <c r="J371" s="145"/>
      <c r="K371" s="1317"/>
      <c r="L371" s="433"/>
      <c r="M371" s="433"/>
      <c r="N371" s="515"/>
      <c r="O371" s="110"/>
      <c r="P371" s="110"/>
      <c r="Q371" s="110"/>
      <c r="R371" s="353"/>
      <c r="S371" s="353"/>
      <c r="T371" s="433"/>
      <c r="U371" s="433"/>
      <c r="V371" s="139"/>
      <c r="W371" s="110"/>
      <c r="X371" s="871"/>
      <c r="Y371" s="111"/>
      <c r="Z371" s="139"/>
      <c r="AA371" s="433"/>
      <c r="AB371" s="46"/>
      <c r="AC371" s="138"/>
      <c r="AD371" s="353"/>
      <c r="AE371" s="139"/>
      <c r="AF371" s="643"/>
      <c r="AG371" s="1165"/>
      <c r="AH371" s="111"/>
      <c r="AI371" s="1119"/>
      <c r="AJ371" s="1120"/>
      <c r="AK371" s="467"/>
      <c r="AL371" s="484"/>
      <c r="AM371" s="613"/>
      <c r="AN371" s="1303">
        <v>4</v>
      </c>
      <c r="AO371" s="988"/>
      <c r="AP371" s="988"/>
      <c r="AQ371" s="509"/>
      <c r="AR371" s="433"/>
      <c r="AS371" s="433"/>
      <c r="AT371" s="509"/>
      <c r="AU371" s="999"/>
      <c r="AV371" s="433" t="s">
        <v>1101</v>
      </c>
      <c r="AW371" s="433"/>
      <c r="AX371" s="433" t="s">
        <v>1101</v>
      </c>
      <c r="AY371" s="433"/>
      <c r="AZ371" s="433"/>
      <c r="BA371" s="433"/>
      <c r="BB371" s="509"/>
      <c r="BC371" s="433"/>
      <c r="BD371" s="433"/>
      <c r="BE371" s="590"/>
      <c r="BF371" s="509"/>
      <c r="BG371" s="600"/>
      <c r="BH371" s="566"/>
      <c r="BJ371" s="1385"/>
      <c r="BK371" s="1412"/>
      <c r="BL371" s="1412"/>
      <c r="BM371" s="1412"/>
      <c r="BN371" s="1596"/>
      <c r="BO371" s="1432"/>
      <c r="BP371" s="1432"/>
      <c r="BQ371" s="1432"/>
      <c r="BR371" s="1432"/>
      <c r="BS371" s="1654"/>
      <c r="BT371" s="1412"/>
      <c r="BU371" s="1412"/>
      <c r="BV371" s="1412"/>
      <c r="BW371" s="1412"/>
      <c r="BX371" s="1412"/>
      <c r="BY371" s="1421"/>
      <c r="BZ371" s="1596"/>
    </row>
    <row r="372" spans="1:80" s="142" customFormat="1" ht="30" x14ac:dyDescent="0.25">
      <c r="A372" s="44">
        <v>396</v>
      </c>
      <c r="B372" s="1064">
        <v>396</v>
      </c>
      <c r="C372" s="44">
        <v>396</v>
      </c>
      <c r="D372" s="1204" t="s">
        <v>624</v>
      </c>
      <c r="E372" s="52">
        <v>1</v>
      </c>
      <c r="F372" s="435"/>
      <c r="G372" s="435">
        <v>2007</v>
      </c>
      <c r="H372" s="52"/>
      <c r="I372" s="106"/>
      <c r="J372" s="182"/>
      <c r="K372" s="499"/>
      <c r="L372" s="499"/>
      <c r="M372" s="499"/>
      <c r="N372" s="518"/>
      <c r="O372" s="112"/>
      <c r="P372" s="112"/>
      <c r="Q372" s="112"/>
      <c r="R372" s="335" t="s">
        <v>1086</v>
      </c>
      <c r="S372" s="335" t="s">
        <v>1086</v>
      </c>
      <c r="T372" s="499"/>
      <c r="U372" s="499"/>
      <c r="V372" s="207"/>
      <c r="W372" s="112"/>
      <c r="X372" s="872"/>
      <c r="Y372" s="112"/>
      <c r="Z372" s="207"/>
      <c r="AA372" s="499"/>
      <c r="AB372" s="49"/>
      <c r="AC372" s="208"/>
      <c r="AD372" s="335"/>
      <c r="AE372" s="207"/>
      <c r="AF372" s="651"/>
      <c r="AG372" s="1167"/>
      <c r="AH372" s="112"/>
      <c r="AI372" s="1118"/>
      <c r="AJ372" s="887"/>
      <c r="AK372" s="471"/>
      <c r="AL372" s="485"/>
      <c r="AM372" s="615"/>
      <c r="AN372" s="1308">
        <v>1</v>
      </c>
      <c r="AO372" s="989"/>
      <c r="AP372" s="989"/>
      <c r="AQ372" s="580"/>
      <c r="AR372" s="499"/>
      <c r="AS372" s="499"/>
      <c r="AT372" s="580"/>
      <c r="AU372" s="1001"/>
      <c r="AV372" s="499"/>
      <c r="AW372" s="499"/>
      <c r="AX372" s="499"/>
      <c r="AY372" s="499"/>
      <c r="AZ372" s="499"/>
      <c r="BA372" s="499"/>
      <c r="BB372" s="580"/>
      <c r="BC372" s="499"/>
      <c r="BD372" s="499"/>
      <c r="BE372" s="592"/>
      <c r="BF372" s="580"/>
      <c r="BG372" s="680"/>
      <c r="BH372" s="568"/>
      <c r="BI372" s="58"/>
      <c r="BJ372" s="1387"/>
      <c r="BK372" s="1415"/>
      <c r="BL372" s="1415"/>
      <c r="BM372" s="1415"/>
      <c r="BN372" s="1595"/>
      <c r="BO372" s="1398"/>
      <c r="BP372" s="1398"/>
      <c r="BQ372" s="1398"/>
      <c r="BR372" s="1398"/>
      <c r="BS372" s="1610"/>
      <c r="BT372" s="1415"/>
      <c r="BU372" s="1415"/>
      <c r="BV372" s="1567"/>
      <c r="BW372" s="1415"/>
      <c r="BX372" s="1415"/>
      <c r="BY372" s="1425"/>
      <c r="BZ372" s="1595"/>
      <c r="CA372" s="58"/>
      <c r="CB372" s="58"/>
    </row>
    <row r="373" spans="1:80" s="142" customFormat="1" x14ac:dyDescent="0.25">
      <c r="A373" s="21">
        <v>397</v>
      </c>
      <c r="B373" s="1064">
        <v>33</v>
      </c>
      <c r="C373" s="227">
        <v>397</v>
      </c>
      <c r="D373" s="1380" t="s">
        <v>627</v>
      </c>
      <c r="E373" s="407">
        <v>1</v>
      </c>
      <c r="F373" s="794"/>
      <c r="G373" s="794"/>
      <c r="H373" s="407"/>
      <c r="I373" s="965"/>
      <c r="J373" s="481"/>
      <c r="K373" s="504"/>
      <c r="L373" s="504"/>
      <c r="M373" s="504"/>
      <c r="N373" s="548"/>
      <c r="O373" s="113"/>
      <c r="P373" s="113"/>
      <c r="Q373" s="113"/>
      <c r="R373" s="549"/>
      <c r="S373" s="549"/>
      <c r="T373" s="504"/>
      <c r="U373" s="504"/>
      <c r="V373" s="398"/>
      <c r="W373" s="113"/>
      <c r="X373" s="881"/>
      <c r="Y373" s="113"/>
      <c r="Z373" s="398"/>
      <c r="AA373" s="504"/>
      <c r="AB373" s="397"/>
      <c r="AC373" s="399"/>
      <c r="AD373" s="549"/>
      <c r="AE373" s="398"/>
      <c r="AF373" s="654"/>
      <c r="AG373" s="1173"/>
      <c r="AH373" s="113"/>
      <c r="AI373" s="1138"/>
      <c r="AJ373" s="1139"/>
      <c r="AK373" s="479"/>
      <c r="AL373" s="495"/>
      <c r="AM373" s="622"/>
      <c r="AN373" s="1314">
        <v>3</v>
      </c>
      <c r="AO373" s="993"/>
      <c r="AP373" s="993"/>
      <c r="AQ373" s="586"/>
      <c r="AR373" s="504"/>
      <c r="AS373" s="504"/>
      <c r="AT373" s="586"/>
      <c r="AU373" s="1009"/>
      <c r="AV373" s="504" t="s">
        <v>1088</v>
      </c>
      <c r="AW373" s="504" t="s">
        <v>1088</v>
      </c>
      <c r="AX373" s="504" t="s">
        <v>1088</v>
      </c>
      <c r="AY373" s="504"/>
      <c r="AZ373" s="504" t="s">
        <v>1088</v>
      </c>
      <c r="BA373" s="504" t="s">
        <v>1088</v>
      </c>
      <c r="BB373" s="504" t="s">
        <v>1088</v>
      </c>
      <c r="BC373" s="504" t="s">
        <v>1088</v>
      </c>
      <c r="BD373" s="504" t="s">
        <v>1088</v>
      </c>
      <c r="BE373" s="625" t="s">
        <v>1088</v>
      </c>
      <c r="BF373" s="504" t="s">
        <v>1088</v>
      </c>
      <c r="BG373" s="683"/>
      <c r="BH373" s="571"/>
      <c r="BI373" s="400"/>
      <c r="BJ373" s="1336"/>
      <c r="BK373" s="1396"/>
      <c r="BL373" s="1396"/>
      <c r="BM373" s="1396"/>
      <c r="BN373" s="1396"/>
      <c r="BO373" s="1431"/>
      <c r="BP373" s="1431"/>
      <c r="BQ373" s="1431"/>
      <c r="BR373" s="1431"/>
      <c r="BS373" s="1431"/>
      <c r="BT373" s="1396"/>
      <c r="BU373" s="1396"/>
      <c r="BV373" s="1396"/>
      <c r="BW373" s="1396"/>
      <c r="BX373" s="1396"/>
      <c r="BY373" s="1420"/>
      <c r="BZ373" s="1396"/>
      <c r="CA373" s="400"/>
      <c r="CB373" s="400"/>
    </row>
    <row r="374" spans="1:80" s="142" customFormat="1" ht="48.75" thickBot="1" x14ac:dyDescent="0.3">
      <c r="A374" s="21">
        <v>398</v>
      </c>
      <c r="B374" s="1064">
        <v>398</v>
      </c>
      <c r="C374" s="21">
        <v>398</v>
      </c>
      <c r="D374" s="1196" t="s">
        <v>629</v>
      </c>
      <c r="E374" s="54"/>
      <c r="F374" s="254"/>
      <c r="G374" s="254">
        <v>2006</v>
      </c>
      <c r="H374" s="1584"/>
      <c r="I374" s="40"/>
      <c r="J374" s="254">
        <v>3162</v>
      </c>
      <c r="K374" s="1590" t="s">
        <v>1968</v>
      </c>
      <c r="L374" s="107"/>
      <c r="M374" s="107"/>
      <c r="N374" s="511"/>
      <c r="O374" s="74"/>
      <c r="P374" s="74" t="s">
        <v>1969</v>
      </c>
      <c r="Q374" s="74" t="s">
        <v>1969</v>
      </c>
      <c r="R374" s="497" t="s">
        <v>1970</v>
      </c>
      <c r="S374" s="497" t="s">
        <v>1092</v>
      </c>
      <c r="T374" s="107"/>
      <c r="U374" s="107">
        <v>2006</v>
      </c>
      <c r="V374" s="121">
        <v>1867561</v>
      </c>
      <c r="W374" s="74"/>
      <c r="X374" s="663" t="s">
        <v>1971</v>
      </c>
      <c r="Y374" s="74"/>
      <c r="Z374" s="121"/>
      <c r="AA374" s="107"/>
      <c r="AB374" s="3"/>
      <c r="AC374" s="10"/>
      <c r="AD374" s="497"/>
      <c r="AE374" s="121"/>
      <c r="AF374" s="642"/>
      <c r="AG374" s="1166" t="s">
        <v>1972</v>
      </c>
      <c r="AH374" s="74" t="s">
        <v>1971</v>
      </c>
      <c r="AI374" s="465"/>
      <c r="AJ374" s="888"/>
      <c r="AK374" s="466"/>
      <c r="AL374" s="468"/>
      <c r="AM374" s="614" t="s">
        <v>1973</v>
      </c>
      <c r="AN374" s="1295">
        <v>1</v>
      </c>
      <c r="AO374" s="660" t="s">
        <v>1562</v>
      </c>
      <c r="AP374" s="660" t="s">
        <v>1562</v>
      </c>
      <c r="AQ374" s="580"/>
      <c r="AR374" s="499"/>
      <c r="AS374" s="499"/>
      <c r="AT374" s="580"/>
      <c r="AU374" s="1001"/>
      <c r="AV374" s="499"/>
      <c r="AW374" s="499"/>
      <c r="AX374" s="499"/>
      <c r="AY374" s="499"/>
      <c r="AZ374" s="499"/>
      <c r="BA374" s="499"/>
      <c r="BB374" s="580"/>
      <c r="BC374" s="499"/>
      <c r="BD374" s="499"/>
      <c r="BE374" s="592"/>
      <c r="BF374" s="580"/>
      <c r="BG374" s="680"/>
      <c r="BH374" s="565"/>
      <c r="BI374" s="1"/>
      <c r="BJ374" s="1387"/>
      <c r="BK374" s="1415"/>
      <c r="BL374" s="1415"/>
      <c r="BM374" s="1415"/>
      <c r="BN374" s="1595"/>
      <c r="BO374" s="1398"/>
      <c r="BP374" s="1398"/>
      <c r="BQ374" s="1398"/>
      <c r="BR374" s="1398"/>
      <c r="BS374" s="1610"/>
      <c r="BT374" s="1415"/>
      <c r="BU374" s="1415"/>
      <c r="BV374" s="1567"/>
      <c r="BW374" s="1415"/>
      <c r="BX374" s="1415"/>
      <c r="BY374" s="1425"/>
      <c r="BZ374" s="1595"/>
      <c r="CA374" s="1"/>
      <c r="CB374" s="1"/>
    </row>
    <row r="375" spans="1:80" s="58" customFormat="1" ht="60.75" thickBot="1" x14ac:dyDescent="0.3">
      <c r="A375" s="21">
        <v>399</v>
      </c>
      <c r="B375" s="1064">
        <v>399</v>
      </c>
      <c r="C375" s="21">
        <v>399</v>
      </c>
      <c r="D375" s="1196" t="s">
        <v>632</v>
      </c>
      <c r="E375" s="54"/>
      <c r="F375" s="254"/>
      <c r="G375" s="254">
        <v>2003</v>
      </c>
      <c r="H375" s="1584"/>
      <c r="I375" s="40"/>
      <c r="J375" s="254">
        <v>43</v>
      </c>
      <c r="K375" s="1590" t="s">
        <v>1974</v>
      </c>
      <c r="L375" s="107"/>
      <c r="M375" s="107"/>
      <c r="N375" s="506" t="s">
        <v>1975</v>
      </c>
      <c r="O375" s="74" t="s">
        <v>1976</v>
      </c>
      <c r="P375" s="74" t="s">
        <v>1977</v>
      </c>
      <c r="Q375" s="74" t="s">
        <v>1977</v>
      </c>
      <c r="R375" s="497" t="s">
        <v>1388</v>
      </c>
      <c r="S375" s="497" t="s">
        <v>1389</v>
      </c>
      <c r="T375" s="497"/>
      <c r="U375" s="497">
        <v>2021</v>
      </c>
      <c r="V375" s="74">
        <v>1459640</v>
      </c>
      <c r="W375" s="74" t="s">
        <v>1978</v>
      </c>
      <c r="X375" s="663" t="s">
        <v>1979</v>
      </c>
      <c r="Y375" s="74"/>
      <c r="Z375" s="121"/>
      <c r="AA375" s="107"/>
      <c r="AB375" s="3"/>
      <c r="AC375" s="10"/>
      <c r="AD375" s="497"/>
      <c r="AE375" s="121"/>
      <c r="AF375" s="655" t="s">
        <v>1980</v>
      </c>
      <c r="AG375" s="1166" t="s">
        <v>1961</v>
      </c>
      <c r="AH375" s="74" t="s">
        <v>1979</v>
      </c>
      <c r="AI375" s="465"/>
      <c r="AJ375" s="888"/>
      <c r="AK375" s="466"/>
      <c r="AL375" s="468" t="s">
        <v>1981</v>
      </c>
      <c r="AM375" s="614" t="s">
        <v>1982</v>
      </c>
      <c r="AN375" s="1295">
        <v>1</v>
      </c>
      <c r="AO375" s="660" t="s">
        <v>1295</v>
      </c>
      <c r="AP375" s="660" t="s">
        <v>1295</v>
      </c>
      <c r="AQ375" s="107" t="s">
        <v>1983</v>
      </c>
      <c r="AR375" s="107" t="s">
        <v>1151</v>
      </c>
      <c r="AS375" s="107"/>
      <c r="AT375" s="107" t="s">
        <v>1151</v>
      </c>
      <c r="AU375" s="998" t="s">
        <v>1151</v>
      </c>
      <c r="AV375" s="107" t="s">
        <v>1296</v>
      </c>
      <c r="AW375" s="107" t="s">
        <v>1304</v>
      </c>
      <c r="AX375" s="107" t="s">
        <v>1178</v>
      </c>
      <c r="AY375" s="497" t="s">
        <v>1481</v>
      </c>
      <c r="AZ375" s="497" t="s">
        <v>1216</v>
      </c>
      <c r="BA375" s="460" t="s">
        <v>1296</v>
      </c>
      <c r="BB375" s="460" t="s">
        <v>1296</v>
      </c>
      <c r="BC375" s="460" t="s">
        <v>1296</v>
      </c>
      <c r="BD375" s="460" t="s">
        <v>1296</v>
      </c>
      <c r="BE375" s="597" t="s">
        <v>1296</v>
      </c>
      <c r="BF375" s="510"/>
      <c r="BG375" s="596"/>
      <c r="BH375" s="565"/>
      <c r="BI375" s="1"/>
      <c r="BJ375" s="1387"/>
      <c r="BK375" s="1415"/>
      <c r="BL375" s="1415"/>
      <c r="BM375" s="1415"/>
      <c r="BN375" s="1465"/>
      <c r="BO375" s="1398"/>
      <c r="BP375" s="1398"/>
      <c r="BQ375" s="1398"/>
      <c r="BR375" s="1398"/>
      <c r="BS375" s="1501"/>
      <c r="BT375" s="1415"/>
      <c r="BU375" s="1415"/>
      <c r="BV375" s="1567"/>
      <c r="BW375" s="1415"/>
      <c r="BX375" s="1415"/>
      <c r="BY375" s="1425"/>
      <c r="BZ375" s="1465"/>
      <c r="CA375" s="1"/>
      <c r="CB375" s="1"/>
    </row>
    <row r="376" spans="1:80" s="400" customFormat="1" ht="30.75" thickBot="1" x14ac:dyDescent="0.3">
      <c r="A376" s="21">
        <v>400</v>
      </c>
      <c r="B376" s="1064">
        <v>400</v>
      </c>
      <c r="C376" s="812">
        <v>400</v>
      </c>
      <c r="D376" s="1341" t="s">
        <v>635</v>
      </c>
      <c r="E376" s="1403"/>
      <c r="F376" s="795"/>
      <c r="G376" s="795">
        <v>2009</v>
      </c>
      <c r="H376" s="496"/>
      <c r="I376" s="104"/>
      <c r="J376" s="147">
        <v>597</v>
      </c>
      <c r="K376" s="1588">
        <v>597</v>
      </c>
      <c r="L376" s="107"/>
      <c r="M376" s="107"/>
      <c r="N376" s="511"/>
      <c r="O376" s="74"/>
      <c r="P376" s="74" t="s">
        <v>1781</v>
      </c>
      <c r="Q376" s="74" t="s">
        <v>1781</v>
      </c>
      <c r="R376" s="497" t="s">
        <v>1110</v>
      </c>
      <c r="S376" s="497" t="s">
        <v>1092</v>
      </c>
      <c r="T376" s="107"/>
      <c r="U376" s="107">
        <v>2009</v>
      </c>
      <c r="V376" s="121">
        <v>1178851</v>
      </c>
      <c r="W376" s="74"/>
      <c r="X376" s="871"/>
      <c r="Y376" s="110" t="s">
        <v>1984</v>
      </c>
      <c r="Z376" s="121"/>
      <c r="AA376" s="107"/>
      <c r="AB376" s="161">
        <v>0.75</v>
      </c>
      <c r="AC376" s="10"/>
      <c r="AD376" s="74" t="s">
        <v>1784</v>
      </c>
      <c r="AE376" s="121"/>
      <c r="AF376" s="642"/>
      <c r="AG376" s="417" t="s">
        <v>1961</v>
      </c>
      <c r="AH376" s="110"/>
      <c r="AI376" s="465"/>
      <c r="AJ376" s="888"/>
      <c r="AK376" s="466"/>
      <c r="AL376" s="468"/>
      <c r="AM376" s="612"/>
      <c r="AN376" s="813">
        <v>1</v>
      </c>
      <c r="AO376" s="994" t="s">
        <v>1295</v>
      </c>
      <c r="AP376" s="994" t="s">
        <v>1295</v>
      </c>
      <c r="AQ376" s="107" t="s">
        <v>1985</v>
      </c>
      <c r="AR376" s="107" t="s">
        <v>1151</v>
      </c>
      <c r="AS376" s="107"/>
      <c r="AT376" s="107"/>
      <c r="AU376" s="998"/>
      <c r="AV376" s="107"/>
      <c r="AW376" s="107"/>
      <c r="AX376" s="107"/>
      <c r="AY376" s="107"/>
      <c r="AZ376" s="107"/>
      <c r="BA376" s="107"/>
      <c r="BB376" s="510"/>
      <c r="BC376" s="107"/>
      <c r="BD376" s="107"/>
      <c r="BE376" s="589"/>
      <c r="BF376" s="510"/>
      <c r="BG376" s="596"/>
      <c r="BH376" s="565"/>
      <c r="BI376" s="1"/>
      <c r="BJ376" s="1387"/>
      <c r="BK376" s="1415"/>
      <c r="BL376" s="1415"/>
      <c r="BM376" s="1415"/>
      <c r="BN376" s="1595"/>
      <c r="BO376" s="1398"/>
      <c r="BP376" s="1398"/>
      <c r="BQ376" s="1398"/>
      <c r="BR376" s="1398"/>
      <c r="BS376" s="1610"/>
      <c r="BT376" s="1415"/>
      <c r="BU376" s="1415"/>
      <c r="BV376" s="1567"/>
      <c r="BW376" s="1415"/>
      <c r="BX376" s="1415"/>
      <c r="BY376" s="1425"/>
      <c r="BZ376" s="1595"/>
      <c r="CA376" s="1"/>
      <c r="CB376" s="1"/>
    </row>
    <row r="377" spans="1:80" ht="156" x14ac:dyDescent="0.25">
      <c r="A377" s="21">
        <v>401</v>
      </c>
      <c r="B377" s="1064">
        <v>401</v>
      </c>
      <c r="C377" s="21">
        <v>401</v>
      </c>
      <c r="D377" s="1196" t="s">
        <v>638</v>
      </c>
      <c r="E377" s="54"/>
      <c r="F377" s="254"/>
      <c r="G377" s="254">
        <v>2008</v>
      </c>
      <c r="H377" s="1584"/>
      <c r="I377" s="40"/>
      <c r="J377" s="803">
        <v>1000</v>
      </c>
      <c r="K377" s="623">
        <v>1000</v>
      </c>
      <c r="M377" s="107"/>
      <c r="P377" s="74" t="s">
        <v>1781</v>
      </c>
      <c r="Q377" s="74" t="s">
        <v>1781</v>
      </c>
      <c r="R377" s="497" t="s">
        <v>1110</v>
      </c>
      <c r="S377" s="497" t="s">
        <v>1092</v>
      </c>
      <c r="U377" s="107">
        <v>2008</v>
      </c>
      <c r="V377" s="121">
        <v>1165516</v>
      </c>
      <c r="X377" s="663" t="s">
        <v>1986</v>
      </c>
      <c r="Y377" s="74" t="s">
        <v>1987</v>
      </c>
      <c r="AB377" s="161">
        <v>0.75</v>
      </c>
      <c r="AC377" s="223">
        <f xml:space="preserve"> 817/1071</f>
        <v>0.76283846872082162</v>
      </c>
      <c r="AD377" s="74" t="s">
        <v>1988</v>
      </c>
      <c r="AF377" s="642" t="s">
        <v>1989</v>
      </c>
      <c r="AG377" s="1166" t="s">
        <v>1961</v>
      </c>
      <c r="AH377" s="74"/>
      <c r="AI377" s="465" t="s">
        <v>1431</v>
      </c>
      <c r="AJ377" s="888"/>
      <c r="AK377" s="468" t="s">
        <v>1990</v>
      </c>
      <c r="AL377" s="468" t="s">
        <v>1991</v>
      </c>
      <c r="AN377" s="813">
        <v>1</v>
      </c>
      <c r="AO377" s="660" t="s">
        <v>1382</v>
      </c>
      <c r="AP377" s="660" t="s">
        <v>1382</v>
      </c>
      <c r="AQ377" s="107" t="s">
        <v>1151</v>
      </c>
      <c r="AR377" s="107" t="s">
        <v>1151</v>
      </c>
      <c r="AT377" s="107" t="s">
        <v>1151</v>
      </c>
      <c r="AU377" s="998" t="s">
        <v>1151</v>
      </c>
      <c r="AV377" s="107" t="s">
        <v>1296</v>
      </c>
      <c r="AW377" s="107" t="s">
        <v>1304</v>
      </c>
      <c r="AX377" s="460" t="s">
        <v>1482</v>
      </c>
      <c r="AY377" s="497" t="s">
        <v>1481</v>
      </c>
      <c r="AZ377" s="497" t="s">
        <v>1216</v>
      </c>
      <c r="BA377" s="107" t="s">
        <v>1398</v>
      </c>
      <c r="BB377" s="460" t="s">
        <v>1398</v>
      </c>
      <c r="BC377" s="460" t="s">
        <v>1296</v>
      </c>
      <c r="BD377" s="460" t="s">
        <v>1296</v>
      </c>
      <c r="BE377" s="597" t="s">
        <v>1482</v>
      </c>
      <c r="BJ377" s="1387" t="s">
        <v>1077</v>
      </c>
      <c r="BK377" s="1415" t="s">
        <v>1077</v>
      </c>
      <c r="BL377" s="1415" t="s">
        <v>1078</v>
      </c>
      <c r="BM377" s="1415" t="s">
        <v>1077</v>
      </c>
      <c r="BN377" s="1463"/>
      <c r="BO377" s="1398" t="s">
        <v>1077</v>
      </c>
      <c r="BP377" s="1398" t="s">
        <v>1078</v>
      </c>
      <c r="BQ377" s="1398" t="s">
        <v>1077</v>
      </c>
      <c r="BR377" s="1398" t="s">
        <v>1077</v>
      </c>
      <c r="BS377" s="1499"/>
      <c r="BT377" s="1415" t="s">
        <v>1077</v>
      </c>
      <c r="BU377" s="1415" t="s">
        <v>1077</v>
      </c>
      <c r="BV377" s="1567" t="s">
        <v>1077</v>
      </c>
      <c r="BW377" s="1415" t="s">
        <v>1077</v>
      </c>
      <c r="BX377" s="1415" t="s">
        <v>1077</v>
      </c>
      <c r="BY377" s="1425" t="s">
        <v>1077</v>
      </c>
      <c r="BZ377" s="1463"/>
    </row>
    <row r="378" spans="1:80" x14ac:dyDescent="0.25">
      <c r="A378" s="21">
        <v>402</v>
      </c>
      <c r="B378" s="1064">
        <v>402</v>
      </c>
      <c r="C378" s="21">
        <v>402</v>
      </c>
      <c r="D378" s="1376" t="s">
        <v>641</v>
      </c>
      <c r="E378" s="159">
        <v>1</v>
      </c>
      <c r="F378" s="444"/>
      <c r="G378" s="444">
        <v>2007</v>
      </c>
      <c r="H378" s="159"/>
      <c r="I378" s="421"/>
      <c r="J378" s="24">
        <v>9000</v>
      </c>
      <c r="K378" s="595">
        <v>9000</v>
      </c>
      <c r="M378" s="107"/>
      <c r="P378" s="74" t="s">
        <v>1992</v>
      </c>
      <c r="Q378" s="74" t="s">
        <v>1992</v>
      </c>
      <c r="R378" s="107" t="s">
        <v>1091</v>
      </c>
      <c r="S378" s="107" t="s">
        <v>1092</v>
      </c>
      <c r="U378" s="107">
        <v>2011</v>
      </c>
      <c r="V378" s="121">
        <v>116298</v>
      </c>
      <c r="X378" s="879" t="s">
        <v>1167</v>
      </c>
      <c r="Y378" s="74"/>
      <c r="AG378" s="1593"/>
      <c r="AH378" s="74" t="s">
        <v>1167</v>
      </c>
      <c r="AI378" s="465"/>
      <c r="AJ378" s="888"/>
      <c r="AN378" s="813">
        <v>1</v>
      </c>
      <c r="AO378" s="660"/>
      <c r="AP378" s="660"/>
      <c r="AQ378" s="580"/>
      <c r="AR378" s="499"/>
      <c r="AS378" s="499"/>
      <c r="AT378" s="580"/>
      <c r="AU378" s="1001"/>
      <c r="AV378" s="499"/>
      <c r="AW378" s="499"/>
      <c r="AX378" s="499"/>
      <c r="AY378" s="499"/>
      <c r="AZ378" s="499"/>
      <c r="BA378" s="499"/>
      <c r="BB378" s="580"/>
      <c r="BC378" s="499"/>
      <c r="BD378" s="499"/>
      <c r="BE378" s="589"/>
      <c r="BJ378" s="1387"/>
      <c r="BK378" s="1415"/>
      <c r="BL378" s="1415"/>
      <c r="BM378" s="1415"/>
      <c r="BN378" s="1053"/>
      <c r="BO378" s="1398"/>
      <c r="BP378" s="1398"/>
      <c r="BQ378" s="1398"/>
      <c r="BR378" s="1398"/>
      <c r="BS378" s="1052"/>
      <c r="BT378" s="1415"/>
      <c r="BU378" s="1415"/>
      <c r="BV378" s="1567"/>
      <c r="BW378" s="1415"/>
      <c r="BX378" s="1415"/>
      <c r="BY378" s="1425"/>
      <c r="BZ378" s="1053"/>
    </row>
    <row r="379" spans="1:80" ht="60" x14ac:dyDescent="0.25">
      <c r="A379" s="38">
        <v>40301</v>
      </c>
      <c r="B379" s="1064">
        <v>403</v>
      </c>
      <c r="C379" s="21">
        <v>403</v>
      </c>
      <c r="D379" s="1334" t="s">
        <v>645</v>
      </c>
      <c r="E379" s="1393"/>
      <c r="F379" s="459"/>
      <c r="G379" s="459">
        <v>1997</v>
      </c>
      <c r="H379" s="127"/>
      <c r="I379" s="40" t="s">
        <v>1993</v>
      </c>
      <c r="J379" s="182">
        <v>281</v>
      </c>
      <c r="K379" s="595"/>
      <c r="M379" s="74" t="s">
        <v>1994</v>
      </c>
      <c r="N379" s="506"/>
      <c r="P379" s="121" t="s">
        <v>1995</v>
      </c>
      <c r="Q379" s="121" t="s">
        <v>4598</v>
      </c>
      <c r="R379" s="107" t="s">
        <v>1317</v>
      </c>
      <c r="S379" s="107" t="s">
        <v>1317</v>
      </c>
      <c r="U379" s="497" t="s">
        <v>1445</v>
      </c>
      <c r="V379" s="74"/>
      <c r="W379" s="74" t="s">
        <v>1996</v>
      </c>
      <c r="X379" s="879" t="s">
        <v>1167</v>
      </c>
      <c r="Y379" s="74"/>
      <c r="Z379" s="3">
        <v>1993</v>
      </c>
      <c r="AA379" s="497"/>
      <c r="AB379" s="3">
        <v>100</v>
      </c>
      <c r="AD379" s="74" t="s">
        <v>1997</v>
      </c>
      <c r="AE379" s="74" t="s">
        <v>1998</v>
      </c>
      <c r="AF379" s="642">
        <v>1994</v>
      </c>
      <c r="AG379" s="1167" t="s">
        <v>1896</v>
      </c>
      <c r="AH379" s="74"/>
      <c r="AI379" s="465"/>
      <c r="AJ379" s="888"/>
      <c r="AL379" s="468" t="s">
        <v>1999</v>
      </c>
      <c r="AM379" s="612" t="s">
        <v>2000</v>
      </c>
      <c r="AN379" s="813">
        <v>1</v>
      </c>
      <c r="AO379" s="989" t="s">
        <v>1076</v>
      </c>
      <c r="AP379" s="989" t="s">
        <v>1076</v>
      </c>
      <c r="AQ379" s="107" t="s">
        <v>1304</v>
      </c>
      <c r="AR379" s="107" t="s">
        <v>1101</v>
      </c>
      <c r="AT379" s="460" t="s">
        <v>1151</v>
      </c>
      <c r="AU379" s="1005" t="s">
        <v>1151</v>
      </c>
      <c r="AV379" s="107" t="s">
        <v>1101</v>
      </c>
      <c r="AW379" s="460" t="s">
        <v>1304</v>
      </c>
      <c r="BA379" s="107" t="s">
        <v>1398</v>
      </c>
      <c r="BB379" s="510"/>
      <c r="BE379" s="589"/>
      <c r="BF379" s="460"/>
      <c r="BG379" s="598"/>
      <c r="BJ379" s="1493" t="s">
        <v>1077</v>
      </c>
      <c r="BK379" s="1484" t="s">
        <v>1077</v>
      </c>
      <c r="BL379" s="1484" t="s">
        <v>1078</v>
      </c>
      <c r="BM379" s="1484" t="s">
        <v>1078</v>
      </c>
      <c r="BN379" s="1469"/>
      <c r="BO379" s="1514" t="s">
        <v>1077</v>
      </c>
      <c r="BP379" s="1514" t="s">
        <v>1077</v>
      </c>
      <c r="BQ379" s="1514" t="s">
        <v>1077</v>
      </c>
      <c r="BR379" s="1514"/>
      <c r="BS379" s="1505"/>
      <c r="BT379" s="1484" t="s">
        <v>1077</v>
      </c>
      <c r="BU379" s="1484" t="s">
        <v>1077</v>
      </c>
      <c r="BV379" s="1569" t="s">
        <v>1078</v>
      </c>
      <c r="BW379" s="1484" t="s">
        <v>1077</v>
      </c>
      <c r="BX379" s="1484" t="s">
        <v>1077</v>
      </c>
      <c r="BY379" s="1485" t="s">
        <v>1077</v>
      </c>
      <c r="BZ379" s="1469"/>
    </row>
    <row r="380" spans="1:80" ht="60" x14ac:dyDescent="0.25">
      <c r="A380" s="38">
        <v>40302</v>
      </c>
      <c r="B380" s="1064">
        <v>403</v>
      </c>
      <c r="C380" s="21">
        <v>403</v>
      </c>
      <c r="D380" s="1334" t="s">
        <v>645</v>
      </c>
      <c r="E380" s="1393"/>
      <c r="F380" s="459"/>
      <c r="G380" s="459">
        <v>1997</v>
      </c>
      <c r="H380" s="127"/>
      <c r="I380" s="40" t="s">
        <v>2001</v>
      </c>
      <c r="J380" s="182">
        <v>285</v>
      </c>
      <c r="K380" s="595"/>
      <c r="M380" s="74" t="s">
        <v>1994</v>
      </c>
      <c r="N380" s="506"/>
      <c r="P380" s="121" t="s">
        <v>2002</v>
      </c>
      <c r="Q380" s="121" t="s">
        <v>4598</v>
      </c>
      <c r="R380" s="107" t="s">
        <v>1317</v>
      </c>
      <c r="S380" s="107" t="s">
        <v>1317</v>
      </c>
      <c r="U380" s="497" t="s">
        <v>1445</v>
      </c>
      <c r="V380" s="74"/>
      <c r="W380" s="74" t="s">
        <v>1996</v>
      </c>
      <c r="X380" s="879" t="s">
        <v>1167</v>
      </c>
      <c r="Y380" s="74"/>
      <c r="Z380" s="3">
        <v>1993</v>
      </c>
      <c r="AA380" s="497"/>
      <c r="AB380" s="74" t="s">
        <v>2003</v>
      </c>
      <c r="AD380" s="74" t="s">
        <v>1997</v>
      </c>
      <c r="AE380" s="74"/>
      <c r="AF380" s="642">
        <v>1995</v>
      </c>
      <c r="AG380" s="1167" t="s">
        <v>1896</v>
      </c>
      <c r="AH380" s="74"/>
      <c r="AI380" s="465"/>
      <c r="AJ380" s="888"/>
      <c r="AL380" s="468" t="s">
        <v>1999</v>
      </c>
      <c r="AM380" s="612" t="s">
        <v>2004</v>
      </c>
      <c r="AN380" s="813">
        <v>1</v>
      </c>
      <c r="AO380" s="989" t="s">
        <v>1076</v>
      </c>
      <c r="AP380" s="989" t="s">
        <v>1076</v>
      </c>
      <c r="AQ380" s="107" t="s">
        <v>1304</v>
      </c>
      <c r="AR380" s="107" t="s">
        <v>1101</v>
      </c>
      <c r="AT380" s="460" t="s">
        <v>1151</v>
      </c>
      <c r="AU380" s="1005" t="s">
        <v>1151</v>
      </c>
      <c r="AV380" s="107" t="s">
        <v>1101</v>
      </c>
      <c r="AW380" s="460" t="s">
        <v>1304</v>
      </c>
      <c r="BA380" s="107" t="s">
        <v>1398</v>
      </c>
      <c r="BB380" s="510"/>
      <c r="BE380" s="589"/>
      <c r="BF380" s="460"/>
      <c r="BG380" s="598"/>
      <c r="BJ380" s="1493" t="s">
        <v>1077</v>
      </c>
      <c r="BK380" s="1484" t="s">
        <v>1077</v>
      </c>
      <c r="BL380" s="1484" t="s">
        <v>1078</v>
      </c>
      <c r="BM380" s="1484" t="s">
        <v>1078</v>
      </c>
      <c r="BN380" s="1469"/>
      <c r="BO380" s="1514" t="s">
        <v>1077</v>
      </c>
      <c r="BP380" s="1514" t="s">
        <v>1077</v>
      </c>
      <c r="BQ380" s="1514" t="s">
        <v>1077</v>
      </c>
      <c r="BR380" s="1514"/>
      <c r="BS380" s="1505"/>
      <c r="BT380" s="1484" t="s">
        <v>1077</v>
      </c>
      <c r="BU380" s="1484" t="s">
        <v>1077</v>
      </c>
      <c r="BV380" s="1569" t="s">
        <v>1078</v>
      </c>
      <c r="BW380" s="1484" t="s">
        <v>1077</v>
      </c>
      <c r="BX380" s="1484" t="s">
        <v>1077</v>
      </c>
      <c r="BY380" s="1485" t="s">
        <v>1077</v>
      </c>
      <c r="BZ380" s="1469"/>
    </row>
    <row r="381" spans="1:80" ht="21" customHeight="1" x14ac:dyDescent="0.25">
      <c r="A381" s="38">
        <v>40303</v>
      </c>
      <c r="B381" s="1064">
        <v>403</v>
      </c>
      <c r="C381" s="21">
        <v>403</v>
      </c>
      <c r="D381" s="1334" t="s">
        <v>645</v>
      </c>
      <c r="E381" s="1393"/>
      <c r="F381" s="459"/>
      <c r="G381" s="459">
        <v>1997</v>
      </c>
      <c r="H381" s="127"/>
      <c r="I381" s="40" t="s">
        <v>2005</v>
      </c>
      <c r="J381" s="182">
        <v>257</v>
      </c>
      <c r="K381" s="595"/>
      <c r="M381" s="74" t="s">
        <v>1994</v>
      </c>
      <c r="N381" s="506"/>
      <c r="P381" s="636" t="s">
        <v>2006</v>
      </c>
      <c r="Q381" s="636" t="s">
        <v>4598</v>
      </c>
      <c r="R381" s="107" t="s">
        <v>1317</v>
      </c>
      <c r="S381" s="107" t="s">
        <v>1317</v>
      </c>
      <c r="U381" s="107">
        <v>2021</v>
      </c>
      <c r="V381" s="116">
        <v>7634</v>
      </c>
      <c r="W381" s="1140" t="s">
        <v>2007</v>
      </c>
      <c r="X381" s="879" t="s">
        <v>1167</v>
      </c>
      <c r="Y381" s="74"/>
      <c r="Z381" s="3">
        <v>1993</v>
      </c>
      <c r="AB381" s="3">
        <v>87</v>
      </c>
      <c r="AD381" s="74" t="s">
        <v>1997</v>
      </c>
      <c r="AE381" s="74" t="s">
        <v>2008</v>
      </c>
      <c r="AF381" s="642">
        <v>1994</v>
      </c>
      <c r="AG381" s="1167" t="s">
        <v>1896</v>
      </c>
      <c r="AH381" s="74"/>
      <c r="AI381" s="465"/>
      <c r="AJ381" s="888"/>
      <c r="AL381" s="468" t="s">
        <v>1999</v>
      </c>
      <c r="AM381" s="612" t="s">
        <v>2009</v>
      </c>
      <c r="AN381" s="813">
        <v>1</v>
      </c>
      <c r="AO381" s="989" t="s">
        <v>1076</v>
      </c>
      <c r="AP381" s="989" t="s">
        <v>1076</v>
      </c>
      <c r="AQ381" s="107" t="s">
        <v>1304</v>
      </c>
      <c r="AR381" s="107" t="s">
        <v>1101</v>
      </c>
      <c r="AT381" s="460" t="s">
        <v>1151</v>
      </c>
      <c r="AU381" s="1005" t="s">
        <v>1151</v>
      </c>
      <c r="AV381" s="107" t="s">
        <v>1101</v>
      </c>
      <c r="AW381" s="460" t="s">
        <v>1304</v>
      </c>
      <c r="BA381" s="107" t="s">
        <v>1398</v>
      </c>
      <c r="BB381" s="510"/>
      <c r="BE381" s="589"/>
      <c r="BF381" s="460"/>
      <c r="BG381" s="598"/>
      <c r="BJ381" s="1493" t="s">
        <v>1077</v>
      </c>
      <c r="BK381" s="1484" t="s">
        <v>1077</v>
      </c>
      <c r="BL381" s="1484" t="s">
        <v>1078</v>
      </c>
      <c r="BM381" s="1484" t="s">
        <v>1078</v>
      </c>
      <c r="BN381" s="1469"/>
      <c r="BO381" s="1514" t="s">
        <v>1077</v>
      </c>
      <c r="BP381" s="1514" t="s">
        <v>1077</v>
      </c>
      <c r="BQ381" s="1514" t="s">
        <v>1077</v>
      </c>
      <c r="BR381" s="1514"/>
      <c r="BS381" s="1505"/>
      <c r="BT381" s="1484" t="s">
        <v>1077</v>
      </c>
      <c r="BU381" s="1484" t="s">
        <v>1077</v>
      </c>
      <c r="BV381" s="1569" t="s">
        <v>1078</v>
      </c>
      <c r="BW381" s="1484" t="s">
        <v>1077</v>
      </c>
      <c r="BX381" s="1484" t="s">
        <v>1077</v>
      </c>
      <c r="BY381" s="1485" t="s">
        <v>1077</v>
      </c>
      <c r="BZ381" s="1469"/>
    </row>
    <row r="382" spans="1:80" ht="60" x14ac:dyDescent="0.25">
      <c r="A382" s="38">
        <v>40304</v>
      </c>
      <c r="B382" s="1064">
        <v>403</v>
      </c>
      <c r="C382" s="21">
        <v>403</v>
      </c>
      <c r="D382" s="1334" t="s">
        <v>645</v>
      </c>
      <c r="E382" s="1393"/>
      <c r="F382" s="459"/>
      <c r="G382" s="459">
        <v>1997</v>
      </c>
      <c r="H382" s="127"/>
      <c r="I382" s="40" t="s">
        <v>2010</v>
      </c>
      <c r="J382" s="182">
        <v>191</v>
      </c>
      <c r="K382" s="595"/>
      <c r="M382" s="74" t="s">
        <v>1994</v>
      </c>
      <c r="N382" s="506"/>
      <c r="P382" s="636" t="s">
        <v>2006</v>
      </c>
      <c r="Q382" s="636" t="s">
        <v>4598</v>
      </c>
      <c r="R382" s="107" t="s">
        <v>1317</v>
      </c>
      <c r="S382" s="107" t="s">
        <v>1317</v>
      </c>
      <c r="U382" s="107">
        <v>2021</v>
      </c>
      <c r="V382" s="116">
        <v>7634</v>
      </c>
      <c r="W382" s="1140" t="s">
        <v>2007</v>
      </c>
      <c r="X382" s="879" t="s">
        <v>1167</v>
      </c>
      <c r="Y382" s="74"/>
      <c r="Z382" s="3">
        <v>1993</v>
      </c>
      <c r="AB382" s="74" t="s">
        <v>2011</v>
      </c>
      <c r="AD382" s="74" t="s">
        <v>1997</v>
      </c>
      <c r="AE382" s="74" t="s">
        <v>2012</v>
      </c>
      <c r="AF382" s="642">
        <v>1994</v>
      </c>
      <c r="AG382" s="1167" t="s">
        <v>1896</v>
      </c>
      <c r="AH382" s="74"/>
      <c r="AI382" s="465"/>
      <c r="AJ382" s="888"/>
      <c r="AL382" s="468" t="s">
        <v>1999</v>
      </c>
      <c r="AM382" s="612" t="s">
        <v>2013</v>
      </c>
      <c r="AN382" s="813">
        <v>1</v>
      </c>
      <c r="AO382" s="989" t="s">
        <v>1076</v>
      </c>
      <c r="AP382" s="989" t="s">
        <v>1076</v>
      </c>
      <c r="AQ382" s="107" t="s">
        <v>1304</v>
      </c>
      <c r="AR382" s="107" t="s">
        <v>1101</v>
      </c>
      <c r="AT382" s="460" t="s">
        <v>1151</v>
      </c>
      <c r="AU382" s="1005" t="s">
        <v>1151</v>
      </c>
      <c r="AV382" s="107" t="s">
        <v>1101</v>
      </c>
      <c r="AW382" s="460" t="s">
        <v>1304</v>
      </c>
      <c r="BA382" s="107" t="s">
        <v>1398</v>
      </c>
      <c r="BB382" s="510"/>
      <c r="BE382" s="589"/>
      <c r="BF382" s="460"/>
      <c r="BG382" s="598"/>
      <c r="BJ382" s="1493" t="s">
        <v>1077</v>
      </c>
      <c r="BK382" s="1484" t="s">
        <v>1077</v>
      </c>
      <c r="BL382" s="1484" t="s">
        <v>1078</v>
      </c>
      <c r="BM382" s="1484" t="s">
        <v>1078</v>
      </c>
      <c r="BN382" s="1469"/>
      <c r="BO382" s="1514" t="s">
        <v>1077</v>
      </c>
      <c r="BP382" s="1514" t="s">
        <v>1077</v>
      </c>
      <c r="BQ382" s="1514" t="s">
        <v>1077</v>
      </c>
      <c r="BR382" s="1514"/>
      <c r="BS382" s="1505"/>
      <c r="BT382" s="1484" t="s">
        <v>1077</v>
      </c>
      <c r="BU382" s="1484" t="s">
        <v>1077</v>
      </c>
      <c r="BV382" s="1569" t="s">
        <v>1078</v>
      </c>
      <c r="BW382" s="1484" t="s">
        <v>1077</v>
      </c>
      <c r="BX382" s="1484" t="s">
        <v>1077</v>
      </c>
      <c r="BY382" s="1485" t="s">
        <v>1077</v>
      </c>
      <c r="BZ382" s="1469"/>
    </row>
    <row r="383" spans="1:80" ht="60" x14ac:dyDescent="0.25">
      <c r="A383" s="38">
        <v>40305</v>
      </c>
      <c r="B383" s="1064">
        <v>403</v>
      </c>
      <c r="C383" s="21">
        <v>403</v>
      </c>
      <c r="D383" s="1334" t="s">
        <v>645</v>
      </c>
      <c r="E383" s="1393"/>
      <c r="F383" s="459"/>
      <c r="G383" s="459">
        <v>1997</v>
      </c>
      <c r="H383" s="127"/>
      <c r="I383" s="40" t="s">
        <v>2014</v>
      </c>
      <c r="J383" s="182">
        <v>120</v>
      </c>
      <c r="K383" s="595"/>
      <c r="M383" s="74" t="s">
        <v>1994</v>
      </c>
      <c r="N383" s="506"/>
      <c r="P383" s="636" t="s">
        <v>2006</v>
      </c>
      <c r="Q383" s="636" t="s">
        <v>4598</v>
      </c>
      <c r="R383" s="107" t="s">
        <v>1317</v>
      </c>
      <c r="S383" s="107" t="s">
        <v>1317</v>
      </c>
      <c r="U383" s="107">
        <v>2021</v>
      </c>
      <c r="V383" s="116">
        <v>7634</v>
      </c>
      <c r="W383" s="1140" t="s">
        <v>2007</v>
      </c>
      <c r="X383" s="879" t="s">
        <v>1167</v>
      </c>
      <c r="Y383" s="74"/>
      <c r="Z383" s="3">
        <v>1993</v>
      </c>
      <c r="AB383" s="74" t="s">
        <v>2015</v>
      </c>
      <c r="AD383" s="74" t="s">
        <v>1997</v>
      </c>
      <c r="AE383" s="74" t="s">
        <v>2016</v>
      </c>
      <c r="AF383" s="642">
        <v>1994</v>
      </c>
      <c r="AG383" s="1167" t="s">
        <v>1896</v>
      </c>
      <c r="AH383" s="74"/>
      <c r="AI383" s="465"/>
      <c r="AJ383" s="888"/>
      <c r="AL383" s="468" t="s">
        <v>1999</v>
      </c>
      <c r="AM383" s="612" t="s">
        <v>2017</v>
      </c>
      <c r="AN383" s="813">
        <v>1</v>
      </c>
      <c r="AO383" s="989" t="s">
        <v>1076</v>
      </c>
      <c r="AP383" s="989" t="s">
        <v>1076</v>
      </c>
      <c r="AQ383" s="107" t="s">
        <v>1304</v>
      </c>
      <c r="AR383" s="107" t="s">
        <v>1101</v>
      </c>
      <c r="AT383" s="460" t="s">
        <v>1151</v>
      </c>
      <c r="AU383" s="1005" t="s">
        <v>1151</v>
      </c>
      <c r="AV383" s="107" t="s">
        <v>1101</v>
      </c>
      <c r="AW383" s="460" t="s">
        <v>1304</v>
      </c>
      <c r="BA383" s="107" t="s">
        <v>1398</v>
      </c>
      <c r="BB383" s="510"/>
      <c r="BE383" s="589"/>
      <c r="BF383" s="460"/>
      <c r="BG383" s="598"/>
      <c r="BJ383" s="1493" t="s">
        <v>1077</v>
      </c>
      <c r="BK383" s="1484" t="s">
        <v>1077</v>
      </c>
      <c r="BL383" s="1484" t="s">
        <v>1078</v>
      </c>
      <c r="BM383" s="1484" t="s">
        <v>1078</v>
      </c>
      <c r="BN383" s="1469"/>
      <c r="BO383" s="1514" t="s">
        <v>1077</v>
      </c>
      <c r="BP383" s="1514" t="s">
        <v>1077</v>
      </c>
      <c r="BQ383" s="1514" t="s">
        <v>1077</v>
      </c>
      <c r="BR383" s="1514"/>
      <c r="BS383" s="1505"/>
      <c r="BT383" s="1484" t="s">
        <v>1077</v>
      </c>
      <c r="BU383" s="1484" t="s">
        <v>1077</v>
      </c>
      <c r="BV383" s="1569" t="s">
        <v>1078</v>
      </c>
      <c r="BW383" s="1484" t="s">
        <v>1077</v>
      </c>
      <c r="BX383" s="1484" t="s">
        <v>1077</v>
      </c>
      <c r="BY383" s="1485" t="s">
        <v>1077</v>
      </c>
      <c r="BZ383" s="1469"/>
    </row>
    <row r="384" spans="1:80" ht="60" x14ac:dyDescent="0.25">
      <c r="A384" s="38">
        <v>40306</v>
      </c>
      <c r="B384" s="1064">
        <v>403</v>
      </c>
      <c r="C384" s="21">
        <v>403</v>
      </c>
      <c r="D384" s="1334" t="s">
        <v>645</v>
      </c>
      <c r="E384" s="1393"/>
      <c r="F384" s="459"/>
      <c r="G384" s="459">
        <v>1997</v>
      </c>
      <c r="H384" s="127"/>
      <c r="I384" s="40" t="s">
        <v>2018</v>
      </c>
      <c r="J384" s="182">
        <v>300</v>
      </c>
      <c r="K384" s="595"/>
      <c r="M384" s="74" t="s">
        <v>1994</v>
      </c>
      <c r="N384" s="506"/>
      <c r="P384" s="121" t="s">
        <v>2019</v>
      </c>
      <c r="Q384" s="121" t="s">
        <v>2019</v>
      </c>
      <c r="R384" s="107" t="s">
        <v>1317</v>
      </c>
      <c r="S384" s="107" t="s">
        <v>1317</v>
      </c>
      <c r="U384" s="107">
        <v>2000</v>
      </c>
      <c r="V384" s="121">
        <v>84084</v>
      </c>
      <c r="X384" s="879" t="s">
        <v>1167</v>
      </c>
      <c r="Y384" s="74"/>
      <c r="Z384" s="3">
        <v>1993</v>
      </c>
      <c r="AB384" s="74" t="s">
        <v>2020</v>
      </c>
      <c r="AD384" s="74" t="s">
        <v>1997</v>
      </c>
      <c r="AE384" s="107"/>
      <c r="AF384" s="642">
        <v>1995</v>
      </c>
      <c r="AG384" s="1167" t="s">
        <v>1896</v>
      </c>
      <c r="AH384" s="74"/>
      <c r="AI384" s="465"/>
      <c r="AJ384" s="888"/>
      <c r="AL384" s="468" t="s">
        <v>1999</v>
      </c>
      <c r="AM384" s="612" t="s">
        <v>2000</v>
      </c>
      <c r="AN384" s="813">
        <v>1</v>
      </c>
      <c r="AO384" s="989" t="s">
        <v>1076</v>
      </c>
      <c r="AP384" s="989" t="s">
        <v>1076</v>
      </c>
      <c r="AQ384" s="107" t="s">
        <v>1304</v>
      </c>
      <c r="AR384" s="107" t="s">
        <v>1101</v>
      </c>
      <c r="AT384" s="460" t="s">
        <v>1151</v>
      </c>
      <c r="AU384" s="1005" t="s">
        <v>1151</v>
      </c>
      <c r="AV384" s="107" t="s">
        <v>1101</v>
      </c>
      <c r="AW384" s="460" t="s">
        <v>1304</v>
      </c>
      <c r="BA384" s="107" t="s">
        <v>1398</v>
      </c>
      <c r="BB384" s="510"/>
      <c r="BE384" s="589"/>
      <c r="BF384" s="460"/>
      <c r="BG384" s="598"/>
      <c r="BJ384" s="1493" t="s">
        <v>1077</v>
      </c>
      <c r="BK384" s="1484" t="s">
        <v>1077</v>
      </c>
      <c r="BL384" s="1484" t="s">
        <v>1078</v>
      </c>
      <c r="BM384" s="1484" t="s">
        <v>1078</v>
      </c>
      <c r="BN384" s="1469"/>
      <c r="BO384" s="1514" t="s">
        <v>1077</v>
      </c>
      <c r="BP384" s="1514" t="s">
        <v>1077</v>
      </c>
      <c r="BQ384" s="1514" t="s">
        <v>1077</v>
      </c>
      <c r="BR384" s="1514"/>
      <c r="BS384" s="1505"/>
      <c r="BT384" s="1484" t="s">
        <v>1077</v>
      </c>
      <c r="BU384" s="1484" t="s">
        <v>1077</v>
      </c>
      <c r="BV384" s="1569" t="s">
        <v>1078</v>
      </c>
      <c r="BW384" s="1484" t="s">
        <v>1077</v>
      </c>
      <c r="BX384" s="1484" t="s">
        <v>1077</v>
      </c>
      <c r="BY384" s="1485" t="s">
        <v>1077</v>
      </c>
      <c r="BZ384" s="1469"/>
    </row>
    <row r="385" spans="1:80" ht="60" x14ac:dyDescent="0.25">
      <c r="A385" s="38">
        <v>40307</v>
      </c>
      <c r="B385" s="1064">
        <v>403</v>
      </c>
      <c r="C385" s="21">
        <v>403</v>
      </c>
      <c r="D385" s="1334" t="s">
        <v>645</v>
      </c>
      <c r="E385" s="1393"/>
      <c r="F385" s="459"/>
      <c r="G385" s="459">
        <v>1997</v>
      </c>
      <c r="H385" s="127"/>
      <c r="I385" s="40" t="s">
        <v>2021</v>
      </c>
      <c r="J385" s="182">
        <v>121</v>
      </c>
      <c r="K385" s="595"/>
      <c r="M385" s="74" t="s">
        <v>1994</v>
      </c>
      <c r="N385" s="506"/>
      <c r="P385" s="121" t="s">
        <v>2019</v>
      </c>
      <c r="Q385" s="121" t="s">
        <v>2019</v>
      </c>
      <c r="R385" s="107" t="s">
        <v>1317</v>
      </c>
      <c r="S385" s="107" t="s">
        <v>1317</v>
      </c>
      <c r="U385" s="107">
        <v>2000</v>
      </c>
      <c r="V385" s="121">
        <v>84084</v>
      </c>
      <c r="X385" s="879" t="s">
        <v>1167</v>
      </c>
      <c r="Y385" s="74"/>
      <c r="Z385" s="3">
        <v>1993</v>
      </c>
      <c r="AB385" s="74" t="s">
        <v>2022</v>
      </c>
      <c r="AD385" s="74" t="s">
        <v>1997</v>
      </c>
      <c r="AE385" s="107"/>
      <c r="AF385" s="642">
        <v>1995</v>
      </c>
      <c r="AG385" s="1167" t="s">
        <v>1896</v>
      </c>
      <c r="AH385" s="74"/>
      <c r="AI385" s="465"/>
      <c r="AJ385" s="888"/>
      <c r="AL385" s="468" t="s">
        <v>1999</v>
      </c>
      <c r="AM385" s="612" t="s">
        <v>2023</v>
      </c>
      <c r="AN385" s="813">
        <v>1</v>
      </c>
      <c r="AO385" s="989" t="s">
        <v>1076</v>
      </c>
      <c r="AP385" s="989" t="s">
        <v>1076</v>
      </c>
      <c r="AQ385" s="107" t="s">
        <v>1304</v>
      </c>
      <c r="AR385" s="107" t="s">
        <v>1101</v>
      </c>
      <c r="AT385" s="460" t="s">
        <v>1151</v>
      </c>
      <c r="AU385" s="1005" t="s">
        <v>1151</v>
      </c>
      <c r="AV385" s="107" t="s">
        <v>1101</v>
      </c>
      <c r="AW385" s="460" t="s">
        <v>1304</v>
      </c>
      <c r="BA385" s="107" t="s">
        <v>1398</v>
      </c>
      <c r="BB385" s="510"/>
      <c r="BE385" s="589"/>
      <c r="BF385" s="460"/>
      <c r="BG385" s="598"/>
      <c r="BJ385" s="1493" t="s">
        <v>1077</v>
      </c>
      <c r="BK385" s="1484" t="s">
        <v>1077</v>
      </c>
      <c r="BL385" s="1484" t="s">
        <v>1078</v>
      </c>
      <c r="BM385" s="1484" t="s">
        <v>1078</v>
      </c>
      <c r="BN385" s="1469"/>
      <c r="BO385" s="1514" t="s">
        <v>1077</v>
      </c>
      <c r="BP385" s="1514" t="s">
        <v>1077</v>
      </c>
      <c r="BQ385" s="1514" t="s">
        <v>1077</v>
      </c>
      <c r="BR385" s="1514"/>
      <c r="BS385" s="1505"/>
      <c r="BT385" s="1484" t="s">
        <v>1077</v>
      </c>
      <c r="BU385" s="1484" t="s">
        <v>1077</v>
      </c>
      <c r="BV385" s="1569" t="s">
        <v>1078</v>
      </c>
      <c r="BW385" s="1484" t="s">
        <v>1077</v>
      </c>
      <c r="BX385" s="1484" t="s">
        <v>1077</v>
      </c>
      <c r="BY385" s="1485" t="s">
        <v>1077</v>
      </c>
      <c r="BZ385" s="1469"/>
    </row>
    <row r="386" spans="1:80" ht="60" x14ac:dyDescent="0.25">
      <c r="A386" s="38">
        <v>40308</v>
      </c>
      <c r="B386" s="1064">
        <v>403</v>
      </c>
      <c r="C386" s="21">
        <v>403</v>
      </c>
      <c r="D386" s="1334" t="s">
        <v>645</v>
      </c>
      <c r="E386" s="1393"/>
      <c r="F386" s="459"/>
      <c r="G386" s="459">
        <v>1997</v>
      </c>
      <c r="H386" s="127"/>
      <c r="I386" s="40" t="s">
        <v>2024</v>
      </c>
      <c r="J386" s="182">
        <v>139</v>
      </c>
      <c r="K386" s="595"/>
      <c r="M386" s="74" t="s">
        <v>1994</v>
      </c>
      <c r="N386" s="506"/>
      <c r="P386" s="121" t="s">
        <v>2025</v>
      </c>
      <c r="Q386" s="121" t="s">
        <v>4598</v>
      </c>
      <c r="R386" s="107" t="s">
        <v>1317</v>
      </c>
      <c r="S386" s="107" t="s">
        <v>1317</v>
      </c>
      <c r="U386" s="107">
        <v>2000</v>
      </c>
      <c r="V386" s="121">
        <v>35794</v>
      </c>
      <c r="X386" s="879" t="s">
        <v>1167</v>
      </c>
      <c r="Y386" s="74"/>
      <c r="Z386" s="3">
        <v>1993</v>
      </c>
      <c r="AA386" s="74"/>
      <c r="AB386" s="74" t="s">
        <v>2026</v>
      </c>
      <c r="AD386" s="74" t="s">
        <v>1997</v>
      </c>
      <c r="AE386" s="74" t="s">
        <v>2027</v>
      </c>
      <c r="AF386" s="642">
        <v>1993</v>
      </c>
      <c r="AG386" s="1167" t="s">
        <v>1896</v>
      </c>
      <c r="AH386" s="74"/>
      <c r="AI386" s="465"/>
      <c r="AJ386" s="888"/>
      <c r="AL386" s="468" t="s">
        <v>1999</v>
      </c>
      <c r="AM386" s="612" t="s">
        <v>2028</v>
      </c>
      <c r="AN386" s="813">
        <v>1</v>
      </c>
      <c r="AO386" s="989" t="s">
        <v>1076</v>
      </c>
      <c r="AP386" s="989" t="s">
        <v>1076</v>
      </c>
      <c r="AQ386" s="107" t="s">
        <v>1304</v>
      </c>
      <c r="AR386" s="107" t="s">
        <v>1101</v>
      </c>
      <c r="AT386" s="460" t="s">
        <v>1151</v>
      </c>
      <c r="AU386" s="1005" t="s">
        <v>1151</v>
      </c>
      <c r="AV386" s="107" t="s">
        <v>1101</v>
      </c>
      <c r="AW386" s="460" t="s">
        <v>1304</v>
      </c>
      <c r="BA386" s="107" t="s">
        <v>1398</v>
      </c>
      <c r="BB386" s="510"/>
      <c r="BE386" s="589"/>
      <c r="BF386" s="460"/>
      <c r="BG386" s="598"/>
      <c r="BJ386" s="1493" t="s">
        <v>1077</v>
      </c>
      <c r="BK386" s="1484" t="s">
        <v>1077</v>
      </c>
      <c r="BL386" s="1484" t="s">
        <v>1078</v>
      </c>
      <c r="BM386" s="1484" t="s">
        <v>1078</v>
      </c>
      <c r="BN386" s="1469"/>
      <c r="BO386" s="1514" t="s">
        <v>1077</v>
      </c>
      <c r="BP386" s="1514" t="s">
        <v>1077</v>
      </c>
      <c r="BQ386" s="1514" t="s">
        <v>1077</v>
      </c>
      <c r="BR386" s="1514"/>
      <c r="BS386" s="1505"/>
      <c r="BT386" s="1484" t="s">
        <v>1077</v>
      </c>
      <c r="BU386" s="1484" t="s">
        <v>1077</v>
      </c>
      <c r="BV386" s="1569" t="s">
        <v>1078</v>
      </c>
      <c r="BW386" s="1484" t="s">
        <v>1077</v>
      </c>
      <c r="BX386" s="1484" t="s">
        <v>1077</v>
      </c>
      <c r="BY386" s="1485" t="s">
        <v>1077</v>
      </c>
      <c r="BZ386" s="1469"/>
    </row>
    <row r="387" spans="1:80" x14ac:dyDescent="0.25">
      <c r="A387" s="38">
        <v>40309</v>
      </c>
      <c r="B387" s="1064">
        <v>403</v>
      </c>
      <c r="C387" s="21">
        <v>403</v>
      </c>
      <c r="D387" s="1334" t="s">
        <v>645</v>
      </c>
      <c r="E387" s="1393"/>
      <c r="F387" s="459"/>
      <c r="G387" s="459">
        <v>1997</v>
      </c>
      <c r="H387" s="127"/>
      <c r="I387" s="40" t="s">
        <v>2029</v>
      </c>
      <c r="J387" s="182">
        <v>1694</v>
      </c>
      <c r="K387" s="624">
        <v>1694</v>
      </c>
      <c r="M387" s="107"/>
      <c r="P387" s="513"/>
      <c r="Q387" s="513"/>
      <c r="R387" s="107" t="s">
        <v>1317</v>
      </c>
      <c r="S387" s="107" t="s">
        <v>1317</v>
      </c>
      <c r="X387" s="663" t="s">
        <v>1074</v>
      </c>
      <c r="Y387" s="112"/>
      <c r="AG387" s="1167" t="s">
        <v>1896</v>
      </c>
      <c r="AH387" s="112" t="s">
        <v>1074</v>
      </c>
      <c r="AI387" s="465"/>
      <c r="AJ387" s="888"/>
      <c r="AN387" s="813">
        <v>1</v>
      </c>
      <c r="AO387" s="989" t="s">
        <v>1076</v>
      </c>
      <c r="AP387" s="989" t="s">
        <v>1076</v>
      </c>
      <c r="AQ387" s="107" t="s">
        <v>1304</v>
      </c>
      <c r="AR387" s="107" t="s">
        <v>1101</v>
      </c>
      <c r="AT387" s="460" t="s">
        <v>1151</v>
      </c>
      <c r="AU387" s="1005" t="s">
        <v>1151</v>
      </c>
      <c r="AV387" s="107" t="s">
        <v>1101</v>
      </c>
      <c r="AW387" s="460" t="s">
        <v>1304</v>
      </c>
      <c r="BA387" s="107" t="s">
        <v>1398</v>
      </c>
      <c r="BB387" s="510"/>
      <c r="BE387" s="589"/>
      <c r="BF387" s="460"/>
      <c r="BG387" s="598"/>
      <c r="BJ387" s="1493"/>
      <c r="BK387" s="1484"/>
      <c r="BL387" s="1484"/>
      <c r="BM387" s="1484"/>
      <c r="BN387" s="1469"/>
      <c r="BO387" s="1514"/>
      <c r="BP387" s="1514"/>
      <c r="BQ387" s="1514"/>
      <c r="BR387" s="1514"/>
      <c r="BS387" s="1505"/>
      <c r="BT387" s="1484"/>
      <c r="BU387" s="1484"/>
      <c r="BV387" s="1569"/>
      <c r="BW387" s="1484"/>
      <c r="BX387" s="1484"/>
      <c r="BY387" s="1485"/>
      <c r="BZ387" s="1469"/>
    </row>
    <row r="388" spans="1:80" ht="24.75" x14ac:dyDescent="0.25">
      <c r="A388" s="21">
        <v>404</v>
      </c>
      <c r="B388" s="1064">
        <v>24</v>
      </c>
      <c r="C388" s="21">
        <v>404</v>
      </c>
      <c r="D388" s="1334" t="s">
        <v>648</v>
      </c>
      <c r="E388" s="1393"/>
      <c r="F388" s="459"/>
      <c r="G388" s="459">
        <v>2006</v>
      </c>
      <c r="H388" s="127"/>
      <c r="I388" s="424"/>
      <c r="J388" s="254">
        <v>997</v>
      </c>
      <c r="K388" s="520" t="s">
        <v>2030</v>
      </c>
      <c r="M388" s="107"/>
      <c r="P388" s="74" t="s">
        <v>2031</v>
      </c>
      <c r="Q388" s="74" t="s">
        <v>4595</v>
      </c>
      <c r="R388" s="107" t="s">
        <v>1071</v>
      </c>
      <c r="S388" s="107" t="s">
        <v>1072</v>
      </c>
      <c r="U388" s="107">
        <v>2001</v>
      </c>
      <c r="V388" s="116">
        <v>449020</v>
      </c>
      <c r="W388" s="1140" t="s">
        <v>1082</v>
      </c>
      <c r="X388" s="663" t="s">
        <v>2032</v>
      </c>
      <c r="Y388" s="74" t="s">
        <v>2033</v>
      </c>
      <c r="Z388" s="498">
        <v>37803</v>
      </c>
      <c r="AB388" s="223">
        <f>997/3000</f>
        <v>0.33233333333333331</v>
      </c>
      <c r="AG388" s="1639" t="s">
        <v>2032</v>
      </c>
      <c r="AH388" s="74" t="s">
        <v>2034</v>
      </c>
      <c r="AI388" s="465"/>
      <c r="AJ388" s="888"/>
      <c r="AK388" s="466" t="s">
        <v>2035</v>
      </c>
      <c r="AO388" s="461" t="s">
        <v>2036</v>
      </c>
      <c r="AP388" s="461" t="s">
        <v>2037</v>
      </c>
      <c r="BB388" s="510"/>
      <c r="BE388" s="589"/>
      <c r="BJ388" s="1385"/>
      <c r="BK388" s="1412"/>
      <c r="BL388" s="1412"/>
      <c r="BM388" s="1412"/>
      <c r="BN388" s="1469"/>
      <c r="BO388" s="1432"/>
      <c r="BP388" s="1432"/>
      <c r="BQ388" s="1432"/>
      <c r="BR388" s="1432"/>
      <c r="BS388" s="1614"/>
      <c r="BT388" s="1412"/>
      <c r="BU388" s="1412"/>
      <c r="BV388" s="1412"/>
      <c r="BW388" s="1412"/>
      <c r="BX388" s="1412"/>
      <c r="BY388" s="1421"/>
      <c r="BZ388" s="1469"/>
    </row>
    <row r="389" spans="1:80" x14ac:dyDescent="0.25">
      <c r="A389" s="38">
        <v>40501</v>
      </c>
      <c r="B389" s="1064">
        <v>405</v>
      </c>
      <c r="C389" s="21">
        <v>405</v>
      </c>
      <c r="D389" s="1342" t="s">
        <v>651</v>
      </c>
      <c r="E389" s="318"/>
      <c r="F389" s="229"/>
      <c r="G389" s="229">
        <v>1995</v>
      </c>
      <c r="H389" s="318"/>
      <c r="I389" s="40"/>
      <c r="J389" s="806"/>
      <c r="K389" s="1633"/>
      <c r="M389" s="107"/>
      <c r="P389" s="513"/>
      <c r="Q389" s="513"/>
      <c r="R389" s="107" t="s">
        <v>1129</v>
      </c>
      <c r="S389" s="107" t="s">
        <v>1092</v>
      </c>
      <c r="Y389" s="552"/>
      <c r="AG389" s="1118"/>
      <c r="AI389" s="465"/>
      <c r="AJ389" s="888"/>
      <c r="AN389" s="813">
        <v>3</v>
      </c>
      <c r="AO389" s="980"/>
      <c r="AP389" s="980"/>
      <c r="AQ389" s="580"/>
      <c r="AR389" s="499"/>
      <c r="AS389" s="499"/>
      <c r="AT389" s="580"/>
      <c r="AU389" s="1001"/>
      <c r="AV389" s="499"/>
      <c r="AW389" s="499"/>
      <c r="AX389" s="499"/>
      <c r="AY389" s="499"/>
      <c r="AZ389" s="499"/>
      <c r="BA389" s="499"/>
      <c r="BB389" s="580"/>
      <c r="BC389" s="499"/>
      <c r="BD389" s="499"/>
      <c r="BE389" s="589"/>
      <c r="BJ389" s="1388"/>
      <c r="BK389" s="492"/>
      <c r="BL389" s="492"/>
      <c r="BM389" s="492"/>
      <c r="BN389" s="1473"/>
      <c r="BO389" s="484"/>
      <c r="BP389" s="484"/>
      <c r="BQ389" s="484"/>
      <c r="BR389" s="484"/>
      <c r="BS389" s="1612"/>
      <c r="BT389" s="492"/>
      <c r="BU389" s="492"/>
      <c r="BV389" s="492"/>
      <c r="BW389" s="492"/>
      <c r="BX389" s="492"/>
      <c r="BY389" s="1426"/>
      <c r="BZ389" s="1473"/>
    </row>
    <row r="390" spans="1:80" ht="60.75" thickBot="1" x14ac:dyDescent="0.3">
      <c r="A390" s="38">
        <v>40502</v>
      </c>
      <c r="B390" s="1064">
        <v>405</v>
      </c>
      <c r="C390" s="21">
        <v>405</v>
      </c>
      <c r="D390" s="1381" t="s">
        <v>651</v>
      </c>
      <c r="E390" s="227"/>
      <c r="F390" s="1060"/>
      <c r="G390" s="796">
        <v>1995</v>
      </c>
      <c r="H390" s="227"/>
      <c r="I390" s="1585" t="s">
        <v>2038</v>
      </c>
      <c r="J390" s="806"/>
      <c r="K390" s="1633"/>
      <c r="M390" s="107"/>
      <c r="P390" s="74" t="s">
        <v>2039</v>
      </c>
      <c r="Q390" s="74" t="s">
        <v>2039</v>
      </c>
      <c r="R390" s="107" t="s">
        <v>1129</v>
      </c>
      <c r="S390" s="107" t="s">
        <v>1092</v>
      </c>
      <c r="U390" s="107">
        <v>2008</v>
      </c>
      <c r="V390" s="116"/>
      <c r="W390" s="74" t="s">
        <v>2040</v>
      </c>
      <c r="Y390" s="552"/>
      <c r="AG390" s="1118"/>
      <c r="AI390" s="465"/>
      <c r="AJ390" s="888"/>
      <c r="AN390" s="813">
        <v>3</v>
      </c>
      <c r="AO390" s="980"/>
      <c r="AP390" s="980"/>
      <c r="AQ390" s="580"/>
      <c r="AR390" s="499"/>
      <c r="AS390" s="499"/>
      <c r="AT390" s="580"/>
      <c r="AU390" s="1001"/>
      <c r="AV390" s="499"/>
      <c r="AW390" s="499"/>
      <c r="AX390" s="499"/>
      <c r="AY390" s="499"/>
      <c r="AZ390" s="499"/>
      <c r="BA390" s="499"/>
      <c r="BB390" s="580"/>
      <c r="BC390" s="499"/>
      <c r="BD390" s="499"/>
      <c r="BE390" s="589"/>
      <c r="BJ390" s="1389"/>
      <c r="BK390" s="1416"/>
      <c r="BL390" s="1416"/>
      <c r="BM390" s="1416"/>
      <c r="BN390" s="1608"/>
      <c r="BO390" s="470"/>
      <c r="BP390" s="470"/>
      <c r="BQ390" s="470"/>
      <c r="BR390" s="470"/>
      <c r="BS390" s="1627"/>
      <c r="BT390" s="1416"/>
      <c r="BU390" s="1416"/>
      <c r="BV390" s="1416"/>
      <c r="BW390" s="1416"/>
      <c r="BX390" s="1416"/>
      <c r="BY390" s="1427"/>
      <c r="BZ390" s="1608"/>
    </row>
    <row r="391" spans="1:80" ht="25.5" x14ac:dyDescent="0.25">
      <c r="A391" s="38">
        <v>40503</v>
      </c>
      <c r="B391" s="1064">
        <v>405</v>
      </c>
      <c r="C391" s="21">
        <v>405</v>
      </c>
      <c r="D391" s="1381" t="s">
        <v>651</v>
      </c>
      <c r="E391" s="227"/>
      <c r="F391" s="1060"/>
      <c r="G391" s="796">
        <v>1995</v>
      </c>
      <c r="H391" s="227"/>
      <c r="I391" s="1585" t="s">
        <v>2041</v>
      </c>
      <c r="J391" s="806"/>
      <c r="K391" s="1633"/>
      <c r="M391" s="107"/>
      <c r="P391" s="74" t="s">
        <v>2041</v>
      </c>
      <c r="Q391" s="74" t="s">
        <v>2041</v>
      </c>
      <c r="R391" s="107" t="s">
        <v>1129</v>
      </c>
      <c r="S391" s="107" t="s">
        <v>1092</v>
      </c>
      <c r="U391" s="107">
        <v>2021</v>
      </c>
      <c r="W391" s="74" t="s">
        <v>2042</v>
      </c>
      <c r="Y391" s="552"/>
      <c r="AG391" s="1118"/>
      <c r="AI391" s="465"/>
      <c r="AJ391" s="888"/>
      <c r="AN391" s="813">
        <v>3</v>
      </c>
      <c r="AO391" s="980"/>
      <c r="AP391" s="980"/>
      <c r="AQ391" s="580"/>
      <c r="AR391" s="499"/>
      <c r="AS391" s="499"/>
      <c r="AT391" s="580"/>
      <c r="AU391" s="1001"/>
      <c r="AV391" s="499"/>
      <c r="AW391" s="499"/>
      <c r="AX391" s="499"/>
      <c r="AY391" s="499"/>
      <c r="AZ391" s="499"/>
      <c r="BA391" s="499"/>
      <c r="BB391" s="580"/>
      <c r="BC391" s="499"/>
      <c r="BD391" s="499"/>
      <c r="BE391" s="589"/>
      <c r="BJ391" s="1389"/>
      <c r="BK391" s="1416"/>
      <c r="BL391" s="1416"/>
      <c r="BM391" s="1416"/>
      <c r="BN391" s="1599"/>
      <c r="BO391" s="470"/>
      <c r="BP391" s="470"/>
      <c r="BQ391" s="470"/>
      <c r="BR391" s="470"/>
      <c r="BS391" s="1656"/>
      <c r="BT391" s="1416"/>
      <c r="BU391" s="1416"/>
      <c r="BV391" s="1416"/>
      <c r="BW391" s="1416"/>
      <c r="BX391" s="1416"/>
      <c r="BY391" s="1427"/>
      <c r="BZ391" s="1599"/>
    </row>
    <row r="392" spans="1:80" ht="25.5" x14ac:dyDescent="0.25">
      <c r="A392" s="38">
        <v>40504</v>
      </c>
      <c r="B392" s="1064">
        <v>405</v>
      </c>
      <c r="C392" s="21">
        <v>405</v>
      </c>
      <c r="D392" s="1381" t="s">
        <v>651</v>
      </c>
      <c r="E392" s="227"/>
      <c r="F392" s="1060"/>
      <c r="G392" s="796">
        <v>1995</v>
      </c>
      <c r="H392" s="227"/>
      <c r="I392" s="1585" t="s">
        <v>2043</v>
      </c>
      <c r="J392" s="806"/>
      <c r="K392" s="1318"/>
      <c r="M392" s="107"/>
      <c r="P392" s="74" t="s">
        <v>2043</v>
      </c>
      <c r="Q392" s="74" t="s">
        <v>2043</v>
      </c>
      <c r="R392" s="107" t="s">
        <v>1129</v>
      </c>
      <c r="S392" s="107" t="s">
        <v>1092</v>
      </c>
      <c r="U392" s="107">
        <v>2021</v>
      </c>
      <c r="W392" s="74" t="s">
        <v>2042</v>
      </c>
      <c r="Y392" s="552"/>
      <c r="AG392" s="1118"/>
      <c r="AI392" s="465"/>
      <c r="AJ392" s="888"/>
      <c r="AN392" s="813">
        <v>3</v>
      </c>
      <c r="AO392" s="980"/>
      <c r="AP392" s="980"/>
      <c r="AQ392" s="580"/>
      <c r="AR392" s="499"/>
      <c r="AS392" s="499"/>
      <c r="AT392" s="580"/>
      <c r="AU392" s="1001"/>
      <c r="AV392" s="499"/>
      <c r="AW392" s="499"/>
      <c r="AX392" s="499"/>
      <c r="AY392" s="499"/>
      <c r="AZ392" s="499"/>
      <c r="BA392" s="499"/>
      <c r="BB392" s="580"/>
      <c r="BC392" s="499"/>
      <c r="BD392" s="499"/>
      <c r="BE392" s="589"/>
      <c r="BJ392" s="1389"/>
      <c r="BK392" s="1416"/>
      <c r="BL392" s="1416"/>
      <c r="BM392" s="1416"/>
      <c r="BN392" s="1599"/>
      <c r="BO392" s="470"/>
      <c r="BP392" s="470"/>
      <c r="BQ392" s="470"/>
      <c r="BR392" s="470"/>
      <c r="BS392" s="1656"/>
      <c r="BT392" s="1416"/>
      <c r="BU392" s="1416"/>
      <c r="BV392" s="1416"/>
      <c r="BW392" s="1416"/>
      <c r="BX392" s="1416"/>
      <c r="BY392" s="1427"/>
      <c r="BZ392" s="1599"/>
    </row>
    <row r="393" spans="1:80" ht="25.5" x14ac:dyDescent="0.25">
      <c r="A393" s="38">
        <v>40505</v>
      </c>
      <c r="B393" s="1064">
        <v>405</v>
      </c>
      <c r="C393" s="21">
        <v>405</v>
      </c>
      <c r="D393" s="1381" t="s">
        <v>651</v>
      </c>
      <c r="E393" s="227"/>
      <c r="F393" s="1060"/>
      <c r="G393" s="796">
        <v>1995</v>
      </c>
      <c r="H393" s="227"/>
      <c r="I393" s="344" t="s">
        <v>2044</v>
      </c>
      <c r="J393" s="806"/>
      <c r="K393" s="1318"/>
      <c r="M393" s="107"/>
      <c r="P393" s="74" t="s">
        <v>2044</v>
      </c>
      <c r="Q393" s="74" t="s">
        <v>2044</v>
      </c>
      <c r="R393" s="107" t="s">
        <v>1129</v>
      </c>
      <c r="S393" s="107" t="s">
        <v>1092</v>
      </c>
      <c r="U393" s="107">
        <v>2021</v>
      </c>
      <c r="W393" s="74" t="s">
        <v>2042</v>
      </c>
      <c r="Y393" s="552"/>
      <c r="AG393" s="1118"/>
      <c r="AI393" s="465"/>
      <c r="AJ393" s="888"/>
      <c r="AN393" s="813">
        <v>3</v>
      </c>
      <c r="AO393" s="980"/>
      <c r="AP393" s="980"/>
      <c r="AQ393" s="580"/>
      <c r="AR393" s="499"/>
      <c r="AS393" s="499"/>
      <c r="AT393" s="580"/>
      <c r="AU393" s="1001"/>
      <c r="AV393" s="499"/>
      <c r="AW393" s="499"/>
      <c r="AX393" s="499"/>
      <c r="AY393" s="499"/>
      <c r="AZ393" s="499"/>
      <c r="BA393" s="499"/>
      <c r="BB393" s="580"/>
      <c r="BC393" s="499"/>
      <c r="BD393" s="499"/>
      <c r="BE393" s="589"/>
      <c r="BJ393" s="1389"/>
      <c r="BK393" s="1416"/>
      <c r="BL393" s="1416"/>
      <c r="BM393" s="1416"/>
      <c r="BN393" s="1599"/>
      <c r="BO393" s="470"/>
      <c r="BP393" s="470"/>
      <c r="BQ393" s="470"/>
      <c r="BR393" s="470"/>
      <c r="BS393" s="1656"/>
      <c r="BT393" s="1416"/>
      <c r="BU393" s="1416"/>
      <c r="BV393" s="1416"/>
      <c r="BW393" s="1416"/>
      <c r="BX393" s="1416"/>
      <c r="BY393" s="1427"/>
      <c r="BZ393" s="1599"/>
    </row>
    <row r="394" spans="1:80" ht="25.5" x14ac:dyDescent="0.25">
      <c r="A394" s="38">
        <v>40506</v>
      </c>
      <c r="B394" s="1064">
        <v>405</v>
      </c>
      <c r="C394" s="21">
        <v>405</v>
      </c>
      <c r="D394" s="1381" t="s">
        <v>651</v>
      </c>
      <c r="E394" s="227"/>
      <c r="F394" s="1060"/>
      <c r="G394" s="796">
        <v>1995</v>
      </c>
      <c r="H394" s="227"/>
      <c r="I394" s="344" t="s">
        <v>2045</v>
      </c>
      <c r="J394" s="806"/>
      <c r="K394" s="1318"/>
      <c r="M394" s="107"/>
      <c r="P394" s="74" t="s">
        <v>2045</v>
      </c>
      <c r="Q394" s="74" t="s">
        <v>2045</v>
      </c>
      <c r="R394" s="107" t="s">
        <v>1129</v>
      </c>
      <c r="S394" s="107" t="s">
        <v>1092</v>
      </c>
      <c r="U394" s="107">
        <v>2021</v>
      </c>
      <c r="W394" s="74" t="s">
        <v>2042</v>
      </c>
      <c r="Y394" s="552"/>
      <c r="AG394" s="1118"/>
      <c r="AI394" s="465"/>
      <c r="AJ394" s="888"/>
      <c r="AN394" s="813">
        <v>3</v>
      </c>
      <c r="AO394" s="980"/>
      <c r="AP394" s="980"/>
      <c r="AQ394" s="580"/>
      <c r="AR394" s="499"/>
      <c r="AS394" s="499"/>
      <c r="AT394" s="580"/>
      <c r="AU394" s="1001"/>
      <c r="AV394" s="499"/>
      <c r="AW394" s="499"/>
      <c r="AX394" s="499"/>
      <c r="AY394" s="499"/>
      <c r="AZ394" s="499"/>
      <c r="BA394" s="499"/>
      <c r="BB394" s="580"/>
      <c r="BC394" s="499"/>
      <c r="BD394" s="499"/>
      <c r="BE394" s="589"/>
      <c r="BJ394" s="1389"/>
      <c r="BK394" s="1416"/>
      <c r="BL394" s="1416"/>
      <c r="BM394" s="1416"/>
      <c r="BN394" s="1599"/>
      <c r="BO394" s="470"/>
      <c r="BP394" s="470"/>
      <c r="BQ394" s="470"/>
      <c r="BR394" s="470"/>
      <c r="BS394" s="1656"/>
      <c r="BT394" s="1416"/>
      <c r="BU394" s="1416"/>
      <c r="BV394" s="1416"/>
      <c r="BW394" s="1416"/>
      <c r="BX394" s="1416"/>
      <c r="BY394" s="1427"/>
      <c r="BZ394" s="1599"/>
    </row>
    <row r="395" spans="1:80" ht="72" x14ac:dyDescent="0.25">
      <c r="A395" s="38">
        <v>40507</v>
      </c>
      <c r="B395" s="1064">
        <v>405</v>
      </c>
      <c r="C395" s="21">
        <v>405</v>
      </c>
      <c r="D395" s="1381" t="s">
        <v>651</v>
      </c>
      <c r="E395" s="227"/>
      <c r="F395" s="1060"/>
      <c r="G395" s="796">
        <v>1995</v>
      </c>
      <c r="H395" s="227"/>
      <c r="I395" s="344" t="s">
        <v>2046</v>
      </c>
      <c r="J395" s="806"/>
      <c r="K395" s="1318"/>
      <c r="M395" s="107"/>
      <c r="P395" s="74" t="s">
        <v>2046</v>
      </c>
      <c r="Q395" s="74" t="s">
        <v>2046</v>
      </c>
      <c r="R395" s="107" t="s">
        <v>1129</v>
      </c>
      <c r="S395" s="107" t="s">
        <v>1092</v>
      </c>
      <c r="U395" s="107">
        <v>2021</v>
      </c>
      <c r="W395" s="74" t="s">
        <v>2047</v>
      </c>
      <c r="Y395" s="552"/>
      <c r="AG395" s="1118"/>
      <c r="AI395" s="465"/>
      <c r="AJ395" s="888"/>
      <c r="AN395" s="813">
        <v>3</v>
      </c>
      <c r="AO395" s="980"/>
      <c r="AP395" s="980"/>
      <c r="AQ395" s="580"/>
      <c r="AR395" s="499"/>
      <c r="AS395" s="499"/>
      <c r="AT395" s="580"/>
      <c r="AU395" s="1001"/>
      <c r="AV395" s="499"/>
      <c r="AW395" s="499"/>
      <c r="AX395" s="499"/>
      <c r="AY395" s="499"/>
      <c r="AZ395" s="499"/>
      <c r="BA395" s="499"/>
      <c r="BB395" s="580"/>
      <c r="BC395" s="499"/>
      <c r="BD395" s="499"/>
      <c r="BE395" s="589"/>
      <c r="BJ395" s="1389"/>
      <c r="BK395" s="1416"/>
      <c r="BL395" s="1416"/>
      <c r="BM395" s="1416"/>
      <c r="BN395" s="1599"/>
      <c r="BO395" s="470"/>
      <c r="BP395" s="470"/>
      <c r="BQ395" s="470"/>
      <c r="BR395" s="470"/>
      <c r="BS395" s="1656"/>
      <c r="BT395" s="1416"/>
      <c r="BU395" s="1416"/>
      <c r="BV395" s="1416"/>
      <c r="BW395" s="1416"/>
      <c r="BX395" s="1416"/>
      <c r="BY395" s="1427"/>
      <c r="BZ395" s="1599"/>
    </row>
    <row r="396" spans="1:80" ht="25.5" x14ac:dyDescent="0.25">
      <c r="A396" s="38">
        <v>40508</v>
      </c>
      <c r="B396" s="1064">
        <v>405</v>
      </c>
      <c r="C396" s="21">
        <v>405</v>
      </c>
      <c r="D396" s="1381" t="s">
        <v>651</v>
      </c>
      <c r="E396" s="227"/>
      <c r="F396" s="1060"/>
      <c r="G396" s="796">
        <v>1995</v>
      </c>
      <c r="H396" s="227"/>
      <c r="I396" s="344" t="s">
        <v>2048</v>
      </c>
      <c r="J396" s="806"/>
      <c r="K396" s="1318"/>
      <c r="M396" s="107"/>
      <c r="P396" s="74" t="s">
        <v>2048</v>
      </c>
      <c r="Q396" s="74" t="s">
        <v>2048</v>
      </c>
      <c r="R396" s="107" t="s">
        <v>1129</v>
      </c>
      <c r="S396" s="107" t="s">
        <v>1092</v>
      </c>
      <c r="U396" s="107">
        <v>2021</v>
      </c>
      <c r="V396" s="121">
        <v>6590</v>
      </c>
      <c r="Y396" s="552"/>
      <c r="AG396" s="1118"/>
      <c r="AI396" s="465"/>
      <c r="AJ396" s="888"/>
      <c r="AN396" s="813">
        <v>3</v>
      </c>
      <c r="AO396" s="980"/>
      <c r="AP396" s="980"/>
      <c r="AQ396" s="580"/>
      <c r="AR396" s="499"/>
      <c r="AS396" s="499"/>
      <c r="AT396" s="580"/>
      <c r="AU396" s="1001"/>
      <c r="AV396" s="499"/>
      <c r="AW396" s="499"/>
      <c r="AX396" s="499"/>
      <c r="AY396" s="499"/>
      <c r="AZ396" s="499"/>
      <c r="BA396" s="499"/>
      <c r="BB396" s="580"/>
      <c r="BC396" s="499"/>
      <c r="BD396" s="499"/>
      <c r="BE396" s="589"/>
      <c r="BJ396" s="1389"/>
      <c r="BK396" s="1416"/>
      <c r="BL396" s="1416"/>
      <c r="BM396" s="1416"/>
      <c r="BN396" s="1599"/>
      <c r="BO396" s="470"/>
      <c r="BP396" s="470"/>
      <c r="BQ396" s="470"/>
      <c r="BR396" s="470"/>
      <c r="BS396" s="1656"/>
      <c r="BT396" s="1416"/>
      <c r="BU396" s="1416"/>
      <c r="BV396" s="1416"/>
      <c r="BW396" s="1416"/>
      <c r="BX396" s="1416"/>
      <c r="BY396" s="1427"/>
      <c r="BZ396" s="1599"/>
    </row>
    <row r="397" spans="1:80" ht="25.5" x14ac:dyDescent="0.25">
      <c r="A397" s="21">
        <v>406</v>
      </c>
      <c r="B397" s="1064">
        <v>24</v>
      </c>
      <c r="C397" s="45">
        <v>406</v>
      </c>
      <c r="D397" s="1382" t="s">
        <v>653</v>
      </c>
      <c r="E397" s="408">
        <v>1</v>
      </c>
      <c r="F397" s="797"/>
      <c r="G397" s="797">
        <v>2009</v>
      </c>
      <c r="H397" s="408"/>
      <c r="I397" s="1586"/>
      <c r="J397" s="807"/>
      <c r="K397" s="1316"/>
      <c r="L397" s="500"/>
      <c r="M397" s="500"/>
      <c r="N397" s="534"/>
      <c r="O397" s="109"/>
      <c r="P397" s="109"/>
      <c r="Q397" s="109"/>
      <c r="R397" s="500"/>
      <c r="S397" s="500"/>
      <c r="T397" s="500"/>
      <c r="U397" s="500"/>
      <c r="V397" s="190"/>
      <c r="W397" s="109"/>
      <c r="X397" s="882"/>
      <c r="Y397" s="553"/>
      <c r="Z397" s="190"/>
      <c r="AA397" s="500"/>
      <c r="AB397" s="63"/>
      <c r="AC397" s="193"/>
      <c r="AD397" s="526"/>
      <c r="AE397" s="190"/>
      <c r="AF397" s="649"/>
      <c r="AG397" s="1124"/>
      <c r="AH397" s="558"/>
      <c r="AI397" s="1124"/>
      <c r="AJ397" s="1125"/>
      <c r="AK397" s="475"/>
      <c r="AL397" s="491"/>
      <c r="AM397" s="616"/>
      <c r="AN397" s="1302">
        <v>4</v>
      </c>
      <c r="AO397" s="982"/>
      <c r="AP397" s="982"/>
      <c r="AQ397" s="581"/>
      <c r="AR397" s="500"/>
      <c r="AS397" s="500"/>
      <c r="AT397" s="581"/>
      <c r="AU397" s="1003"/>
      <c r="AV397" s="500" t="s">
        <v>1101</v>
      </c>
      <c r="AW397" s="500"/>
      <c r="AX397" s="500" t="s">
        <v>1101</v>
      </c>
      <c r="AY397" s="500"/>
      <c r="AZ397" s="500"/>
      <c r="BA397" s="500"/>
      <c r="BB397" s="581"/>
      <c r="BC397" s="500"/>
      <c r="BD397" s="500"/>
      <c r="BE397" s="603"/>
      <c r="BF397" s="581"/>
      <c r="BG397" s="602"/>
      <c r="BH397" s="56"/>
      <c r="BI397" s="57"/>
      <c r="BJ397" s="1388"/>
      <c r="BK397" s="492"/>
      <c r="BL397" s="492"/>
      <c r="BM397" s="492"/>
      <c r="BN397" s="492"/>
      <c r="BO397" s="484"/>
      <c r="BP397" s="484"/>
      <c r="BQ397" s="484"/>
      <c r="BR397" s="484"/>
      <c r="BS397" s="484"/>
      <c r="BT397" s="492"/>
      <c r="BU397" s="492"/>
      <c r="BV397" s="492"/>
      <c r="BW397" s="492"/>
      <c r="BX397" s="492"/>
      <c r="BY397" s="1426"/>
      <c r="BZ397" s="492"/>
      <c r="CA397" s="57"/>
      <c r="CB397" s="57"/>
    </row>
    <row r="398" spans="1:80" x14ac:dyDescent="0.25">
      <c r="A398" s="21">
        <v>407</v>
      </c>
      <c r="B398" s="1064">
        <v>24</v>
      </c>
      <c r="C398" s="45">
        <v>407</v>
      </c>
      <c r="D398" s="1343" t="s">
        <v>657</v>
      </c>
      <c r="E398" s="45">
        <v>1</v>
      </c>
      <c r="F398" s="797"/>
      <c r="G398" s="32">
        <v>2009</v>
      </c>
      <c r="H398" s="45"/>
      <c r="I398" s="1630"/>
      <c r="J398" s="32"/>
      <c r="K398" s="1316"/>
      <c r="L398" s="500"/>
      <c r="M398" s="500"/>
      <c r="N398" s="534"/>
      <c r="O398" s="109"/>
      <c r="P398" s="109"/>
      <c r="Q398" s="109"/>
      <c r="R398" s="500"/>
      <c r="S398" s="500"/>
      <c r="T398" s="500"/>
      <c r="U398" s="500"/>
      <c r="V398" s="190"/>
      <c r="W398" s="109"/>
      <c r="X398" s="882"/>
      <c r="Y398" s="553"/>
      <c r="Z398" s="190"/>
      <c r="AA398" s="500"/>
      <c r="AB398" s="63"/>
      <c r="AC398" s="193"/>
      <c r="AD398" s="526"/>
      <c r="AE398" s="190"/>
      <c r="AF398" s="649"/>
      <c r="AG398" s="1124"/>
      <c r="AH398" s="558"/>
      <c r="AI398" s="1124"/>
      <c r="AJ398" s="1125"/>
      <c r="AK398" s="475"/>
      <c r="AL398" s="491"/>
      <c r="AM398" s="616"/>
      <c r="AN398" s="1302">
        <v>4</v>
      </c>
      <c r="AO398" s="982"/>
      <c r="AP398" s="982"/>
      <c r="AQ398" s="581"/>
      <c r="AR398" s="500"/>
      <c r="AS398" s="500"/>
      <c r="AT398" s="581"/>
      <c r="AU398" s="1003"/>
      <c r="AV398" s="500" t="s">
        <v>1101</v>
      </c>
      <c r="AW398" s="500"/>
      <c r="AX398" s="500" t="s">
        <v>1101</v>
      </c>
      <c r="AY398" s="500"/>
      <c r="AZ398" s="500"/>
      <c r="BA398" s="500"/>
      <c r="BB398" s="581"/>
      <c r="BC398" s="500"/>
      <c r="BD398" s="500"/>
      <c r="BE398" s="603"/>
      <c r="BF398" s="581"/>
      <c r="BG398" s="602"/>
      <c r="BH398" s="56"/>
      <c r="BI398" s="57"/>
      <c r="BJ398" s="1389"/>
      <c r="BK398" s="1416"/>
      <c r="BL398" s="1416"/>
      <c r="BM398" s="1416"/>
      <c r="BN398" s="1416"/>
      <c r="BO398" s="470"/>
      <c r="BP398" s="470"/>
      <c r="BQ398" s="470"/>
      <c r="BR398" s="470"/>
      <c r="BS398" s="470"/>
      <c r="BT398" s="1416"/>
      <c r="BU398" s="1416"/>
      <c r="BV398" s="1416"/>
      <c r="BW398" s="1416"/>
      <c r="BX398" s="1416"/>
      <c r="BY398" s="1427"/>
      <c r="BZ398" s="1416"/>
      <c r="CA398" s="57"/>
      <c r="CB398" s="57"/>
    </row>
    <row r="399" spans="1:80" x14ac:dyDescent="0.25">
      <c r="A399" s="21">
        <v>408</v>
      </c>
      <c r="B399" s="1064">
        <v>24</v>
      </c>
      <c r="C399" s="45">
        <v>408</v>
      </c>
      <c r="D399" s="1343" t="s">
        <v>659</v>
      </c>
      <c r="E399" s="45">
        <v>1</v>
      </c>
      <c r="F399" s="797"/>
      <c r="G399" s="32">
        <v>2009</v>
      </c>
      <c r="H399" s="45"/>
      <c r="I399" s="1630"/>
      <c r="J399" s="32"/>
      <c r="K399" s="1316"/>
      <c r="L399" s="500"/>
      <c r="M399" s="500"/>
      <c r="N399" s="534"/>
      <c r="O399" s="109"/>
      <c r="P399" s="109"/>
      <c r="Q399" s="109"/>
      <c r="R399" s="500"/>
      <c r="S399" s="500"/>
      <c r="T399" s="500"/>
      <c r="U399" s="500"/>
      <c r="V399" s="190"/>
      <c r="W399" s="109"/>
      <c r="X399" s="882"/>
      <c r="Y399" s="553"/>
      <c r="Z399" s="190"/>
      <c r="AA399" s="500"/>
      <c r="AB399" s="63"/>
      <c r="AC399" s="193"/>
      <c r="AD399" s="526"/>
      <c r="AE399" s="190"/>
      <c r="AF399" s="649"/>
      <c r="AG399" s="1124"/>
      <c r="AH399" s="558"/>
      <c r="AI399" s="1124"/>
      <c r="AJ399" s="1125"/>
      <c r="AK399" s="475"/>
      <c r="AL399" s="491"/>
      <c r="AM399" s="616"/>
      <c r="AN399" s="1302">
        <v>4</v>
      </c>
      <c r="AO399" s="982"/>
      <c r="AP399" s="982"/>
      <c r="AQ399" s="581"/>
      <c r="AR399" s="500"/>
      <c r="AS399" s="500"/>
      <c r="AT399" s="581"/>
      <c r="AU399" s="1003"/>
      <c r="AV399" s="500" t="s">
        <v>1101</v>
      </c>
      <c r="AW399" s="500"/>
      <c r="AX399" s="500" t="s">
        <v>1101</v>
      </c>
      <c r="AY399" s="500"/>
      <c r="AZ399" s="500"/>
      <c r="BA399" s="500"/>
      <c r="BB399" s="581"/>
      <c r="BC399" s="500"/>
      <c r="BD399" s="500"/>
      <c r="BE399" s="603"/>
      <c r="BF399" s="581"/>
      <c r="BG399" s="602"/>
      <c r="BH399" s="56"/>
      <c r="BI399" s="57"/>
      <c r="BJ399" s="1389"/>
      <c r="BK399" s="1416"/>
      <c r="BL399" s="1416"/>
      <c r="BM399" s="1416"/>
      <c r="BN399" s="1599"/>
      <c r="BO399" s="470"/>
      <c r="BP399" s="470"/>
      <c r="BQ399" s="470"/>
      <c r="BR399" s="470"/>
      <c r="BS399" s="1656"/>
      <c r="BT399" s="1416"/>
      <c r="BU399" s="1416"/>
      <c r="BV399" s="1416"/>
      <c r="BW399" s="1416"/>
      <c r="BX399" s="1416"/>
      <c r="BY399" s="1427"/>
      <c r="BZ399" s="1599"/>
      <c r="CA399" s="57"/>
      <c r="CB399" s="57"/>
    </row>
    <row r="400" spans="1:80" s="57" customFormat="1" ht="37.5" customHeight="1" x14ac:dyDescent="0.25">
      <c r="A400" s="21">
        <v>409</v>
      </c>
      <c r="B400" s="1064">
        <v>24</v>
      </c>
      <c r="C400" s="45">
        <v>409</v>
      </c>
      <c r="D400" s="1343" t="s">
        <v>661</v>
      </c>
      <c r="E400" s="45">
        <v>1</v>
      </c>
      <c r="F400" s="797"/>
      <c r="G400" s="32">
        <v>2008</v>
      </c>
      <c r="H400" s="45"/>
      <c r="I400" s="189"/>
      <c r="J400" s="32"/>
      <c r="K400" s="1316"/>
      <c r="L400" s="500"/>
      <c r="M400" s="500"/>
      <c r="N400" s="534"/>
      <c r="O400" s="109"/>
      <c r="P400" s="109"/>
      <c r="Q400" s="109"/>
      <c r="R400" s="500"/>
      <c r="S400" s="500"/>
      <c r="T400" s="500"/>
      <c r="U400" s="500"/>
      <c r="V400" s="190"/>
      <c r="W400" s="109"/>
      <c r="X400" s="882"/>
      <c r="Y400" s="553"/>
      <c r="Z400" s="190"/>
      <c r="AA400" s="500"/>
      <c r="AB400" s="63"/>
      <c r="AC400" s="193"/>
      <c r="AD400" s="526"/>
      <c r="AE400" s="190"/>
      <c r="AF400" s="649"/>
      <c r="AG400" s="1124"/>
      <c r="AH400" s="558"/>
      <c r="AI400" s="1124"/>
      <c r="AJ400" s="1125"/>
      <c r="AK400" s="475"/>
      <c r="AL400" s="491"/>
      <c r="AM400" s="616"/>
      <c r="AN400" s="1302">
        <v>4</v>
      </c>
      <c r="AO400" s="982"/>
      <c r="AP400" s="982"/>
      <c r="AQ400" s="581"/>
      <c r="AR400" s="500"/>
      <c r="AS400" s="500"/>
      <c r="AT400" s="581"/>
      <c r="AU400" s="1003"/>
      <c r="AV400" s="500" t="s">
        <v>1101</v>
      </c>
      <c r="AW400" s="500"/>
      <c r="AX400" s="500" t="s">
        <v>1101</v>
      </c>
      <c r="AY400" s="500"/>
      <c r="AZ400" s="500"/>
      <c r="BA400" s="500"/>
      <c r="BB400" s="581"/>
      <c r="BC400" s="500"/>
      <c r="BD400" s="500"/>
      <c r="BE400" s="603"/>
      <c r="BF400" s="581"/>
      <c r="BG400" s="602"/>
      <c r="BH400" s="56"/>
      <c r="BJ400" s="1389"/>
      <c r="BK400" s="1416"/>
      <c r="BL400" s="1416"/>
      <c r="BM400" s="1416"/>
      <c r="BN400" s="1416"/>
      <c r="BO400" s="470"/>
      <c r="BP400" s="470"/>
      <c r="BQ400" s="470"/>
      <c r="BR400" s="470"/>
      <c r="BS400" s="470"/>
      <c r="BT400" s="1416"/>
      <c r="BU400" s="1416"/>
      <c r="BV400" s="1416"/>
      <c r="BW400" s="1416"/>
      <c r="BX400" s="1416"/>
      <c r="BY400" s="1427"/>
      <c r="BZ400" s="1416"/>
    </row>
    <row r="401" spans="1:80" s="57" customFormat="1" x14ac:dyDescent="0.25">
      <c r="A401" s="21">
        <v>411</v>
      </c>
      <c r="B401" s="1064">
        <v>24</v>
      </c>
      <c r="C401" s="45">
        <v>411</v>
      </c>
      <c r="D401" s="1382" t="s">
        <v>2049</v>
      </c>
      <c r="E401" s="408">
        <v>1</v>
      </c>
      <c r="F401" s="797"/>
      <c r="G401" s="797">
        <v>2008</v>
      </c>
      <c r="H401" s="408"/>
      <c r="I401" s="103"/>
      <c r="J401" s="32"/>
      <c r="K401" s="1316"/>
      <c r="L401" s="500"/>
      <c r="M401" s="500"/>
      <c r="N401" s="534"/>
      <c r="O401" s="109"/>
      <c r="P401" s="109"/>
      <c r="Q401" s="109"/>
      <c r="R401" s="500"/>
      <c r="S401" s="500"/>
      <c r="T401" s="500"/>
      <c r="U401" s="500"/>
      <c r="V401" s="190"/>
      <c r="W401" s="109"/>
      <c r="X401" s="882"/>
      <c r="Y401" s="553"/>
      <c r="Z401" s="190"/>
      <c r="AA401" s="500"/>
      <c r="AB401" s="63"/>
      <c r="AC401" s="193"/>
      <c r="AD401" s="526"/>
      <c r="AE401" s="190"/>
      <c r="AF401" s="649"/>
      <c r="AG401" s="1124"/>
      <c r="AH401" s="558"/>
      <c r="AI401" s="1124"/>
      <c r="AJ401" s="1125"/>
      <c r="AK401" s="475"/>
      <c r="AL401" s="491"/>
      <c r="AM401" s="616"/>
      <c r="AN401" s="1302">
        <v>4</v>
      </c>
      <c r="AO401" s="982"/>
      <c r="AP401" s="982"/>
      <c r="AQ401" s="581"/>
      <c r="AR401" s="500"/>
      <c r="AS401" s="500"/>
      <c r="AT401" s="581"/>
      <c r="AU401" s="1003"/>
      <c r="AV401" s="500" t="s">
        <v>1101</v>
      </c>
      <c r="AW401" s="500"/>
      <c r="AX401" s="500" t="s">
        <v>1101</v>
      </c>
      <c r="AY401" s="500"/>
      <c r="AZ401" s="500"/>
      <c r="BA401" s="500"/>
      <c r="BB401" s="581"/>
      <c r="BC401" s="500"/>
      <c r="BD401" s="500"/>
      <c r="BE401" s="603"/>
      <c r="BF401" s="581"/>
      <c r="BG401" s="602"/>
      <c r="BH401" s="56"/>
      <c r="BJ401" s="1388"/>
      <c r="BK401" s="492"/>
      <c r="BL401" s="492"/>
      <c r="BM401" s="492"/>
      <c r="BN401" s="492"/>
      <c r="BO401" s="484"/>
      <c r="BP401" s="484"/>
      <c r="BQ401" s="484"/>
      <c r="BR401" s="484"/>
      <c r="BS401" s="484"/>
      <c r="BT401" s="492"/>
      <c r="BU401" s="492"/>
      <c r="BV401" s="492"/>
      <c r="BW401" s="492"/>
      <c r="BX401" s="492"/>
      <c r="BY401" s="1426"/>
      <c r="BZ401" s="492"/>
    </row>
    <row r="402" spans="1:80" s="57" customFormat="1" ht="24" x14ac:dyDescent="0.25">
      <c r="A402" s="21">
        <v>412</v>
      </c>
      <c r="B402" s="1064">
        <v>24</v>
      </c>
      <c r="C402" s="21">
        <v>412</v>
      </c>
      <c r="D402" s="1342" t="s">
        <v>666</v>
      </c>
      <c r="E402" s="318">
        <v>1</v>
      </c>
      <c r="F402" s="229"/>
      <c r="G402" s="229">
        <v>2008</v>
      </c>
      <c r="H402" s="318"/>
      <c r="I402" s="40"/>
      <c r="J402" s="35"/>
      <c r="K402" s="1319"/>
      <c r="L402" s="107"/>
      <c r="M402" s="107"/>
      <c r="N402" s="511"/>
      <c r="O402" s="74"/>
      <c r="P402" s="74" t="s">
        <v>2050</v>
      </c>
      <c r="Q402" s="74" t="s">
        <v>2050</v>
      </c>
      <c r="R402" s="107" t="s">
        <v>1172</v>
      </c>
      <c r="S402" s="107" t="s">
        <v>1092</v>
      </c>
      <c r="T402" s="107"/>
      <c r="U402" s="660" t="s">
        <v>2051</v>
      </c>
      <c r="V402" s="636"/>
      <c r="W402" s="636" t="s">
        <v>2052</v>
      </c>
      <c r="X402" s="883"/>
      <c r="Y402" s="554"/>
      <c r="Z402" s="121"/>
      <c r="AA402" s="107"/>
      <c r="AB402" s="3"/>
      <c r="AC402" s="10"/>
      <c r="AD402" s="497"/>
      <c r="AE402" s="121"/>
      <c r="AF402" s="642"/>
      <c r="AG402" s="1118"/>
      <c r="AH402" s="555"/>
      <c r="AI402" s="465"/>
      <c r="AJ402" s="888"/>
      <c r="AK402" s="466"/>
      <c r="AL402" s="468"/>
      <c r="AM402" s="612"/>
      <c r="AN402" s="813">
        <v>4</v>
      </c>
      <c r="AO402" s="980"/>
      <c r="AP402" s="980"/>
      <c r="AQ402" s="510"/>
      <c r="AR402" s="107"/>
      <c r="AS402" s="107"/>
      <c r="AT402" s="510"/>
      <c r="AU402" s="998"/>
      <c r="AV402" s="107" t="s">
        <v>1101</v>
      </c>
      <c r="AW402" s="107"/>
      <c r="AX402" s="107" t="s">
        <v>1101</v>
      </c>
      <c r="AY402" s="107"/>
      <c r="AZ402" s="107"/>
      <c r="BA402" s="107"/>
      <c r="BB402" s="510"/>
      <c r="BC402" s="107"/>
      <c r="BD402" s="107"/>
      <c r="BE402" s="589"/>
      <c r="BF402" s="510"/>
      <c r="BG402" s="596"/>
      <c r="BH402" s="565"/>
      <c r="BI402" s="1"/>
      <c r="BJ402" s="1388"/>
      <c r="BK402" s="492"/>
      <c r="BL402" s="492"/>
      <c r="BM402" s="492"/>
      <c r="BN402" s="492"/>
      <c r="BO402" s="484"/>
      <c r="BP402" s="484"/>
      <c r="BQ402" s="484"/>
      <c r="BR402" s="484"/>
      <c r="BS402" s="484"/>
      <c r="BT402" s="492"/>
      <c r="BU402" s="492"/>
      <c r="BV402" s="492"/>
      <c r="BW402" s="492"/>
      <c r="BX402" s="492"/>
      <c r="BY402" s="1426"/>
      <c r="BZ402" s="492"/>
      <c r="CA402" s="1"/>
      <c r="CB402" s="1"/>
    </row>
    <row r="403" spans="1:80" s="57" customFormat="1" x14ac:dyDescent="0.25">
      <c r="A403" s="21">
        <v>413</v>
      </c>
      <c r="B403" s="1064">
        <v>24</v>
      </c>
      <c r="C403" s="45">
        <v>413</v>
      </c>
      <c r="D403" s="1382" t="s">
        <v>670</v>
      </c>
      <c r="E403" s="408">
        <v>1</v>
      </c>
      <c r="F403" s="797"/>
      <c r="G403" s="797">
        <v>2007</v>
      </c>
      <c r="H403" s="408"/>
      <c r="I403" s="103"/>
      <c r="J403" s="32"/>
      <c r="K403" s="1316"/>
      <c r="L403" s="500"/>
      <c r="M403" s="500"/>
      <c r="N403" s="534"/>
      <c r="O403" s="109"/>
      <c r="P403" s="109" t="s">
        <v>2053</v>
      </c>
      <c r="Q403" s="109" t="s">
        <v>2053</v>
      </c>
      <c r="R403" s="500" t="s">
        <v>1146</v>
      </c>
      <c r="S403" s="500" t="s">
        <v>1092</v>
      </c>
      <c r="T403" s="500"/>
      <c r="U403" s="500">
        <v>2007</v>
      </c>
      <c r="V403" s="190">
        <v>10237542</v>
      </c>
      <c r="W403" s="109"/>
      <c r="X403" s="882"/>
      <c r="Y403" s="553"/>
      <c r="Z403" s="190"/>
      <c r="AA403" s="500"/>
      <c r="AB403" s="63"/>
      <c r="AC403" s="193"/>
      <c r="AD403" s="526"/>
      <c r="AE403" s="190"/>
      <c r="AF403" s="649"/>
      <c r="AG403" s="1124"/>
      <c r="AH403" s="558"/>
      <c r="AI403" s="1124"/>
      <c r="AJ403" s="1125"/>
      <c r="AK403" s="475"/>
      <c r="AL403" s="491"/>
      <c r="AM403" s="616"/>
      <c r="AN403" s="1302">
        <v>4</v>
      </c>
      <c r="AO403" s="982"/>
      <c r="AP403" s="982"/>
      <c r="AQ403" s="581"/>
      <c r="AR403" s="500"/>
      <c r="AS403" s="500"/>
      <c r="AT403" s="581"/>
      <c r="AU403" s="1003"/>
      <c r="AV403" s="500" t="s">
        <v>1101</v>
      </c>
      <c r="AW403" s="500"/>
      <c r="AX403" s="500" t="s">
        <v>1101</v>
      </c>
      <c r="AY403" s="500"/>
      <c r="AZ403" s="500"/>
      <c r="BA403" s="500"/>
      <c r="BB403" s="581"/>
      <c r="BC403" s="500"/>
      <c r="BD403" s="500"/>
      <c r="BE403" s="603"/>
      <c r="BF403" s="581"/>
      <c r="BG403" s="602"/>
      <c r="BH403" s="56"/>
      <c r="BJ403" s="1388"/>
      <c r="BK403" s="492"/>
      <c r="BL403" s="492"/>
      <c r="BM403" s="492"/>
      <c r="BN403" s="1600"/>
      <c r="BO403" s="484"/>
      <c r="BP403" s="484"/>
      <c r="BQ403" s="484"/>
      <c r="BR403" s="484"/>
      <c r="BS403" s="1667"/>
      <c r="BT403" s="492"/>
      <c r="BU403" s="492"/>
      <c r="BV403" s="492"/>
      <c r="BW403" s="492"/>
      <c r="BX403" s="492"/>
      <c r="BY403" s="1426"/>
      <c r="BZ403" s="1600"/>
    </row>
    <row r="404" spans="1:80" s="57" customFormat="1" x14ac:dyDescent="0.25">
      <c r="A404" s="21">
        <v>414</v>
      </c>
      <c r="B404" s="1064">
        <v>24</v>
      </c>
      <c r="C404" s="21">
        <v>414</v>
      </c>
      <c r="D404" s="1342" t="s">
        <v>672</v>
      </c>
      <c r="E404" s="318">
        <v>1</v>
      </c>
      <c r="F404" s="229"/>
      <c r="G404" s="229">
        <v>2007</v>
      </c>
      <c r="H404" s="318"/>
      <c r="I404" s="40"/>
      <c r="J404" s="1355"/>
      <c r="K404" s="1319"/>
      <c r="L404" s="107"/>
      <c r="M404" s="107"/>
      <c r="N404" s="511"/>
      <c r="O404" s="74"/>
      <c r="P404" s="74" t="s">
        <v>2053</v>
      </c>
      <c r="Q404" s="74" t="s">
        <v>2053</v>
      </c>
      <c r="R404" s="499" t="s">
        <v>1146</v>
      </c>
      <c r="S404" s="499" t="s">
        <v>1092</v>
      </c>
      <c r="T404" s="107"/>
      <c r="U404" s="500">
        <v>2007</v>
      </c>
      <c r="V404" s="190">
        <v>10237542</v>
      </c>
      <c r="W404" s="74"/>
      <c r="X404" s="883"/>
      <c r="Y404" s="554"/>
      <c r="Z404" s="121"/>
      <c r="AA404" s="107"/>
      <c r="AB404" s="3"/>
      <c r="AC404" s="10"/>
      <c r="AD404" s="497"/>
      <c r="AE404" s="121"/>
      <c r="AF404" s="642"/>
      <c r="AG404" s="1118"/>
      <c r="AH404" s="555"/>
      <c r="AI404" s="465"/>
      <c r="AJ404" s="888"/>
      <c r="AK404" s="466"/>
      <c r="AL404" s="468"/>
      <c r="AM404" s="612"/>
      <c r="AN404" s="813">
        <v>4</v>
      </c>
      <c r="AO404" s="980"/>
      <c r="AP404" s="980"/>
      <c r="AQ404" s="510"/>
      <c r="AR404" s="107"/>
      <c r="AS404" s="107"/>
      <c r="AT404" s="510"/>
      <c r="AU404" s="998"/>
      <c r="AV404" s="107" t="s">
        <v>1101</v>
      </c>
      <c r="AW404" s="107"/>
      <c r="AX404" s="107" t="s">
        <v>1101</v>
      </c>
      <c r="AY404" s="107"/>
      <c r="AZ404" s="107"/>
      <c r="BA404" s="107"/>
      <c r="BB404" s="510"/>
      <c r="BC404" s="107"/>
      <c r="BD404" s="107"/>
      <c r="BE404" s="589"/>
      <c r="BF404" s="510"/>
      <c r="BG404" s="596"/>
      <c r="BH404" s="565"/>
      <c r="BI404" s="1"/>
      <c r="BJ404" s="1388"/>
      <c r="BK404" s="492"/>
      <c r="BL404" s="492"/>
      <c r="BM404" s="492"/>
      <c r="BN404" s="492"/>
      <c r="BO404" s="484"/>
      <c r="BP404" s="484"/>
      <c r="BQ404" s="484"/>
      <c r="BR404" s="484"/>
      <c r="BS404" s="484"/>
      <c r="BT404" s="492"/>
      <c r="BU404" s="492"/>
      <c r="BV404" s="492"/>
      <c r="BW404" s="492"/>
      <c r="BX404" s="492"/>
      <c r="BY404" s="1426"/>
      <c r="BZ404" s="492"/>
      <c r="CA404" s="1"/>
      <c r="CB404" s="1"/>
    </row>
    <row r="405" spans="1:80" s="57" customFormat="1" ht="25.5" x14ac:dyDescent="0.25">
      <c r="A405" s="21">
        <v>415</v>
      </c>
      <c r="B405" s="1064">
        <v>24</v>
      </c>
      <c r="C405" s="21">
        <v>415</v>
      </c>
      <c r="D405" s="1342" t="s">
        <v>675</v>
      </c>
      <c r="E405" s="318">
        <v>1</v>
      </c>
      <c r="F405" s="229"/>
      <c r="G405" s="229">
        <v>2007</v>
      </c>
      <c r="H405" s="318"/>
      <c r="I405" s="40"/>
      <c r="J405" s="35"/>
      <c r="K405" s="1634"/>
      <c r="L405" s="107"/>
      <c r="M405" s="107"/>
      <c r="N405" s="511"/>
      <c r="O405" s="74"/>
      <c r="P405" s="74" t="s">
        <v>2054</v>
      </c>
      <c r="Q405" s="74" t="s">
        <v>2054</v>
      </c>
      <c r="R405" s="499" t="s">
        <v>1317</v>
      </c>
      <c r="S405" s="499" t="s">
        <v>1317</v>
      </c>
      <c r="T405" s="107"/>
      <c r="U405" s="107">
        <v>2010</v>
      </c>
      <c r="V405" s="121"/>
      <c r="W405" s="74" t="s">
        <v>2055</v>
      </c>
      <c r="X405" s="883"/>
      <c r="Y405" s="554"/>
      <c r="Z405" s="121"/>
      <c r="AA405" s="107"/>
      <c r="AB405" s="3"/>
      <c r="AC405" s="10"/>
      <c r="AD405" s="497"/>
      <c r="AE405" s="121"/>
      <c r="AF405" s="642"/>
      <c r="AG405" s="1118"/>
      <c r="AH405" s="555"/>
      <c r="AI405" s="465"/>
      <c r="AJ405" s="888"/>
      <c r="AK405" s="466"/>
      <c r="AL405" s="468"/>
      <c r="AM405" s="612"/>
      <c r="AN405" s="813">
        <v>4</v>
      </c>
      <c r="AO405" s="980"/>
      <c r="AP405" s="980"/>
      <c r="AQ405" s="510"/>
      <c r="AR405" s="107"/>
      <c r="AS405" s="107"/>
      <c r="AT405" s="510"/>
      <c r="AU405" s="998"/>
      <c r="AV405" s="107" t="s">
        <v>1101</v>
      </c>
      <c r="AW405" s="107"/>
      <c r="AX405" s="107" t="s">
        <v>1101</v>
      </c>
      <c r="AY405" s="107"/>
      <c r="AZ405" s="107"/>
      <c r="BA405" s="107"/>
      <c r="BB405" s="510"/>
      <c r="BC405" s="107"/>
      <c r="BD405" s="107"/>
      <c r="BE405" s="589"/>
      <c r="BF405" s="510"/>
      <c r="BG405" s="596"/>
      <c r="BH405" s="565"/>
      <c r="BI405" s="1"/>
      <c r="BJ405" s="1388"/>
      <c r="BK405" s="492"/>
      <c r="BL405" s="492"/>
      <c r="BM405" s="492"/>
      <c r="BN405" s="1600"/>
      <c r="BO405" s="484"/>
      <c r="BP405" s="484"/>
      <c r="BQ405" s="484"/>
      <c r="BR405" s="484"/>
      <c r="BS405" s="1667"/>
      <c r="BT405" s="492"/>
      <c r="BU405" s="492"/>
      <c r="BV405" s="492"/>
      <c r="BW405" s="492"/>
      <c r="BX405" s="492"/>
      <c r="BY405" s="1426"/>
      <c r="BZ405" s="1600"/>
      <c r="CA405" s="1"/>
      <c r="CB405" s="1"/>
    </row>
    <row r="406" spans="1:80" x14ac:dyDescent="0.25">
      <c r="A406" s="21">
        <v>416</v>
      </c>
      <c r="B406" s="1064">
        <v>24</v>
      </c>
      <c r="C406" s="45">
        <v>416</v>
      </c>
      <c r="D406" s="1382" t="s">
        <v>678</v>
      </c>
      <c r="E406" s="408">
        <v>1</v>
      </c>
      <c r="F406" s="797"/>
      <c r="G406" s="797">
        <v>2009</v>
      </c>
      <c r="H406" s="408"/>
      <c r="I406" s="103"/>
      <c r="J406" s="807"/>
      <c r="K406" s="1316"/>
      <c r="L406" s="500"/>
      <c r="M406" s="500"/>
      <c r="N406" s="534"/>
      <c r="O406" s="109"/>
      <c r="P406" s="530"/>
      <c r="Q406" s="530"/>
      <c r="R406" s="500"/>
      <c r="S406" s="500"/>
      <c r="T406" s="500"/>
      <c r="U406" s="500"/>
      <c r="V406" s="190"/>
      <c r="W406" s="109"/>
      <c r="X406" s="882"/>
      <c r="Y406" s="553"/>
      <c r="Z406" s="190"/>
      <c r="AA406" s="500"/>
      <c r="AB406" s="63"/>
      <c r="AC406" s="193"/>
      <c r="AD406" s="526"/>
      <c r="AE406" s="190"/>
      <c r="AF406" s="649"/>
      <c r="AG406" s="1638"/>
      <c r="AH406" s="558"/>
      <c r="AI406" s="1124"/>
      <c r="AJ406" s="1125"/>
      <c r="AK406" s="475"/>
      <c r="AL406" s="491"/>
      <c r="AM406" s="616"/>
      <c r="AN406" s="1302">
        <v>4</v>
      </c>
      <c r="AO406" s="982"/>
      <c r="AP406" s="982"/>
      <c r="AQ406" s="581"/>
      <c r="AR406" s="500"/>
      <c r="AS406" s="500"/>
      <c r="AT406" s="581"/>
      <c r="AU406" s="1003"/>
      <c r="AV406" s="500" t="s">
        <v>1101</v>
      </c>
      <c r="AW406" s="500"/>
      <c r="AX406" s="500" t="s">
        <v>1101</v>
      </c>
      <c r="AY406" s="500"/>
      <c r="AZ406" s="500"/>
      <c r="BA406" s="500"/>
      <c r="BB406" s="581"/>
      <c r="BC406" s="500"/>
      <c r="BD406" s="500"/>
      <c r="BE406" s="603"/>
      <c r="BF406" s="581"/>
      <c r="BG406" s="602"/>
      <c r="BH406" s="56"/>
      <c r="BI406" s="57"/>
      <c r="BJ406" s="1388"/>
      <c r="BK406" s="492"/>
      <c r="BL406" s="492"/>
      <c r="BM406" s="492"/>
      <c r="BN406" s="1600"/>
      <c r="BO406" s="484"/>
      <c r="BP406" s="484"/>
      <c r="BQ406" s="484"/>
      <c r="BR406" s="484"/>
      <c r="BS406" s="1667"/>
      <c r="BT406" s="492"/>
      <c r="BU406" s="492"/>
      <c r="BV406" s="492"/>
      <c r="BW406" s="492"/>
      <c r="BX406" s="492"/>
      <c r="BY406" s="1426"/>
      <c r="BZ406" s="1600"/>
      <c r="CA406" s="57"/>
      <c r="CB406" s="57"/>
    </row>
    <row r="407" spans="1:80" s="57" customFormat="1" ht="36" x14ac:dyDescent="0.25">
      <c r="A407" s="21">
        <v>417</v>
      </c>
      <c r="B407" s="1064">
        <v>24</v>
      </c>
      <c r="C407" s="21">
        <v>417</v>
      </c>
      <c r="D407" s="1342" t="s">
        <v>682</v>
      </c>
      <c r="E407" s="468"/>
      <c r="F407" s="229"/>
      <c r="G407" s="229">
        <v>2004</v>
      </c>
      <c r="H407" s="318"/>
      <c r="I407" s="40"/>
      <c r="J407" s="9">
        <v>46</v>
      </c>
      <c r="K407" s="74" t="s">
        <v>2056</v>
      </c>
      <c r="L407" s="107"/>
      <c r="M407" s="107"/>
      <c r="N407" s="511"/>
      <c r="O407" s="74"/>
      <c r="P407" s="74" t="s">
        <v>1839</v>
      </c>
      <c r="Q407" s="74" t="s">
        <v>1839</v>
      </c>
      <c r="R407" s="107" t="s">
        <v>1072</v>
      </c>
      <c r="S407" s="107" t="s">
        <v>1072</v>
      </c>
      <c r="T407" s="107"/>
      <c r="U407" s="497" t="s">
        <v>2057</v>
      </c>
      <c r="V407" s="121">
        <v>7456170</v>
      </c>
      <c r="W407" s="74"/>
      <c r="X407" s="883" t="s">
        <v>2058</v>
      </c>
      <c r="Y407" s="74"/>
      <c r="Z407" s="121"/>
      <c r="AA407" s="107"/>
      <c r="AB407" s="3"/>
      <c r="AC407" s="10"/>
      <c r="AD407" s="497"/>
      <c r="AE407" s="121"/>
      <c r="AF407" s="642"/>
      <c r="AG407" s="465" t="s">
        <v>2059</v>
      </c>
      <c r="AH407" s="121" t="s">
        <v>2058</v>
      </c>
      <c r="AI407" s="465"/>
      <c r="AJ407" s="888"/>
      <c r="AK407" s="466"/>
      <c r="AL407" s="468"/>
      <c r="AM407" s="612"/>
      <c r="AN407" s="813">
        <v>4</v>
      </c>
      <c r="AO407" s="551" t="s">
        <v>1916</v>
      </c>
      <c r="AP407" s="551" t="s">
        <v>1916</v>
      </c>
      <c r="AQ407" s="510"/>
      <c r="AR407" s="107"/>
      <c r="AS407" s="107"/>
      <c r="AT407" s="510"/>
      <c r="AU407" s="998"/>
      <c r="AV407" s="107" t="s">
        <v>1101</v>
      </c>
      <c r="AW407" s="107"/>
      <c r="AX407" s="107" t="s">
        <v>1101</v>
      </c>
      <c r="AY407" s="107"/>
      <c r="AZ407" s="107"/>
      <c r="BA407" s="107"/>
      <c r="BB407" s="510"/>
      <c r="BC407" s="107"/>
      <c r="BD407" s="107"/>
      <c r="BE407" s="589"/>
      <c r="BF407" s="510"/>
      <c r="BG407" s="596"/>
      <c r="BH407" s="565"/>
      <c r="BI407" s="1"/>
      <c r="BJ407" s="1388"/>
      <c r="BK407" s="492"/>
      <c r="BL407" s="492"/>
      <c r="BM407" s="492"/>
      <c r="BN407" s="492"/>
      <c r="BO407" s="484"/>
      <c r="BP407" s="484"/>
      <c r="BQ407" s="484"/>
      <c r="BR407" s="484"/>
      <c r="BS407" s="484"/>
      <c r="BT407" s="492"/>
      <c r="BU407" s="492"/>
      <c r="BV407" s="492"/>
      <c r="BW407" s="492"/>
      <c r="BX407" s="492"/>
      <c r="BY407" s="1426"/>
      <c r="BZ407" s="492"/>
      <c r="CA407" s="1"/>
      <c r="CB407" s="1"/>
    </row>
    <row r="408" spans="1:80" ht="24" x14ac:dyDescent="0.25">
      <c r="A408" s="21">
        <v>418</v>
      </c>
      <c r="B408" s="1064">
        <v>24</v>
      </c>
      <c r="C408" s="234">
        <v>418</v>
      </c>
      <c r="D408" s="1342" t="s">
        <v>682</v>
      </c>
      <c r="E408" s="318">
        <v>1</v>
      </c>
      <c r="F408" s="229"/>
      <c r="G408" s="229"/>
      <c r="H408" s="318"/>
      <c r="I408" s="40"/>
      <c r="J408" s="35"/>
      <c r="K408" s="1319"/>
      <c r="M408" s="107"/>
      <c r="P408" s="74" t="s">
        <v>1839</v>
      </c>
      <c r="Q408" s="74" t="s">
        <v>1839</v>
      </c>
      <c r="R408" s="107" t="s">
        <v>1072</v>
      </c>
      <c r="S408" s="107" t="s">
        <v>1072</v>
      </c>
      <c r="U408" s="497" t="s">
        <v>1525</v>
      </c>
      <c r="V408" s="121">
        <v>9425622</v>
      </c>
      <c r="X408" s="883"/>
      <c r="Y408" s="554"/>
      <c r="AG408" s="1118"/>
      <c r="AH408" s="554"/>
      <c r="AI408" s="465"/>
      <c r="AJ408" s="888"/>
      <c r="AN408" s="813">
        <v>4</v>
      </c>
      <c r="AO408" s="980"/>
      <c r="AP408" s="980"/>
      <c r="AV408" s="107" t="s">
        <v>1101</v>
      </c>
      <c r="AX408" s="107" t="s">
        <v>1101</v>
      </c>
      <c r="BB408" s="510"/>
      <c r="BE408" s="589"/>
      <c r="BJ408" s="1388"/>
      <c r="BK408" s="492"/>
      <c r="BL408" s="492"/>
      <c r="BM408" s="492"/>
      <c r="BN408" s="492"/>
      <c r="BO408" s="484"/>
      <c r="BP408" s="484"/>
      <c r="BQ408" s="484"/>
      <c r="BR408" s="484"/>
      <c r="BS408" s="484"/>
      <c r="BT408" s="492"/>
      <c r="BU408" s="492"/>
      <c r="BV408" s="492"/>
      <c r="BW408" s="492"/>
      <c r="BX408" s="492"/>
      <c r="BY408" s="1426"/>
      <c r="BZ408" s="492"/>
    </row>
    <row r="409" spans="1:80" ht="24" x14ac:dyDescent="0.25">
      <c r="A409" s="21">
        <v>419</v>
      </c>
      <c r="B409" s="1064">
        <v>24</v>
      </c>
      <c r="C409" s="234">
        <v>419</v>
      </c>
      <c r="D409" s="1342" t="s">
        <v>682</v>
      </c>
      <c r="E409" s="318">
        <v>1</v>
      </c>
      <c r="F409" s="229"/>
      <c r="G409" s="229"/>
      <c r="H409" s="318"/>
      <c r="I409" s="40"/>
      <c r="J409" s="35"/>
      <c r="K409" s="1319"/>
      <c r="M409" s="107"/>
      <c r="P409" s="74" t="s">
        <v>1839</v>
      </c>
      <c r="Q409" s="74" t="s">
        <v>1839</v>
      </c>
      <c r="R409" s="107" t="s">
        <v>1072</v>
      </c>
      <c r="S409" s="107" t="s">
        <v>1072</v>
      </c>
      <c r="U409" s="497" t="s">
        <v>1525</v>
      </c>
      <c r="V409" s="121">
        <v>9425622</v>
      </c>
      <c r="X409" s="883"/>
      <c r="Y409" s="554"/>
      <c r="AG409" s="1118"/>
      <c r="AH409" s="554"/>
      <c r="AI409" s="465"/>
      <c r="AJ409" s="888"/>
      <c r="AN409" s="813">
        <v>4</v>
      </c>
      <c r="AO409" s="980"/>
      <c r="AP409" s="980"/>
      <c r="AV409" s="107" t="s">
        <v>1101</v>
      </c>
      <c r="AX409" s="107" t="s">
        <v>1101</v>
      </c>
      <c r="BB409" s="510"/>
      <c r="BE409" s="589"/>
      <c r="BJ409" s="1388"/>
      <c r="BK409" s="492"/>
      <c r="BL409" s="492"/>
      <c r="BM409" s="492"/>
      <c r="BN409" s="492"/>
      <c r="BO409" s="484"/>
      <c r="BP409" s="484"/>
      <c r="BQ409" s="484"/>
      <c r="BR409" s="484"/>
      <c r="BS409" s="484"/>
      <c r="BT409" s="492"/>
      <c r="BU409" s="492"/>
      <c r="BV409" s="492"/>
      <c r="BW409" s="492"/>
      <c r="BX409" s="492"/>
      <c r="BY409" s="1426"/>
      <c r="BZ409" s="492"/>
    </row>
    <row r="410" spans="1:80" s="57" customFormat="1" ht="25.5" x14ac:dyDescent="0.25">
      <c r="A410" s="21">
        <v>420</v>
      </c>
      <c r="B410" s="1064">
        <v>420</v>
      </c>
      <c r="C410" s="45">
        <v>420</v>
      </c>
      <c r="D410" s="1343" t="s">
        <v>2060</v>
      </c>
      <c r="E410" s="1404"/>
      <c r="F410" s="797"/>
      <c r="G410" s="32">
        <v>2006</v>
      </c>
      <c r="H410" s="45"/>
      <c r="I410" s="189"/>
      <c r="J410" s="32">
        <v>46</v>
      </c>
      <c r="K410" s="500"/>
      <c r="L410" s="500"/>
      <c r="M410" s="500"/>
      <c r="N410" s="534"/>
      <c r="O410" s="109"/>
      <c r="P410" s="530"/>
      <c r="Q410" s="530"/>
      <c r="R410" s="500"/>
      <c r="S410" s="500"/>
      <c r="T410" s="500"/>
      <c r="U410" s="500"/>
      <c r="V410" s="190"/>
      <c r="W410" s="109"/>
      <c r="X410" s="882" t="s">
        <v>1575</v>
      </c>
      <c r="Y410" s="190"/>
      <c r="Z410" s="190"/>
      <c r="AA410" s="500"/>
      <c r="AB410" s="63"/>
      <c r="AC410" s="193"/>
      <c r="AD410" s="526"/>
      <c r="AE410" s="190"/>
      <c r="AF410" s="649"/>
      <c r="AG410" s="1124" t="s">
        <v>2059</v>
      </c>
      <c r="AH410" s="190"/>
      <c r="AI410" s="1124"/>
      <c r="AJ410" s="1125"/>
      <c r="AK410" s="475"/>
      <c r="AL410" s="491"/>
      <c r="AM410" s="616"/>
      <c r="AN410" s="1302">
        <v>1</v>
      </c>
      <c r="AO410" s="982" t="s">
        <v>1916</v>
      </c>
      <c r="AP410" s="982" t="s">
        <v>1916</v>
      </c>
      <c r="AQ410" s="581"/>
      <c r="AR410" s="500"/>
      <c r="AS410" s="500"/>
      <c r="AT410" s="581"/>
      <c r="AU410" s="1003"/>
      <c r="AV410" s="500"/>
      <c r="AW410" s="500"/>
      <c r="AX410" s="500"/>
      <c r="AY410" s="500"/>
      <c r="AZ410" s="500"/>
      <c r="BA410" s="500"/>
      <c r="BB410" s="581"/>
      <c r="BC410" s="500"/>
      <c r="BD410" s="500"/>
      <c r="BE410" s="603"/>
      <c r="BF410" s="581"/>
      <c r="BG410" s="602"/>
      <c r="BH410" s="56"/>
      <c r="BJ410" s="1494"/>
      <c r="BK410" s="476"/>
      <c r="BL410" s="476"/>
      <c r="BM410" s="476"/>
      <c r="BN410" s="1599"/>
      <c r="BO410" s="471"/>
      <c r="BP410" s="471"/>
      <c r="BQ410" s="471"/>
      <c r="BR410" s="471"/>
      <c r="BS410" s="1615"/>
      <c r="BT410" s="476"/>
      <c r="BU410" s="476"/>
      <c r="BV410" s="1570"/>
      <c r="BW410" s="476"/>
      <c r="BX410" s="476"/>
      <c r="BY410" s="1486"/>
      <c r="BZ410" s="1599"/>
    </row>
    <row r="411" spans="1:80" ht="36" x14ac:dyDescent="0.25">
      <c r="A411" s="21">
        <v>421</v>
      </c>
      <c r="B411" s="1064">
        <v>421</v>
      </c>
      <c r="C411" s="21">
        <v>421</v>
      </c>
      <c r="D411" s="1342" t="s">
        <v>691</v>
      </c>
      <c r="E411" s="468"/>
      <c r="F411" s="229"/>
      <c r="G411" s="229">
        <v>2013</v>
      </c>
      <c r="H411" s="318"/>
      <c r="I411" s="40"/>
      <c r="J411" s="172">
        <v>2509</v>
      </c>
      <c r="K411" s="74" t="s">
        <v>2061</v>
      </c>
      <c r="M411" s="107"/>
      <c r="P411" s="74" t="s">
        <v>2062</v>
      </c>
      <c r="Q411" s="74" t="s">
        <v>2062</v>
      </c>
      <c r="R411" s="107" t="s">
        <v>2063</v>
      </c>
      <c r="S411" s="107" t="s">
        <v>1317</v>
      </c>
      <c r="U411" s="107">
        <v>2013</v>
      </c>
      <c r="V411" s="121">
        <v>4003862</v>
      </c>
      <c r="X411" s="883" t="s">
        <v>2064</v>
      </c>
      <c r="Y411" s="74"/>
      <c r="AG411" s="465" t="s">
        <v>1915</v>
      </c>
      <c r="AH411" s="74" t="s">
        <v>2064</v>
      </c>
      <c r="AI411" s="465"/>
      <c r="AJ411" s="888"/>
      <c r="AN411" s="813">
        <v>1</v>
      </c>
      <c r="AO411" s="551" t="s">
        <v>1916</v>
      </c>
      <c r="AP411" s="551" t="s">
        <v>1916</v>
      </c>
      <c r="BB411" s="510"/>
      <c r="BE411" s="589"/>
      <c r="BJ411" s="1495"/>
      <c r="BK411" s="1126"/>
      <c r="BL411" s="1126"/>
      <c r="BM411" s="1126"/>
      <c r="BN411" s="1600"/>
      <c r="BO411" s="1118"/>
      <c r="BP411" s="1118"/>
      <c r="BQ411" s="1118"/>
      <c r="BR411" s="1118"/>
      <c r="BS411" s="1616"/>
      <c r="BT411" s="1126"/>
      <c r="BU411" s="1126"/>
      <c r="BV411" s="1129"/>
      <c r="BW411" s="1126"/>
      <c r="BX411" s="1126"/>
      <c r="BY411" s="1127"/>
      <c r="BZ411" s="1600"/>
    </row>
    <row r="412" spans="1:80" x14ac:dyDescent="0.25">
      <c r="A412" s="21">
        <v>422</v>
      </c>
      <c r="B412" s="1064">
        <v>5</v>
      </c>
      <c r="C412" s="44">
        <v>422</v>
      </c>
      <c r="D412" s="1344" t="s">
        <v>694</v>
      </c>
      <c r="E412" s="485"/>
      <c r="F412" s="798"/>
      <c r="G412" s="798">
        <v>2004</v>
      </c>
      <c r="H412" s="409"/>
      <c r="I412" s="966"/>
      <c r="J412" s="182">
        <v>41</v>
      </c>
      <c r="K412" s="499" t="s">
        <v>2065</v>
      </c>
      <c r="L412" s="499"/>
      <c r="M412" s="499"/>
      <c r="N412" s="518"/>
      <c r="O412" s="112"/>
      <c r="P412" s="112" t="s">
        <v>694</v>
      </c>
      <c r="Q412" s="112" t="s">
        <v>694</v>
      </c>
      <c r="R412" s="499" t="s">
        <v>1072</v>
      </c>
      <c r="S412" s="499" t="s">
        <v>1072</v>
      </c>
      <c r="T412" s="499"/>
      <c r="U412" s="107">
        <v>2014</v>
      </c>
      <c r="V412" s="121">
        <v>780000</v>
      </c>
      <c r="W412" s="112"/>
      <c r="X412" s="884"/>
      <c r="Y412" s="207"/>
      <c r="Z412" s="207"/>
      <c r="AA412" s="499"/>
      <c r="AB412" s="49"/>
      <c r="AC412" s="208"/>
      <c r="AD412" s="335"/>
      <c r="AE412" s="207"/>
      <c r="AF412" s="651"/>
      <c r="AG412" s="1118" t="s">
        <v>2066</v>
      </c>
      <c r="AH412" s="556"/>
      <c r="AI412" s="1118"/>
      <c r="AJ412" s="887"/>
      <c r="AK412" s="471"/>
      <c r="AL412" s="485"/>
      <c r="AM412" s="615"/>
      <c r="AN412" s="1308">
        <v>4</v>
      </c>
      <c r="AO412" s="980" t="s">
        <v>1382</v>
      </c>
      <c r="AP412" s="980" t="s">
        <v>1382</v>
      </c>
      <c r="AQ412" s="580"/>
      <c r="AR412" s="499"/>
      <c r="AS412" s="499"/>
      <c r="AT412" s="580"/>
      <c r="AU412" s="1001"/>
      <c r="AV412" s="499" t="s">
        <v>1101</v>
      </c>
      <c r="AW412" s="499"/>
      <c r="AX412" s="499" t="s">
        <v>1101</v>
      </c>
      <c r="AY412" s="499"/>
      <c r="AZ412" s="499"/>
      <c r="BA412" s="499"/>
      <c r="BB412" s="580"/>
      <c r="BC412" s="499"/>
      <c r="BD412" s="499"/>
      <c r="BE412" s="592"/>
      <c r="BF412" s="580"/>
      <c r="BG412" s="680"/>
      <c r="BH412" s="568"/>
      <c r="BI412" s="58"/>
      <c r="BJ412" s="1388"/>
      <c r="BK412" s="492"/>
      <c r="BL412" s="492"/>
      <c r="BM412" s="492"/>
      <c r="BN412" s="492"/>
      <c r="BO412" s="484"/>
      <c r="BP412" s="484"/>
      <c r="BQ412" s="484"/>
      <c r="BR412" s="484"/>
      <c r="BS412" s="484"/>
      <c r="BT412" s="492"/>
      <c r="BU412" s="492"/>
      <c r="BV412" s="492"/>
      <c r="BW412" s="492"/>
      <c r="BX412" s="492"/>
      <c r="BY412" s="1426"/>
      <c r="BZ412" s="492"/>
      <c r="CA412" s="58"/>
      <c r="CB412" s="58"/>
    </row>
    <row r="413" spans="1:80" ht="15.75" thickBot="1" x14ac:dyDescent="0.3">
      <c r="A413" s="21">
        <v>423</v>
      </c>
      <c r="B413" s="1064">
        <v>5</v>
      </c>
      <c r="C413" s="44">
        <v>423</v>
      </c>
      <c r="D413" s="1344" t="s">
        <v>697</v>
      </c>
      <c r="E413" s="485"/>
      <c r="F413" s="798"/>
      <c r="G413" s="798">
        <v>2004</v>
      </c>
      <c r="H413" s="409"/>
      <c r="I413" s="966"/>
      <c r="J413" s="182">
        <v>53</v>
      </c>
      <c r="K413" s="499" t="s">
        <v>2067</v>
      </c>
      <c r="L413" s="499"/>
      <c r="M413" s="207"/>
      <c r="N413" s="518"/>
      <c r="O413" s="112"/>
      <c r="P413" s="112" t="s">
        <v>697</v>
      </c>
      <c r="Q413" s="112" t="s">
        <v>697</v>
      </c>
      <c r="R413" s="499" t="s">
        <v>1072</v>
      </c>
      <c r="S413" s="499" t="s">
        <v>1072</v>
      </c>
      <c r="T413" s="499"/>
      <c r="U413" s="499">
        <v>2004</v>
      </c>
      <c r="V413" s="207">
        <v>2414222</v>
      </c>
      <c r="W413" s="112"/>
      <c r="X413" s="872"/>
      <c r="Y413" s="207"/>
      <c r="Z413" s="207"/>
      <c r="AA413" s="499"/>
      <c r="AB413" s="49"/>
      <c r="AC413" s="208"/>
      <c r="AD413" s="335"/>
      <c r="AE413" s="207"/>
      <c r="AF413" s="651"/>
      <c r="AG413" s="1118" t="s">
        <v>2066</v>
      </c>
      <c r="AH413" s="556"/>
      <c r="AI413" s="1118"/>
      <c r="AJ413" s="887"/>
      <c r="AK413" s="471"/>
      <c r="AL413" s="485"/>
      <c r="AM413" s="615"/>
      <c r="AN413" s="1308">
        <v>4</v>
      </c>
      <c r="AO413" s="980" t="s">
        <v>1382</v>
      </c>
      <c r="AP413" s="980" t="s">
        <v>1382</v>
      </c>
      <c r="AQ413" s="580"/>
      <c r="AR413" s="499"/>
      <c r="AS413" s="499"/>
      <c r="AT413" s="580"/>
      <c r="AU413" s="1001"/>
      <c r="AV413" s="499" t="s">
        <v>1101</v>
      </c>
      <c r="AW413" s="499"/>
      <c r="AX413" s="499" t="s">
        <v>1101</v>
      </c>
      <c r="AY413" s="499"/>
      <c r="AZ413" s="499"/>
      <c r="BA413" s="499"/>
      <c r="BB413" s="580"/>
      <c r="BC413" s="499"/>
      <c r="BD413" s="499"/>
      <c r="BE413" s="592"/>
      <c r="BF413" s="580"/>
      <c r="BG413" s="680"/>
      <c r="BH413" s="568"/>
      <c r="BI413" s="58"/>
      <c r="BJ413" s="1388"/>
      <c r="BK413" s="492"/>
      <c r="BL413" s="492"/>
      <c r="BM413" s="492"/>
      <c r="BN413" s="492"/>
      <c r="BO413" s="484"/>
      <c r="BP413" s="484"/>
      <c r="BQ413" s="484"/>
      <c r="BR413" s="484"/>
      <c r="BS413" s="484"/>
      <c r="BT413" s="492"/>
      <c r="BU413" s="492"/>
      <c r="BV413" s="492"/>
      <c r="BW413" s="492"/>
      <c r="BX413" s="492"/>
      <c r="BY413" s="1426"/>
      <c r="BZ413" s="492"/>
      <c r="CA413" s="58"/>
      <c r="CB413" s="58"/>
    </row>
    <row r="414" spans="1:80" s="57" customFormat="1" ht="25.5" x14ac:dyDescent="0.25">
      <c r="A414" s="21">
        <v>501</v>
      </c>
      <c r="B414" s="1064">
        <v>51</v>
      </c>
      <c r="C414" s="21">
        <v>501</v>
      </c>
      <c r="D414" s="1342" t="s">
        <v>711</v>
      </c>
      <c r="E414" s="468"/>
      <c r="F414" s="229"/>
      <c r="G414" s="229"/>
      <c r="H414" s="318">
        <v>1994</v>
      </c>
      <c r="I414" s="967"/>
      <c r="J414" s="24">
        <v>1400</v>
      </c>
      <c r="K414" s="497" t="s">
        <v>2068</v>
      </c>
      <c r="L414" s="107"/>
      <c r="M414" s="121"/>
      <c r="N414" s="511"/>
      <c r="O414" s="74"/>
      <c r="P414" s="74" t="s">
        <v>2069</v>
      </c>
      <c r="Q414" s="74" t="s">
        <v>4596</v>
      </c>
      <c r="R414" s="107" t="s">
        <v>1317</v>
      </c>
      <c r="S414" s="107" t="s">
        <v>1317</v>
      </c>
      <c r="T414" s="107"/>
      <c r="U414" s="107">
        <v>2010</v>
      </c>
      <c r="V414" s="121">
        <v>61762</v>
      </c>
      <c r="W414" s="74"/>
      <c r="X414" s="663"/>
      <c r="Y414" s="121"/>
      <c r="Z414" s="121"/>
      <c r="AA414" s="107"/>
      <c r="AB414" s="3"/>
      <c r="AC414" s="10"/>
      <c r="AD414" s="497"/>
      <c r="AE414" s="401">
        <v>34547</v>
      </c>
      <c r="AF414" s="656">
        <v>34912</v>
      </c>
      <c r="AG414" s="1118" t="s">
        <v>2070</v>
      </c>
      <c r="AH414" s="505" t="s">
        <v>2071</v>
      </c>
      <c r="AI414" s="465"/>
      <c r="AJ414" s="888"/>
      <c r="AK414" s="466"/>
      <c r="AL414" s="468"/>
      <c r="AM414" s="612"/>
      <c r="AN414" s="1051">
        <v>2.5</v>
      </c>
      <c r="AO414" s="980" t="s">
        <v>1916</v>
      </c>
      <c r="AP414" s="980" t="s">
        <v>1916</v>
      </c>
      <c r="AQ414" s="460" t="s">
        <v>1296</v>
      </c>
      <c r="AR414" s="107" t="s">
        <v>1304</v>
      </c>
      <c r="AS414" s="107"/>
      <c r="AT414" s="609" t="s">
        <v>1151</v>
      </c>
      <c r="AU414" s="998" t="s">
        <v>1296</v>
      </c>
      <c r="AV414" s="107"/>
      <c r="AW414" s="460" t="s">
        <v>1296</v>
      </c>
      <c r="AX414" s="460" t="s">
        <v>2072</v>
      </c>
      <c r="AY414" s="107"/>
      <c r="AZ414" s="107"/>
      <c r="BA414" s="460" t="s">
        <v>1296</v>
      </c>
      <c r="BB414" s="460" t="s">
        <v>1296</v>
      </c>
      <c r="BC414" s="460" t="s">
        <v>1296</v>
      </c>
      <c r="BD414" s="460" t="s">
        <v>1296</v>
      </c>
      <c r="BE414" s="589"/>
      <c r="BF414" s="460"/>
      <c r="BG414" s="598"/>
      <c r="BH414" s="565"/>
      <c r="BI414" s="1"/>
      <c r="BJ414" s="1495" t="s">
        <v>1077</v>
      </c>
      <c r="BK414" s="1126" t="s">
        <v>1077</v>
      </c>
      <c r="BL414" s="1126" t="s">
        <v>1078</v>
      </c>
      <c r="BM414" s="1126" t="s">
        <v>1078</v>
      </c>
      <c r="BN414" s="1607"/>
      <c r="BO414" s="1119" t="s">
        <v>1077</v>
      </c>
      <c r="BP414" s="1119" t="s">
        <v>1077</v>
      </c>
      <c r="BQ414" s="1119" t="s">
        <v>1078</v>
      </c>
      <c r="BR414" s="1119" t="s">
        <v>1077</v>
      </c>
      <c r="BS414" s="1626"/>
      <c r="BT414" s="1126" t="s">
        <v>1077</v>
      </c>
      <c r="BU414" s="1126" t="s">
        <v>1077</v>
      </c>
      <c r="BV414" s="1126" t="s">
        <v>1078</v>
      </c>
      <c r="BW414" s="1126" t="s">
        <v>1077</v>
      </c>
      <c r="BX414" s="1126" t="s">
        <v>1078</v>
      </c>
      <c r="BY414" s="1127" t="s">
        <v>1078</v>
      </c>
      <c r="BZ414" s="1472"/>
      <c r="CA414" s="1"/>
      <c r="CB414" s="1"/>
    </row>
    <row r="415" spans="1:80" ht="26.25" thickBot="1" x14ac:dyDescent="0.3">
      <c r="A415" s="21">
        <v>502</v>
      </c>
      <c r="B415" s="1064">
        <v>51</v>
      </c>
      <c r="C415" s="21">
        <v>502</v>
      </c>
      <c r="D415" s="1342" t="s">
        <v>712</v>
      </c>
      <c r="E415" s="468"/>
      <c r="F415" s="229"/>
      <c r="G415" s="229"/>
      <c r="H415" s="318">
        <v>1995</v>
      </c>
      <c r="I415" s="967"/>
      <c r="J415" s="803">
        <v>2350</v>
      </c>
      <c r="K415" s="1591" t="s">
        <v>2073</v>
      </c>
      <c r="P415" s="74" t="s">
        <v>42</v>
      </c>
      <c r="Q415" s="74" t="s">
        <v>42</v>
      </c>
      <c r="R415" s="107" t="s">
        <v>1129</v>
      </c>
      <c r="S415" s="107" t="s">
        <v>1092</v>
      </c>
      <c r="U415" s="107">
        <v>2021</v>
      </c>
      <c r="V415" s="121">
        <v>141674</v>
      </c>
      <c r="AE415" s="121">
        <v>1994</v>
      </c>
      <c r="AF415" s="642">
        <v>1995</v>
      </c>
      <c r="AG415" s="1118" t="s">
        <v>2070</v>
      </c>
      <c r="AH415" s="563" t="s">
        <v>2071</v>
      </c>
      <c r="AI415" s="465"/>
      <c r="AJ415" s="888"/>
      <c r="AN415" s="1051">
        <v>2.5</v>
      </c>
      <c r="AO415" s="980" t="s">
        <v>1916</v>
      </c>
      <c r="AP415" s="980" t="s">
        <v>1916</v>
      </c>
      <c r="AQ415" s="460" t="s">
        <v>1296</v>
      </c>
      <c r="AR415" s="107" t="s">
        <v>1304</v>
      </c>
      <c r="AT415" s="609" t="s">
        <v>1151</v>
      </c>
      <c r="AU415" s="998" t="s">
        <v>1296</v>
      </c>
      <c r="AW415" s="460" t="s">
        <v>1296</v>
      </c>
      <c r="AX415" s="460" t="s">
        <v>2072</v>
      </c>
      <c r="BA415" s="460" t="s">
        <v>1296</v>
      </c>
      <c r="BB415" s="460" t="s">
        <v>1296</v>
      </c>
      <c r="BC415" s="460" t="s">
        <v>1296</v>
      </c>
      <c r="BD415" s="460" t="s">
        <v>1296</v>
      </c>
      <c r="BE415" s="589"/>
      <c r="BF415" s="460"/>
      <c r="BG415" s="598"/>
      <c r="BJ415" s="1495" t="s">
        <v>1077</v>
      </c>
      <c r="BK415" s="1126" t="s">
        <v>1077</v>
      </c>
      <c r="BL415" s="1126" t="s">
        <v>1078</v>
      </c>
      <c r="BM415" s="1126" t="s">
        <v>1078</v>
      </c>
      <c r="BN415" s="1648"/>
      <c r="BO415" s="1119" t="s">
        <v>1077</v>
      </c>
      <c r="BP415" s="1119" t="s">
        <v>1077</v>
      </c>
      <c r="BQ415" s="1119" t="s">
        <v>1078</v>
      </c>
      <c r="BR415" s="1119" t="s">
        <v>1077</v>
      </c>
      <c r="BS415" s="1662"/>
      <c r="BT415" s="1126" t="s">
        <v>1077</v>
      </c>
      <c r="BU415" s="1126" t="s">
        <v>1077</v>
      </c>
      <c r="BV415" s="1126" t="s">
        <v>1078</v>
      </c>
      <c r="BW415" s="1126" t="s">
        <v>1077</v>
      </c>
      <c r="BX415" s="1126" t="s">
        <v>1078</v>
      </c>
      <c r="BY415" s="1127" t="s">
        <v>1078</v>
      </c>
      <c r="BZ415" s="1471"/>
    </row>
    <row r="416" spans="1:80" s="58" customFormat="1" ht="18.75" customHeight="1" x14ac:dyDescent="0.25">
      <c r="A416" s="21">
        <v>503</v>
      </c>
      <c r="B416" s="1064">
        <v>51</v>
      </c>
      <c r="C416" s="21">
        <v>503</v>
      </c>
      <c r="D416" s="1342" t="s">
        <v>713</v>
      </c>
      <c r="E416" s="468"/>
      <c r="F416" s="229"/>
      <c r="G416" s="229"/>
      <c r="H416" s="935">
        <v>1942</v>
      </c>
      <c r="I416" s="967"/>
      <c r="J416" s="24">
        <v>76000</v>
      </c>
      <c r="K416" s="626">
        <v>76000</v>
      </c>
      <c r="L416" s="107"/>
      <c r="M416" s="121"/>
      <c r="N416" s="511"/>
      <c r="O416" s="74"/>
      <c r="P416" s="74" t="s">
        <v>2074</v>
      </c>
      <c r="Q416" s="74" t="s">
        <v>4576</v>
      </c>
      <c r="R416" s="107" t="s">
        <v>1317</v>
      </c>
      <c r="S416" s="107" t="s">
        <v>1317</v>
      </c>
      <c r="T416" s="107"/>
      <c r="U416" s="107">
        <v>1940</v>
      </c>
      <c r="V416" s="121">
        <v>30224</v>
      </c>
      <c r="W416" s="74"/>
      <c r="X416" s="663"/>
      <c r="Y416" s="121"/>
      <c r="Z416" s="121"/>
      <c r="AA416" s="107"/>
      <c r="AB416" s="3"/>
      <c r="AC416" s="10"/>
      <c r="AD416" s="497"/>
      <c r="AE416" s="121">
        <v>1974</v>
      </c>
      <c r="AF416" s="642">
        <v>1995</v>
      </c>
      <c r="AG416" s="1118" t="s">
        <v>2070</v>
      </c>
      <c r="AH416" s="563" t="s">
        <v>2071</v>
      </c>
      <c r="AI416" s="465"/>
      <c r="AJ416" s="888"/>
      <c r="AK416" s="466"/>
      <c r="AL416" s="468"/>
      <c r="AM416" s="612"/>
      <c r="AN416" s="1051">
        <v>2.5</v>
      </c>
      <c r="AO416" s="980" t="s">
        <v>1916</v>
      </c>
      <c r="AP416" s="980" t="s">
        <v>1916</v>
      </c>
      <c r="AQ416" s="460" t="s">
        <v>1296</v>
      </c>
      <c r="AR416" s="107" t="s">
        <v>1304</v>
      </c>
      <c r="AS416" s="107"/>
      <c r="AT416" s="609" t="s">
        <v>1151</v>
      </c>
      <c r="AU416" s="998" t="s">
        <v>1296</v>
      </c>
      <c r="AV416" s="107"/>
      <c r="AW416" s="460" t="s">
        <v>1296</v>
      </c>
      <c r="AX416" s="460" t="s">
        <v>2072</v>
      </c>
      <c r="AY416" s="107"/>
      <c r="AZ416" s="107"/>
      <c r="BA416" s="460" t="s">
        <v>1296</v>
      </c>
      <c r="BB416" s="460" t="s">
        <v>1296</v>
      </c>
      <c r="BC416" s="460" t="s">
        <v>1296</v>
      </c>
      <c r="BD416" s="460" t="s">
        <v>1296</v>
      </c>
      <c r="BE416" s="589"/>
      <c r="BF416" s="460"/>
      <c r="BG416" s="598"/>
      <c r="BH416" s="565"/>
      <c r="BI416" s="1"/>
      <c r="BJ416" s="1495" t="s">
        <v>1077</v>
      </c>
      <c r="BK416" s="1126" t="s">
        <v>1077</v>
      </c>
      <c r="BL416" s="1126" t="s">
        <v>1078</v>
      </c>
      <c r="BM416" s="1126" t="s">
        <v>1078</v>
      </c>
      <c r="BN416" s="1647"/>
      <c r="BO416" s="1119" t="s">
        <v>1077</v>
      </c>
      <c r="BP416" s="1119" t="s">
        <v>1077</v>
      </c>
      <c r="BQ416" s="1119" t="s">
        <v>1078</v>
      </c>
      <c r="BR416" s="1119" t="s">
        <v>1077</v>
      </c>
      <c r="BS416" s="1641"/>
      <c r="BT416" s="1126" t="s">
        <v>1077</v>
      </c>
      <c r="BU416" s="1126" t="s">
        <v>1077</v>
      </c>
      <c r="BV416" s="1126" t="s">
        <v>1078</v>
      </c>
      <c r="BW416" s="1126" t="s">
        <v>1077</v>
      </c>
      <c r="BX416" s="1126" t="s">
        <v>1078</v>
      </c>
      <c r="BY416" s="1127" t="s">
        <v>1078</v>
      </c>
      <c r="BZ416" s="1600"/>
      <c r="CA416" s="1"/>
      <c r="CB416" s="1"/>
    </row>
    <row r="417" spans="1:80" s="58" customFormat="1" ht="18" customHeight="1" x14ac:dyDescent="0.25">
      <c r="A417" s="21">
        <v>504</v>
      </c>
      <c r="B417" s="1064">
        <v>51</v>
      </c>
      <c r="C417" s="21">
        <v>504</v>
      </c>
      <c r="D417" s="1342" t="s">
        <v>714</v>
      </c>
      <c r="E417" s="468"/>
      <c r="F417" s="229"/>
      <c r="G417" s="229"/>
      <c r="H417" s="318">
        <v>1991</v>
      </c>
      <c r="I417" s="967"/>
      <c r="J417" s="24">
        <v>3000</v>
      </c>
      <c r="K417" s="626">
        <v>3000</v>
      </c>
      <c r="L417" s="107"/>
      <c r="M417" s="121"/>
      <c r="N417" s="511"/>
      <c r="O417" s="74"/>
      <c r="P417" s="74" t="s">
        <v>2075</v>
      </c>
      <c r="Q417" s="74" t="s">
        <v>4549</v>
      </c>
      <c r="R417" s="107" t="s">
        <v>1129</v>
      </c>
      <c r="S417" s="107" t="s">
        <v>1092</v>
      </c>
      <c r="T417" s="107"/>
      <c r="U417" s="107">
        <v>2001</v>
      </c>
      <c r="V417" s="116">
        <v>99541</v>
      </c>
      <c r="W417" s="1140" t="s">
        <v>2076</v>
      </c>
      <c r="X417" s="663"/>
      <c r="Y417" s="121"/>
      <c r="Z417" s="121"/>
      <c r="AA417" s="107"/>
      <c r="AB417" s="3"/>
      <c r="AC417" s="10"/>
      <c r="AD417" s="497"/>
      <c r="AE417" s="121">
        <v>1991</v>
      </c>
      <c r="AF417" s="642">
        <v>1993</v>
      </c>
      <c r="AG417" s="1118" t="s">
        <v>2070</v>
      </c>
      <c r="AH417" s="563" t="s">
        <v>2071</v>
      </c>
      <c r="AI417" s="465"/>
      <c r="AJ417" s="888"/>
      <c r="AK417" s="466"/>
      <c r="AL417" s="468"/>
      <c r="AM417" s="612"/>
      <c r="AN417" s="1051">
        <v>2.5</v>
      </c>
      <c r="AO417" s="980" t="s">
        <v>1916</v>
      </c>
      <c r="AP417" s="980" t="s">
        <v>1916</v>
      </c>
      <c r="AQ417" s="460" t="s">
        <v>1296</v>
      </c>
      <c r="AR417" s="107" t="s">
        <v>1304</v>
      </c>
      <c r="AS417" s="107"/>
      <c r="AT417" s="609" t="s">
        <v>1151</v>
      </c>
      <c r="AU417" s="998" t="s">
        <v>1296</v>
      </c>
      <c r="AV417" s="107"/>
      <c r="AW417" s="460" t="s">
        <v>1296</v>
      </c>
      <c r="AX417" s="460" t="s">
        <v>2072</v>
      </c>
      <c r="AY417" s="107"/>
      <c r="AZ417" s="107"/>
      <c r="BA417" s="460" t="s">
        <v>1296</v>
      </c>
      <c r="BB417" s="460" t="s">
        <v>1296</v>
      </c>
      <c r="BC417" s="460" t="s">
        <v>1296</v>
      </c>
      <c r="BD417" s="460" t="s">
        <v>1296</v>
      </c>
      <c r="BE417" s="589"/>
      <c r="BF417" s="460"/>
      <c r="BG417" s="598"/>
      <c r="BH417" s="565"/>
      <c r="BI417" s="1"/>
      <c r="BJ417" s="1495" t="s">
        <v>1077</v>
      </c>
      <c r="BK417" s="1126" t="s">
        <v>1077</v>
      </c>
      <c r="BL417" s="1126" t="s">
        <v>1078</v>
      </c>
      <c r="BM417" s="1126" t="s">
        <v>1078</v>
      </c>
      <c r="BN417" s="1126"/>
      <c r="BO417" s="1119" t="s">
        <v>1077</v>
      </c>
      <c r="BP417" s="1119" t="s">
        <v>1077</v>
      </c>
      <c r="BQ417" s="1119" t="s">
        <v>1078</v>
      </c>
      <c r="BR417" s="1119" t="s">
        <v>1077</v>
      </c>
      <c r="BS417" s="1119"/>
      <c r="BT417" s="1126" t="s">
        <v>1077</v>
      </c>
      <c r="BU417" s="1126" t="s">
        <v>1077</v>
      </c>
      <c r="BV417" s="1126" t="s">
        <v>1078</v>
      </c>
      <c r="BW417" s="1126" t="s">
        <v>1077</v>
      </c>
      <c r="BX417" s="1126" t="s">
        <v>1078</v>
      </c>
      <c r="BY417" s="1127" t="s">
        <v>1078</v>
      </c>
      <c r="BZ417" s="492"/>
      <c r="CA417" s="1"/>
      <c r="CB417" s="1"/>
    </row>
    <row r="418" spans="1:80" ht="24.75" customHeight="1" x14ac:dyDescent="0.25">
      <c r="A418" s="21">
        <v>505</v>
      </c>
      <c r="B418" s="1064">
        <v>51</v>
      </c>
      <c r="C418" s="21">
        <v>505</v>
      </c>
      <c r="D418" s="1342" t="s">
        <v>715</v>
      </c>
      <c r="E418" s="468"/>
      <c r="F418" s="229"/>
      <c r="G418" s="229"/>
      <c r="H418" s="318">
        <v>1990</v>
      </c>
      <c r="I418" s="967"/>
      <c r="J418" s="24">
        <v>5000</v>
      </c>
      <c r="K418" s="626">
        <v>5000</v>
      </c>
      <c r="P418" s="74" t="s">
        <v>2077</v>
      </c>
      <c r="Q418" s="74" t="s">
        <v>4597</v>
      </c>
      <c r="R418" s="107" t="s">
        <v>1317</v>
      </c>
      <c r="S418" s="107" t="s">
        <v>1317</v>
      </c>
      <c r="U418" s="107">
        <v>2010</v>
      </c>
      <c r="V418" s="121">
        <v>71452</v>
      </c>
      <c r="AE418" s="121">
        <v>1990</v>
      </c>
      <c r="AF418" s="642">
        <v>1995</v>
      </c>
      <c r="AG418" s="1118" t="s">
        <v>2070</v>
      </c>
      <c r="AH418" s="563" t="s">
        <v>2071</v>
      </c>
      <c r="AI418" s="465"/>
      <c r="AJ418" s="888"/>
      <c r="AN418" s="1051">
        <v>2.5</v>
      </c>
      <c r="AO418" s="980" t="s">
        <v>1916</v>
      </c>
      <c r="AP418" s="980" t="s">
        <v>1916</v>
      </c>
      <c r="AQ418" s="460" t="s">
        <v>1296</v>
      </c>
      <c r="AR418" s="107" t="s">
        <v>1304</v>
      </c>
      <c r="AT418" s="609" t="s">
        <v>1151</v>
      </c>
      <c r="AU418" s="998" t="s">
        <v>1296</v>
      </c>
      <c r="AW418" s="460" t="s">
        <v>1296</v>
      </c>
      <c r="AX418" s="460" t="s">
        <v>2072</v>
      </c>
      <c r="BA418" s="460" t="s">
        <v>1296</v>
      </c>
      <c r="BB418" s="460" t="s">
        <v>1296</v>
      </c>
      <c r="BC418" s="460" t="s">
        <v>1296</v>
      </c>
      <c r="BD418" s="460" t="s">
        <v>1296</v>
      </c>
      <c r="BE418" s="589"/>
      <c r="BF418" s="460"/>
      <c r="BG418" s="598"/>
      <c r="BJ418" s="1495" t="s">
        <v>1077</v>
      </c>
      <c r="BK418" s="1126" t="s">
        <v>1077</v>
      </c>
      <c r="BL418" s="1126" t="s">
        <v>1078</v>
      </c>
      <c r="BM418" s="1126" t="s">
        <v>1078</v>
      </c>
      <c r="BN418" s="1647"/>
      <c r="BO418" s="1119" t="s">
        <v>1077</v>
      </c>
      <c r="BP418" s="1119" t="s">
        <v>1077</v>
      </c>
      <c r="BQ418" s="1119" t="s">
        <v>1078</v>
      </c>
      <c r="BR418" s="1119" t="s">
        <v>1077</v>
      </c>
      <c r="BS418" s="1641"/>
      <c r="BT418" s="1126" t="s">
        <v>1077</v>
      </c>
      <c r="BU418" s="1126" t="s">
        <v>1077</v>
      </c>
      <c r="BV418" s="1126" t="s">
        <v>1078</v>
      </c>
      <c r="BW418" s="1126" t="s">
        <v>1077</v>
      </c>
      <c r="BX418" s="1126" t="s">
        <v>1078</v>
      </c>
      <c r="BY418" s="1127" t="s">
        <v>1078</v>
      </c>
      <c r="BZ418" s="1600"/>
    </row>
    <row r="419" spans="1:80" ht="25.5" x14ac:dyDescent="0.25">
      <c r="A419" s="21">
        <v>506</v>
      </c>
      <c r="B419" s="1064">
        <v>51</v>
      </c>
      <c r="C419" s="21">
        <v>506</v>
      </c>
      <c r="D419" s="1342" t="s">
        <v>716</v>
      </c>
      <c r="E419" s="468"/>
      <c r="F419" s="229"/>
      <c r="G419" s="229"/>
      <c r="H419" s="318">
        <v>1991</v>
      </c>
      <c r="I419" s="967"/>
      <c r="J419" s="24">
        <v>1020</v>
      </c>
      <c r="K419" s="497">
        <v>1020</v>
      </c>
      <c r="P419" s="74" t="s">
        <v>2078</v>
      </c>
      <c r="Q419" s="74" t="s">
        <v>2078</v>
      </c>
      <c r="R419" s="107" t="s">
        <v>1129</v>
      </c>
      <c r="S419" s="107" t="s">
        <v>1092</v>
      </c>
      <c r="U419" s="107">
        <v>1991</v>
      </c>
      <c r="V419" s="121">
        <v>604279</v>
      </c>
      <c r="AE419" s="121">
        <v>1991</v>
      </c>
      <c r="AF419" s="642">
        <v>1994</v>
      </c>
      <c r="AG419" s="1118" t="s">
        <v>2070</v>
      </c>
      <c r="AH419" s="563" t="s">
        <v>2071</v>
      </c>
      <c r="AI419" s="465"/>
      <c r="AJ419" s="888"/>
      <c r="AN419" s="1051">
        <v>2.5</v>
      </c>
      <c r="AO419" s="980" t="s">
        <v>1916</v>
      </c>
      <c r="AP419" s="980" t="s">
        <v>1916</v>
      </c>
      <c r="AQ419" s="460" t="s">
        <v>1296</v>
      </c>
      <c r="AR419" s="107" t="s">
        <v>1304</v>
      </c>
      <c r="AT419" s="609" t="s">
        <v>1151</v>
      </c>
      <c r="AU419" s="998" t="s">
        <v>1296</v>
      </c>
      <c r="AW419" s="460" t="s">
        <v>1296</v>
      </c>
      <c r="AX419" s="460" t="s">
        <v>2072</v>
      </c>
      <c r="BA419" s="460" t="s">
        <v>1296</v>
      </c>
      <c r="BB419" s="460" t="s">
        <v>1296</v>
      </c>
      <c r="BC419" s="460" t="s">
        <v>1296</v>
      </c>
      <c r="BD419" s="460" t="s">
        <v>1296</v>
      </c>
      <c r="BE419" s="589"/>
      <c r="BF419" s="460"/>
      <c r="BG419" s="598"/>
      <c r="BJ419" s="1495" t="s">
        <v>1077</v>
      </c>
      <c r="BK419" s="1126" t="s">
        <v>1077</v>
      </c>
      <c r="BL419" s="1126" t="s">
        <v>1078</v>
      </c>
      <c r="BM419" s="1126" t="s">
        <v>1078</v>
      </c>
      <c r="BN419" s="1647"/>
      <c r="BO419" s="1119" t="s">
        <v>1077</v>
      </c>
      <c r="BP419" s="1119" t="s">
        <v>1077</v>
      </c>
      <c r="BQ419" s="1119" t="s">
        <v>1078</v>
      </c>
      <c r="BR419" s="1119" t="s">
        <v>1077</v>
      </c>
      <c r="BS419" s="1641"/>
      <c r="BT419" s="1126" t="s">
        <v>1077</v>
      </c>
      <c r="BU419" s="1126" t="s">
        <v>1077</v>
      </c>
      <c r="BV419" s="1126" t="s">
        <v>1078</v>
      </c>
      <c r="BW419" s="1126" t="s">
        <v>1077</v>
      </c>
      <c r="BX419" s="1126" t="s">
        <v>1078</v>
      </c>
      <c r="BY419" s="1127" t="s">
        <v>1078</v>
      </c>
      <c r="BZ419" s="1600"/>
    </row>
    <row r="420" spans="1:80" ht="25.5" x14ac:dyDescent="0.25">
      <c r="A420" s="21">
        <v>507</v>
      </c>
      <c r="B420" s="1064">
        <v>51</v>
      </c>
      <c r="C420" s="21">
        <v>507</v>
      </c>
      <c r="D420" s="1342" t="s">
        <v>717</v>
      </c>
      <c r="E420" s="468"/>
      <c r="F420" s="229"/>
      <c r="G420" s="229"/>
      <c r="H420" s="318">
        <v>1989</v>
      </c>
      <c r="I420" s="967"/>
      <c r="J420" s="24">
        <v>2000</v>
      </c>
      <c r="K420" s="74" t="s">
        <v>2079</v>
      </c>
      <c r="P420" s="74" t="s">
        <v>2080</v>
      </c>
      <c r="Q420" s="74" t="s">
        <v>4598</v>
      </c>
      <c r="R420" s="107" t="s">
        <v>1317</v>
      </c>
      <c r="S420" s="107" t="s">
        <v>1317</v>
      </c>
      <c r="U420" s="107">
        <v>1990</v>
      </c>
      <c r="V420" s="121">
        <v>131591</v>
      </c>
      <c r="AE420" s="121">
        <v>1989</v>
      </c>
      <c r="AF420" s="642">
        <v>1990</v>
      </c>
      <c r="AG420" s="1118" t="s">
        <v>2070</v>
      </c>
      <c r="AH420" s="563" t="s">
        <v>2071</v>
      </c>
      <c r="AI420" s="465"/>
      <c r="AJ420" s="888"/>
      <c r="AN420" s="1051">
        <v>2.5</v>
      </c>
      <c r="AO420" s="980" t="s">
        <v>1916</v>
      </c>
      <c r="AP420" s="980" t="s">
        <v>1916</v>
      </c>
      <c r="AQ420" s="460" t="s">
        <v>1296</v>
      </c>
      <c r="AR420" s="107" t="s">
        <v>1304</v>
      </c>
      <c r="AT420" s="609" t="s">
        <v>1151</v>
      </c>
      <c r="AU420" s="998" t="s">
        <v>1296</v>
      </c>
      <c r="AW420" s="460" t="s">
        <v>1296</v>
      </c>
      <c r="AX420" s="460" t="s">
        <v>2072</v>
      </c>
      <c r="BA420" s="460" t="s">
        <v>1296</v>
      </c>
      <c r="BB420" s="460" t="s">
        <v>1296</v>
      </c>
      <c r="BC420" s="460" t="s">
        <v>1296</v>
      </c>
      <c r="BD420" s="460" t="s">
        <v>1296</v>
      </c>
      <c r="BE420" s="589"/>
      <c r="BF420" s="460"/>
      <c r="BG420" s="598"/>
      <c r="BJ420" s="1495" t="s">
        <v>1077</v>
      </c>
      <c r="BK420" s="1126" t="s">
        <v>1077</v>
      </c>
      <c r="BL420" s="1126" t="s">
        <v>1078</v>
      </c>
      <c r="BM420" s="1126" t="s">
        <v>1078</v>
      </c>
      <c r="BN420" s="1126"/>
      <c r="BO420" s="1119" t="s">
        <v>1077</v>
      </c>
      <c r="BP420" s="1119" t="s">
        <v>1077</v>
      </c>
      <c r="BQ420" s="1119" t="s">
        <v>1078</v>
      </c>
      <c r="BR420" s="1119" t="s">
        <v>1077</v>
      </c>
      <c r="BS420" s="1119"/>
      <c r="BT420" s="1126" t="s">
        <v>1077</v>
      </c>
      <c r="BU420" s="1126" t="s">
        <v>1077</v>
      </c>
      <c r="BV420" s="1126" t="s">
        <v>1078</v>
      </c>
      <c r="BW420" s="1126" t="s">
        <v>1077</v>
      </c>
      <c r="BX420" s="1126" t="s">
        <v>1078</v>
      </c>
      <c r="BY420" s="1127" t="s">
        <v>1078</v>
      </c>
      <c r="BZ420" s="492"/>
    </row>
    <row r="421" spans="1:80" ht="25.5" x14ac:dyDescent="0.25">
      <c r="A421" s="21">
        <v>508</v>
      </c>
      <c r="B421" s="1064">
        <v>51</v>
      </c>
      <c r="C421" s="21">
        <v>508</v>
      </c>
      <c r="D421" s="1342" t="s">
        <v>718</v>
      </c>
      <c r="E421" s="468"/>
      <c r="F421" s="229"/>
      <c r="G421" s="229"/>
      <c r="H421" s="318">
        <v>1991</v>
      </c>
      <c r="I421" s="967"/>
      <c r="J421" s="24">
        <v>1100</v>
      </c>
      <c r="K421" s="626">
        <v>1100</v>
      </c>
      <c r="P421" s="74" t="s">
        <v>42</v>
      </c>
      <c r="Q421" s="74" t="s">
        <v>42</v>
      </c>
      <c r="R421" s="107" t="s">
        <v>1129</v>
      </c>
      <c r="S421" s="107" t="s">
        <v>1092</v>
      </c>
      <c r="U421" s="107">
        <v>2021</v>
      </c>
      <c r="V421" s="121">
        <v>141674</v>
      </c>
      <c r="AE421" s="121" t="s">
        <v>2081</v>
      </c>
      <c r="AF421" s="642" t="s">
        <v>2082</v>
      </c>
      <c r="AG421" s="1118" t="s">
        <v>2070</v>
      </c>
      <c r="AH421" s="563" t="s">
        <v>2071</v>
      </c>
      <c r="AI421" s="465"/>
      <c r="AJ421" s="888"/>
      <c r="AN421" s="1051">
        <v>2.5</v>
      </c>
      <c r="AO421" s="980" t="s">
        <v>1916</v>
      </c>
      <c r="AP421" s="980" t="s">
        <v>1916</v>
      </c>
      <c r="AQ421" s="460" t="s">
        <v>1296</v>
      </c>
      <c r="AR421" s="107" t="s">
        <v>1304</v>
      </c>
      <c r="AT421" s="609" t="s">
        <v>1151</v>
      </c>
      <c r="AU421" s="998" t="s">
        <v>1296</v>
      </c>
      <c r="AW421" s="460" t="s">
        <v>1296</v>
      </c>
      <c r="AX421" s="460" t="s">
        <v>2072</v>
      </c>
      <c r="BA421" s="460" t="s">
        <v>1296</v>
      </c>
      <c r="BB421" s="460" t="s">
        <v>1296</v>
      </c>
      <c r="BC421" s="460" t="s">
        <v>1296</v>
      </c>
      <c r="BD421" s="460" t="s">
        <v>1296</v>
      </c>
      <c r="BE421" s="589"/>
      <c r="BF421" s="460"/>
      <c r="BG421" s="598"/>
      <c r="BJ421" s="1495" t="s">
        <v>1077</v>
      </c>
      <c r="BK421" s="1126" t="s">
        <v>1077</v>
      </c>
      <c r="BL421" s="1126" t="s">
        <v>1078</v>
      </c>
      <c r="BM421" s="1126" t="s">
        <v>1078</v>
      </c>
      <c r="BN421" s="1126"/>
      <c r="BO421" s="1119" t="s">
        <v>1077</v>
      </c>
      <c r="BP421" s="1119" t="s">
        <v>1077</v>
      </c>
      <c r="BQ421" s="1119" t="s">
        <v>1078</v>
      </c>
      <c r="BR421" s="1119" t="s">
        <v>1077</v>
      </c>
      <c r="BS421" s="1119"/>
      <c r="BT421" s="1126" t="s">
        <v>1077</v>
      </c>
      <c r="BU421" s="1126" t="s">
        <v>1077</v>
      </c>
      <c r="BV421" s="1126" t="s">
        <v>1078</v>
      </c>
      <c r="BW421" s="1126" t="s">
        <v>1077</v>
      </c>
      <c r="BX421" s="1126" t="s">
        <v>1078</v>
      </c>
      <c r="BY421" s="1127" t="s">
        <v>1078</v>
      </c>
      <c r="BZ421" s="492"/>
    </row>
    <row r="422" spans="1:80" ht="25.5" x14ac:dyDescent="0.25">
      <c r="A422" s="21">
        <v>509</v>
      </c>
      <c r="B422" s="1064">
        <v>51</v>
      </c>
      <c r="C422" s="21">
        <v>509</v>
      </c>
      <c r="D422" s="1342" t="s">
        <v>719</v>
      </c>
      <c r="E422" s="468"/>
      <c r="F422" s="229"/>
      <c r="G422" s="229"/>
      <c r="H422" s="318">
        <v>1984</v>
      </c>
      <c r="I422" s="967"/>
      <c r="J422" s="24">
        <v>1800</v>
      </c>
      <c r="K422" s="626">
        <v>1800</v>
      </c>
      <c r="P422" s="74" t="s">
        <v>2083</v>
      </c>
      <c r="Q422" s="74" t="s">
        <v>4598</v>
      </c>
      <c r="R422" s="107" t="s">
        <v>1317</v>
      </c>
      <c r="S422" s="107" t="s">
        <v>1317</v>
      </c>
      <c r="U422" s="107">
        <v>1980</v>
      </c>
      <c r="V422" s="121">
        <v>2968580</v>
      </c>
      <c r="AE422" s="121">
        <v>1984</v>
      </c>
      <c r="AF422" s="642">
        <v>1994</v>
      </c>
      <c r="AG422" s="1118" t="s">
        <v>2070</v>
      </c>
      <c r="AH422" s="563" t="s">
        <v>2071</v>
      </c>
      <c r="AI422" s="465"/>
      <c r="AJ422" s="888"/>
      <c r="AN422" s="1051">
        <v>2.5</v>
      </c>
      <c r="AO422" s="980" t="s">
        <v>1916</v>
      </c>
      <c r="AP422" s="980" t="s">
        <v>1916</v>
      </c>
      <c r="AQ422" s="460" t="s">
        <v>1296</v>
      </c>
      <c r="AR422" s="107" t="s">
        <v>1304</v>
      </c>
      <c r="AT422" s="609" t="s">
        <v>1151</v>
      </c>
      <c r="AU422" s="998" t="s">
        <v>1296</v>
      </c>
      <c r="AW422" s="460" t="s">
        <v>1296</v>
      </c>
      <c r="AX422" s="460" t="s">
        <v>2072</v>
      </c>
      <c r="BA422" s="460" t="s">
        <v>1296</v>
      </c>
      <c r="BB422" s="460" t="s">
        <v>1296</v>
      </c>
      <c r="BC422" s="460" t="s">
        <v>1296</v>
      </c>
      <c r="BD422" s="460" t="s">
        <v>1296</v>
      </c>
      <c r="BE422" s="589"/>
      <c r="BF422" s="460"/>
      <c r="BG422" s="598"/>
      <c r="BJ422" s="1495" t="s">
        <v>1077</v>
      </c>
      <c r="BK422" s="1126" t="s">
        <v>1077</v>
      </c>
      <c r="BL422" s="1126" t="s">
        <v>1078</v>
      </c>
      <c r="BM422" s="1126" t="s">
        <v>1078</v>
      </c>
      <c r="BN422" s="1126"/>
      <c r="BO422" s="1119" t="s">
        <v>1077</v>
      </c>
      <c r="BP422" s="1119" t="s">
        <v>1077</v>
      </c>
      <c r="BQ422" s="1119" t="s">
        <v>1078</v>
      </c>
      <c r="BR422" s="1119" t="s">
        <v>1077</v>
      </c>
      <c r="BS422" s="1119"/>
      <c r="BT422" s="1126" t="s">
        <v>1077</v>
      </c>
      <c r="BU422" s="1126" t="s">
        <v>1077</v>
      </c>
      <c r="BV422" s="1126" t="s">
        <v>1078</v>
      </c>
      <c r="BW422" s="1126" t="s">
        <v>1077</v>
      </c>
      <c r="BX422" s="1126" t="s">
        <v>1078</v>
      </c>
      <c r="BY422" s="1127" t="s">
        <v>1078</v>
      </c>
      <c r="BZ422" s="492"/>
    </row>
    <row r="423" spans="1:80" ht="50.25" customHeight="1" x14ac:dyDescent="0.25">
      <c r="A423" s="21">
        <v>510</v>
      </c>
      <c r="B423" s="1064">
        <v>51</v>
      </c>
      <c r="C423" s="21">
        <v>510</v>
      </c>
      <c r="D423" s="1342" t="s">
        <v>720</v>
      </c>
      <c r="E423" s="468"/>
      <c r="F423" s="229"/>
      <c r="G423" s="229"/>
      <c r="H423" s="318">
        <v>1993</v>
      </c>
      <c r="I423" s="967"/>
      <c r="J423" s="24">
        <v>615</v>
      </c>
      <c r="K423" s="497">
        <v>615</v>
      </c>
      <c r="P423" s="74" t="s">
        <v>2084</v>
      </c>
      <c r="Q423" s="74" t="s">
        <v>2084</v>
      </c>
      <c r="R423" s="107" t="s">
        <v>1129</v>
      </c>
      <c r="S423" s="107" t="s">
        <v>1092</v>
      </c>
      <c r="U423" s="107">
        <v>2021</v>
      </c>
      <c r="V423" s="121">
        <v>139914</v>
      </c>
      <c r="AE423" s="121">
        <v>1993</v>
      </c>
      <c r="AF423" s="642">
        <v>1994</v>
      </c>
      <c r="AG423" s="1118" t="s">
        <v>2070</v>
      </c>
      <c r="AH423" s="563" t="s">
        <v>2071</v>
      </c>
      <c r="AI423" s="465"/>
      <c r="AJ423" s="888"/>
      <c r="AN423" s="1051">
        <v>2.5</v>
      </c>
      <c r="AO423" s="980" t="s">
        <v>1916</v>
      </c>
      <c r="AP423" s="980" t="s">
        <v>1916</v>
      </c>
      <c r="AQ423" s="460" t="s">
        <v>1296</v>
      </c>
      <c r="AR423" s="107" t="s">
        <v>1304</v>
      </c>
      <c r="AT423" s="609" t="s">
        <v>1151</v>
      </c>
      <c r="AU423" s="998" t="s">
        <v>1296</v>
      </c>
      <c r="AW423" s="460" t="s">
        <v>1296</v>
      </c>
      <c r="AX423" s="460" t="s">
        <v>2072</v>
      </c>
      <c r="BA423" s="460" t="s">
        <v>1296</v>
      </c>
      <c r="BB423" s="460" t="s">
        <v>1296</v>
      </c>
      <c r="BC423" s="460" t="s">
        <v>1296</v>
      </c>
      <c r="BD423" s="460" t="s">
        <v>1296</v>
      </c>
      <c r="BE423" s="589"/>
      <c r="BF423" s="460"/>
      <c r="BG423" s="598"/>
      <c r="BJ423" s="1495" t="s">
        <v>1077</v>
      </c>
      <c r="BK423" s="1126" t="s">
        <v>1077</v>
      </c>
      <c r="BL423" s="1126" t="s">
        <v>1078</v>
      </c>
      <c r="BM423" s="1126" t="s">
        <v>1078</v>
      </c>
      <c r="BN423" s="1647"/>
      <c r="BO423" s="1119" t="s">
        <v>1077</v>
      </c>
      <c r="BP423" s="1119" t="s">
        <v>1077</v>
      </c>
      <c r="BQ423" s="1119" t="s">
        <v>1078</v>
      </c>
      <c r="BR423" s="1119" t="s">
        <v>1077</v>
      </c>
      <c r="BS423" s="1641"/>
      <c r="BT423" s="1126" t="s">
        <v>1077</v>
      </c>
      <c r="BU423" s="1126" t="s">
        <v>1077</v>
      </c>
      <c r="BV423" s="1126" t="s">
        <v>1078</v>
      </c>
      <c r="BW423" s="1126" t="s">
        <v>1077</v>
      </c>
      <c r="BX423" s="1126" t="s">
        <v>1078</v>
      </c>
      <c r="BY423" s="1127" t="s">
        <v>1078</v>
      </c>
      <c r="BZ423" s="1600"/>
    </row>
    <row r="424" spans="1:80" ht="25.5" x14ac:dyDescent="0.25">
      <c r="A424" s="21">
        <v>511</v>
      </c>
      <c r="B424" s="1064">
        <v>51</v>
      </c>
      <c r="C424" s="21">
        <v>511</v>
      </c>
      <c r="D424" s="1342" t="s">
        <v>721</v>
      </c>
      <c r="E424" s="468"/>
      <c r="F424" s="229"/>
      <c r="G424" s="229"/>
      <c r="H424" s="318">
        <v>1993</v>
      </c>
      <c r="I424" s="967"/>
      <c r="J424" s="24">
        <v>100</v>
      </c>
      <c r="K424" s="497">
        <v>100</v>
      </c>
      <c r="P424" s="74" t="s">
        <v>2085</v>
      </c>
      <c r="Q424" s="74" t="s">
        <v>4598</v>
      </c>
      <c r="R424" s="107" t="s">
        <v>1317</v>
      </c>
      <c r="S424" s="107" t="s">
        <v>1317</v>
      </c>
      <c r="U424" s="107">
        <v>1990</v>
      </c>
      <c r="V424" s="121">
        <v>180038</v>
      </c>
      <c r="AE424" s="121">
        <v>1993</v>
      </c>
      <c r="AF424" s="642">
        <v>1994</v>
      </c>
      <c r="AG424" s="1118" t="s">
        <v>2070</v>
      </c>
      <c r="AH424" s="563" t="s">
        <v>2071</v>
      </c>
      <c r="AI424" s="465"/>
      <c r="AJ424" s="888"/>
      <c r="AN424" s="1051">
        <v>2.5</v>
      </c>
      <c r="AO424" s="980" t="s">
        <v>1916</v>
      </c>
      <c r="AP424" s="980" t="s">
        <v>1916</v>
      </c>
      <c r="AQ424" s="460" t="s">
        <v>1296</v>
      </c>
      <c r="AR424" s="107" t="s">
        <v>1304</v>
      </c>
      <c r="AT424" s="609" t="s">
        <v>1151</v>
      </c>
      <c r="AU424" s="998" t="s">
        <v>1296</v>
      </c>
      <c r="AW424" s="460" t="s">
        <v>1296</v>
      </c>
      <c r="AX424" s="460" t="s">
        <v>2072</v>
      </c>
      <c r="BA424" s="460" t="s">
        <v>1296</v>
      </c>
      <c r="BB424" s="460" t="s">
        <v>1296</v>
      </c>
      <c r="BC424" s="460" t="s">
        <v>1296</v>
      </c>
      <c r="BD424" s="460" t="s">
        <v>1296</v>
      </c>
      <c r="BE424" s="589"/>
      <c r="BF424" s="460"/>
      <c r="BG424" s="598"/>
      <c r="BJ424" s="1495" t="s">
        <v>1077</v>
      </c>
      <c r="BK424" s="1126" t="s">
        <v>1077</v>
      </c>
      <c r="BL424" s="1126" t="s">
        <v>1078</v>
      </c>
      <c r="BM424" s="1126" t="s">
        <v>1078</v>
      </c>
      <c r="BN424" s="1126"/>
      <c r="BO424" s="1119" t="s">
        <v>1077</v>
      </c>
      <c r="BP424" s="1119" t="s">
        <v>1077</v>
      </c>
      <c r="BQ424" s="1119" t="s">
        <v>1078</v>
      </c>
      <c r="BR424" s="1119" t="s">
        <v>1077</v>
      </c>
      <c r="BS424" s="1119"/>
      <c r="BT424" s="1126" t="s">
        <v>1077</v>
      </c>
      <c r="BU424" s="1126" t="s">
        <v>1077</v>
      </c>
      <c r="BV424" s="1126" t="s">
        <v>1078</v>
      </c>
      <c r="BW424" s="1126" t="s">
        <v>1077</v>
      </c>
      <c r="BX424" s="1126" t="s">
        <v>1078</v>
      </c>
      <c r="BY424" s="1127" t="s">
        <v>1078</v>
      </c>
      <c r="BZ424" s="492"/>
    </row>
    <row r="425" spans="1:80" ht="25.5" x14ac:dyDescent="0.25">
      <c r="A425" s="21">
        <v>512</v>
      </c>
      <c r="B425" s="1064">
        <v>51</v>
      </c>
      <c r="C425" s="21">
        <v>512</v>
      </c>
      <c r="D425" s="1342" t="s">
        <v>722</v>
      </c>
      <c r="E425" s="468"/>
      <c r="F425" s="229"/>
      <c r="G425" s="229"/>
      <c r="H425" s="318">
        <v>1992</v>
      </c>
      <c r="I425" s="967"/>
      <c r="J425" s="24">
        <v>2520</v>
      </c>
      <c r="K425" s="626">
        <v>2520</v>
      </c>
      <c r="P425" s="74" t="s">
        <v>2086</v>
      </c>
      <c r="Q425" s="74" t="s">
        <v>2086</v>
      </c>
      <c r="R425" s="107" t="s">
        <v>1129</v>
      </c>
      <c r="S425" s="107" t="s">
        <v>1092</v>
      </c>
      <c r="U425" s="107">
        <v>1992</v>
      </c>
      <c r="V425" s="121">
        <v>964269</v>
      </c>
      <c r="AE425" s="121">
        <v>1992</v>
      </c>
      <c r="AF425" s="642">
        <v>1994</v>
      </c>
      <c r="AG425" s="1118" t="s">
        <v>2070</v>
      </c>
      <c r="AH425" s="563" t="s">
        <v>2071</v>
      </c>
      <c r="AI425" s="465"/>
      <c r="AJ425" s="888"/>
      <c r="AN425" s="1051">
        <v>2.5</v>
      </c>
      <c r="AO425" s="980" t="s">
        <v>1916</v>
      </c>
      <c r="AP425" s="980" t="s">
        <v>1916</v>
      </c>
      <c r="AQ425" s="460" t="s">
        <v>1296</v>
      </c>
      <c r="AR425" s="107" t="s">
        <v>1304</v>
      </c>
      <c r="AT425" s="609" t="s">
        <v>1151</v>
      </c>
      <c r="AU425" s="998" t="s">
        <v>1296</v>
      </c>
      <c r="AW425" s="460" t="s">
        <v>1296</v>
      </c>
      <c r="AX425" s="460" t="s">
        <v>2072</v>
      </c>
      <c r="BA425" s="460" t="s">
        <v>1296</v>
      </c>
      <c r="BB425" s="460" t="s">
        <v>1296</v>
      </c>
      <c r="BC425" s="460" t="s">
        <v>1296</v>
      </c>
      <c r="BD425" s="460" t="s">
        <v>1296</v>
      </c>
      <c r="BE425" s="589"/>
      <c r="BF425" s="460"/>
      <c r="BG425" s="598"/>
      <c r="BJ425" s="1495" t="s">
        <v>1077</v>
      </c>
      <c r="BK425" s="1126" t="s">
        <v>1077</v>
      </c>
      <c r="BL425" s="1126" t="s">
        <v>1078</v>
      </c>
      <c r="BM425" s="1126" t="s">
        <v>1078</v>
      </c>
      <c r="BN425" s="1647"/>
      <c r="BO425" s="1119" t="s">
        <v>1077</v>
      </c>
      <c r="BP425" s="1119" t="s">
        <v>1077</v>
      </c>
      <c r="BQ425" s="1119" t="s">
        <v>1078</v>
      </c>
      <c r="BR425" s="1119" t="s">
        <v>1077</v>
      </c>
      <c r="BS425" s="1641"/>
      <c r="BT425" s="1126" t="s">
        <v>1077</v>
      </c>
      <c r="BU425" s="1126" t="s">
        <v>1077</v>
      </c>
      <c r="BV425" s="1126" t="s">
        <v>1078</v>
      </c>
      <c r="BW425" s="1126" t="s">
        <v>1077</v>
      </c>
      <c r="BX425" s="1126" t="s">
        <v>1078</v>
      </c>
      <c r="BY425" s="1127" t="s">
        <v>1078</v>
      </c>
      <c r="BZ425" s="1600"/>
    </row>
    <row r="426" spans="1:80" ht="25.5" x14ac:dyDescent="0.25">
      <c r="A426" s="21">
        <v>513</v>
      </c>
      <c r="B426" s="1064">
        <v>51</v>
      </c>
      <c r="C426" s="21">
        <v>513</v>
      </c>
      <c r="D426" s="1342" t="s">
        <v>723</v>
      </c>
      <c r="E426" s="468"/>
      <c r="F426" s="229"/>
      <c r="G426" s="229"/>
      <c r="H426" s="318">
        <v>1989</v>
      </c>
      <c r="I426" s="967"/>
      <c r="J426" s="24">
        <v>52400</v>
      </c>
      <c r="K426" s="74" t="s">
        <v>2087</v>
      </c>
      <c r="P426" s="74" t="s">
        <v>2088</v>
      </c>
      <c r="Q426" s="74" t="s">
        <v>4576</v>
      </c>
      <c r="R426" s="107" t="s">
        <v>1317</v>
      </c>
      <c r="S426" s="107" t="s">
        <v>1317</v>
      </c>
      <c r="U426" s="497" t="s">
        <v>2089</v>
      </c>
      <c r="W426" s="74" t="s">
        <v>2090</v>
      </c>
      <c r="AE426" s="121">
        <v>1989</v>
      </c>
      <c r="AF426" s="642">
        <v>1994</v>
      </c>
      <c r="AG426" s="1640" t="s">
        <v>2070</v>
      </c>
      <c r="AH426" s="563" t="s">
        <v>2071</v>
      </c>
      <c r="AI426" s="465"/>
      <c r="AJ426" s="888"/>
      <c r="AN426" s="1051">
        <v>2.5</v>
      </c>
      <c r="AO426" s="980" t="s">
        <v>1916</v>
      </c>
      <c r="AP426" s="980" t="s">
        <v>1916</v>
      </c>
      <c r="AQ426" s="460" t="s">
        <v>1296</v>
      </c>
      <c r="AR426" s="107" t="s">
        <v>1304</v>
      </c>
      <c r="AT426" s="609" t="s">
        <v>1151</v>
      </c>
      <c r="AU426" s="998" t="s">
        <v>1296</v>
      </c>
      <c r="AW426" s="460" t="s">
        <v>1296</v>
      </c>
      <c r="AX426" s="460" t="s">
        <v>2072</v>
      </c>
      <c r="BA426" s="460" t="s">
        <v>1296</v>
      </c>
      <c r="BB426" s="460" t="s">
        <v>1296</v>
      </c>
      <c r="BC426" s="460" t="s">
        <v>1296</v>
      </c>
      <c r="BD426" s="460" t="s">
        <v>1296</v>
      </c>
      <c r="BE426" s="589"/>
      <c r="BF426" s="460"/>
      <c r="BG426" s="598"/>
      <c r="BJ426" s="1495" t="s">
        <v>1077</v>
      </c>
      <c r="BK426" s="1126" t="s">
        <v>1077</v>
      </c>
      <c r="BL426" s="1126" t="s">
        <v>1078</v>
      </c>
      <c r="BM426" s="1126" t="s">
        <v>1078</v>
      </c>
      <c r="BN426" s="1647"/>
      <c r="BO426" s="1119" t="s">
        <v>1077</v>
      </c>
      <c r="BP426" s="1119" t="s">
        <v>1077</v>
      </c>
      <c r="BQ426" s="1119" t="s">
        <v>1078</v>
      </c>
      <c r="BR426" s="1119" t="s">
        <v>1077</v>
      </c>
      <c r="BS426" s="1641"/>
      <c r="BT426" s="1126" t="s">
        <v>1077</v>
      </c>
      <c r="BU426" s="1126" t="s">
        <v>1077</v>
      </c>
      <c r="BV426" s="1126" t="s">
        <v>1078</v>
      </c>
      <c r="BW426" s="1126" t="s">
        <v>1077</v>
      </c>
      <c r="BX426" s="1126" t="s">
        <v>1078</v>
      </c>
      <c r="BY426" s="1127" t="s">
        <v>1078</v>
      </c>
      <c r="BZ426" s="1600"/>
    </row>
    <row r="427" spans="1:80" ht="25.5" x14ac:dyDescent="0.25">
      <c r="A427" s="21">
        <v>514</v>
      </c>
      <c r="B427" s="1064">
        <v>51</v>
      </c>
      <c r="C427" s="21">
        <v>514</v>
      </c>
      <c r="D427" s="1342" t="s">
        <v>724</v>
      </c>
      <c r="E427" s="468"/>
      <c r="F427" s="229"/>
      <c r="G427" s="229"/>
      <c r="H427" s="318">
        <v>1992</v>
      </c>
      <c r="I427" s="967"/>
      <c r="J427" s="24">
        <v>1600</v>
      </c>
      <c r="K427" s="1590" t="s">
        <v>2091</v>
      </c>
      <c r="P427" s="74" t="s">
        <v>2092</v>
      </c>
      <c r="Q427" s="74" t="s">
        <v>2092</v>
      </c>
      <c r="R427" s="107" t="s">
        <v>1129</v>
      </c>
      <c r="S427" s="107" t="s">
        <v>1092</v>
      </c>
      <c r="U427" s="107">
        <v>2021</v>
      </c>
      <c r="V427" s="121">
        <v>122378</v>
      </c>
      <c r="AF427" s="642">
        <v>1994</v>
      </c>
      <c r="AG427" s="1118" t="s">
        <v>2070</v>
      </c>
      <c r="AH427" s="563" t="s">
        <v>2071</v>
      </c>
      <c r="AI427" s="465"/>
      <c r="AJ427" s="888"/>
      <c r="AN427" s="1051">
        <v>2.5</v>
      </c>
      <c r="AO427" s="980" t="s">
        <v>1916</v>
      </c>
      <c r="AP427" s="980" t="s">
        <v>1916</v>
      </c>
      <c r="AQ427" s="460" t="s">
        <v>1296</v>
      </c>
      <c r="AR427" s="107" t="s">
        <v>1304</v>
      </c>
      <c r="AT427" s="609" t="s">
        <v>1151</v>
      </c>
      <c r="AU427" s="998" t="s">
        <v>1296</v>
      </c>
      <c r="AW427" s="460" t="s">
        <v>1296</v>
      </c>
      <c r="AX427" s="460" t="s">
        <v>2072</v>
      </c>
      <c r="BA427" s="460" t="s">
        <v>1296</v>
      </c>
      <c r="BB427" s="460" t="s">
        <v>1296</v>
      </c>
      <c r="BC427" s="460" t="s">
        <v>1296</v>
      </c>
      <c r="BD427" s="460" t="s">
        <v>1296</v>
      </c>
      <c r="BE427" s="589"/>
      <c r="BF427" s="460"/>
      <c r="BG427" s="598"/>
      <c r="BJ427" s="1495" t="s">
        <v>1077</v>
      </c>
      <c r="BK427" s="1126" t="s">
        <v>1077</v>
      </c>
      <c r="BL427" s="1126" t="s">
        <v>1078</v>
      </c>
      <c r="BM427" s="1126" t="s">
        <v>1078</v>
      </c>
      <c r="BN427" s="1647"/>
      <c r="BO427" s="1119" t="s">
        <v>1077</v>
      </c>
      <c r="BP427" s="1119" t="s">
        <v>1078</v>
      </c>
      <c r="BQ427" s="1119" t="s">
        <v>1078</v>
      </c>
      <c r="BR427" s="1119" t="s">
        <v>1077</v>
      </c>
      <c r="BS427" s="1641"/>
      <c r="BT427" s="1126" t="s">
        <v>1077</v>
      </c>
      <c r="BU427" s="1126" t="s">
        <v>1077</v>
      </c>
      <c r="BV427" s="1126" t="s">
        <v>1078</v>
      </c>
      <c r="BW427" s="1126" t="s">
        <v>1077</v>
      </c>
      <c r="BX427" s="1126" t="s">
        <v>1078</v>
      </c>
      <c r="BY427" s="1127" t="s">
        <v>1078</v>
      </c>
      <c r="BZ427" s="1600"/>
    </row>
    <row r="428" spans="1:80" ht="25.5" x14ac:dyDescent="0.25">
      <c r="A428" s="21">
        <v>515</v>
      </c>
      <c r="B428" s="1064">
        <v>51</v>
      </c>
      <c r="C428" s="21">
        <v>515</v>
      </c>
      <c r="D428" s="1342" t="s">
        <v>725</v>
      </c>
      <c r="E428" s="468"/>
      <c r="F428" s="229"/>
      <c r="G428" s="229"/>
      <c r="H428" s="318">
        <v>1991</v>
      </c>
      <c r="I428" s="967"/>
      <c r="J428" s="24">
        <v>14551</v>
      </c>
      <c r="K428" s="74" t="s">
        <v>2093</v>
      </c>
      <c r="P428" s="74" t="s">
        <v>2094</v>
      </c>
      <c r="Q428" s="74" t="s">
        <v>2504</v>
      </c>
      <c r="R428" s="107" t="s">
        <v>1317</v>
      </c>
      <c r="S428" s="107" t="s">
        <v>1317</v>
      </c>
      <c r="U428" s="107">
        <v>1990</v>
      </c>
      <c r="V428" s="121">
        <v>574283</v>
      </c>
      <c r="AE428" s="121">
        <v>1990</v>
      </c>
      <c r="AF428" s="642">
        <v>1995</v>
      </c>
      <c r="AG428" s="1118" t="s">
        <v>2070</v>
      </c>
      <c r="AH428" s="563" t="s">
        <v>2071</v>
      </c>
      <c r="AI428" s="465"/>
      <c r="AJ428" s="888"/>
      <c r="AN428" s="1051">
        <v>2.5</v>
      </c>
      <c r="AO428" s="980" t="s">
        <v>1916</v>
      </c>
      <c r="AP428" s="980" t="s">
        <v>1916</v>
      </c>
      <c r="AQ428" s="460" t="s">
        <v>1296</v>
      </c>
      <c r="AR428" s="107" t="s">
        <v>1304</v>
      </c>
      <c r="AT428" s="609" t="s">
        <v>1151</v>
      </c>
      <c r="AU428" s="998" t="s">
        <v>1296</v>
      </c>
      <c r="AW428" s="460" t="s">
        <v>1296</v>
      </c>
      <c r="AX428" s="460" t="s">
        <v>2072</v>
      </c>
      <c r="BA428" s="460" t="s">
        <v>1296</v>
      </c>
      <c r="BB428" s="460" t="s">
        <v>1296</v>
      </c>
      <c r="BC428" s="460" t="s">
        <v>1296</v>
      </c>
      <c r="BD428" s="460" t="s">
        <v>1296</v>
      </c>
      <c r="BE428" s="589"/>
      <c r="BF428" s="460"/>
      <c r="BG428" s="598"/>
      <c r="BJ428" s="1495" t="s">
        <v>1077</v>
      </c>
      <c r="BK428" s="1126" t="s">
        <v>1077</v>
      </c>
      <c r="BL428" s="1126" t="s">
        <v>1078</v>
      </c>
      <c r="BM428" s="1126" t="s">
        <v>1078</v>
      </c>
      <c r="BN428" s="1126"/>
      <c r="BO428" s="1119" t="s">
        <v>1077</v>
      </c>
      <c r="BP428" s="1119" t="s">
        <v>1077</v>
      </c>
      <c r="BQ428" s="1119" t="s">
        <v>1078</v>
      </c>
      <c r="BR428" s="1119" t="s">
        <v>1077</v>
      </c>
      <c r="BS428" s="1119"/>
      <c r="BT428" s="1126" t="s">
        <v>1077</v>
      </c>
      <c r="BU428" s="1126" t="s">
        <v>1077</v>
      </c>
      <c r="BV428" s="1126" t="s">
        <v>1078</v>
      </c>
      <c r="BW428" s="1126" t="s">
        <v>1077</v>
      </c>
      <c r="BX428" s="1126" t="s">
        <v>1078</v>
      </c>
      <c r="BY428" s="1127" t="s">
        <v>1078</v>
      </c>
      <c r="BZ428" s="492"/>
    </row>
    <row r="429" spans="1:80" ht="25.5" x14ac:dyDescent="0.25">
      <c r="A429" s="21">
        <v>516</v>
      </c>
      <c r="B429" s="1064">
        <v>51</v>
      </c>
      <c r="C429" s="21">
        <v>516</v>
      </c>
      <c r="D429" s="1342" t="s">
        <v>726</v>
      </c>
      <c r="E429" s="468"/>
      <c r="F429" s="229"/>
      <c r="G429" s="229"/>
      <c r="H429" s="318">
        <v>1991</v>
      </c>
      <c r="I429" s="967"/>
      <c r="J429" s="24">
        <v>43000</v>
      </c>
      <c r="K429" s="626">
        <v>43000</v>
      </c>
      <c r="P429" s="74" t="s">
        <v>2095</v>
      </c>
      <c r="Q429" s="74" t="s">
        <v>4599</v>
      </c>
      <c r="R429" s="107" t="s">
        <v>1129</v>
      </c>
      <c r="S429" s="107" t="s">
        <v>1092</v>
      </c>
      <c r="U429" s="107">
        <v>1991</v>
      </c>
      <c r="V429" s="121">
        <v>946552</v>
      </c>
      <c r="AE429" s="121">
        <v>1991</v>
      </c>
      <c r="AF429" s="642">
        <v>1994</v>
      </c>
      <c r="AG429" s="1118" t="s">
        <v>2070</v>
      </c>
      <c r="AH429" s="563" t="s">
        <v>2071</v>
      </c>
      <c r="AI429" s="465"/>
      <c r="AJ429" s="888"/>
      <c r="AN429" s="1051">
        <v>2.5</v>
      </c>
      <c r="AO429" s="980" t="s">
        <v>1916</v>
      </c>
      <c r="AP429" s="980" t="s">
        <v>1916</v>
      </c>
      <c r="AQ429" s="460" t="s">
        <v>1296</v>
      </c>
      <c r="AR429" s="107" t="s">
        <v>1304</v>
      </c>
      <c r="AT429" s="609" t="s">
        <v>1151</v>
      </c>
      <c r="AU429" s="998" t="s">
        <v>1296</v>
      </c>
      <c r="AW429" s="460" t="s">
        <v>1296</v>
      </c>
      <c r="AX429" s="460" t="s">
        <v>2072</v>
      </c>
      <c r="BA429" s="460" t="s">
        <v>1296</v>
      </c>
      <c r="BB429" s="460" t="s">
        <v>1296</v>
      </c>
      <c r="BC429" s="460" t="s">
        <v>1296</v>
      </c>
      <c r="BD429" s="460" t="s">
        <v>1296</v>
      </c>
      <c r="BE429" s="589"/>
      <c r="BF429" s="460"/>
      <c r="BG429" s="598"/>
      <c r="BJ429" s="1495" t="s">
        <v>1077</v>
      </c>
      <c r="BK429" s="1126" t="s">
        <v>1077</v>
      </c>
      <c r="BL429" s="1126" t="s">
        <v>1078</v>
      </c>
      <c r="BM429" s="1126" t="s">
        <v>1078</v>
      </c>
      <c r="BN429" s="1126"/>
      <c r="BO429" s="1119" t="s">
        <v>1077</v>
      </c>
      <c r="BP429" s="1119" t="s">
        <v>1077</v>
      </c>
      <c r="BQ429" s="1119" t="s">
        <v>1078</v>
      </c>
      <c r="BR429" s="1119" t="s">
        <v>1077</v>
      </c>
      <c r="BS429" s="1119"/>
      <c r="BT429" s="1126" t="s">
        <v>1077</v>
      </c>
      <c r="BU429" s="1126" t="s">
        <v>1077</v>
      </c>
      <c r="BV429" s="1126" t="s">
        <v>1078</v>
      </c>
      <c r="BW429" s="1126" t="s">
        <v>1077</v>
      </c>
      <c r="BX429" s="1126" t="s">
        <v>1078</v>
      </c>
      <c r="BY429" s="1127" t="s">
        <v>1078</v>
      </c>
      <c r="BZ429" s="492"/>
    </row>
    <row r="430" spans="1:80" ht="25.5" x14ac:dyDescent="0.25">
      <c r="A430" s="21">
        <v>517</v>
      </c>
      <c r="B430" s="1064">
        <v>51</v>
      </c>
      <c r="C430" s="21">
        <v>517</v>
      </c>
      <c r="D430" s="1342" t="s">
        <v>727</v>
      </c>
      <c r="E430" s="468"/>
      <c r="F430" s="229"/>
      <c r="G430" s="229"/>
      <c r="H430" s="318">
        <v>1984</v>
      </c>
      <c r="I430" s="967"/>
      <c r="J430" s="24">
        <v>120</v>
      </c>
      <c r="K430" s="1591">
        <v>120</v>
      </c>
      <c r="P430" s="74" t="s">
        <v>2096</v>
      </c>
      <c r="Q430" s="74" t="s">
        <v>4600</v>
      </c>
      <c r="R430" s="107" t="s">
        <v>1317</v>
      </c>
      <c r="S430" s="107" t="s">
        <v>1317</v>
      </c>
      <c r="U430" s="497" t="s">
        <v>2097</v>
      </c>
      <c r="V430" s="74" t="s">
        <v>2098</v>
      </c>
      <c r="AE430" s="121">
        <v>1990</v>
      </c>
      <c r="AF430" s="642">
        <v>1994</v>
      </c>
      <c r="AG430" s="1118" t="s">
        <v>2070</v>
      </c>
      <c r="AH430" s="563" t="s">
        <v>2071</v>
      </c>
      <c r="AI430" s="465"/>
      <c r="AJ430" s="888"/>
      <c r="AN430" s="1051">
        <v>2.5</v>
      </c>
      <c r="AO430" s="980" t="s">
        <v>1916</v>
      </c>
      <c r="AP430" s="980" t="s">
        <v>1916</v>
      </c>
      <c r="AQ430" s="460" t="s">
        <v>1296</v>
      </c>
      <c r="AR430" s="107" t="s">
        <v>1304</v>
      </c>
      <c r="AT430" s="609" t="s">
        <v>1151</v>
      </c>
      <c r="AU430" s="998" t="s">
        <v>1296</v>
      </c>
      <c r="AW430" s="460" t="s">
        <v>1296</v>
      </c>
      <c r="AX430" s="460" t="s">
        <v>2072</v>
      </c>
      <c r="BA430" s="460" t="s">
        <v>1296</v>
      </c>
      <c r="BB430" s="460" t="s">
        <v>1296</v>
      </c>
      <c r="BC430" s="460" t="s">
        <v>1296</v>
      </c>
      <c r="BD430" s="460" t="s">
        <v>1296</v>
      </c>
      <c r="BE430" s="589"/>
      <c r="BF430" s="460"/>
      <c r="BG430" s="598"/>
      <c r="BJ430" s="1495" t="s">
        <v>1077</v>
      </c>
      <c r="BK430" s="1126" t="s">
        <v>1077</v>
      </c>
      <c r="BL430" s="1126" t="s">
        <v>1078</v>
      </c>
      <c r="BM430" s="1126" t="s">
        <v>1078</v>
      </c>
      <c r="BN430" s="1647"/>
      <c r="BO430" s="1119" t="s">
        <v>1077</v>
      </c>
      <c r="BP430" s="1119" t="s">
        <v>1077</v>
      </c>
      <c r="BQ430" s="1119" t="s">
        <v>1078</v>
      </c>
      <c r="BR430" s="1119" t="s">
        <v>1077</v>
      </c>
      <c r="BS430" s="1641"/>
      <c r="BT430" s="1126" t="s">
        <v>1077</v>
      </c>
      <c r="BU430" s="1126" t="s">
        <v>1077</v>
      </c>
      <c r="BV430" s="1126" t="s">
        <v>1078</v>
      </c>
      <c r="BW430" s="1126" t="s">
        <v>1077</v>
      </c>
      <c r="BX430" s="1126" t="s">
        <v>1078</v>
      </c>
      <c r="BY430" s="1127" t="s">
        <v>1078</v>
      </c>
      <c r="BZ430" s="1600"/>
    </row>
    <row r="431" spans="1:80" ht="25.5" x14ac:dyDescent="0.25">
      <c r="A431" s="21">
        <v>518</v>
      </c>
      <c r="B431" s="1064">
        <v>51</v>
      </c>
      <c r="C431" s="21">
        <v>518</v>
      </c>
      <c r="D431" s="1342" t="s">
        <v>728</v>
      </c>
      <c r="E431" s="468"/>
      <c r="F431" s="229"/>
      <c r="G431" s="229"/>
      <c r="H431" s="318">
        <v>1990</v>
      </c>
      <c r="I431" s="967"/>
      <c r="J431" s="24">
        <v>425</v>
      </c>
      <c r="K431" s="497">
        <v>425</v>
      </c>
      <c r="P431" s="74" t="s">
        <v>42</v>
      </c>
      <c r="Q431" s="74" t="s">
        <v>42</v>
      </c>
      <c r="R431" s="107" t="s">
        <v>1129</v>
      </c>
      <c r="S431" s="107" t="s">
        <v>1092</v>
      </c>
      <c r="U431" s="107">
        <v>2021</v>
      </c>
      <c r="V431" s="121">
        <v>141674</v>
      </c>
      <c r="AE431" s="121">
        <v>1991</v>
      </c>
      <c r="AF431" s="642">
        <v>1994</v>
      </c>
      <c r="AG431" s="1118" t="s">
        <v>2070</v>
      </c>
      <c r="AH431" s="563" t="s">
        <v>2071</v>
      </c>
      <c r="AI431" s="465"/>
      <c r="AJ431" s="888"/>
      <c r="AN431" s="1051">
        <v>2.5</v>
      </c>
      <c r="AO431" s="980" t="s">
        <v>1916</v>
      </c>
      <c r="AP431" s="980" t="s">
        <v>1916</v>
      </c>
      <c r="AQ431" s="460" t="s">
        <v>1296</v>
      </c>
      <c r="AR431" s="107" t="s">
        <v>1304</v>
      </c>
      <c r="AT431" s="609" t="s">
        <v>1151</v>
      </c>
      <c r="AU431" s="998" t="s">
        <v>1296</v>
      </c>
      <c r="AW431" s="460" t="s">
        <v>1296</v>
      </c>
      <c r="AX431" s="460" t="s">
        <v>2072</v>
      </c>
      <c r="BA431" s="460" t="s">
        <v>1296</v>
      </c>
      <c r="BB431" s="460" t="s">
        <v>1296</v>
      </c>
      <c r="BC431" s="460" t="s">
        <v>1296</v>
      </c>
      <c r="BD431" s="460" t="s">
        <v>1296</v>
      </c>
      <c r="BE431" s="589"/>
      <c r="BF431" s="460"/>
      <c r="BG431" s="598"/>
      <c r="BJ431" s="1495" t="s">
        <v>1077</v>
      </c>
      <c r="BK431" s="1126" t="s">
        <v>1077</v>
      </c>
      <c r="BL431" s="1126" t="s">
        <v>1078</v>
      </c>
      <c r="BM431" s="1126" t="s">
        <v>1078</v>
      </c>
      <c r="BN431" s="1126"/>
      <c r="BO431" s="1119" t="s">
        <v>1077</v>
      </c>
      <c r="BP431" s="1119" t="s">
        <v>1077</v>
      </c>
      <c r="BQ431" s="1119" t="s">
        <v>1078</v>
      </c>
      <c r="BR431" s="1119" t="s">
        <v>1077</v>
      </c>
      <c r="BS431" s="1119"/>
      <c r="BT431" s="1126" t="s">
        <v>1077</v>
      </c>
      <c r="BU431" s="1126" t="s">
        <v>1077</v>
      </c>
      <c r="BV431" s="1126" t="s">
        <v>1078</v>
      </c>
      <c r="BW431" s="1126" t="s">
        <v>1077</v>
      </c>
      <c r="BX431" s="1126" t="s">
        <v>1078</v>
      </c>
      <c r="BY431" s="1127" t="s">
        <v>1078</v>
      </c>
      <c r="BZ431" s="492"/>
    </row>
    <row r="432" spans="1:80" ht="25.5" x14ac:dyDescent="0.25">
      <c r="A432" s="21">
        <v>519</v>
      </c>
      <c r="B432" s="1064">
        <v>51</v>
      </c>
      <c r="C432" s="21">
        <v>519</v>
      </c>
      <c r="D432" s="1342" t="s">
        <v>729</v>
      </c>
      <c r="E432" s="468"/>
      <c r="F432" s="229"/>
      <c r="G432" s="229"/>
      <c r="H432" s="318">
        <v>1993</v>
      </c>
      <c r="J432" s="24">
        <v>300</v>
      </c>
      <c r="K432" s="1591">
        <v>300</v>
      </c>
      <c r="P432" s="74" t="s">
        <v>2099</v>
      </c>
      <c r="Q432" s="74" t="s">
        <v>4601</v>
      </c>
      <c r="R432" s="107" t="s">
        <v>1317</v>
      </c>
      <c r="S432" s="107" t="s">
        <v>1317</v>
      </c>
      <c r="U432" s="107">
        <v>2010</v>
      </c>
      <c r="V432" s="121">
        <v>5158</v>
      </c>
      <c r="AE432" s="121">
        <v>1990</v>
      </c>
      <c r="AF432" s="642">
        <v>1994</v>
      </c>
      <c r="AG432" s="1118" t="s">
        <v>2070</v>
      </c>
      <c r="AH432" s="563" t="s">
        <v>2071</v>
      </c>
      <c r="AI432" s="465"/>
      <c r="AJ432" s="888"/>
      <c r="AN432" s="1051">
        <v>2.5</v>
      </c>
      <c r="AO432" s="980" t="s">
        <v>1916</v>
      </c>
      <c r="AP432" s="980" t="s">
        <v>1916</v>
      </c>
      <c r="AQ432" s="460" t="s">
        <v>1296</v>
      </c>
      <c r="AR432" s="107" t="s">
        <v>1304</v>
      </c>
      <c r="AT432" s="609" t="s">
        <v>1151</v>
      </c>
      <c r="AU432" s="998" t="s">
        <v>1296</v>
      </c>
      <c r="AW432" s="460" t="s">
        <v>1296</v>
      </c>
      <c r="AX432" s="460" t="s">
        <v>2072</v>
      </c>
      <c r="BA432" s="460" t="s">
        <v>1296</v>
      </c>
      <c r="BB432" s="460" t="s">
        <v>1296</v>
      </c>
      <c r="BC432" s="460" t="s">
        <v>1296</v>
      </c>
      <c r="BD432" s="460" t="s">
        <v>1296</v>
      </c>
      <c r="BE432" s="589"/>
      <c r="BF432" s="460"/>
      <c r="BG432" s="598"/>
      <c r="BJ432" s="1495" t="s">
        <v>1077</v>
      </c>
      <c r="BK432" s="1126" t="s">
        <v>1077</v>
      </c>
      <c r="BL432" s="1126" t="s">
        <v>1078</v>
      </c>
      <c r="BM432" s="1126" t="s">
        <v>1078</v>
      </c>
      <c r="BN432" s="1647"/>
      <c r="BO432" s="1119" t="s">
        <v>1077</v>
      </c>
      <c r="BP432" s="1119" t="s">
        <v>1077</v>
      </c>
      <c r="BQ432" s="1119" t="s">
        <v>1078</v>
      </c>
      <c r="BR432" s="1119" t="s">
        <v>1077</v>
      </c>
      <c r="BS432" s="1641"/>
      <c r="BT432" s="1126" t="s">
        <v>1077</v>
      </c>
      <c r="BU432" s="1126" t="s">
        <v>1077</v>
      </c>
      <c r="BV432" s="1126" t="s">
        <v>1078</v>
      </c>
      <c r="BW432" s="1126" t="s">
        <v>1077</v>
      </c>
      <c r="BX432" s="1126" t="s">
        <v>1078</v>
      </c>
      <c r="BY432" s="1127" t="s">
        <v>1078</v>
      </c>
      <c r="BZ432" s="1600"/>
    </row>
    <row r="433" spans="1:80" ht="36" x14ac:dyDescent="0.25">
      <c r="A433" s="21">
        <v>520</v>
      </c>
      <c r="B433" s="1064">
        <v>52</v>
      </c>
      <c r="C433" s="234">
        <v>520</v>
      </c>
      <c r="D433" s="1342" t="s">
        <v>730</v>
      </c>
      <c r="E433" s="468"/>
      <c r="F433" s="229"/>
      <c r="G433" s="229"/>
      <c r="H433" s="318">
        <v>2007</v>
      </c>
      <c r="J433" s="24">
        <v>131</v>
      </c>
      <c r="K433" s="497" t="s">
        <v>2100</v>
      </c>
      <c r="N433" s="506" t="s">
        <v>2101</v>
      </c>
      <c r="P433" s="74" t="s">
        <v>2102</v>
      </c>
      <c r="Q433" s="74" t="s">
        <v>4602</v>
      </c>
      <c r="R433" s="107" t="s">
        <v>1072</v>
      </c>
      <c r="S433" s="107" t="s">
        <v>1072</v>
      </c>
      <c r="U433" s="107">
        <v>2011</v>
      </c>
      <c r="V433" s="116">
        <v>2739733</v>
      </c>
      <c r="W433" s="1140" t="s">
        <v>1082</v>
      </c>
      <c r="Z433" s="6"/>
      <c r="AA433" s="460">
        <v>3</v>
      </c>
      <c r="AD433" s="74" t="s">
        <v>2103</v>
      </c>
      <c r="AE433" s="74" t="s">
        <v>2104</v>
      </c>
      <c r="AF433" s="642" t="s">
        <v>2105</v>
      </c>
      <c r="AG433" s="465" t="s">
        <v>1896</v>
      </c>
      <c r="AH433" s="555" t="s">
        <v>2106</v>
      </c>
      <c r="AI433" s="465"/>
      <c r="AJ433" s="888"/>
      <c r="AN433" s="813">
        <v>2</v>
      </c>
      <c r="AO433" s="551" t="s">
        <v>1076</v>
      </c>
      <c r="AP433" s="551" t="s">
        <v>1076</v>
      </c>
      <c r="AQ433" s="460" t="s">
        <v>1296</v>
      </c>
      <c r="AR433" s="107" t="s">
        <v>1304</v>
      </c>
      <c r="AT433" s="609" t="s">
        <v>1151</v>
      </c>
      <c r="BB433" s="510"/>
      <c r="BE433" s="589"/>
      <c r="BJ433" s="1495" t="s">
        <v>1077</v>
      </c>
      <c r="BK433" s="1126" t="s">
        <v>1077</v>
      </c>
      <c r="BL433" s="1126" t="s">
        <v>1078</v>
      </c>
      <c r="BM433" s="1126" t="s">
        <v>1078</v>
      </c>
      <c r="BN433" s="1126"/>
      <c r="BO433" s="1119" t="s">
        <v>1077</v>
      </c>
      <c r="BP433" s="1119" t="s">
        <v>1077</v>
      </c>
      <c r="BQ433" s="1119" t="s">
        <v>1078</v>
      </c>
      <c r="BR433" s="1119" t="s">
        <v>1077</v>
      </c>
      <c r="BS433" s="1119"/>
      <c r="BT433" s="1126" t="s">
        <v>1077</v>
      </c>
      <c r="BU433" s="1126" t="s">
        <v>1077</v>
      </c>
      <c r="BV433" s="1126" t="s">
        <v>1078</v>
      </c>
      <c r="BW433" s="1126" t="s">
        <v>1077</v>
      </c>
      <c r="BX433" s="1126" t="s">
        <v>1084</v>
      </c>
      <c r="BY433" s="1127" t="s">
        <v>1078</v>
      </c>
      <c r="BZ433" s="492"/>
    </row>
    <row r="434" spans="1:80" ht="36" x14ac:dyDescent="0.25">
      <c r="A434" s="21">
        <v>521</v>
      </c>
      <c r="B434" s="1064">
        <v>52</v>
      </c>
      <c r="C434" s="234">
        <v>521</v>
      </c>
      <c r="D434" s="1342" t="s">
        <v>731</v>
      </c>
      <c r="E434" s="468"/>
      <c r="F434" s="229"/>
      <c r="G434" s="229"/>
      <c r="H434" s="318">
        <v>2007</v>
      </c>
      <c r="J434" s="24">
        <v>124</v>
      </c>
      <c r="K434" s="497" t="s">
        <v>2107</v>
      </c>
      <c r="N434" s="506" t="s">
        <v>2108</v>
      </c>
      <c r="P434" s="74" t="s">
        <v>2109</v>
      </c>
      <c r="Q434" s="74" t="s">
        <v>4606</v>
      </c>
      <c r="R434" s="107" t="s">
        <v>1072</v>
      </c>
      <c r="S434" s="107" t="s">
        <v>1072</v>
      </c>
      <c r="W434" s="74" t="s">
        <v>1197</v>
      </c>
      <c r="Z434" s="6"/>
      <c r="AA434" s="460">
        <v>3</v>
      </c>
      <c r="AD434" s="74" t="s">
        <v>2103</v>
      </c>
      <c r="AE434" s="74" t="s">
        <v>2104</v>
      </c>
      <c r="AF434" s="642" t="s">
        <v>2105</v>
      </c>
      <c r="AG434" s="465" t="s">
        <v>1896</v>
      </c>
      <c r="AH434" s="555" t="s">
        <v>2106</v>
      </c>
      <c r="AI434" s="465"/>
      <c r="AJ434" s="888"/>
      <c r="AN434" s="813">
        <v>2</v>
      </c>
      <c r="AO434" s="551" t="s">
        <v>1076</v>
      </c>
      <c r="AP434" s="551" t="s">
        <v>1076</v>
      </c>
      <c r="AQ434" s="460" t="s">
        <v>1296</v>
      </c>
      <c r="AR434" s="107" t="s">
        <v>1304</v>
      </c>
      <c r="AT434" s="609" t="s">
        <v>1151</v>
      </c>
      <c r="BB434" s="510"/>
      <c r="BE434" s="589"/>
      <c r="BJ434" s="1495" t="s">
        <v>1077</v>
      </c>
      <c r="BK434" s="1126" t="s">
        <v>1077</v>
      </c>
      <c r="BL434" s="1126" t="s">
        <v>1078</v>
      </c>
      <c r="BM434" s="1126" t="s">
        <v>1078</v>
      </c>
      <c r="BN434" s="1126"/>
      <c r="BO434" s="1119" t="s">
        <v>1077</v>
      </c>
      <c r="BP434" s="1119" t="s">
        <v>1077</v>
      </c>
      <c r="BQ434" s="1119" t="s">
        <v>1078</v>
      </c>
      <c r="BR434" s="1119" t="s">
        <v>1077</v>
      </c>
      <c r="BS434" s="1119"/>
      <c r="BT434" s="1126" t="s">
        <v>1077</v>
      </c>
      <c r="BU434" s="1126" t="s">
        <v>1077</v>
      </c>
      <c r="BV434" s="1126" t="s">
        <v>1078</v>
      </c>
      <c r="BW434" s="1126" t="s">
        <v>1077</v>
      </c>
      <c r="BX434" s="1126" t="s">
        <v>1084</v>
      </c>
      <c r="BY434" s="1127" t="s">
        <v>1078</v>
      </c>
      <c r="BZ434" s="492"/>
    </row>
    <row r="435" spans="1:80" ht="36" x14ac:dyDescent="0.25">
      <c r="A435" s="21">
        <v>522</v>
      </c>
      <c r="B435" s="1064">
        <v>52</v>
      </c>
      <c r="C435" s="234">
        <v>522</v>
      </c>
      <c r="D435" s="1342" t="s">
        <v>732</v>
      </c>
      <c r="E435" s="468"/>
      <c r="F435" s="229"/>
      <c r="G435" s="229"/>
      <c r="H435" s="318">
        <v>2006</v>
      </c>
      <c r="J435" s="24">
        <v>362</v>
      </c>
      <c r="K435" s="497" t="s">
        <v>2110</v>
      </c>
      <c r="N435" s="506"/>
      <c r="P435" s="74" t="s">
        <v>2111</v>
      </c>
      <c r="Q435" s="74" t="s">
        <v>4604</v>
      </c>
      <c r="R435" s="107" t="s">
        <v>1072</v>
      </c>
      <c r="S435" s="107" t="s">
        <v>1072</v>
      </c>
      <c r="W435" s="636" t="s">
        <v>1197</v>
      </c>
      <c r="Z435" s="6"/>
      <c r="AA435" s="460">
        <v>3</v>
      </c>
      <c r="AD435" s="74" t="s">
        <v>2103</v>
      </c>
      <c r="AE435" s="74" t="s">
        <v>2104</v>
      </c>
      <c r="AF435" s="642" t="s">
        <v>2105</v>
      </c>
      <c r="AG435" s="1174" t="s">
        <v>1896</v>
      </c>
      <c r="AH435" s="555" t="s">
        <v>2106</v>
      </c>
      <c r="AI435" s="465"/>
      <c r="AJ435" s="888"/>
      <c r="AN435" s="813">
        <v>2</v>
      </c>
      <c r="AO435" s="995" t="s">
        <v>1076</v>
      </c>
      <c r="AP435" s="995" t="s">
        <v>1076</v>
      </c>
      <c r="AQ435" s="460" t="s">
        <v>1296</v>
      </c>
      <c r="AR435" s="107" t="s">
        <v>1304</v>
      </c>
      <c r="AT435" s="609" t="s">
        <v>1151</v>
      </c>
      <c r="BB435" s="510"/>
      <c r="BE435" s="589"/>
      <c r="BJ435" s="1495" t="s">
        <v>1077</v>
      </c>
      <c r="BK435" s="1126" t="s">
        <v>1077</v>
      </c>
      <c r="BL435" s="1126" t="s">
        <v>1078</v>
      </c>
      <c r="BM435" s="1126" t="s">
        <v>1078</v>
      </c>
      <c r="BN435" s="1126"/>
      <c r="BO435" s="1119" t="s">
        <v>1077</v>
      </c>
      <c r="BP435" s="1119" t="s">
        <v>1077</v>
      </c>
      <c r="BQ435" s="1119" t="s">
        <v>1078</v>
      </c>
      <c r="BR435" s="1119" t="s">
        <v>1077</v>
      </c>
      <c r="BS435" s="1119"/>
      <c r="BT435" s="1126" t="s">
        <v>1077</v>
      </c>
      <c r="BU435" s="1126" t="s">
        <v>1077</v>
      </c>
      <c r="BV435" s="1126" t="s">
        <v>1078</v>
      </c>
      <c r="BW435" s="1126" t="s">
        <v>1077</v>
      </c>
      <c r="BX435" s="1126" t="s">
        <v>1084</v>
      </c>
      <c r="BY435" s="1127" t="s">
        <v>1078</v>
      </c>
      <c r="BZ435" s="492"/>
    </row>
    <row r="436" spans="1:80" ht="72.75" x14ac:dyDescent="0.25">
      <c r="A436" s="21">
        <v>523</v>
      </c>
      <c r="B436" s="1064">
        <v>52</v>
      </c>
      <c r="C436" s="234">
        <v>523</v>
      </c>
      <c r="D436" s="1342" t="s">
        <v>733</v>
      </c>
      <c r="E436" s="468"/>
      <c r="F436" s="229"/>
      <c r="G436" s="229"/>
      <c r="H436" s="318">
        <v>2006</v>
      </c>
      <c r="J436" s="24">
        <v>98</v>
      </c>
      <c r="K436" s="497" t="s">
        <v>2112</v>
      </c>
      <c r="N436" s="506"/>
      <c r="P436" s="74" t="s">
        <v>2113</v>
      </c>
      <c r="Q436" s="74" t="s">
        <v>4605</v>
      </c>
      <c r="R436" s="107" t="s">
        <v>1072</v>
      </c>
      <c r="S436" s="107" t="s">
        <v>1072</v>
      </c>
      <c r="U436" s="107">
        <v>2011</v>
      </c>
      <c r="V436" s="116">
        <v>4273200</v>
      </c>
      <c r="W436" s="1140" t="s">
        <v>2114</v>
      </c>
      <c r="Z436" s="6"/>
      <c r="AA436" s="460">
        <v>3</v>
      </c>
      <c r="AD436" s="74" t="s">
        <v>2103</v>
      </c>
      <c r="AE436" s="74" t="s">
        <v>2104</v>
      </c>
      <c r="AF436" s="642" t="s">
        <v>2105</v>
      </c>
      <c r="AG436" s="465" t="s">
        <v>1896</v>
      </c>
      <c r="AH436" s="555" t="s">
        <v>2106</v>
      </c>
      <c r="AI436" s="465"/>
      <c r="AJ436" s="888"/>
      <c r="AN436" s="813">
        <v>2</v>
      </c>
      <c r="AO436" s="551" t="s">
        <v>1076</v>
      </c>
      <c r="AP436" s="551" t="s">
        <v>1076</v>
      </c>
      <c r="AQ436" s="460" t="s">
        <v>1296</v>
      </c>
      <c r="AR436" s="107" t="s">
        <v>1304</v>
      </c>
      <c r="AT436" s="609" t="s">
        <v>1151</v>
      </c>
      <c r="BB436" s="510"/>
      <c r="BE436" s="589"/>
      <c r="BJ436" s="1495" t="s">
        <v>1077</v>
      </c>
      <c r="BK436" s="1126" t="s">
        <v>1077</v>
      </c>
      <c r="BL436" s="1126" t="s">
        <v>1078</v>
      </c>
      <c r="BM436" s="1126" t="s">
        <v>1078</v>
      </c>
      <c r="BN436" s="1126"/>
      <c r="BO436" s="1119" t="s">
        <v>1077</v>
      </c>
      <c r="BP436" s="1119" t="s">
        <v>1077</v>
      </c>
      <c r="BQ436" s="1119" t="s">
        <v>1078</v>
      </c>
      <c r="BR436" s="1119" t="s">
        <v>1077</v>
      </c>
      <c r="BS436" s="1119"/>
      <c r="BT436" s="1126" t="s">
        <v>1077</v>
      </c>
      <c r="BU436" s="1126" t="s">
        <v>1077</v>
      </c>
      <c r="BV436" s="1126" t="s">
        <v>1078</v>
      </c>
      <c r="BW436" s="1126" t="s">
        <v>1077</v>
      </c>
      <c r="BX436" s="1126" t="s">
        <v>1084</v>
      </c>
      <c r="BY436" s="1127" t="s">
        <v>1078</v>
      </c>
      <c r="BZ436" s="492"/>
    </row>
    <row r="437" spans="1:80" ht="72.75" x14ac:dyDescent="0.25">
      <c r="A437" s="21">
        <v>524</v>
      </c>
      <c r="B437" s="1064">
        <v>52</v>
      </c>
      <c r="C437" s="234">
        <v>524</v>
      </c>
      <c r="D437" s="1342" t="s">
        <v>734</v>
      </c>
      <c r="E437" s="468"/>
      <c r="F437" s="229"/>
      <c r="G437" s="229"/>
      <c r="H437" s="318">
        <v>2006</v>
      </c>
      <c r="J437" s="24">
        <v>213</v>
      </c>
      <c r="K437" s="497" t="s">
        <v>2115</v>
      </c>
      <c r="N437" s="506"/>
      <c r="P437" s="74" t="s">
        <v>2113</v>
      </c>
      <c r="Q437" s="74" t="s">
        <v>4605</v>
      </c>
      <c r="R437" s="107" t="s">
        <v>1072</v>
      </c>
      <c r="S437" s="107" t="s">
        <v>1072</v>
      </c>
      <c r="U437" s="107">
        <v>2011</v>
      </c>
      <c r="V437" s="116">
        <v>4273200</v>
      </c>
      <c r="W437" s="1140" t="s">
        <v>2114</v>
      </c>
      <c r="Z437" s="6"/>
      <c r="AA437" s="460">
        <v>3</v>
      </c>
      <c r="AD437" s="74" t="s">
        <v>2103</v>
      </c>
      <c r="AE437" s="74" t="s">
        <v>2104</v>
      </c>
      <c r="AF437" s="642" t="s">
        <v>2105</v>
      </c>
      <c r="AG437" s="1174" t="s">
        <v>1896</v>
      </c>
      <c r="AH437" s="555" t="s">
        <v>2106</v>
      </c>
      <c r="AI437" s="465"/>
      <c r="AJ437" s="888"/>
      <c r="AN437" s="813">
        <v>2</v>
      </c>
      <c r="AO437" s="995" t="s">
        <v>1076</v>
      </c>
      <c r="AP437" s="995" t="s">
        <v>1076</v>
      </c>
      <c r="AQ437" s="460" t="s">
        <v>1296</v>
      </c>
      <c r="AR437" s="107" t="s">
        <v>1304</v>
      </c>
      <c r="AT437" s="609" t="s">
        <v>1151</v>
      </c>
      <c r="BB437" s="510"/>
      <c r="BE437" s="589"/>
      <c r="BJ437" s="1495" t="s">
        <v>1077</v>
      </c>
      <c r="BK437" s="1126" t="s">
        <v>1077</v>
      </c>
      <c r="BL437" s="1126" t="s">
        <v>1078</v>
      </c>
      <c r="BM437" s="1126" t="s">
        <v>1078</v>
      </c>
      <c r="BN437" s="1126"/>
      <c r="BO437" s="1119" t="s">
        <v>1077</v>
      </c>
      <c r="BP437" s="1119" t="s">
        <v>1077</v>
      </c>
      <c r="BQ437" s="1119" t="s">
        <v>1078</v>
      </c>
      <c r="BR437" s="1119" t="s">
        <v>1077</v>
      </c>
      <c r="BS437" s="1119"/>
      <c r="BT437" s="1126" t="s">
        <v>1077</v>
      </c>
      <c r="BU437" s="1126" t="s">
        <v>1077</v>
      </c>
      <c r="BV437" s="1126" t="s">
        <v>1078</v>
      </c>
      <c r="BW437" s="1126" t="s">
        <v>1077</v>
      </c>
      <c r="BX437" s="1126" t="s">
        <v>1084</v>
      </c>
      <c r="BY437" s="1127" t="s">
        <v>1078</v>
      </c>
      <c r="BZ437" s="492"/>
    </row>
    <row r="438" spans="1:80" ht="36.75" x14ac:dyDescent="0.25">
      <c r="A438" s="21">
        <v>525</v>
      </c>
      <c r="B438" s="1064">
        <v>52</v>
      </c>
      <c r="C438" s="234">
        <v>525</v>
      </c>
      <c r="D438" s="1342" t="s">
        <v>735</v>
      </c>
      <c r="E438" s="468"/>
      <c r="F438" s="229"/>
      <c r="G438" s="229"/>
      <c r="H438" s="318">
        <v>2006</v>
      </c>
      <c r="J438" s="24">
        <v>342</v>
      </c>
      <c r="K438" s="497" t="s">
        <v>2116</v>
      </c>
      <c r="N438" s="506"/>
      <c r="P438" s="74" t="s">
        <v>2117</v>
      </c>
      <c r="Q438" s="74" t="s">
        <v>4603</v>
      </c>
      <c r="R438" s="107" t="s">
        <v>1072</v>
      </c>
      <c r="S438" s="107" t="s">
        <v>1072</v>
      </c>
      <c r="U438" s="107">
        <v>2016</v>
      </c>
      <c r="V438" s="116">
        <v>4701311</v>
      </c>
      <c r="W438" s="1140" t="s">
        <v>2118</v>
      </c>
      <c r="Z438" s="6"/>
      <c r="AA438" s="460">
        <v>3</v>
      </c>
      <c r="AD438" s="74" t="s">
        <v>2103</v>
      </c>
      <c r="AE438" s="74" t="s">
        <v>2104</v>
      </c>
      <c r="AF438" s="642" t="s">
        <v>2105</v>
      </c>
      <c r="AG438" s="465" t="s">
        <v>1896</v>
      </c>
      <c r="AH438" s="555" t="s">
        <v>2106</v>
      </c>
      <c r="AI438" s="465"/>
      <c r="AJ438" s="888"/>
      <c r="AN438" s="813">
        <v>2</v>
      </c>
      <c r="AO438" s="551" t="s">
        <v>1076</v>
      </c>
      <c r="AP438" s="551" t="s">
        <v>1076</v>
      </c>
      <c r="AQ438" s="460" t="s">
        <v>1296</v>
      </c>
      <c r="AR438" s="107" t="s">
        <v>1304</v>
      </c>
      <c r="AT438" s="609" t="s">
        <v>1151</v>
      </c>
      <c r="BB438" s="510"/>
      <c r="BE438" s="589"/>
      <c r="BJ438" s="1495" t="s">
        <v>1077</v>
      </c>
      <c r="BK438" s="1126" t="s">
        <v>1077</v>
      </c>
      <c r="BL438" s="1126" t="s">
        <v>1078</v>
      </c>
      <c r="BM438" s="1126" t="s">
        <v>1078</v>
      </c>
      <c r="BN438" s="1126"/>
      <c r="BO438" s="1119" t="s">
        <v>1077</v>
      </c>
      <c r="BP438" s="1119" t="s">
        <v>1077</v>
      </c>
      <c r="BQ438" s="1119" t="s">
        <v>1078</v>
      </c>
      <c r="BR438" s="1119" t="s">
        <v>1077</v>
      </c>
      <c r="BS438" s="1119"/>
      <c r="BT438" s="1126" t="s">
        <v>1077</v>
      </c>
      <c r="BU438" s="1126" t="s">
        <v>1077</v>
      </c>
      <c r="BV438" s="1126" t="s">
        <v>1078</v>
      </c>
      <c r="BW438" s="1126" t="s">
        <v>1077</v>
      </c>
      <c r="BX438" s="1126" t="s">
        <v>1084</v>
      </c>
      <c r="BY438" s="1127" t="s">
        <v>1078</v>
      </c>
      <c r="BZ438" s="492"/>
    </row>
    <row r="439" spans="1:80" ht="36" x14ac:dyDescent="0.25">
      <c r="A439" s="21">
        <v>526</v>
      </c>
      <c r="B439" s="1064">
        <v>52</v>
      </c>
      <c r="C439" s="234">
        <v>526</v>
      </c>
      <c r="D439" s="1342" t="s">
        <v>736</v>
      </c>
      <c r="E439" s="465"/>
      <c r="F439" s="229"/>
      <c r="G439" s="229"/>
      <c r="H439" s="318">
        <v>2006</v>
      </c>
      <c r="J439" s="147"/>
      <c r="K439" s="353"/>
      <c r="L439" s="433"/>
      <c r="M439" s="139"/>
      <c r="P439" s="74" t="s">
        <v>2119</v>
      </c>
      <c r="Q439" s="74" t="s">
        <v>4604</v>
      </c>
      <c r="R439" s="107" t="s">
        <v>1072</v>
      </c>
      <c r="S439" s="107" t="s">
        <v>1072</v>
      </c>
      <c r="W439" s="74" t="s">
        <v>1197</v>
      </c>
      <c r="Z439" s="6"/>
      <c r="AA439" s="460">
        <v>3</v>
      </c>
      <c r="AD439" s="74" t="s">
        <v>2103</v>
      </c>
      <c r="AE439" s="74" t="s">
        <v>2104</v>
      </c>
      <c r="AF439" s="642" t="s">
        <v>2105</v>
      </c>
      <c r="AG439" s="1119"/>
      <c r="AH439" s="557"/>
      <c r="AI439" s="465"/>
      <c r="AJ439" s="888"/>
      <c r="AN439" s="813">
        <v>2</v>
      </c>
      <c r="AO439" s="981" t="s">
        <v>2037</v>
      </c>
      <c r="AP439" s="981" t="s">
        <v>1131</v>
      </c>
      <c r="AQ439" s="593"/>
      <c r="AR439" s="107" t="s">
        <v>1304</v>
      </c>
      <c r="AT439" s="609" t="s">
        <v>1151</v>
      </c>
      <c r="BB439" s="510"/>
      <c r="BE439" s="589"/>
      <c r="BJ439" s="1495" t="s">
        <v>1077</v>
      </c>
      <c r="BK439" s="1126" t="s">
        <v>1077</v>
      </c>
      <c r="BL439" s="1126" t="s">
        <v>1078</v>
      </c>
      <c r="BM439" s="1126" t="s">
        <v>1078</v>
      </c>
      <c r="BN439" s="1126"/>
      <c r="BO439" s="1119" t="s">
        <v>1077</v>
      </c>
      <c r="BP439" s="1119" t="s">
        <v>1078</v>
      </c>
      <c r="BQ439" s="1119" t="s">
        <v>1078</v>
      </c>
      <c r="BR439" s="1119" t="s">
        <v>1078</v>
      </c>
      <c r="BS439" s="1119"/>
      <c r="BT439" s="1126" t="s">
        <v>1077</v>
      </c>
      <c r="BU439" s="1126" t="s">
        <v>1078</v>
      </c>
      <c r="BV439" s="1126" t="s">
        <v>1078</v>
      </c>
      <c r="BW439" s="1126" t="s">
        <v>1077</v>
      </c>
      <c r="BX439" s="1126" t="s">
        <v>1084</v>
      </c>
      <c r="BY439" s="1127" t="s">
        <v>1078</v>
      </c>
      <c r="BZ439" s="492"/>
    </row>
    <row r="440" spans="1:80" ht="36" x14ac:dyDescent="0.25">
      <c r="A440" s="21">
        <v>527</v>
      </c>
      <c r="B440" s="1064">
        <v>52</v>
      </c>
      <c r="C440" s="234">
        <v>527</v>
      </c>
      <c r="D440" s="1342" t="s">
        <v>737</v>
      </c>
      <c r="E440" s="468"/>
      <c r="F440" s="229"/>
      <c r="G440" s="229"/>
      <c r="H440" s="318">
        <v>2005</v>
      </c>
      <c r="J440" s="24">
        <v>1344</v>
      </c>
      <c r="K440" s="497" t="s">
        <v>2120</v>
      </c>
      <c r="N440" s="506" t="s">
        <v>2121</v>
      </c>
      <c r="P440" s="74" t="s">
        <v>2122</v>
      </c>
      <c r="Q440" s="74" t="s">
        <v>4607</v>
      </c>
      <c r="R440" s="107" t="s">
        <v>1072</v>
      </c>
      <c r="S440" s="107" t="s">
        <v>1072</v>
      </c>
      <c r="W440" s="74" t="s">
        <v>1197</v>
      </c>
      <c r="Z440" s="6"/>
      <c r="AA440" s="460">
        <v>3</v>
      </c>
      <c r="AD440" s="74" t="s">
        <v>2103</v>
      </c>
      <c r="AE440" s="74" t="s">
        <v>2104</v>
      </c>
      <c r="AF440" s="642" t="s">
        <v>2105</v>
      </c>
      <c r="AG440" s="1119"/>
      <c r="AH440" s="555" t="s">
        <v>2106</v>
      </c>
      <c r="AI440" s="465"/>
      <c r="AJ440" s="888"/>
      <c r="AN440" s="813">
        <v>2</v>
      </c>
      <c r="AO440" s="981" t="s">
        <v>2037</v>
      </c>
      <c r="AP440" s="981" t="s">
        <v>1131</v>
      </c>
      <c r="AQ440" s="593"/>
      <c r="AR440" s="107" t="s">
        <v>1304</v>
      </c>
      <c r="AT440" s="609" t="s">
        <v>1151</v>
      </c>
      <c r="BB440" s="510"/>
      <c r="BE440" s="589"/>
      <c r="BJ440" s="1495" t="s">
        <v>1077</v>
      </c>
      <c r="BK440" s="1126" t="s">
        <v>1077</v>
      </c>
      <c r="BL440" s="1126" t="s">
        <v>1078</v>
      </c>
      <c r="BM440" s="1126" t="s">
        <v>1078</v>
      </c>
      <c r="BN440" s="1126"/>
      <c r="BO440" s="1119" t="s">
        <v>1077</v>
      </c>
      <c r="BP440" s="1119" t="s">
        <v>1077</v>
      </c>
      <c r="BQ440" s="1119" t="s">
        <v>1078</v>
      </c>
      <c r="BR440" s="1119" t="s">
        <v>1077</v>
      </c>
      <c r="BS440" s="1119"/>
      <c r="BT440" s="1126" t="s">
        <v>1077</v>
      </c>
      <c r="BU440" s="1126" t="s">
        <v>1078</v>
      </c>
      <c r="BV440" s="1126" t="s">
        <v>1078</v>
      </c>
      <c r="BW440" s="1126" t="s">
        <v>1077</v>
      </c>
      <c r="BX440" s="1126" t="s">
        <v>1084</v>
      </c>
      <c r="BY440" s="1127" t="s">
        <v>1078</v>
      </c>
      <c r="BZ440" s="492"/>
    </row>
    <row r="441" spans="1:80" ht="48.75" x14ac:dyDescent="0.25">
      <c r="A441" s="21">
        <v>528</v>
      </c>
      <c r="B441" s="1064">
        <v>52</v>
      </c>
      <c r="C441" s="234">
        <v>528</v>
      </c>
      <c r="D441" s="1342" t="s">
        <v>738</v>
      </c>
      <c r="E441" s="468"/>
      <c r="F441" s="229"/>
      <c r="G441" s="229"/>
      <c r="H441" s="318">
        <v>2007</v>
      </c>
      <c r="J441" s="24">
        <v>123</v>
      </c>
      <c r="K441" s="497" t="s">
        <v>2123</v>
      </c>
      <c r="N441" s="506" t="s">
        <v>2124</v>
      </c>
      <c r="P441" s="74" t="s">
        <v>2113</v>
      </c>
      <c r="Q441" s="74" t="s">
        <v>4605</v>
      </c>
      <c r="R441" s="107" t="s">
        <v>1072</v>
      </c>
      <c r="S441" s="107" t="s">
        <v>1072</v>
      </c>
      <c r="U441" s="107">
        <v>2011</v>
      </c>
      <c r="V441" s="116">
        <v>4273200</v>
      </c>
      <c r="W441" s="1140" t="s">
        <v>2125</v>
      </c>
      <c r="Z441" s="6"/>
      <c r="AA441" s="460">
        <v>3</v>
      </c>
      <c r="AD441" s="74" t="s">
        <v>2103</v>
      </c>
      <c r="AE441" s="74" t="s">
        <v>2104</v>
      </c>
      <c r="AF441" s="642" t="s">
        <v>2105</v>
      </c>
      <c r="AG441" s="465" t="s">
        <v>1896</v>
      </c>
      <c r="AH441" s="555" t="s">
        <v>2106</v>
      </c>
      <c r="AI441" s="465"/>
      <c r="AJ441" s="888"/>
      <c r="AN441" s="813">
        <v>2</v>
      </c>
      <c r="AO441" s="551" t="s">
        <v>1076</v>
      </c>
      <c r="AP441" s="551" t="s">
        <v>1076</v>
      </c>
      <c r="AQ441" s="460" t="s">
        <v>1296</v>
      </c>
      <c r="AR441" s="107" t="s">
        <v>1304</v>
      </c>
      <c r="AT441" s="609" t="s">
        <v>1151</v>
      </c>
      <c r="BB441" s="510"/>
      <c r="BE441" s="589"/>
      <c r="BJ441" s="1495" t="s">
        <v>1077</v>
      </c>
      <c r="BK441" s="1126" t="s">
        <v>1077</v>
      </c>
      <c r="BL441" s="1126" t="s">
        <v>1078</v>
      </c>
      <c r="BM441" s="1126" t="s">
        <v>1078</v>
      </c>
      <c r="BN441" s="1126"/>
      <c r="BO441" s="1119" t="s">
        <v>1077</v>
      </c>
      <c r="BP441" s="1119" t="s">
        <v>1077</v>
      </c>
      <c r="BQ441" s="1119" t="s">
        <v>1078</v>
      </c>
      <c r="BR441" s="1119" t="s">
        <v>1077</v>
      </c>
      <c r="BS441" s="1119"/>
      <c r="BT441" s="1126" t="s">
        <v>1077</v>
      </c>
      <c r="BU441" s="1126" t="s">
        <v>1078</v>
      </c>
      <c r="BV441" s="1126" t="s">
        <v>1078</v>
      </c>
      <c r="BW441" s="1126" t="s">
        <v>1077</v>
      </c>
      <c r="BX441" s="1126" t="s">
        <v>1084</v>
      </c>
      <c r="BY441" s="1127" t="s">
        <v>1078</v>
      </c>
      <c r="BZ441" s="492"/>
    </row>
    <row r="442" spans="1:80" ht="38.25" x14ac:dyDescent="0.25">
      <c r="A442" s="38">
        <v>60101</v>
      </c>
      <c r="B442" s="1064">
        <v>601</v>
      </c>
      <c r="C442" s="249">
        <v>601</v>
      </c>
      <c r="D442" s="1342" t="s">
        <v>2126</v>
      </c>
      <c r="E442" s="468"/>
      <c r="F442" s="229"/>
      <c r="G442" s="229">
        <v>2013</v>
      </c>
      <c r="H442" s="318"/>
      <c r="I442" s="106" t="s">
        <v>2127</v>
      </c>
      <c r="J442" s="182">
        <v>475</v>
      </c>
      <c r="K442" s="112" t="s">
        <v>2128</v>
      </c>
      <c r="L442" s="499"/>
      <c r="M442" s="207"/>
      <c r="N442" s="518"/>
      <c r="O442" s="112"/>
      <c r="P442" s="112" t="s">
        <v>2129</v>
      </c>
      <c r="Q442" s="112" t="s">
        <v>4608</v>
      </c>
      <c r="R442" s="499" t="s">
        <v>1317</v>
      </c>
      <c r="S442" s="499" t="s">
        <v>1317</v>
      </c>
      <c r="T442" s="499"/>
      <c r="U442" s="499">
        <v>2013</v>
      </c>
      <c r="V442" s="58"/>
      <c r="W442" s="112" t="s">
        <v>2130</v>
      </c>
      <c r="X442" s="872" t="s">
        <v>2131</v>
      </c>
      <c r="Y442" s="207"/>
      <c r="Z442" s="207"/>
      <c r="AA442" s="499"/>
      <c r="AB442" s="49"/>
      <c r="AC442" s="208"/>
      <c r="AD442" s="112" t="s">
        <v>2132</v>
      </c>
      <c r="AE442" s="335" t="s">
        <v>2133</v>
      </c>
      <c r="AF442" s="657" t="s">
        <v>2134</v>
      </c>
      <c r="AG442" s="1118" t="s">
        <v>2135</v>
      </c>
      <c r="AH442" s="556"/>
      <c r="AI442" s="1118"/>
      <c r="AJ442" s="887"/>
      <c r="AK442" s="471"/>
      <c r="AL442" s="485" t="s">
        <v>2136</v>
      </c>
      <c r="AM442" s="615"/>
      <c r="AN442" s="1308">
        <v>1</v>
      </c>
      <c r="AO442" s="980" t="s">
        <v>1076</v>
      </c>
      <c r="AP442" s="980" t="s">
        <v>1076</v>
      </c>
      <c r="AQ442" s="580"/>
      <c r="AR442" s="499"/>
      <c r="AS442" s="499"/>
      <c r="AT442" s="580"/>
      <c r="AU442" s="1001"/>
      <c r="AV442" s="499"/>
      <c r="AW442" s="499"/>
      <c r="AX442" s="499"/>
      <c r="AY442" s="499"/>
      <c r="AZ442" s="499"/>
      <c r="BA442" s="499"/>
      <c r="BB442" s="580"/>
      <c r="BC442" s="499"/>
      <c r="BD442" s="499"/>
      <c r="BE442" s="592"/>
      <c r="BF442" s="580"/>
      <c r="BG442" s="680"/>
      <c r="BH442" s="568"/>
      <c r="BI442" s="58"/>
      <c r="BJ442" s="1495"/>
      <c r="BK442" s="1126"/>
      <c r="BL442" s="1126"/>
      <c r="BM442" s="1126"/>
      <c r="BN442" s="1600"/>
      <c r="BO442" s="1118"/>
      <c r="BP442" s="1118"/>
      <c r="BQ442" s="1118"/>
      <c r="BR442" s="1118"/>
      <c r="BS442" s="1616"/>
      <c r="BT442" s="1126"/>
      <c r="BU442" s="1126"/>
      <c r="BV442" s="1129"/>
      <c r="BW442" s="1126"/>
      <c r="BX442" s="1126"/>
      <c r="BY442" s="1127"/>
      <c r="BZ442" s="1600"/>
      <c r="CA442" s="58"/>
      <c r="CB442" s="58"/>
    </row>
    <row r="443" spans="1:80" ht="38.25" x14ac:dyDescent="0.25">
      <c r="A443" s="38">
        <v>60102</v>
      </c>
      <c r="B443" s="1064">
        <v>601</v>
      </c>
      <c r="C443" s="249">
        <v>601</v>
      </c>
      <c r="D443" s="1342" t="s">
        <v>2126</v>
      </c>
      <c r="E443" s="468"/>
      <c r="F443" s="229"/>
      <c r="G443" s="229">
        <v>2013</v>
      </c>
      <c r="H443" s="318"/>
      <c r="I443" s="106" t="s">
        <v>2137</v>
      </c>
      <c r="J443" s="182">
        <v>238</v>
      </c>
      <c r="K443" s="112" t="s">
        <v>2138</v>
      </c>
      <c r="L443" s="499"/>
      <c r="M443" s="207"/>
      <c r="N443" s="518"/>
      <c r="O443" s="112"/>
      <c r="P443" s="112" t="s">
        <v>2129</v>
      </c>
      <c r="Q443" s="112" t="s">
        <v>4608</v>
      </c>
      <c r="R443" s="499" t="s">
        <v>1317</v>
      </c>
      <c r="S443" s="499" t="s">
        <v>1317</v>
      </c>
      <c r="T443" s="499"/>
      <c r="U443" s="499">
        <v>2013</v>
      </c>
      <c r="V443" s="58"/>
      <c r="W443" s="112" t="s">
        <v>2130</v>
      </c>
      <c r="X443" s="872" t="s">
        <v>2131</v>
      </c>
      <c r="Y443" s="207"/>
      <c r="Z443" s="207"/>
      <c r="AA443" s="499"/>
      <c r="AB443" s="49"/>
      <c r="AC443" s="208"/>
      <c r="AD443" s="335"/>
      <c r="AE443" s="335" t="s">
        <v>2139</v>
      </c>
      <c r="AF443" s="657" t="s">
        <v>2134</v>
      </c>
      <c r="AG443" s="1118" t="s">
        <v>2140</v>
      </c>
      <c r="AH443" s="556"/>
      <c r="AI443" s="1118"/>
      <c r="AJ443" s="887"/>
      <c r="AK443" s="471"/>
      <c r="AL443" s="485" t="s">
        <v>2136</v>
      </c>
      <c r="AM443" s="615"/>
      <c r="AN443" s="1308">
        <v>1</v>
      </c>
      <c r="AO443" s="1050" t="s">
        <v>1437</v>
      </c>
      <c r="AP443" s="1050" t="s">
        <v>1437</v>
      </c>
      <c r="AQ443" s="580"/>
      <c r="AR443" s="499"/>
      <c r="AS443" s="499"/>
      <c r="AT443" s="580"/>
      <c r="AU443" s="1001"/>
      <c r="AV443" s="499"/>
      <c r="AW443" s="499"/>
      <c r="AX443" s="499"/>
      <c r="AY443" s="499"/>
      <c r="AZ443" s="499"/>
      <c r="BA443" s="499"/>
      <c r="BB443" s="580"/>
      <c r="BC443" s="499"/>
      <c r="BD443" s="499"/>
      <c r="BE443" s="592"/>
      <c r="BF443" s="580"/>
      <c r="BG443" s="680"/>
      <c r="BH443" s="568"/>
      <c r="BI443" s="58"/>
      <c r="BJ443" s="1495"/>
      <c r="BK443" s="1126"/>
      <c r="BL443" s="1126"/>
      <c r="BM443" s="1126"/>
      <c r="BN443" s="1600"/>
      <c r="BO443" s="1118"/>
      <c r="BP443" s="1118"/>
      <c r="BQ443" s="1118"/>
      <c r="BR443" s="1118"/>
      <c r="BS443" s="1616"/>
      <c r="BT443" s="1126"/>
      <c r="BU443" s="1126"/>
      <c r="BV443" s="1129"/>
      <c r="BW443" s="1126"/>
      <c r="BX443" s="1126"/>
      <c r="BY443" s="1127"/>
      <c r="BZ443" s="1600"/>
      <c r="CA443" s="58"/>
      <c r="CB443" s="58"/>
    </row>
    <row r="444" spans="1:80" ht="51" x14ac:dyDescent="0.25">
      <c r="A444" s="21">
        <v>603</v>
      </c>
      <c r="B444" s="1064">
        <v>603</v>
      </c>
      <c r="C444" s="21">
        <v>603</v>
      </c>
      <c r="D444" s="1342" t="s">
        <v>2141</v>
      </c>
      <c r="E444" s="468"/>
      <c r="F444" s="229"/>
      <c r="G444" s="229">
        <v>2011</v>
      </c>
      <c r="H444" s="318"/>
      <c r="J444" s="24">
        <f>638+698</f>
        <v>1336</v>
      </c>
      <c r="K444" s="74" t="s">
        <v>2142</v>
      </c>
      <c r="P444" s="74" t="s">
        <v>2143</v>
      </c>
      <c r="Q444" s="74" t="s">
        <v>4609</v>
      </c>
      <c r="R444" s="107" t="s">
        <v>2063</v>
      </c>
      <c r="S444" s="107" t="s">
        <v>1317</v>
      </c>
      <c r="U444" s="107" t="s">
        <v>1415</v>
      </c>
      <c r="W444" s="74" t="s">
        <v>2144</v>
      </c>
      <c r="AE444" s="116" t="s">
        <v>2145</v>
      </c>
      <c r="AF444" s="642" t="s">
        <v>1853</v>
      </c>
      <c r="AG444" s="465" t="s">
        <v>2146</v>
      </c>
      <c r="AH444" s="555" t="s">
        <v>2147</v>
      </c>
      <c r="AI444" s="465"/>
      <c r="AJ444" s="888"/>
      <c r="AL444" s="468" t="s">
        <v>2148</v>
      </c>
      <c r="AN444" s="813">
        <v>1</v>
      </c>
      <c r="AO444" s="551" t="s">
        <v>1076</v>
      </c>
      <c r="AP444" s="551" t="s">
        <v>1076</v>
      </c>
      <c r="BB444" s="510"/>
      <c r="BE444" s="589"/>
      <c r="BJ444" s="1495" t="s">
        <v>1077</v>
      </c>
      <c r="BK444" s="1126" t="s">
        <v>1077</v>
      </c>
      <c r="BL444" s="1126" t="s">
        <v>1078</v>
      </c>
      <c r="BM444" s="1126" t="s">
        <v>1077</v>
      </c>
      <c r="BN444" s="1600"/>
      <c r="BO444" s="1118" t="s">
        <v>1077</v>
      </c>
      <c r="BP444" s="1118" t="s">
        <v>1077</v>
      </c>
      <c r="BQ444" s="1118" t="s">
        <v>1077</v>
      </c>
      <c r="BR444" s="1118"/>
      <c r="BS444" s="1616"/>
      <c r="BT444" s="1126" t="s">
        <v>1077</v>
      </c>
      <c r="BU444" s="1126" t="s">
        <v>1077</v>
      </c>
      <c r="BV444" s="1129" t="s">
        <v>1078</v>
      </c>
      <c r="BW444" s="1126" t="s">
        <v>1077</v>
      </c>
      <c r="BX444" s="1126" t="s">
        <v>1078</v>
      </c>
      <c r="BY444" s="1127" t="s">
        <v>1077</v>
      </c>
      <c r="BZ444" s="1600"/>
    </row>
    <row r="445" spans="1:80" ht="48.75" thickBot="1" x14ac:dyDescent="0.3">
      <c r="A445" s="21">
        <v>604</v>
      </c>
      <c r="B445" s="1064">
        <v>604</v>
      </c>
      <c r="C445" s="21">
        <v>604</v>
      </c>
      <c r="D445" s="1342" t="s">
        <v>2149</v>
      </c>
      <c r="E445" s="468"/>
      <c r="F445" s="229"/>
      <c r="G445" s="229">
        <v>2014</v>
      </c>
      <c r="H445" s="318"/>
      <c r="J445" s="24">
        <v>1336</v>
      </c>
      <c r="K445" s="74" t="s">
        <v>2150</v>
      </c>
      <c r="N445" s="511" t="s">
        <v>2151</v>
      </c>
      <c r="P445" s="74" t="s">
        <v>2152</v>
      </c>
      <c r="Q445" s="74" t="s">
        <v>4610</v>
      </c>
      <c r="R445" s="107" t="s">
        <v>1317</v>
      </c>
      <c r="S445" s="107" t="s">
        <v>1317</v>
      </c>
      <c r="U445" s="107">
        <v>2014</v>
      </c>
      <c r="W445" s="636" t="s">
        <v>2153</v>
      </c>
      <c r="Z445" s="401">
        <v>41913</v>
      </c>
      <c r="AA445" s="74" t="s">
        <v>2154</v>
      </c>
      <c r="AD445" s="74" t="s">
        <v>2155</v>
      </c>
      <c r="AE445" s="74"/>
      <c r="AF445" s="642" t="s">
        <v>1706</v>
      </c>
      <c r="AG445" s="465" t="s">
        <v>2146</v>
      </c>
      <c r="AH445" s="555" t="s">
        <v>1816</v>
      </c>
      <c r="AI445" s="465"/>
      <c r="AJ445" s="888"/>
      <c r="AL445" s="468" t="s">
        <v>2156</v>
      </c>
      <c r="AN445" s="813">
        <v>1</v>
      </c>
      <c r="AO445" s="551" t="s">
        <v>1076</v>
      </c>
      <c r="AP445" s="551" t="s">
        <v>1076</v>
      </c>
      <c r="AQ445" s="460" t="s">
        <v>1296</v>
      </c>
      <c r="AR445" s="107" t="s">
        <v>1151</v>
      </c>
      <c r="AT445" s="107" t="s">
        <v>1151</v>
      </c>
      <c r="AU445" s="998" t="s">
        <v>1151</v>
      </c>
      <c r="AV445" s="107" t="s">
        <v>1732</v>
      </c>
      <c r="AW445" s="107" t="s">
        <v>1304</v>
      </c>
      <c r="AX445" s="460" t="s">
        <v>2072</v>
      </c>
      <c r="AY445" s="461" t="s">
        <v>1816</v>
      </c>
      <c r="AZ445" s="497" t="s">
        <v>2157</v>
      </c>
      <c r="BA445" s="460" t="s">
        <v>1101</v>
      </c>
      <c r="BB445" s="460" t="s">
        <v>1101</v>
      </c>
      <c r="BC445" s="460" t="s">
        <v>1296</v>
      </c>
      <c r="BD445" s="460" t="s">
        <v>1296</v>
      </c>
      <c r="BE445" s="597" t="s">
        <v>1296</v>
      </c>
      <c r="BF445" s="107"/>
      <c r="BJ445" s="1495" t="s">
        <v>1077</v>
      </c>
      <c r="BK445" s="1126" t="s">
        <v>1077</v>
      </c>
      <c r="BL445" s="1126" t="s">
        <v>1077</v>
      </c>
      <c r="BM445" s="1126" t="s">
        <v>1077</v>
      </c>
      <c r="BN445" s="1600"/>
      <c r="BO445" s="1118" t="s">
        <v>1077</v>
      </c>
      <c r="BP445" s="1118" t="s">
        <v>1077</v>
      </c>
      <c r="BQ445" s="1118" t="s">
        <v>1077</v>
      </c>
      <c r="BR445" s="1118" t="s">
        <v>1077</v>
      </c>
      <c r="BS445" s="1616"/>
      <c r="BT445" s="1126" t="s">
        <v>1077</v>
      </c>
      <c r="BU445" s="1126" t="s">
        <v>1077</v>
      </c>
      <c r="BV445" s="1129" t="s">
        <v>1077</v>
      </c>
      <c r="BW445" s="1126" t="s">
        <v>1077</v>
      </c>
      <c r="BX445" s="1126" t="s">
        <v>1077</v>
      </c>
      <c r="BY445" s="1127" t="s">
        <v>1077</v>
      </c>
      <c r="BZ445" s="1600"/>
    </row>
    <row r="446" spans="1:80" s="58" customFormat="1" ht="72" x14ac:dyDescent="0.25">
      <c r="A446" s="21">
        <v>605</v>
      </c>
      <c r="B446" s="1064">
        <v>605</v>
      </c>
      <c r="C446" s="21">
        <v>605</v>
      </c>
      <c r="D446" s="1342" t="s">
        <v>2158</v>
      </c>
      <c r="E446" s="468"/>
      <c r="F446" s="229"/>
      <c r="G446" s="229">
        <v>2014</v>
      </c>
      <c r="H446" s="318"/>
      <c r="I446" s="41"/>
      <c r="J446" s="24">
        <v>1014</v>
      </c>
      <c r="K446" s="74" t="s">
        <v>2159</v>
      </c>
      <c r="L446" s="107"/>
      <c r="M446" s="121"/>
      <c r="N446" s="511" t="s">
        <v>2160</v>
      </c>
      <c r="O446" s="74" t="s">
        <v>2161</v>
      </c>
      <c r="P446" s="74" t="s">
        <v>2162</v>
      </c>
      <c r="Q446" s="74" t="s">
        <v>4611</v>
      </c>
      <c r="R446" s="107" t="s">
        <v>1110</v>
      </c>
      <c r="S446" s="107" t="s">
        <v>1092</v>
      </c>
      <c r="T446" s="107"/>
      <c r="U446" s="107"/>
      <c r="V446" s="121"/>
      <c r="W446" s="74" t="s">
        <v>1197</v>
      </c>
      <c r="X446" s="663" t="s">
        <v>2163</v>
      </c>
      <c r="Y446" s="121"/>
      <c r="Z446" s="107" t="s">
        <v>2164</v>
      </c>
      <c r="AA446" s="74" t="s">
        <v>2165</v>
      </c>
      <c r="AB446" s="3">
        <v>75.2</v>
      </c>
      <c r="AC446" s="223">
        <f xml:space="preserve"> (1279- 265)/1279</f>
        <v>0.79280688037529323</v>
      </c>
      <c r="AD446" s="497"/>
      <c r="AE446" s="121"/>
      <c r="AF446" s="642" t="s">
        <v>2166</v>
      </c>
      <c r="AG446" s="465" t="s">
        <v>1295</v>
      </c>
      <c r="AH446" s="555"/>
      <c r="AI446" s="465"/>
      <c r="AJ446" s="888"/>
      <c r="AK446" s="466"/>
      <c r="AL446" s="468" t="s">
        <v>2167</v>
      </c>
      <c r="AM446" s="612"/>
      <c r="AN446" s="813">
        <v>1</v>
      </c>
      <c r="AO446" s="551" t="s">
        <v>1295</v>
      </c>
      <c r="AP446" s="551" t="s">
        <v>1295</v>
      </c>
      <c r="AQ446" s="107" t="s">
        <v>1151</v>
      </c>
      <c r="AR446" s="107" t="s">
        <v>1151</v>
      </c>
      <c r="AS446" s="107"/>
      <c r="AT446" s="107" t="s">
        <v>1151</v>
      </c>
      <c r="AU446" s="998" t="s">
        <v>1151</v>
      </c>
      <c r="AV446" s="107" t="s">
        <v>1482</v>
      </c>
      <c r="AW446" s="107" t="s">
        <v>1151</v>
      </c>
      <c r="AX446" s="107" t="s">
        <v>2168</v>
      </c>
      <c r="AY446" s="497" t="s">
        <v>1481</v>
      </c>
      <c r="AZ446" s="497" t="s">
        <v>1482</v>
      </c>
      <c r="BA446" s="107" t="s">
        <v>1398</v>
      </c>
      <c r="BB446" s="107" t="s">
        <v>1398</v>
      </c>
      <c r="BC446" s="107" t="s">
        <v>1151</v>
      </c>
      <c r="BD446" s="107" t="s">
        <v>1151</v>
      </c>
      <c r="BE446" s="595" t="s">
        <v>1151</v>
      </c>
      <c r="BF446" s="107"/>
      <c r="BG446" s="596"/>
      <c r="BH446" s="565"/>
      <c r="BI446" s="1"/>
      <c r="BJ446" s="1495" t="s">
        <v>1077</v>
      </c>
      <c r="BK446" s="1126" t="s">
        <v>1077</v>
      </c>
      <c r="BL446" s="1126"/>
      <c r="BM446" s="1126" t="s">
        <v>1077</v>
      </c>
      <c r="BN446" s="1472"/>
      <c r="BO446" s="1118" t="s">
        <v>1077</v>
      </c>
      <c r="BP446" s="1118" t="s">
        <v>1077</v>
      </c>
      <c r="BQ446" s="1118" t="s">
        <v>1077</v>
      </c>
      <c r="BR446" s="1118" t="s">
        <v>1077</v>
      </c>
      <c r="BS446" s="1506"/>
      <c r="BT446" s="1126" t="s">
        <v>1077</v>
      </c>
      <c r="BU446" s="1126" t="s">
        <v>1077</v>
      </c>
      <c r="BV446" s="1129" t="s">
        <v>1077</v>
      </c>
      <c r="BW446" s="1126" t="s">
        <v>1077</v>
      </c>
      <c r="BX446" s="1126" t="s">
        <v>1077</v>
      </c>
      <c r="BY446" s="1127" t="s">
        <v>1077</v>
      </c>
      <c r="BZ446" s="1472"/>
      <c r="CA446" s="1"/>
      <c r="CB446" s="1"/>
    </row>
    <row r="447" spans="1:80" s="58" customFormat="1" ht="36" x14ac:dyDescent="0.25">
      <c r="A447" s="21">
        <v>606</v>
      </c>
      <c r="B447" s="1064">
        <v>606</v>
      </c>
      <c r="C447" s="21">
        <v>606</v>
      </c>
      <c r="D447" s="1342" t="s">
        <v>2169</v>
      </c>
      <c r="E447" s="318"/>
      <c r="F447" s="229"/>
      <c r="G447" s="229">
        <v>2016</v>
      </c>
      <c r="H447" s="318"/>
      <c r="I447" s="41"/>
      <c r="J447" s="24">
        <v>80</v>
      </c>
      <c r="K447" s="74" t="s">
        <v>2170</v>
      </c>
      <c r="L447" s="107"/>
      <c r="M447" s="121"/>
      <c r="N447" s="511" t="s">
        <v>2171</v>
      </c>
      <c r="O447" s="74"/>
      <c r="P447" s="116" t="s">
        <v>2172</v>
      </c>
      <c r="Q447" s="116" t="s">
        <v>2172</v>
      </c>
      <c r="R447" s="107" t="s">
        <v>1072</v>
      </c>
      <c r="S447" s="107" t="s">
        <v>1072</v>
      </c>
      <c r="T447" s="107"/>
      <c r="U447" s="107">
        <v>2011</v>
      </c>
      <c r="V447" s="121">
        <v>132512</v>
      </c>
      <c r="W447" s="1158" t="s">
        <v>2173</v>
      </c>
      <c r="X447" s="663" t="s">
        <v>2174</v>
      </c>
      <c r="Y447" s="121"/>
      <c r="Z447" s="121"/>
      <c r="AA447" s="74" t="s">
        <v>2175</v>
      </c>
      <c r="AB447" s="482">
        <v>0.34</v>
      </c>
      <c r="AC447" s="223">
        <f>71/80</f>
        <v>0.88749999999999996</v>
      </c>
      <c r="AD447" s="497" t="s">
        <v>2176</v>
      </c>
      <c r="AE447" s="74" t="s">
        <v>2175</v>
      </c>
      <c r="AF447" s="642" t="s">
        <v>2177</v>
      </c>
      <c r="AG447" s="465" t="s">
        <v>2140</v>
      </c>
      <c r="AH447" s="505" t="s">
        <v>2174</v>
      </c>
      <c r="AI447" s="465"/>
      <c r="AJ447" s="888"/>
      <c r="AK447" s="466"/>
      <c r="AL447" s="468" t="s">
        <v>2178</v>
      </c>
      <c r="AM447" s="612"/>
      <c r="AN447" s="813">
        <v>1</v>
      </c>
      <c r="AO447" s="551" t="s">
        <v>1437</v>
      </c>
      <c r="AP447" s="551" t="s">
        <v>1437</v>
      </c>
      <c r="AQ447" s="107" t="s">
        <v>1304</v>
      </c>
      <c r="AR447" s="107" t="s">
        <v>1151</v>
      </c>
      <c r="AS447" s="107"/>
      <c r="AT447" s="107" t="s">
        <v>1151</v>
      </c>
      <c r="AU447" s="998" t="s">
        <v>1151</v>
      </c>
      <c r="AV447" s="107" t="s">
        <v>1305</v>
      </c>
      <c r="AW447" s="107" t="s">
        <v>1304</v>
      </c>
      <c r="AX447" s="107" t="s">
        <v>2072</v>
      </c>
      <c r="AY447" s="497" t="s">
        <v>1669</v>
      </c>
      <c r="AZ447" s="497" t="s">
        <v>1482</v>
      </c>
      <c r="BA447" s="460" t="s">
        <v>1732</v>
      </c>
      <c r="BB447" s="107" t="s">
        <v>1398</v>
      </c>
      <c r="BC447" s="460" t="s">
        <v>1305</v>
      </c>
      <c r="BD447" s="460" t="s">
        <v>1296</v>
      </c>
      <c r="BE447" s="595" t="s">
        <v>1151</v>
      </c>
      <c r="BF447" s="107"/>
      <c r="BG447" s="596"/>
      <c r="BH447" s="565"/>
      <c r="BI447" s="1"/>
      <c r="BJ447" s="1495" t="s">
        <v>1077</v>
      </c>
      <c r="BK447" s="1126" t="s">
        <v>1077</v>
      </c>
      <c r="BL447" s="1126"/>
      <c r="BM447" s="1126" t="s">
        <v>1077</v>
      </c>
      <c r="BN447" s="1473"/>
      <c r="BO447" s="1118" t="s">
        <v>1077</v>
      </c>
      <c r="BP447" s="1118" t="s">
        <v>1077</v>
      </c>
      <c r="BQ447" s="1118" t="s">
        <v>1077</v>
      </c>
      <c r="BR447" s="1118" t="s">
        <v>1077</v>
      </c>
      <c r="BS447" s="1057"/>
      <c r="BT447" s="1126" t="s">
        <v>1077</v>
      </c>
      <c r="BU447" s="1126" t="s">
        <v>1077</v>
      </c>
      <c r="BV447" s="1129" t="s">
        <v>1077</v>
      </c>
      <c r="BW447" s="1126" t="s">
        <v>1077</v>
      </c>
      <c r="BX447" s="1126" t="s">
        <v>1077</v>
      </c>
      <c r="BY447" s="1127" t="s">
        <v>1077</v>
      </c>
      <c r="BZ447" s="1473"/>
      <c r="CA447" s="1"/>
      <c r="CB447" s="1"/>
    </row>
    <row r="448" spans="1:80" ht="38.25" x14ac:dyDescent="0.25">
      <c r="A448" s="21">
        <v>607</v>
      </c>
      <c r="B448" s="1064">
        <v>607</v>
      </c>
      <c r="C448" s="21">
        <v>607</v>
      </c>
      <c r="D448" s="1342" t="s">
        <v>2179</v>
      </c>
      <c r="E448" s="468"/>
      <c r="F448" s="229"/>
      <c r="G448" s="229">
        <v>2013</v>
      </c>
      <c r="H448" s="318"/>
      <c r="J448" s="24">
        <v>359</v>
      </c>
      <c r="K448" s="74" t="s">
        <v>2180</v>
      </c>
      <c r="N448" s="506" t="s">
        <v>2181</v>
      </c>
      <c r="P448" s="538" t="s">
        <v>1940</v>
      </c>
      <c r="Q448" s="538" t="s">
        <v>4612</v>
      </c>
      <c r="R448" s="107" t="s">
        <v>1086</v>
      </c>
      <c r="S448" s="107" t="s">
        <v>1086</v>
      </c>
      <c r="U448" s="107">
        <v>2021</v>
      </c>
      <c r="V448" s="121">
        <v>5710000</v>
      </c>
      <c r="X448" s="663" t="s">
        <v>2182</v>
      </c>
      <c r="Z448" s="121" t="s">
        <v>2183</v>
      </c>
      <c r="AF448" s="642" t="s">
        <v>2184</v>
      </c>
      <c r="AG448" s="465" t="s">
        <v>2140</v>
      </c>
      <c r="AH448" s="555" t="s">
        <v>2185</v>
      </c>
      <c r="AI448" s="465" t="s">
        <v>1925</v>
      </c>
      <c r="AJ448" s="888" t="s">
        <v>2186</v>
      </c>
      <c r="AL448" s="468" t="s">
        <v>2187</v>
      </c>
      <c r="AN448" s="813">
        <v>1</v>
      </c>
      <c r="AO448" s="551" t="s">
        <v>1076</v>
      </c>
      <c r="AP448" s="551" t="s">
        <v>1076</v>
      </c>
      <c r="AQ448" s="107" t="s">
        <v>1304</v>
      </c>
      <c r="AR448" s="497" t="s">
        <v>1151</v>
      </c>
      <c r="AS448" s="497" t="s">
        <v>2188</v>
      </c>
      <c r="AT448" s="107" t="s">
        <v>1151</v>
      </c>
      <c r="AU448" s="998" t="s">
        <v>1151</v>
      </c>
      <c r="AV448" s="107" t="s">
        <v>1101</v>
      </c>
      <c r="AW448" s="107" t="s">
        <v>1304</v>
      </c>
      <c r="AX448" s="107" t="s">
        <v>2072</v>
      </c>
      <c r="AY448" s="497" t="s">
        <v>1669</v>
      </c>
      <c r="AZ448" s="497" t="s">
        <v>1305</v>
      </c>
      <c r="BA448" s="460" t="s">
        <v>1296</v>
      </c>
      <c r="BB448" s="460" t="s">
        <v>1296</v>
      </c>
      <c r="BC448" s="460" t="s">
        <v>1296</v>
      </c>
      <c r="BD448" s="460" t="s">
        <v>1296</v>
      </c>
      <c r="BE448" s="595" t="s">
        <v>1151</v>
      </c>
      <c r="BF448" s="107"/>
      <c r="BJ448" s="1495" t="s">
        <v>1077</v>
      </c>
      <c r="BK448" s="1126" t="s">
        <v>1077</v>
      </c>
      <c r="BL448" s="1126"/>
      <c r="BM448" s="1126" t="s">
        <v>1077</v>
      </c>
      <c r="BN448" s="1473"/>
      <c r="BO448" s="1118" t="s">
        <v>1077</v>
      </c>
      <c r="BP448" s="1118" t="s">
        <v>1077</v>
      </c>
      <c r="BQ448" s="1118" t="s">
        <v>1077</v>
      </c>
      <c r="BR448" s="1118" t="s">
        <v>1077</v>
      </c>
      <c r="BS448" s="1057"/>
      <c r="BT448" s="1126" t="s">
        <v>1077</v>
      </c>
      <c r="BU448" s="1126" t="s">
        <v>1077</v>
      </c>
      <c r="BV448" s="1129" t="s">
        <v>1077</v>
      </c>
      <c r="BW448" s="1126" t="s">
        <v>1077</v>
      </c>
      <c r="BX448" s="1126"/>
      <c r="BY448" s="1127" t="s">
        <v>1077</v>
      </c>
      <c r="BZ448" s="1473"/>
    </row>
    <row r="449" spans="1:78" ht="25.5" x14ac:dyDescent="0.25">
      <c r="A449" s="38">
        <v>60801</v>
      </c>
      <c r="B449" s="1064">
        <v>608</v>
      </c>
      <c r="C449" s="21">
        <v>608</v>
      </c>
      <c r="D449" s="1342" t="s">
        <v>2189</v>
      </c>
      <c r="E449" s="468"/>
      <c r="F449" s="229"/>
      <c r="G449" s="229">
        <v>2013</v>
      </c>
      <c r="H449" s="318"/>
      <c r="J449" s="24">
        <v>258</v>
      </c>
      <c r="K449" s="74" t="s">
        <v>2190</v>
      </c>
      <c r="L449" s="74" t="s">
        <v>2191</v>
      </c>
      <c r="P449" s="74" t="s">
        <v>2192</v>
      </c>
      <c r="Q449" s="74" t="s">
        <v>1846</v>
      </c>
      <c r="R449" s="107" t="s">
        <v>1086</v>
      </c>
      <c r="S449" s="107" t="s">
        <v>1086</v>
      </c>
      <c r="U449" s="107">
        <v>2013</v>
      </c>
      <c r="V449" s="121">
        <v>4216555</v>
      </c>
      <c r="AF449" s="642" t="s">
        <v>2193</v>
      </c>
      <c r="AG449" s="465" t="s">
        <v>2146</v>
      </c>
      <c r="AH449" s="555" t="s">
        <v>2185</v>
      </c>
      <c r="AI449" s="465"/>
      <c r="AJ449" s="888"/>
      <c r="AL449" s="468" t="s">
        <v>2194</v>
      </c>
      <c r="AN449" s="813">
        <v>1</v>
      </c>
      <c r="AO449" s="551" t="s">
        <v>1076</v>
      </c>
      <c r="AP449" s="551" t="s">
        <v>1076</v>
      </c>
      <c r="AQ449" s="580"/>
      <c r="AR449" s="499"/>
      <c r="AS449" s="499"/>
      <c r="AT449" s="580"/>
      <c r="AU449" s="1001"/>
      <c r="AV449" s="499"/>
      <c r="AW449" s="499"/>
      <c r="AX449" s="499"/>
      <c r="AY449" s="499"/>
      <c r="AZ449" s="499"/>
      <c r="BA449" s="499"/>
      <c r="BB449" s="580"/>
      <c r="BC449" s="499"/>
      <c r="BD449" s="499"/>
      <c r="BE449" s="592"/>
      <c r="BF449" s="580"/>
      <c r="BG449" s="680"/>
      <c r="BJ449" s="1495" t="s">
        <v>1077</v>
      </c>
      <c r="BK449" s="1126" t="s">
        <v>1077</v>
      </c>
      <c r="BL449" s="1126"/>
      <c r="BM449" s="1126" t="s">
        <v>1077</v>
      </c>
      <c r="BN449" s="1473"/>
      <c r="BO449" s="1118" t="s">
        <v>1077</v>
      </c>
      <c r="BP449" s="1118" t="s">
        <v>1077</v>
      </c>
      <c r="BQ449" s="1118" t="s">
        <v>1077</v>
      </c>
      <c r="BR449" s="1118" t="s">
        <v>1077</v>
      </c>
      <c r="BS449" s="1057"/>
      <c r="BT449" s="1126" t="s">
        <v>1077</v>
      </c>
      <c r="BU449" s="1126" t="s">
        <v>1077</v>
      </c>
      <c r="BV449" s="1129"/>
      <c r="BW449" s="1126" t="s">
        <v>1077</v>
      </c>
      <c r="BX449" s="1126" t="s">
        <v>1078</v>
      </c>
      <c r="BY449" s="1127" t="s">
        <v>1077</v>
      </c>
      <c r="BZ449" s="1473"/>
    </row>
    <row r="450" spans="1:78" ht="24" x14ac:dyDescent="0.25">
      <c r="A450" s="38">
        <v>60802</v>
      </c>
      <c r="B450" s="1064">
        <v>608</v>
      </c>
      <c r="C450" s="21">
        <v>608</v>
      </c>
      <c r="D450" s="1342" t="s">
        <v>2189</v>
      </c>
      <c r="E450" s="318"/>
      <c r="F450" s="229"/>
      <c r="G450" s="229">
        <v>2013</v>
      </c>
      <c r="H450" s="318"/>
      <c r="J450" s="24">
        <v>403</v>
      </c>
      <c r="K450" s="74" t="s">
        <v>2195</v>
      </c>
      <c r="L450" s="74" t="s">
        <v>2196</v>
      </c>
      <c r="P450" s="74" t="s">
        <v>2192</v>
      </c>
      <c r="Q450" s="74" t="s">
        <v>1846</v>
      </c>
      <c r="R450" s="107" t="s">
        <v>1086</v>
      </c>
      <c r="S450" s="107" t="s">
        <v>1086</v>
      </c>
      <c r="U450" s="107">
        <v>2013</v>
      </c>
      <c r="V450" s="121">
        <v>4216555</v>
      </c>
      <c r="AI450" s="465"/>
      <c r="AJ450" s="888"/>
      <c r="AN450" s="813">
        <v>1</v>
      </c>
      <c r="AO450" s="551" t="s">
        <v>1076</v>
      </c>
      <c r="AP450" s="551" t="s">
        <v>1076</v>
      </c>
      <c r="AQ450" s="580"/>
      <c r="AR450" s="499"/>
      <c r="AS450" s="499"/>
      <c r="AT450" s="580"/>
      <c r="AU450" s="1001"/>
      <c r="AV450" s="499"/>
      <c r="AW450" s="499"/>
      <c r="AX450" s="499"/>
      <c r="AY450" s="499"/>
      <c r="AZ450" s="499"/>
      <c r="BA450" s="499"/>
      <c r="BB450" s="580"/>
      <c r="BC450" s="499"/>
      <c r="BD450" s="499"/>
      <c r="BE450" s="592"/>
      <c r="BF450" s="580"/>
      <c r="BG450" s="680"/>
      <c r="BJ450" s="1495" t="s">
        <v>1077</v>
      </c>
      <c r="BK450" s="1126" t="s">
        <v>1077</v>
      </c>
      <c r="BL450" s="1126"/>
      <c r="BM450" s="1126" t="s">
        <v>1077</v>
      </c>
      <c r="BN450" s="1473"/>
      <c r="BO450" s="1118" t="s">
        <v>1077</v>
      </c>
      <c r="BP450" s="1118" t="s">
        <v>1077</v>
      </c>
      <c r="BQ450" s="1118" t="s">
        <v>1077</v>
      </c>
      <c r="BR450" s="1118" t="s">
        <v>1077</v>
      </c>
      <c r="BS450" s="1057"/>
      <c r="BT450" s="1126" t="s">
        <v>1077</v>
      </c>
      <c r="BU450" s="1126" t="s">
        <v>1077</v>
      </c>
      <c r="BV450" s="1129"/>
      <c r="BW450" s="1126" t="s">
        <v>1077</v>
      </c>
      <c r="BX450" s="1126" t="s">
        <v>1078</v>
      </c>
      <c r="BY450" s="1127" t="s">
        <v>1077</v>
      </c>
      <c r="BZ450" s="1473"/>
    </row>
    <row r="451" spans="1:78" ht="48" x14ac:dyDescent="0.25">
      <c r="A451" s="21">
        <v>609</v>
      </c>
      <c r="B451" s="1064">
        <v>609</v>
      </c>
      <c r="C451" s="21">
        <v>609</v>
      </c>
      <c r="D451" s="1342" t="s">
        <v>2197</v>
      </c>
      <c r="E451" s="468"/>
      <c r="F451" s="229"/>
      <c r="G451" s="229">
        <v>2014</v>
      </c>
      <c r="H451" s="318"/>
      <c r="J451" s="147">
        <f>25+34+35</f>
        <v>94</v>
      </c>
      <c r="K451" s="74" t="s">
        <v>2198</v>
      </c>
      <c r="N451" s="511" t="s">
        <v>2199</v>
      </c>
      <c r="O451" s="74" t="s">
        <v>2200</v>
      </c>
      <c r="P451" s="74" t="s">
        <v>2201</v>
      </c>
      <c r="Q451" s="74" t="s">
        <v>4613</v>
      </c>
      <c r="R451" s="107" t="s">
        <v>1970</v>
      </c>
      <c r="S451" s="107" t="s">
        <v>1092</v>
      </c>
      <c r="U451" s="107">
        <v>2014</v>
      </c>
      <c r="V451" s="116">
        <v>6410000</v>
      </c>
      <c r="W451" s="1140" t="s">
        <v>2202</v>
      </c>
      <c r="Z451" s="74" t="s">
        <v>2203</v>
      </c>
      <c r="AB451" s="161">
        <v>0.96</v>
      </c>
      <c r="AC451" s="223">
        <f xml:space="preserve"> 94/123</f>
        <v>0.76422764227642281</v>
      </c>
      <c r="AD451" s="74" t="s">
        <v>2204</v>
      </c>
      <c r="AF451" s="642" t="s">
        <v>2205</v>
      </c>
      <c r="AG451" s="465" t="s">
        <v>1295</v>
      </c>
      <c r="AI451" s="465"/>
      <c r="AJ451" s="888"/>
      <c r="AL451" s="468" t="s">
        <v>2206</v>
      </c>
      <c r="AN451" s="813">
        <v>1</v>
      </c>
      <c r="AO451" s="551" t="s">
        <v>1295</v>
      </c>
      <c r="AP451" s="551" t="s">
        <v>1295</v>
      </c>
      <c r="AQ451" s="107" t="s">
        <v>1151</v>
      </c>
      <c r="AR451" s="107" t="s">
        <v>1151</v>
      </c>
      <c r="AT451" s="107" t="s">
        <v>1151</v>
      </c>
      <c r="AU451" s="998" t="s">
        <v>1151</v>
      </c>
      <c r="AV451" s="107" t="s">
        <v>1482</v>
      </c>
      <c r="AW451" s="460" t="s">
        <v>2207</v>
      </c>
      <c r="AX451" s="460" t="s">
        <v>2072</v>
      </c>
      <c r="AY451" s="461" t="s">
        <v>1481</v>
      </c>
      <c r="AZ451" s="461" t="s">
        <v>1482</v>
      </c>
      <c r="BA451" s="107" t="s">
        <v>1398</v>
      </c>
      <c r="BB451" s="460" t="s">
        <v>1482</v>
      </c>
      <c r="BC451" s="460" t="s">
        <v>1296</v>
      </c>
      <c r="BD451" s="460" t="s">
        <v>1296</v>
      </c>
      <c r="BE451" s="595" t="s">
        <v>1151</v>
      </c>
      <c r="BF451" s="107"/>
      <c r="BJ451" s="1495" t="s">
        <v>1077</v>
      </c>
      <c r="BK451" s="1126" t="s">
        <v>1077</v>
      </c>
      <c r="BL451" s="1126" t="s">
        <v>1077</v>
      </c>
      <c r="BM451" s="1126" t="s">
        <v>1077</v>
      </c>
      <c r="BN451" s="1473"/>
      <c r="BO451" s="1118" t="s">
        <v>1077</v>
      </c>
      <c r="BP451" s="1118" t="s">
        <v>1077</v>
      </c>
      <c r="BQ451" s="1118" t="s">
        <v>1077</v>
      </c>
      <c r="BR451" s="1118" t="s">
        <v>1077</v>
      </c>
      <c r="BS451" s="1057"/>
      <c r="BT451" s="1126" t="s">
        <v>1077</v>
      </c>
      <c r="BU451" s="1126" t="s">
        <v>1077</v>
      </c>
      <c r="BV451" s="1129" t="s">
        <v>1077</v>
      </c>
      <c r="BW451" s="1126" t="s">
        <v>1077</v>
      </c>
      <c r="BX451" s="1126" t="s">
        <v>1077</v>
      </c>
      <c r="BY451" s="1127" t="s">
        <v>1077</v>
      </c>
      <c r="BZ451" s="1473"/>
    </row>
    <row r="452" spans="1:78" ht="51" x14ac:dyDescent="0.25">
      <c r="A452" s="21">
        <v>610</v>
      </c>
      <c r="B452" s="1064">
        <v>610</v>
      </c>
      <c r="C452" s="21">
        <v>610</v>
      </c>
      <c r="D452" s="1342" t="s">
        <v>2208</v>
      </c>
      <c r="E452" s="468"/>
      <c r="F452" s="229"/>
      <c r="G452" s="229">
        <v>2016</v>
      </c>
      <c r="H452" s="318"/>
      <c r="J452" s="577">
        <v>3336</v>
      </c>
      <c r="K452" s="74" t="s">
        <v>2209</v>
      </c>
      <c r="M452" s="74" t="s">
        <v>2210</v>
      </c>
      <c r="N452" s="511" t="s">
        <v>2211</v>
      </c>
      <c r="O452" s="1146">
        <v>0.5</v>
      </c>
      <c r="P452" s="513"/>
      <c r="Q452" s="513"/>
      <c r="R452" s="460" t="s">
        <v>1072</v>
      </c>
      <c r="S452" s="460" t="s">
        <v>1072</v>
      </c>
      <c r="Y452" s="74" t="s">
        <v>2212</v>
      </c>
      <c r="Z452" s="74" t="s">
        <v>2213</v>
      </c>
      <c r="AB452" s="223">
        <f xml:space="preserve"> 3336/ (13403-6417)</f>
        <v>0.47752648153449756</v>
      </c>
      <c r="AG452" s="465" t="s">
        <v>2214</v>
      </c>
      <c r="AI452" s="465"/>
      <c r="AJ452" s="888"/>
      <c r="AL452" s="468" t="s">
        <v>2215</v>
      </c>
      <c r="AN452" s="813">
        <v>1</v>
      </c>
      <c r="AO452" s="551" t="s">
        <v>1910</v>
      </c>
      <c r="AP452" s="551" t="s">
        <v>1910</v>
      </c>
      <c r="AQ452" s="497" t="s">
        <v>1304</v>
      </c>
      <c r="AR452" s="497" t="s">
        <v>1151</v>
      </c>
      <c r="AS452" s="497" t="s">
        <v>2216</v>
      </c>
      <c r="AT452" s="107" t="s">
        <v>1304</v>
      </c>
      <c r="AU452" s="998" t="s">
        <v>1101</v>
      </c>
      <c r="AV452" s="107" t="s">
        <v>2157</v>
      </c>
      <c r="AW452" s="107" t="s">
        <v>1151</v>
      </c>
      <c r="AX452" s="460" t="s">
        <v>2168</v>
      </c>
      <c r="AY452" s="461" t="s">
        <v>1481</v>
      </c>
      <c r="AZ452" s="461" t="s">
        <v>1482</v>
      </c>
      <c r="BA452" s="107" t="s">
        <v>1482</v>
      </c>
      <c r="BB452" s="107" t="s">
        <v>1101</v>
      </c>
      <c r="BC452" s="107" t="s">
        <v>1151</v>
      </c>
      <c r="BD452" s="107" t="s">
        <v>1151</v>
      </c>
      <c r="BE452" s="595" t="s">
        <v>1151</v>
      </c>
      <c r="BF452" s="107"/>
      <c r="BJ452" s="1495" t="s">
        <v>1077</v>
      </c>
      <c r="BK452" s="1126" t="s">
        <v>1077</v>
      </c>
      <c r="BL452" s="1126" t="s">
        <v>1078</v>
      </c>
      <c r="BM452" s="1126" t="s">
        <v>1078</v>
      </c>
      <c r="BN452" s="1473"/>
      <c r="BO452" s="1118" t="s">
        <v>1077</v>
      </c>
      <c r="BP452" s="1118" t="s">
        <v>1078</v>
      </c>
      <c r="BQ452" s="1118" t="s">
        <v>1077</v>
      </c>
      <c r="BR452" s="1118" t="s">
        <v>1077</v>
      </c>
      <c r="BS452" s="1057"/>
      <c r="BT452" s="1126" t="s">
        <v>1077</v>
      </c>
      <c r="BU452" s="1126" t="s">
        <v>1077</v>
      </c>
      <c r="BV452" s="1129"/>
      <c r="BW452" s="1126" t="s">
        <v>1077</v>
      </c>
      <c r="BX452" s="1126" t="s">
        <v>1078</v>
      </c>
      <c r="BY452" s="1127"/>
      <c r="BZ452" s="1473"/>
    </row>
    <row r="453" spans="1:78" ht="96" x14ac:dyDescent="0.25">
      <c r="A453" s="21">
        <v>611</v>
      </c>
      <c r="B453" s="1064">
        <v>611</v>
      </c>
      <c r="C453" s="21">
        <v>611</v>
      </c>
      <c r="D453" s="1342" t="s">
        <v>2217</v>
      </c>
      <c r="E453" s="465"/>
      <c r="F453" s="229"/>
      <c r="G453" s="229">
        <v>2014</v>
      </c>
      <c r="H453" s="318"/>
      <c r="J453" s="182" t="s">
        <v>1101</v>
      </c>
      <c r="K453" s="74" t="s">
        <v>2218</v>
      </c>
      <c r="P453" s="74" t="s">
        <v>2219</v>
      </c>
      <c r="Q453" s="74" t="s">
        <v>2219</v>
      </c>
      <c r="R453" s="107" t="s">
        <v>1317</v>
      </c>
      <c r="S453" s="107" t="s">
        <v>1317</v>
      </c>
      <c r="U453" s="107">
        <v>2014</v>
      </c>
      <c r="W453" s="74" t="s">
        <v>2220</v>
      </c>
      <c r="X453" s="663" t="s">
        <v>2221</v>
      </c>
      <c r="Z453" s="121" t="s">
        <v>2222</v>
      </c>
      <c r="AA453" s="107">
        <v>8</v>
      </c>
      <c r="AB453" s="74" t="s">
        <v>2223</v>
      </c>
      <c r="AD453" s="74" t="s">
        <v>2224</v>
      </c>
      <c r="AG453" s="465" t="s">
        <v>2140</v>
      </c>
      <c r="AH453" s="505" t="s">
        <v>2225</v>
      </c>
      <c r="AI453" s="465"/>
      <c r="AJ453" s="888"/>
      <c r="AK453" s="468" t="s">
        <v>2226</v>
      </c>
      <c r="AL453" s="468" t="s">
        <v>2227</v>
      </c>
      <c r="AN453" s="813">
        <v>1</v>
      </c>
      <c r="AO453" s="551" t="s">
        <v>1076</v>
      </c>
      <c r="AP453" s="551" t="s">
        <v>1076</v>
      </c>
      <c r="AQ453" s="460" t="s">
        <v>1304</v>
      </c>
      <c r="AR453" s="497" t="s">
        <v>1151</v>
      </c>
      <c r="AS453" s="497" t="s">
        <v>2228</v>
      </c>
      <c r="AT453" s="107" t="s">
        <v>1151</v>
      </c>
      <c r="AU453" s="998" t="s">
        <v>1151</v>
      </c>
      <c r="AV453" s="107" t="s">
        <v>2157</v>
      </c>
      <c r="AW453" s="460" t="s">
        <v>1296</v>
      </c>
      <c r="AX453" s="460" t="s">
        <v>2168</v>
      </c>
      <c r="AY453" s="497" t="s">
        <v>1669</v>
      </c>
      <c r="AZ453" s="497" t="s">
        <v>2229</v>
      </c>
      <c r="BA453" s="107" t="s">
        <v>1305</v>
      </c>
      <c r="BB453" s="460" t="s">
        <v>1296</v>
      </c>
      <c r="BC453" s="460" t="s">
        <v>1296</v>
      </c>
      <c r="BD453" s="460" t="s">
        <v>1296</v>
      </c>
      <c r="BE453" s="595" t="s">
        <v>1151</v>
      </c>
      <c r="BF453" s="107"/>
      <c r="BJ453" s="1495" t="s">
        <v>1077</v>
      </c>
      <c r="BK453" s="1126" t="s">
        <v>1077</v>
      </c>
      <c r="BL453" s="1126"/>
      <c r="BM453" s="1126"/>
      <c r="BN453" s="1473"/>
      <c r="BO453" s="1118" t="s">
        <v>1077</v>
      </c>
      <c r="BP453" s="1118" t="s">
        <v>1077</v>
      </c>
      <c r="BQ453" s="1118" t="s">
        <v>1077</v>
      </c>
      <c r="BR453" s="1118" t="s">
        <v>1077</v>
      </c>
      <c r="BS453" s="1057"/>
      <c r="BT453" s="1126" t="s">
        <v>1078</v>
      </c>
      <c r="BU453" s="1126" t="s">
        <v>1077</v>
      </c>
      <c r="BV453" s="1129"/>
      <c r="BW453" s="1126" t="s">
        <v>1077</v>
      </c>
      <c r="BX453" s="1126" t="s">
        <v>1077</v>
      </c>
      <c r="BY453" s="1127" t="s">
        <v>1077</v>
      </c>
      <c r="BZ453" s="1473"/>
    </row>
    <row r="454" spans="1:78" ht="45.75" customHeight="1" x14ac:dyDescent="0.25">
      <c r="A454" s="21">
        <v>612</v>
      </c>
      <c r="B454" s="1064">
        <v>612</v>
      </c>
      <c r="C454" s="21">
        <v>612</v>
      </c>
      <c r="D454" s="1342" t="s">
        <v>759</v>
      </c>
      <c r="E454" s="468"/>
      <c r="F454" s="229"/>
      <c r="G454" s="229">
        <v>2013</v>
      </c>
      <c r="H454" s="318"/>
      <c r="J454" s="24">
        <v>658</v>
      </c>
      <c r="K454" s="74" t="s">
        <v>2230</v>
      </c>
      <c r="P454" s="74" t="s">
        <v>2231</v>
      </c>
      <c r="Q454" s="74" t="s">
        <v>2231</v>
      </c>
      <c r="R454" s="107" t="s">
        <v>1317</v>
      </c>
      <c r="S454" s="107" t="s">
        <v>1317</v>
      </c>
      <c r="U454" s="660">
        <v>2013</v>
      </c>
      <c r="V454" s="1583"/>
      <c r="W454" s="1159" t="s">
        <v>2232</v>
      </c>
      <c r="Z454" s="121" t="s">
        <v>2233</v>
      </c>
      <c r="AG454" s="465" t="s">
        <v>2146</v>
      </c>
      <c r="AH454" s="555" t="s">
        <v>2234</v>
      </c>
      <c r="AI454" s="465"/>
      <c r="AJ454" s="888"/>
      <c r="AL454" s="468" t="s">
        <v>2235</v>
      </c>
      <c r="AN454" s="813">
        <v>1</v>
      </c>
      <c r="AO454" s="551" t="s">
        <v>1076</v>
      </c>
      <c r="AP454" s="551" t="s">
        <v>1076</v>
      </c>
      <c r="AQ454" s="580"/>
      <c r="AR454" s="499"/>
      <c r="AS454" s="499"/>
      <c r="AT454" s="107" t="s">
        <v>1151</v>
      </c>
      <c r="AU454" s="1001"/>
      <c r="AV454" s="499"/>
      <c r="AW454" s="499"/>
      <c r="AX454" s="584"/>
      <c r="AY454" s="499"/>
      <c r="AZ454" s="499"/>
      <c r="BA454" s="499"/>
      <c r="BB454" s="580"/>
      <c r="BC454" s="460" t="s">
        <v>1296</v>
      </c>
      <c r="BD454" s="460" t="s">
        <v>1296</v>
      </c>
      <c r="BE454" s="592"/>
      <c r="BF454" s="580"/>
      <c r="BG454" s="680"/>
      <c r="BJ454" s="1495" t="s">
        <v>1077</v>
      </c>
      <c r="BK454" s="1126" t="s">
        <v>1077</v>
      </c>
      <c r="BL454" s="1126"/>
      <c r="BM454" s="1126" t="s">
        <v>1077</v>
      </c>
      <c r="BN454" s="1473"/>
      <c r="BO454" s="1118" t="s">
        <v>1077</v>
      </c>
      <c r="BP454" s="1118" t="s">
        <v>1077</v>
      </c>
      <c r="BQ454" s="1118"/>
      <c r="BR454" s="1118"/>
      <c r="BS454" s="1057"/>
      <c r="BT454" s="1126" t="s">
        <v>1077</v>
      </c>
      <c r="BU454" s="1126" t="s">
        <v>1077</v>
      </c>
      <c r="BV454" s="1129"/>
      <c r="BW454" s="1126" t="s">
        <v>1077</v>
      </c>
      <c r="BX454" s="1126" t="s">
        <v>1078</v>
      </c>
      <c r="BY454" s="1127" t="s">
        <v>1078</v>
      </c>
      <c r="BZ454" s="1473"/>
    </row>
    <row r="455" spans="1:78" ht="72" customHeight="1" x14ac:dyDescent="0.25">
      <c r="A455" s="21">
        <v>613</v>
      </c>
      <c r="B455" s="1064">
        <v>613</v>
      </c>
      <c r="C455" s="21">
        <v>613</v>
      </c>
      <c r="D455" s="1342" t="s">
        <v>2236</v>
      </c>
      <c r="E455" s="468"/>
      <c r="F455" s="229"/>
      <c r="G455" s="229">
        <v>2011</v>
      </c>
      <c r="H455" s="318"/>
      <c r="J455" s="808">
        <v>13631</v>
      </c>
      <c r="K455" s="74" t="s">
        <v>2237</v>
      </c>
      <c r="L455" s="74" t="s">
        <v>2238</v>
      </c>
      <c r="P455" s="74" t="s">
        <v>2239</v>
      </c>
      <c r="Q455" s="74" t="s">
        <v>4614</v>
      </c>
      <c r="R455" s="107" t="s">
        <v>1898</v>
      </c>
      <c r="S455" s="107" t="s">
        <v>1086</v>
      </c>
      <c r="U455" s="107">
        <v>2011</v>
      </c>
      <c r="V455" s="121">
        <v>1351275</v>
      </c>
      <c r="X455" s="663" t="s">
        <v>2240</v>
      </c>
      <c r="Z455" s="74" t="s">
        <v>2241</v>
      </c>
      <c r="AF455" s="642" t="s">
        <v>2242</v>
      </c>
      <c r="AG455" s="465" t="s">
        <v>2146</v>
      </c>
      <c r="AH455" s="505" t="s">
        <v>2243</v>
      </c>
      <c r="AI455" s="465"/>
      <c r="AJ455" s="888"/>
      <c r="AK455" s="468" t="s">
        <v>2244</v>
      </c>
      <c r="AL455" s="468" t="s">
        <v>2245</v>
      </c>
      <c r="AN455" s="813">
        <v>1</v>
      </c>
      <c r="AO455" s="551" t="s">
        <v>1076</v>
      </c>
      <c r="AP455" s="551" t="s">
        <v>1076</v>
      </c>
      <c r="AQ455" s="107" t="s">
        <v>1304</v>
      </c>
      <c r="AR455" s="107" t="s">
        <v>1101</v>
      </c>
      <c r="AT455" s="107" t="s">
        <v>1151</v>
      </c>
      <c r="AU455" s="998" t="s">
        <v>1151</v>
      </c>
      <c r="AV455" s="107" t="s">
        <v>1101</v>
      </c>
      <c r="AW455" s="107" t="s">
        <v>1304</v>
      </c>
      <c r="AX455" s="460" t="s">
        <v>2072</v>
      </c>
      <c r="AY455" s="461" t="s">
        <v>1481</v>
      </c>
      <c r="AZ455" s="461" t="s">
        <v>1305</v>
      </c>
      <c r="BA455" s="460" t="s">
        <v>1296</v>
      </c>
      <c r="BB455" s="460" t="s">
        <v>1296</v>
      </c>
      <c r="BC455" s="107" t="s">
        <v>1304</v>
      </c>
      <c r="BD455" s="107" t="s">
        <v>1304</v>
      </c>
      <c r="BE455" s="595" t="s">
        <v>1151</v>
      </c>
      <c r="BF455" s="107"/>
      <c r="BJ455" s="1495" t="s">
        <v>1077</v>
      </c>
      <c r="BK455" s="1126" t="s">
        <v>1077</v>
      </c>
      <c r="BL455" s="1126"/>
      <c r="BM455" s="1126" t="s">
        <v>1077</v>
      </c>
      <c r="BN455" s="1473"/>
      <c r="BO455" s="1118" t="s">
        <v>1077</v>
      </c>
      <c r="BP455" s="1118" t="s">
        <v>1078</v>
      </c>
      <c r="BQ455" s="1118"/>
      <c r="BR455" s="1118" t="s">
        <v>1077</v>
      </c>
      <c r="BS455" s="1057"/>
      <c r="BT455" s="1126" t="s">
        <v>1077</v>
      </c>
      <c r="BU455" s="1126" t="s">
        <v>1077</v>
      </c>
      <c r="BV455" s="1129"/>
      <c r="BW455" s="1126" t="s">
        <v>1077</v>
      </c>
      <c r="BX455" s="1126" t="s">
        <v>1078</v>
      </c>
      <c r="BY455" s="1127" t="s">
        <v>1077</v>
      </c>
      <c r="BZ455" s="1473"/>
    </row>
    <row r="456" spans="1:78" ht="75" customHeight="1" x14ac:dyDescent="0.25">
      <c r="A456" s="21">
        <v>614</v>
      </c>
      <c r="B456" s="1064">
        <v>614</v>
      </c>
      <c r="C456" s="21">
        <v>614</v>
      </c>
      <c r="D456" s="1342" t="s">
        <v>2246</v>
      </c>
      <c r="E456" s="468"/>
      <c r="F456" s="229"/>
      <c r="G456" s="229">
        <v>2011</v>
      </c>
      <c r="H456" s="318"/>
      <c r="J456" s="808">
        <v>57096</v>
      </c>
      <c r="K456" s="74" t="s">
        <v>2247</v>
      </c>
      <c r="M456" s="74" t="s">
        <v>2248</v>
      </c>
      <c r="N456" s="506" t="s">
        <v>2249</v>
      </c>
      <c r="P456" s="74" t="s">
        <v>2239</v>
      </c>
      <c r="Q456" s="74" t="s">
        <v>4614</v>
      </c>
      <c r="R456" s="107" t="s">
        <v>1898</v>
      </c>
      <c r="S456" s="107" t="s">
        <v>1086</v>
      </c>
      <c r="U456" s="107">
        <v>2011</v>
      </c>
      <c r="V456" s="121">
        <v>1351275</v>
      </c>
      <c r="X456" s="663" t="s">
        <v>2250</v>
      </c>
      <c r="Z456" s="74" t="s">
        <v>2251</v>
      </c>
      <c r="AF456" s="507" t="s">
        <v>2252</v>
      </c>
      <c r="AG456" s="465" t="s">
        <v>2146</v>
      </c>
      <c r="AI456" s="465"/>
      <c r="AJ456" s="888"/>
      <c r="AK456" s="468" t="s">
        <v>2253</v>
      </c>
      <c r="AL456" s="468" t="s">
        <v>2245</v>
      </c>
      <c r="AN456" s="813">
        <v>1</v>
      </c>
      <c r="AO456" s="551" t="s">
        <v>1076</v>
      </c>
      <c r="AP456" s="551" t="s">
        <v>1076</v>
      </c>
      <c r="AQ456" s="107" t="s">
        <v>1304</v>
      </c>
      <c r="AR456" s="107" t="s">
        <v>1304</v>
      </c>
      <c r="AT456" s="107" t="s">
        <v>1151</v>
      </c>
      <c r="AU456" s="998" t="s">
        <v>1151</v>
      </c>
      <c r="AV456" s="107" t="s">
        <v>1101</v>
      </c>
      <c r="AW456" s="107" t="s">
        <v>1304</v>
      </c>
      <c r="AX456" s="460" t="s">
        <v>2168</v>
      </c>
      <c r="AY456" s="461" t="s">
        <v>1481</v>
      </c>
      <c r="AZ456" s="461" t="s">
        <v>1305</v>
      </c>
      <c r="BA456" s="460" t="s">
        <v>1296</v>
      </c>
      <c r="BB456" s="460" t="s">
        <v>1296</v>
      </c>
      <c r="BC456" s="460" t="s">
        <v>1296</v>
      </c>
      <c r="BD456" s="460" t="s">
        <v>1296</v>
      </c>
      <c r="BE456" s="595" t="s">
        <v>1151</v>
      </c>
      <c r="BF456" s="107"/>
      <c r="BJ456" s="1495" t="s">
        <v>1077</v>
      </c>
      <c r="BK456" s="1126" t="s">
        <v>1077</v>
      </c>
      <c r="BL456" s="1126"/>
      <c r="BM456" s="1126" t="s">
        <v>1077</v>
      </c>
      <c r="BN456" s="1473"/>
      <c r="BO456" s="1118" t="s">
        <v>1077</v>
      </c>
      <c r="BP456" s="1118" t="s">
        <v>1077</v>
      </c>
      <c r="BQ456" s="1118"/>
      <c r="BR456" s="1118" t="s">
        <v>1077</v>
      </c>
      <c r="BS456" s="1057"/>
      <c r="BT456" s="1126" t="s">
        <v>1077</v>
      </c>
      <c r="BU456" s="1126" t="s">
        <v>1077</v>
      </c>
      <c r="BV456" s="1129"/>
      <c r="BW456" s="1126" t="s">
        <v>1077</v>
      </c>
      <c r="BX456" s="1126" t="s">
        <v>1078</v>
      </c>
      <c r="BY456" s="1127" t="s">
        <v>1077</v>
      </c>
      <c r="BZ456" s="1473"/>
    </row>
    <row r="457" spans="1:78" ht="60" x14ac:dyDescent="0.25">
      <c r="A457" s="21">
        <v>615</v>
      </c>
      <c r="B457" s="1064">
        <v>615</v>
      </c>
      <c r="C457" s="21">
        <v>615</v>
      </c>
      <c r="D457" s="1342" t="s">
        <v>2254</v>
      </c>
      <c r="E457" s="468"/>
      <c r="F457" s="229"/>
      <c r="G457" s="229">
        <v>2016</v>
      </c>
      <c r="H457" s="318"/>
      <c r="J457" s="803">
        <v>3977</v>
      </c>
      <c r="K457" s="74" t="s">
        <v>2255</v>
      </c>
      <c r="M457" s="74" t="s">
        <v>2256</v>
      </c>
      <c r="N457" s="506" t="s">
        <v>2257</v>
      </c>
      <c r="O457" s="74" t="s">
        <v>2258</v>
      </c>
      <c r="P457" s="74" t="s">
        <v>2259</v>
      </c>
      <c r="Q457" s="74" t="s">
        <v>4615</v>
      </c>
      <c r="R457" s="107" t="s">
        <v>1317</v>
      </c>
      <c r="S457" s="107" t="s">
        <v>1317</v>
      </c>
      <c r="U457" s="107">
        <v>2016</v>
      </c>
      <c r="V457" s="121">
        <v>27900000</v>
      </c>
      <c r="X457" s="663" t="s">
        <v>2260</v>
      </c>
      <c r="Y457" s="74" t="s">
        <v>2261</v>
      </c>
      <c r="Z457" s="74" t="s">
        <v>2262</v>
      </c>
      <c r="AD457" s="74" t="s">
        <v>2263</v>
      </c>
      <c r="AE457" s="74"/>
      <c r="AF457" s="507" t="s">
        <v>2264</v>
      </c>
      <c r="AG457" s="465" t="s">
        <v>2140</v>
      </c>
      <c r="AI457" s="465" t="s">
        <v>1925</v>
      </c>
      <c r="AJ457" s="888" t="s">
        <v>2265</v>
      </c>
      <c r="AL457" s="468" t="s">
        <v>2266</v>
      </c>
      <c r="AN457" s="813">
        <v>1</v>
      </c>
      <c r="AO457" s="551" t="s">
        <v>1437</v>
      </c>
      <c r="AP457" s="551" t="s">
        <v>1437</v>
      </c>
      <c r="AQ457" s="107" t="s">
        <v>1304</v>
      </c>
      <c r="AR457" s="107" t="s">
        <v>1151</v>
      </c>
      <c r="AT457" s="107" t="s">
        <v>1151</v>
      </c>
      <c r="AU457" s="998" t="s">
        <v>1151</v>
      </c>
      <c r="AV457" s="107" t="s">
        <v>1101</v>
      </c>
      <c r="AW457" s="107" t="s">
        <v>1304</v>
      </c>
      <c r="AX457" s="460" t="s">
        <v>2168</v>
      </c>
      <c r="AY457" s="461" t="s">
        <v>1481</v>
      </c>
      <c r="AZ457" s="461" t="s">
        <v>1482</v>
      </c>
      <c r="BA457" s="460" t="s">
        <v>1296</v>
      </c>
      <c r="BB457" s="107" t="s">
        <v>1101</v>
      </c>
      <c r="BC457" s="460" t="s">
        <v>1296</v>
      </c>
      <c r="BD457" s="460" t="s">
        <v>1296</v>
      </c>
      <c r="BE457" s="595" t="s">
        <v>1151</v>
      </c>
      <c r="BF457" s="107"/>
      <c r="BJ457" s="1495" t="s">
        <v>1077</v>
      </c>
      <c r="BK457" s="1126" t="s">
        <v>1077</v>
      </c>
      <c r="BL457" s="1126"/>
      <c r="BM457" s="1126" t="s">
        <v>1077</v>
      </c>
      <c r="BN457" s="1473"/>
      <c r="BO457" s="1118" t="s">
        <v>1077</v>
      </c>
      <c r="BP457" s="1118" t="s">
        <v>1077</v>
      </c>
      <c r="BQ457" s="1118" t="s">
        <v>1078</v>
      </c>
      <c r="BR457" s="1118" t="s">
        <v>1078</v>
      </c>
      <c r="BS457" s="1057"/>
      <c r="BT457" s="1126" t="s">
        <v>1077</v>
      </c>
      <c r="BU457" s="1126" t="s">
        <v>1077</v>
      </c>
      <c r="BV457" s="1129" t="s">
        <v>1077</v>
      </c>
      <c r="BW457" s="1126" t="s">
        <v>1077</v>
      </c>
      <c r="BX457" s="1126" t="s">
        <v>1078</v>
      </c>
      <c r="BY457" s="1127" t="s">
        <v>1077</v>
      </c>
      <c r="BZ457" s="1473"/>
    </row>
    <row r="458" spans="1:78" ht="60" x14ac:dyDescent="0.25">
      <c r="A458" s="21">
        <v>616</v>
      </c>
      <c r="B458" s="1064">
        <v>616</v>
      </c>
      <c r="C458" s="234">
        <v>616</v>
      </c>
      <c r="D458" s="1342" t="s">
        <v>2267</v>
      </c>
      <c r="E458" s="468"/>
      <c r="F458" s="229"/>
      <c r="G458" s="229">
        <v>2015</v>
      </c>
      <c r="H458" s="318"/>
      <c r="J458" s="24">
        <v>3817</v>
      </c>
      <c r="K458" s="74" t="s">
        <v>2268</v>
      </c>
      <c r="N458" s="506" t="s">
        <v>2269</v>
      </c>
      <c r="O458" s="74" t="s">
        <v>2270</v>
      </c>
      <c r="P458" s="116" t="s">
        <v>2271</v>
      </c>
      <c r="Q458" s="116" t="s">
        <v>4616</v>
      </c>
      <c r="R458" s="107" t="s">
        <v>2272</v>
      </c>
      <c r="S458" s="107" t="s">
        <v>2273</v>
      </c>
      <c r="U458" s="107">
        <v>2015</v>
      </c>
      <c r="W458" s="74" t="s">
        <v>2274</v>
      </c>
      <c r="Y458" s="74" t="s">
        <v>2275</v>
      </c>
      <c r="Z458" s="74" t="s">
        <v>2276</v>
      </c>
      <c r="AB458" s="161">
        <v>0.54</v>
      </c>
      <c r="AC458" s="223">
        <f xml:space="preserve"> 1025/2068</f>
        <v>0.49564796905222436</v>
      </c>
      <c r="AF458" s="642" t="s">
        <v>2277</v>
      </c>
      <c r="AG458" s="465" t="s">
        <v>2147</v>
      </c>
      <c r="AH458" s="555" t="s">
        <v>2278</v>
      </c>
      <c r="AI458" s="465"/>
      <c r="AJ458" s="888"/>
      <c r="AL458" s="468" t="s">
        <v>2279</v>
      </c>
      <c r="AN458" s="813">
        <v>1</v>
      </c>
      <c r="AO458" s="551" t="s">
        <v>2037</v>
      </c>
      <c r="AP458" s="551" t="s">
        <v>2037</v>
      </c>
      <c r="AQ458" s="460" t="s">
        <v>1304</v>
      </c>
      <c r="AR458" s="460" t="s">
        <v>1304</v>
      </c>
      <c r="AS458" s="460"/>
      <c r="AT458" s="107" t="s">
        <v>1151</v>
      </c>
      <c r="AU458" s="998" t="s">
        <v>1151</v>
      </c>
      <c r="AV458" s="107" t="s">
        <v>1101</v>
      </c>
      <c r="AY458" s="497" t="s">
        <v>1669</v>
      </c>
      <c r="AZ458" s="497" t="s">
        <v>1482</v>
      </c>
      <c r="BB458" s="510"/>
      <c r="BE458" s="595" t="s">
        <v>1151</v>
      </c>
      <c r="BF458" s="107"/>
      <c r="BJ458" s="1495" t="s">
        <v>1077</v>
      </c>
      <c r="BK458" s="1126" t="s">
        <v>1077</v>
      </c>
      <c r="BL458" s="1126"/>
      <c r="BM458" s="1126" t="s">
        <v>1077</v>
      </c>
      <c r="BN458" s="1473"/>
      <c r="BO458" s="1118" t="s">
        <v>1077</v>
      </c>
      <c r="BP458" s="1118" t="s">
        <v>1077</v>
      </c>
      <c r="BQ458" s="1118" t="s">
        <v>1077</v>
      </c>
      <c r="BR458" s="1118" t="s">
        <v>1077</v>
      </c>
      <c r="BS458" s="1057"/>
      <c r="BT458" s="1126" t="s">
        <v>1077</v>
      </c>
      <c r="BU458" s="1126" t="s">
        <v>1077</v>
      </c>
      <c r="BV458" s="1129" t="s">
        <v>1078</v>
      </c>
      <c r="BW458" s="1126" t="s">
        <v>1077</v>
      </c>
      <c r="BX458" s="1126" t="s">
        <v>1077</v>
      </c>
      <c r="BY458" s="1127" t="s">
        <v>1077</v>
      </c>
      <c r="BZ458" s="1473"/>
    </row>
    <row r="459" spans="1:78" ht="60" x14ac:dyDescent="0.25">
      <c r="A459" s="21">
        <v>617</v>
      </c>
      <c r="B459" s="1064">
        <v>617</v>
      </c>
      <c r="C459" s="234">
        <v>617</v>
      </c>
      <c r="D459" s="1342" t="s">
        <v>2280</v>
      </c>
      <c r="E459" s="468"/>
      <c r="F459" s="229"/>
      <c r="G459" s="229">
        <v>2016</v>
      </c>
      <c r="H459" s="318"/>
      <c r="I459" s="41" t="s">
        <v>2281</v>
      </c>
      <c r="J459" s="24">
        <v>1345</v>
      </c>
      <c r="K459" s="497">
        <v>1345</v>
      </c>
      <c r="L459" s="107" t="s">
        <v>2282</v>
      </c>
      <c r="M459" s="74" t="s">
        <v>2283</v>
      </c>
      <c r="N459" s="506" t="s">
        <v>2284</v>
      </c>
      <c r="P459" s="513"/>
      <c r="Q459" s="513"/>
      <c r="R459" s="107" t="s">
        <v>1072</v>
      </c>
      <c r="S459" s="107" t="s">
        <v>1072</v>
      </c>
      <c r="AE459" s="74" t="s">
        <v>2285</v>
      </c>
      <c r="AG459" s="465" t="s">
        <v>2286</v>
      </c>
      <c r="AI459" s="465"/>
      <c r="AJ459" s="888"/>
      <c r="AL459" s="468" t="s">
        <v>2287</v>
      </c>
      <c r="AN459" s="813">
        <v>1</v>
      </c>
      <c r="AO459" s="551" t="s">
        <v>1916</v>
      </c>
      <c r="AP459" s="551" t="s">
        <v>1916</v>
      </c>
      <c r="AQ459" s="460" t="s">
        <v>1304</v>
      </c>
      <c r="AR459" s="460" t="s">
        <v>1296</v>
      </c>
      <c r="AS459" s="460"/>
      <c r="AT459" s="460" t="s">
        <v>1296</v>
      </c>
      <c r="AU459" s="1005" t="s">
        <v>1296</v>
      </c>
      <c r="AV459" s="107" t="s">
        <v>1101</v>
      </c>
      <c r="AW459" s="107" t="s">
        <v>1304</v>
      </c>
      <c r="AX459" s="609" t="s">
        <v>1398</v>
      </c>
      <c r="AY459" s="461" t="s">
        <v>1481</v>
      </c>
      <c r="AZ459" s="461" t="s">
        <v>1305</v>
      </c>
      <c r="BA459" s="460" t="s">
        <v>1296</v>
      </c>
      <c r="BB459" s="460" t="s">
        <v>1296</v>
      </c>
      <c r="BC459" s="460" t="s">
        <v>1296</v>
      </c>
      <c r="BD459" s="460" t="s">
        <v>1296</v>
      </c>
      <c r="BE459" s="595" t="s">
        <v>1151</v>
      </c>
      <c r="BF459" s="460"/>
      <c r="BG459" s="598"/>
      <c r="BJ459" s="1495" t="s">
        <v>1077</v>
      </c>
      <c r="BK459" s="1126" t="s">
        <v>1077</v>
      </c>
      <c r="BL459" s="1126" t="s">
        <v>1078</v>
      </c>
      <c r="BM459" s="1126" t="s">
        <v>1078</v>
      </c>
      <c r="BN459" s="1473"/>
      <c r="BO459" s="1118" t="s">
        <v>1077</v>
      </c>
      <c r="BP459" s="1118" t="s">
        <v>1078</v>
      </c>
      <c r="BQ459" s="1118" t="s">
        <v>1077</v>
      </c>
      <c r="BR459" s="1118" t="s">
        <v>1077</v>
      </c>
      <c r="BS459" s="1057"/>
      <c r="BT459" s="1126" t="s">
        <v>1077</v>
      </c>
      <c r="BU459" s="1126" t="s">
        <v>1077</v>
      </c>
      <c r="BV459" s="1129" t="s">
        <v>1078</v>
      </c>
      <c r="BW459" s="1126" t="s">
        <v>1077</v>
      </c>
      <c r="BX459" s="1126" t="s">
        <v>1078</v>
      </c>
      <c r="BY459" s="1127" t="s">
        <v>1078</v>
      </c>
      <c r="BZ459" s="1473"/>
    </row>
    <row r="460" spans="1:78" ht="60" x14ac:dyDescent="0.25">
      <c r="A460" s="21">
        <v>618</v>
      </c>
      <c r="B460" s="1064">
        <v>618</v>
      </c>
      <c r="C460" s="21">
        <v>618</v>
      </c>
      <c r="D460" s="1342" t="s">
        <v>2288</v>
      </c>
      <c r="E460" s="468"/>
      <c r="F460" s="229"/>
      <c r="G460" s="229">
        <v>2016</v>
      </c>
      <c r="H460" s="318"/>
      <c r="I460" s="41" t="s">
        <v>2289</v>
      </c>
      <c r="J460" s="24">
        <v>1745</v>
      </c>
      <c r="K460" s="497">
        <v>1745</v>
      </c>
      <c r="L460" s="107" t="s">
        <v>2282</v>
      </c>
      <c r="M460" s="74" t="s">
        <v>2283</v>
      </c>
      <c r="N460" s="506" t="s">
        <v>2290</v>
      </c>
      <c r="P460" s="513"/>
      <c r="Q460" s="513"/>
      <c r="R460" s="107" t="s">
        <v>1072</v>
      </c>
      <c r="S460" s="107" t="s">
        <v>1072</v>
      </c>
      <c r="AE460" s="121" t="s">
        <v>2291</v>
      </c>
      <c r="AG460" s="465" t="s">
        <v>2286</v>
      </c>
      <c r="AI460" s="465"/>
      <c r="AJ460" s="888"/>
      <c r="AL460" s="468" t="s">
        <v>2287</v>
      </c>
      <c r="AN460" s="813">
        <v>1</v>
      </c>
      <c r="AO460" s="551" t="s">
        <v>1916</v>
      </c>
      <c r="AP460" s="551" t="s">
        <v>1916</v>
      </c>
      <c r="AQ460" s="460" t="s">
        <v>1304</v>
      </c>
      <c r="AR460" s="460" t="s">
        <v>1296</v>
      </c>
      <c r="AS460" s="460"/>
      <c r="AT460" s="460" t="s">
        <v>1296</v>
      </c>
      <c r="AU460" s="1005" t="s">
        <v>1296</v>
      </c>
      <c r="AV460" s="107" t="s">
        <v>1101</v>
      </c>
      <c r="AW460" s="107" t="s">
        <v>1304</v>
      </c>
      <c r="AX460" s="609" t="s">
        <v>1398</v>
      </c>
      <c r="AY460" s="461" t="s">
        <v>1481</v>
      </c>
      <c r="AZ460" s="461" t="s">
        <v>1305</v>
      </c>
      <c r="BA460" s="460" t="s">
        <v>1296</v>
      </c>
      <c r="BB460" s="460" t="s">
        <v>1296</v>
      </c>
      <c r="BC460" s="460" t="s">
        <v>1296</v>
      </c>
      <c r="BD460" s="460" t="s">
        <v>1296</v>
      </c>
      <c r="BE460" s="595" t="s">
        <v>1151</v>
      </c>
      <c r="BF460" s="460"/>
      <c r="BG460" s="598"/>
      <c r="BJ460" s="1495" t="s">
        <v>1077</v>
      </c>
      <c r="BK460" s="1126" t="s">
        <v>1077</v>
      </c>
      <c r="BL460" s="1126" t="s">
        <v>1078</v>
      </c>
      <c r="BM460" s="1126" t="s">
        <v>1078</v>
      </c>
      <c r="BN460" s="1473"/>
      <c r="BO460" s="1118" t="s">
        <v>1077</v>
      </c>
      <c r="BP460" s="1118" t="s">
        <v>1078</v>
      </c>
      <c r="BQ460" s="1118" t="s">
        <v>1077</v>
      </c>
      <c r="BR460" s="1118" t="s">
        <v>1077</v>
      </c>
      <c r="BS460" s="1057"/>
      <c r="BT460" s="1126" t="s">
        <v>1077</v>
      </c>
      <c r="BU460" s="1126" t="s">
        <v>1077</v>
      </c>
      <c r="BV460" s="1129" t="s">
        <v>1078</v>
      </c>
      <c r="BW460" s="1126" t="s">
        <v>1077</v>
      </c>
      <c r="BX460" s="1126" t="s">
        <v>1078</v>
      </c>
      <c r="BY460" s="1127" t="s">
        <v>1078</v>
      </c>
      <c r="BZ460" s="1473"/>
    </row>
    <row r="461" spans="1:78" ht="84" x14ac:dyDescent="0.25">
      <c r="A461" s="21">
        <v>619</v>
      </c>
      <c r="B461" s="1064">
        <v>619</v>
      </c>
      <c r="C461" s="21">
        <v>619</v>
      </c>
      <c r="D461" s="1342" t="s">
        <v>2292</v>
      </c>
      <c r="E461" s="468"/>
      <c r="F461" s="229"/>
      <c r="G461" s="229">
        <v>2014</v>
      </c>
      <c r="H461" s="318"/>
      <c r="J461" s="24">
        <v>7827</v>
      </c>
      <c r="K461" s="74" t="s">
        <v>2293</v>
      </c>
      <c r="N461" s="511" t="s">
        <v>2294</v>
      </c>
      <c r="P461" s="513"/>
      <c r="Q461" s="513"/>
      <c r="R461" s="107" t="s">
        <v>2063</v>
      </c>
      <c r="S461" s="107" t="s">
        <v>1317</v>
      </c>
      <c r="X461" s="663" t="s">
        <v>2295</v>
      </c>
      <c r="Z461" s="74" t="s">
        <v>2296</v>
      </c>
      <c r="AA461" s="74" t="s">
        <v>2297</v>
      </c>
      <c r="AF461" s="507" t="s">
        <v>2298</v>
      </c>
      <c r="AG461" s="465" t="s">
        <v>2299</v>
      </c>
      <c r="AH461" s="505" t="s">
        <v>2300</v>
      </c>
      <c r="AI461" s="465"/>
      <c r="AJ461" s="888"/>
      <c r="AL461" s="468" t="s">
        <v>2301</v>
      </c>
      <c r="AN461" s="813">
        <v>1</v>
      </c>
      <c r="AO461" s="551" t="s">
        <v>1562</v>
      </c>
      <c r="AP461" s="551" t="s">
        <v>1562</v>
      </c>
      <c r="AQ461" s="460" t="s">
        <v>1304</v>
      </c>
      <c r="AR461" s="460" t="s">
        <v>1296</v>
      </c>
      <c r="AS461" s="460"/>
      <c r="AT461" s="107" t="s">
        <v>1151</v>
      </c>
      <c r="AU461" s="998" t="s">
        <v>1151</v>
      </c>
      <c r="AV461" s="107" t="s">
        <v>1101</v>
      </c>
      <c r="AW461" s="107" t="s">
        <v>1304</v>
      </c>
      <c r="AX461" s="460" t="s">
        <v>1398</v>
      </c>
      <c r="AY461" s="461" t="s">
        <v>1481</v>
      </c>
      <c r="AZ461" s="461" t="s">
        <v>1305</v>
      </c>
      <c r="BA461" s="460" t="s">
        <v>1296</v>
      </c>
      <c r="BB461" s="460" t="s">
        <v>1296</v>
      </c>
      <c r="BC461" s="460" t="s">
        <v>1296</v>
      </c>
      <c r="BD461" s="460" t="s">
        <v>1296</v>
      </c>
      <c r="BE461" s="595" t="s">
        <v>1151</v>
      </c>
      <c r="BF461" s="107"/>
      <c r="BG461" s="610" t="s">
        <v>1305</v>
      </c>
      <c r="BJ461" s="1495" t="s">
        <v>1077</v>
      </c>
      <c r="BK461" s="1126" t="s">
        <v>1077</v>
      </c>
      <c r="BL461" s="1126" t="s">
        <v>1078</v>
      </c>
      <c r="BM461" s="1126" t="s">
        <v>1078</v>
      </c>
      <c r="BN461" s="1473"/>
      <c r="BO461" s="1118" t="s">
        <v>1077</v>
      </c>
      <c r="BP461" s="1118" t="s">
        <v>1077</v>
      </c>
      <c r="BQ461" s="1118" t="s">
        <v>1077</v>
      </c>
      <c r="BR461" s="1118" t="s">
        <v>1078</v>
      </c>
      <c r="BS461" s="1057"/>
      <c r="BT461" s="1126" t="s">
        <v>1077</v>
      </c>
      <c r="BU461" s="1126" t="s">
        <v>1077</v>
      </c>
      <c r="BV461" s="1129" t="s">
        <v>1078</v>
      </c>
      <c r="BW461" s="1126" t="s">
        <v>1077</v>
      </c>
      <c r="BX461" s="1126" t="s">
        <v>1078</v>
      </c>
      <c r="BY461" s="1127" t="s">
        <v>1077</v>
      </c>
      <c r="BZ461" s="1473"/>
    </row>
    <row r="462" spans="1:78" ht="38.25" x14ac:dyDescent="0.25">
      <c r="A462" s="21">
        <v>620</v>
      </c>
      <c r="B462" s="1064">
        <v>620</v>
      </c>
      <c r="C462" s="21">
        <v>620</v>
      </c>
      <c r="D462" s="1342" t="s">
        <v>2302</v>
      </c>
      <c r="E462" s="465"/>
      <c r="F462" s="229"/>
      <c r="G462" s="229">
        <v>2014</v>
      </c>
      <c r="H462" s="318"/>
      <c r="J462" s="182"/>
      <c r="K462" s="74" t="s">
        <v>2303</v>
      </c>
      <c r="P462" s="513"/>
      <c r="Q462" s="513"/>
      <c r="R462" s="107" t="s">
        <v>2063</v>
      </c>
      <c r="S462" s="107" t="s">
        <v>1317</v>
      </c>
      <c r="AF462" s="642" t="s">
        <v>1853</v>
      </c>
      <c r="AG462" s="465" t="s">
        <v>2146</v>
      </c>
      <c r="AI462" s="465"/>
      <c r="AJ462" s="888"/>
      <c r="AL462" s="468" t="s">
        <v>2304</v>
      </c>
      <c r="AN462" s="813">
        <v>1</v>
      </c>
      <c r="AO462" s="551" t="s">
        <v>1076</v>
      </c>
      <c r="AP462" s="551" t="s">
        <v>1076</v>
      </c>
      <c r="AQ462" s="460" t="s">
        <v>1304</v>
      </c>
      <c r="AR462" s="460" t="s">
        <v>1296</v>
      </c>
      <c r="AS462" s="460"/>
      <c r="AT462" s="107" t="s">
        <v>1151</v>
      </c>
      <c r="AU462" s="998" t="s">
        <v>1151</v>
      </c>
      <c r="AV462" s="107" t="s">
        <v>1101</v>
      </c>
      <c r="AW462" s="107" t="s">
        <v>1304</v>
      </c>
      <c r="AX462" s="461" t="s">
        <v>2168</v>
      </c>
      <c r="AY462" s="461" t="s">
        <v>1481</v>
      </c>
      <c r="AZ462" s="461" t="s">
        <v>1305</v>
      </c>
      <c r="BA462" s="460" t="s">
        <v>1296</v>
      </c>
      <c r="BB462" s="460" t="s">
        <v>1296</v>
      </c>
      <c r="BC462" s="460" t="s">
        <v>1296</v>
      </c>
      <c r="BD462" s="460" t="s">
        <v>1296</v>
      </c>
      <c r="BE462" s="595" t="s">
        <v>1151</v>
      </c>
      <c r="BF462" s="107" t="s">
        <v>1305</v>
      </c>
      <c r="BG462" s="610" t="s">
        <v>1305</v>
      </c>
      <c r="BJ462" s="1495"/>
      <c r="BK462" s="1126"/>
      <c r="BL462" s="1126"/>
      <c r="BM462" s="1126"/>
      <c r="BN462" s="1473"/>
      <c r="BO462" s="1118"/>
      <c r="BP462" s="1118"/>
      <c r="BQ462" s="1118"/>
      <c r="BR462" s="1118"/>
      <c r="BS462" s="1057"/>
      <c r="BT462" s="1126"/>
      <c r="BU462" s="1126"/>
      <c r="BV462" s="1129"/>
      <c r="BW462" s="1126"/>
      <c r="BX462" s="1126"/>
      <c r="BY462" s="1127"/>
      <c r="BZ462" s="1473"/>
    </row>
    <row r="463" spans="1:78" ht="72" x14ac:dyDescent="0.25">
      <c r="A463" s="21">
        <v>621</v>
      </c>
      <c r="B463" s="1064">
        <v>621</v>
      </c>
      <c r="C463" s="21">
        <v>621</v>
      </c>
      <c r="D463" s="1342" t="s">
        <v>2305</v>
      </c>
      <c r="E463" s="465"/>
      <c r="F463" s="229"/>
      <c r="G463" s="229">
        <v>2013</v>
      </c>
      <c r="H463" s="318"/>
      <c r="J463" s="182"/>
      <c r="K463" s="74" t="s">
        <v>2306</v>
      </c>
      <c r="L463" s="460" t="s">
        <v>2282</v>
      </c>
      <c r="M463" s="74" t="s">
        <v>2307</v>
      </c>
      <c r="P463" s="74" t="s">
        <v>2308</v>
      </c>
      <c r="Q463" s="74" t="s">
        <v>4617</v>
      </c>
      <c r="R463" s="107" t="s">
        <v>1317</v>
      </c>
      <c r="S463" s="107" t="s">
        <v>1317</v>
      </c>
      <c r="U463" s="107">
        <v>2013</v>
      </c>
      <c r="V463" s="121">
        <v>3900000</v>
      </c>
      <c r="X463" s="663" t="s">
        <v>2309</v>
      </c>
      <c r="Z463" s="74" t="s">
        <v>2310</v>
      </c>
      <c r="AG463" s="465" t="s">
        <v>2140</v>
      </c>
      <c r="AI463" s="465"/>
      <c r="AJ463" s="888"/>
      <c r="AL463" s="468" t="s">
        <v>2311</v>
      </c>
      <c r="AN463" s="813">
        <v>1</v>
      </c>
      <c r="AO463" s="551" t="s">
        <v>1437</v>
      </c>
      <c r="AP463" s="551" t="s">
        <v>1437</v>
      </c>
      <c r="AQ463" s="107" t="s">
        <v>1304</v>
      </c>
      <c r="AR463" s="460" t="s">
        <v>1151</v>
      </c>
      <c r="AS463" s="460"/>
      <c r="AT463" s="460" t="s">
        <v>1296</v>
      </c>
      <c r="AU463" s="1005" t="s">
        <v>1296</v>
      </c>
      <c r="AV463" s="107" t="s">
        <v>1305</v>
      </c>
      <c r="AW463" s="107" t="s">
        <v>1304</v>
      </c>
      <c r="AX463" s="460" t="s">
        <v>1398</v>
      </c>
      <c r="AY463" s="461" t="s">
        <v>1481</v>
      </c>
      <c r="AZ463" s="461" t="s">
        <v>1305</v>
      </c>
      <c r="BA463" s="460" t="s">
        <v>1296</v>
      </c>
      <c r="BB463" s="460" t="s">
        <v>1296</v>
      </c>
      <c r="BC463" s="460" t="s">
        <v>1296</v>
      </c>
      <c r="BD463" s="107" t="s">
        <v>1305</v>
      </c>
      <c r="BE463" s="595" t="s">
        <v>1151</v>
      </c>
      <c r="BF463" s="107" t="s">
        <v>1305</v>
      </c>
      <c r="BG463" s="610" t="s">
        <v>1305</v>
      </c>
      <c r="BJ463" s="1495" t="s">
        <v>1077</v>
      </c>
      <c r="BK463" s="1126" t="s">
        <v>1077</v>
      </c>
      <c r="BL463" s="1126" t="s">
        <v>1078</v>
      </c>
      <c r="BM463" s="1126" t="s">
        <v>1077</v>
      </c>
      <c r="BN463" s="1473"/>
      <c r="BO463" s="1118" t="s">
        <v>1078</v>
      </c>
      <c r="BP463" s="1118" t="s">
        <v>1078</v>
      </c>
      <c r="BQ463" s="1118" t="s">
        <v>1078</v>
      </c>
      <c r="BR463" s="1118" t="s">
        <v>1077</v>
      </c>
      <c r="BS463" s="1057"/>
      <c r="BT463" s="1126" t="s">
        <v>1078</v>
      </c>
      <c r="BU463" s="1126" t="s">
        <v>1077</v>
      </c>
      <c r="BV463" s="1129" t="s">
        <v>1078</v>
      </c>
      <c r="BW463" s="1126" t="s">
        <v>1077</v>
      </c>
      <c r="BX463" s="1126" t="s">
        <v>1078</v>
      </c>
      <c r="BY463" s="1127" t="s">
        <v>1078</v>
      </c>
      <c r="BZ463" s="1473"/>
    </row>
    <row r="464" spans="1:78" ht="48" x14ac:dyDescent="0.25">
      <c r="A464" s="21">
        <v>622</v>
      </c>
      <c r="B464" s="1064">
        <v>622</v>
      </c>
      <c r="C464" s="21">
        <v>622</v>
      </c>
      <c r="D464" s="1342" t="s">
        <v>2312</v>
      </c>
      <c r="E464" s="468"/>
      <c r="F464" s="229"/>
      <c r="G464" s="229">
        <v>2014</v>
      </c>
      <c r="H464" s="318"/>
      <c r="J464" s="24">
        <v>65289</v>
      </c>
      <c r="K464" s="74" t="s">
        <v>2313</v>
      </c>
      <c r="P464" s="74" t="s">
        <v>2314</v>
      </c>
      <c r="Q464" s="74" t="s">
        <v>4618</v>
      </c>
      <c r="R464" s="107" t="s">
        <v>1317</v>
      </c>
      <c r="S464" s="107" t="s">
        <v>1317</v>
      </c>
      <c r="U464" s="107">
        <v>2014</v>
      </c>
      <c r="W464" s="636" t="s">
        <v>2315</v>
      </c>
      <c r="AF464" s="642" t="s">
        <v>2316</v>
      </c>
      <c r="AG464" s="465" t="s">
        <v>2140</v>
      </c>
      <c r="AI464" s="465"/>
      <c r="AJ464" s="888"/>
      <c r="AL464" s="468" t="s">
        <v>2311</v>
      </c>
      <c r="AN464" s="813">
        <v>1</v>
      </c>
      <c r="AO464" s="551" t="s">
        <v>1437</v>
      </c>
      <c r="AP464" s="551" t="s">
        <v>1437</v>
      </c>
      <c r="AY464" s="461" t="s">
        <v>1481</v>
      </c>
      <c r="AZ464" s="461" t="s">
        <v>1305</v>
      </c>
      <c r="BB464" s="510"/>
      <c r="BE464" s="589"/>
      <c r="BJ464" s="1495" t="s">
        <v>1078</v>
      </c>
      <c r="BK464" s="1126" t="s">
        <v>1077</v>
      </c>
      <c r="BL464" s="1126" t="s">
        <v>1078</v>
      </c>
      <c r="BM464" s="1126" t="s">
        <v>1078</v>
      </c>
      <c r="BN464" s="1473"/>
      <c r="BO464" s="1118" t="s">
        <v>1078</v>
      </c>
      <c r="BP464" s="1118" t="s">
        <v>1078</v>
      </c>
      <c r="BQ464" s="1118" t="s">
        <v>1077</v>
      </c>
      <c r="BR464" s="1118" t="s">
        <v>1078</v>
      </c>
      <c r="BS464" s="1057"/>
      <c r="BT464" s="1126" t="s">
        <v>1077</v>
      </c>
      <c r="BU464" s="1126" t="s">
        <v>1077</v>
      </c>
      <c r="BV464" s="1129" t="s">
        <v>1077</v>
      </c>
      <c r="BW464" s="1126" t="s">
        <v>1077</v>
      </c>
      <c r="BX464" s="1126" t="s">
        <v>1078</v>
      </c>
      <c r="BY464" s="1127" t="s">
        <v>1077</v>
      </c>
      <c r="BZ464" s="1473"/>
    </row>
    <row r="465" spans="1:80" ht="51" x14ac:dyDescent="0.25">
      <c r="A465" s="21">
        <v>623</v>
      </c>
      <c r="B465" s="1064">
        <v>623</v>
      </c>
      <c r="C465" s="21">
        <v>623</v>
      </c>
      <c r="D465" s="1342" t="s">
        <v>2317</v>
      </c>
      <c r="E465" s="468"/>
      <c r="F465" s="229"/>
      <c r="G465" s="229">
        <v>2012</v>
      </c>
      <c r="H465" s="318"/>
      <c r="J465" s="24">
        <v>166</v>
      </c>
      <c r="K465" s="74" t="s">
        <v>2318</v>
      </c>
      <c r="M465" s="74" t="s">
        <v>2319</v>
      </c>
      <c r="N465" s="511" t="s">
        <v>2320</v>
      </c>
      <c r="O465" s="74" t="s">
        <v>2321</v>
      </c>
      <c r="P465" s="74" t="s">
        <v>2322</v>
      </c>
      <c r="Q465" s="74" t="s">
        <v>2322</v>
      </c>
      <c r="R465" s="107" t="s">
        <v>1071</v>
      </c>
      <c r="S465" s="107" t="s">
        <v>1072</v>
      </c>
      <c r="U465" s="107">
        <v>2012</v>
      </c>
      <c r="V465" s="121">
        <v>1626863</v>
      </c>
      <c r="X465" s="663" t="s">
        <v>2323</v>
      </c>
      <c r="AD465" s="497" t="s">
        <v>2324</v>
      </c>
      <c r="AE465" s="74" t="s">
        <v>2325</v>
      </c>
      <c r="AG465" s="465" t="s">
        <v>2140</v>
      </c>
      <c r="AI465" s="465"/>
      <c r="AJ465" s="888"/>
      <c r="AL465" s="468" t="s">
        <v>2326</v>
      </c>
      <c r="AN465" s="813">
        <v>1</v>
      </c>
      <c r="AO465" s="551" t="s">
        <v>1437</v>
      </c>
      <c r="AP465" s="551" t="s">
        <v>1437</v>
      </c>
      <c r="AQ465" s="460" t="s">
        <v>1304</v>
      </c>
      <c r="AR465" s="107" t="s">
        <v>1151</v>
      </c>
      <c r="AS465" s="107" t="s">
        <v>2327</v>
      </c>
      <c r="AT465" s="107" t="s">
        <v>1151</v>
      </c>
      <c r="AU465" s="998" t="s">
        <v>1151</v>
      </c>
      <c r="AV465" s="107" t="s">
        <v>1749</v>
      </c>
      <c r="AW465" s="107" t="s">
        <v>1304</v>
      </c>
      <c r="AX465" s="460" t="s">
        <v>1398</v>
      </c>
      <c r="AY465" s="497" t="s">
        <v>1669</v>
      </c>
      <c r="AZ465" s="497" t="s">
        <v>1482</v>
      </c>
      <c r="BA465" s="460" t="s">
        <v>1296</v>
      </c>
      <c r="BB465" s="460" t="s">
        <v>1296</v>
      </c>
      <c r="BC465" s="460" t="s">
        <v>1296</v>
      </c>
      <c r="BD465" s="460" t="s">
        <v>1296</v>
      </c>
      <c r="BE465" s="595" t="s">
        <v>1151</v>
      </c>
      <c r="BF465" s="107" t="s">
        <v>1305</v>
      </c>
      <c r="BJ465" s="1495"/>
      <c r="BK465" s="1126"/>
      <c r="BL465" s="1126"/>
      <c r="BM465" s="1126"/>
      <c r="BN465" s="1473"/>
      <c r="BO465" s="1118"/>
      <c r="BP465" s="1118"/>
      <c r="BQ465" s="1118"/>
      <c r="BR465" s="1118"/>
      <c r="BS465" s="1057"/>
      <c r="BT465" s="1126"/>
      <c r="BU465" s="1126"/>
      <c r="BV465" s="1129"/>
      <c r="BW465" s="1126"/>
      <c r="BX465" s="1126"/>
      <c r="BY465" s="1127"/>
      <c r="BZ465" s="1473"/>
    </row>
    <row r="466" spans="1:80" ht="72" x14ac:dyDescent="0.25">
      <c r="A466" s="21">
        <v>624</v>
      </c>
      <c r="B466" s="1064">
        <v>624</v>
      </c>
      <c r="C466" s="21">
        <v>624</v>
      </c>
      <c r="D466" s="1342" t="s">
        <v>2328</v>
      </c>
      <c r="E466" s="468"/>
      <c r="F466" s="229"/>
      <c r="G466" s="229">
        <v>2015</v>
      </c>
      <c r="H466" s="318"/>
      <c r="J466" s="24">
        <v>149</v>
      </c>
      <c r="K466" s="74" t="s">
        <v>2329</v>
      </c>
      <c r="N466" s="506" t="s">
        <v>2330</v>
      </c>
      <c r="O466" s="74" t="s">
        <v>2331</v>
      </c>
      <c r="P466" s="74" t="s">
        <v>2259</v>
      </c>
      <c r="Q466" s="74" t="s">
        <v>4615</v>
      </c>
      <c r="R466" s="107" t="s">
        <v>1317</v>
      </c>
      <c r="S466" s="107" t="s">
        <v>1317</v>
      </c>
      <c r="U466" s="107">
        <v>2015</v>
      </c>
      <c r="V466" s="121">
        <v>27500000</v>
      </c>
      <c r="Y466" s="121" t="s">
        <v>2332</v>
      </c>
      <c r="Z466" s="121" t="s">
        <v>2333</v>
      </c>
      <c r="AA466" s="74" t="s">
        <v>2334</v>
      </c>
      <c r="AB466" s="223">
        <f xml:space="preserve"> 70/356</f>
        <v>0.19662921348314608</v>
      </c>
      <c r="AC466" s="161" t="s">
        <v>2335</v>
      </c>
      <c r="AE466" s="74"/>
      <c r="AG466" s="465" t="s">
        <v>2336</v>
      </c>
      <c r="AI466" s="465"/>
      <c r="AJ466" s="888"/>
      <c r="AL466" s="468" t="s">
        <v>2337</v>
      </c>
      <c r="AM466" s="614" t="s">
        <v>2338</v>
      </c>
      <c r="AN466" s="1315">
        <v>1</v>
      </c>
      <c r="AO466" s="551" t="s">
        <v>1295</v>
      </c>
      <c r="AP466" s="551" t="s">
        <v>1295</v>
      </c>
      <c r="AQ466" s="107" t="s">
        <v>1151</v>
      </c>
      <c r="AR466" s="107" t="s">
        <v>1151</v>
      </c>
      <c r="AT466" s="460" t="s">
        <v>1151</v>
      </c>
      <c r="AU466" s="998" t="s">
        <v>1296</v>
      </c>
      <c r="AV466" s="107" t="s">
        <v>1482</v>
      </c>
      <c r="AW466" s="497" t="s">
        <v>1749</v>
      </c>
      <c r="AX466" s="107" t="s">
        <v>1482</v>
      </c>
      <c r="AY466" s="497" t="s">
        <v>2339</v>
      </c>
      <c r="AZ466" s="497" t="s">
        <v>2157</v>
      </c>
      <c r="BA466" s="107" t="s">
        <v>1305</v>
      </c>
      <c r="BB466" s="107" t="s">
        <v>1398</v>
      </c>
      <c r="BC466" s="107" t="s">
        <v>1296</v>
      </c>
      <c r="BD466" s="107" t="s">
        <v>1151</v>
      </c>
      <c r="BE466" s="595" t="s">
        <v>1151</v>
      </c>
      <c r="BF466" s="107" t="s">
        <v>1482</v>
      </c>
      <c r="BJ466" s="1495" t="s">
        <v>1077</v>
      </c>
      <c r="BK466" s="1126" t="s">
        <v>1077</v>
      </c>
      <c r="BL466" s="1126" t="s">
        <v>1078</v>
      </c>
      <c r="BM466" s="1126" t="s">
        <v>1077</v>
      </c>
      <c r="BN466" s="1473"/>
      <c r="BO466" s="1118" t="s">
        <v>1077</v>
      </c>
      <c r="BP466" s="1118" t="s">
        <v>1077</v>
      </c>
      <c r="BQ466" s="1118" t="s">
        <v>1077</v>
      </c>
      <c r="BR466" s="1118" t="s">
        <v>1077</v>
      </c>
      <c r="BS466" s="1057"/>
      <c r="BT466" s="1126" t="s">
        <v>1077</v>
      </c>
      <c r="BU466" s="1126" t="s">
        <v>1077</v>
      </c>
      <c r="BV466" s="1129" t="s">
        <v>1077</v>
      </c>
      <c r="BW466" s="1126" t="s">
        <v>1077</v>
      </c>
      <c r="BX466" s="1126" t="s">
        <v>1077</v>
      </c>
      <c r="BY466" s="1127"/>
      <c r="BZ466" s="1473"/>
    </row>
    <row r="467" spans="1:80" ht="60" x14ac:dyDescent="0.25">
      <c r="A467" s="21">
        <v>625</v>
      </c>
      <c r="B467" s="1064">
        <v>625</v>
      </c>
      <c r="C467" s="21">
        <v>625</v>
      </c>
      <c r="D467" s="1342" t="s">
        <v>2340</v>
      </c>
      <c r="E467" s="468"/>
      <c r="F467" s="229"/>
      <c r="G467" s="229">
        <v>2015</v>
      </c>
      <c r="H467" s="318"/>
      <c r="J467" s="24">
        <v>2401</v>
      </c>
      <c r="K467" s="74" t="s">
        <v>2341</v>
      </c>
      <c r="N467" s="506" t="s">
        <v>2342</v>
      </c>
      <c r="O467" s="74" t="s">
        <v>2343</v>
      </c>
      <c r="P467" s="74" t="s">
        <v>2344</v>
      </c>
      <c r="Q467" s="74" t="s">
        <v>1781</v>
      </c>
      <c r="R467" s="107" t="s">
        <v>1110</v>
      </c>
      <c r="S467" s="107" t="s">
        <v>1092</v>
      </c>
      <c r="U467" s="107">
        <v>2016</v>
      </c>
      <c r="W467" s="116" t="s">
        <v>2345</v>
      </c>
      <c r="X467" s="663" t="s">
        <v>2346</v>
      </c>
      <c r="Z467" s="121" t="s">
        <v>2347</v>
      </c>
      <c r="AA467" s="107">
        <v>2</v>
      </c>
      <c r="AB467" s="3" t="s">
        <v>2348</v>
      </c>
      <c r="AE467" s="74" t="s">
        <v>2349</v>
      </c>
      <c r="AF467" s="642" t="s">
        <v>1853</v>
      </c>
      <c r="AG467" s="465" t="s">
        <v>1435</v>
      </c>
      <c r="AI467" s="465"/>
      <c r="AJ467" s="888"/>
      <c r="AL467" s="468" t="s">
        <v>2350</v>
      </c>
      <c r="AN467" s="813">
        <v>1</v>
      </c>
      <c r="AO467" s="551" t="s">
        <v>1437</v>
      </c>
      <c r="AP467" s="551" t="s">
        <v>1437</v>
      </c>
      <c r="AQ467" s="107" t="s">
        <v>1304</v>
      </c>
      <c r="AR467" s="497" t="s">
        <v>1151</v>
      </c>
      <c r="AS467" s="497" t="s">
        <v>2351</v>
      </c>
      <c r="AT467" s="107" t="s">
        <v>1151</v>
      </c>
      <c r="AU467" s="998" t="s">
        <v>1151</v>
      </c>
      <c r="AV467" s="107" t="s">
        <v>1482</v>
      </c>
      <c r="AW467" s="107" t="s">
        <v>1304</v>
      </c>
      <c r="AX467" s="107" t="s">
        <v>1482</v>
      </c>
      <c r="AY467" s="461" t="s">
        <v>1481</v>
      </c>
      <c r="AZ467" s="461" t="s">
        <v>1482</v>
      </c>
      <c r="BA467" s="107" t="s">
        <v>1398</v>
      </c>
      <c r="BB467" s="460" t="s">
        <v>1398</v>
      </c>
      <c r="BC467" s="460" t="s">
        <v>1304</v>
      </c>
      <c r="BD467" s="460" t="s">
        <v>1398</v>
      </c>
      <c r="BE467" s="595" t="s">
        <v>1151</v>
      </c>
      <c r="BF467" s="107" t="s">
        <v>1305</v>
      </c>
      <c r="BJ467" s="1495" t="s">
        <v>1077</v>
      </c>
      <c r="BK467" s="1126" t="s">
        <v>1077</v>
      </c>
      <c r="BL467" s="1126" t="s">
        <v>1078</v>
      </c>
      <c r="BM467" s="1126" t="s">
        <v>1077</v>
      </c>
      <c r="BN467" s="1473"/>
      <c r="BO467" s="1118" t="s">
        <v>1077</v>
      </c>
      <c r="BP467" s="1118" t="s">
        <v>1077</v>
      </c>
      <c r="BQ467" s="1118" t="s">
        <v>1077</v>
      </c>
      <c r="BR467" s="1118" t="s">
        <v>1077</v>
      </c>
      <c r="BS467" s="1057"/>
      <c r="BT467" s="1126" t="s">
        <v>1077</v>
      </c>
      <c r="BU467" s="1126" t="s">
        <v>1077</v>
      </c>
      <c r="BV467" s="1129" t="s">
        <v>1078</v>
      </c>
      <c r="BW467" s="1126" t="s">
        <v>1077</v>
      </c>
      <c r="BX467" s="1126" t="s">
        <v>1077</v>
      </c>
      <c r="BY467" s="1127" t="s">
        <v>1077</v>
      </c>
      <c r="BZ467" s="1473"/>
    </row>
    <row r="468" spans="1:80" ht="60" x14ac:dyDescent="0.25">
      <c r="A468" s="21">
        <v>626</v>
      </c>
      <c r="B468" s="1064">
        <v>626</v>
      </c>
      <c r="C468" s="21">
        <v>626</v>
      </c>
      <c r="D468" s="1342" t="s">
        <v>2352</v>
      </c>
      <c r="E468" s="468"/>
      <c r="F468" s="229"/>
      <c r="G468" s="229">
        <v>2012</v>
      </c>
      <c r="H468" s="318"/>
      <c r="J468" s="24">
        <v>77</v>
      </c>
      <c r="K468" s="74" t="s">
        <v>2353</v>
      </c>
      <c r="N468" s="506" t="s">
        <v>2354</v>
      </c>
      <c r="O468" s="74" t="s">
        <v>2355</v>
      </c>
      <c r="P468" s="116" t="s">
        <v>2356</v>
      </c>
      <c r="Q468" s="116" t="s">
        <v>1913</v>
      </c>
      <c r="R468" s="107" t="s">
        <v>1317</v>
      </c>
      <c r="S468" s="107" t="s">
        <v>1317</v>
      </c>
      <c r="U468" s="107">
        <v>2012</v>
      </c>
      <c r="V468" s="121">
        <v>196540</v>
      </c>
      <c r="X468" s="663" t="s">
        <v>2357</v>
      </c>
      <c r="AB468" s="223">
        <f>118/1000</f>
        <v>0.11799999999999999</v>
      </c>
      <c r="AG468" s="465" t="s">
        <v>2358</v>
      </c>
      <c r="AH468" s="505" t="s">
        <v>2359</v>
      </c>
      <c r="AI468" s="465" t="s">
        <v>1393</v>
      </c>
      <c r="AJ468" s="888"/>
      <c r="AL468" s="468" t="s">
        <v>2360</v>
      </c>
      <c r="AN468" s="813">
        <v>1</v>
      </c>
      <c r="AO468" s="551" t="s">
        <v>1916</v>
      </c>
      <c r="AP468" s="551" t="s">
        <v>1916</v>
      </c>
      <c r="AQ468" s="497" t="s">
        <v>2361</v>
      </c>
      <c r="AR468" s="497" t="s">
        <v>1151</v>
      </c>
      <c r="AS468" s="497" t="s">
        <v>2362</v>
      </c>
      <c r="AT468" s="460" t="s">
        <v>1296</v>
      </c>
      <c r="AU468" s="1005" t="s">
        <v>1296</v>
      </c>
      <c r="AV468" s="107" t="s">
        <v>1482</v>
      </c>
      <c r="AW468" s="107" t="s">
        <v>1304</v>
      </c>
      <c r="AX468" s="460" t="s">
        <v>1398</v>
      </c>
      <c r="AY468" s="461" t="s">
        <v>2363</v>
      </c>
      <c r="AZ468" s="461" t="s">
        <v>1482</v>
      </c>
      <c r="BA468" s="107" t="s">
        <v>1305</v>
      </c>
      <c r="BB468" s="460" t="s">
        <v>1296</v>
      </c>
      <c r="BC468" s="107" t="s">
        <v>1304</v>
      </c>
      <c r="BD468" s="460" t="s">
        <v>1398</v>
      </c>
      <c r="BE468" s="595" t="s">
        <v>1151</v>
      </c>
      <c r="BF468" s="107" t="s">
        <v>1305</v>
      </c>
      <c r="BJ468" s="1495" t="s">
        <v>1077</v>
      </c>
      <c r="BK468" s="1126" t="s">
        <v>1078</v>
      </c>
      <c r="BL468" s="1126" t="s">
        <v>1078</v>
      </c>
      <c r="BM468" s="1126" t="s">
        <v>1077</v>
      </c>
      <c r="BN468" s="1473"/>
      <c r="BO468" s="1118" t="s">
        <v>1078</v>
      </c>
      <c r="BP468" s="1118" t="s">
        <v>1078</v>
      </c>
      <c r="BQ468" s="1118" t="s">
        <v>1077</v>
      </c>
      <c r="BR468" s="1118" t="s">
        <v>1077</v>
      </c>
      <c r="BS468" s="1057"/>
      <c r="BT468" s="1126" t="s">
        <v>1077</v>
      </c>
      <c r="BU468" s="1126" t="s">
        <v>1077</v>
      </c>
      <c r="BV468" s="1129" t="s">
        <v>1077</v>
      </c>
      <c r="BW468" s="1126" t="s">
        <v>1077</v>
      </c>
      <c r="BX468" s="1126" t="s">
        <v>1084</v>
      </c>
      <c r="BY468" s="1127" t="s">
        <v>1078</v>
      </c>
      <c r="BZ468" s="1473"/>
    </row>
    <row r="469" spans="1:80" ht="60" x14ac:dyDescent="0.25">
      <c r="A469" s="21">
        <v>627</v>
      </c>
      <c r="B469" s="1064">
        <v>627</v>
      </c>
      <c r="C469" s="21">
        <v>627</v>
      </c>
      <c r="D469" s="1342" t="s">
        <v>2364</v>
      </c>
      <c r="E469" s="465"/>
      <c r="F469" s="229"/>
      <c r="G469" s="229">
        <v>2014</v>
      </c>
      <c r="H469" s="318"/>
      <c r="J469" s="669"/>
      <c r="K469" s="74" t="s">
        <v>2365</v>
      </c>
      <c r="M469" s="74" t="s">
        <v>2366</v>
      </c>
      <c r="P469" s="74" t="s">
        <v>2367</v>
      </c>
      <c r="Q469" s="74" t="s">
        <v>2367</v>
      </c>
      <c r="R469" s="107" t="s">
        <v>1317</v>
      </c>
      <c r="S469" s="107" t="s">
        <v>1317</v>
      </c>
      <c r="U469" s="107">
        <v>2014</v>
      </c>
      <c r="W469" s="636" t="s">
        <v>2368</v>
      </c>
      <c r="X469" s="872"/>
      <c r="Y469" s="207"/>
      <c r="Z469" s="207"/>
      <c r="AA469" s="499"/>
      <c r="AB469" s="49"/>
      <c r="AC469" s="208"/>
      <c r="AD469" s="335"/>
      <c r="AE469" s="207"/>
      <c r="AF469" s="651"/>
      <c r="AG469" s="465" t="s">
        <v>2369</v>
      </c>
      <c r="AI469" s="465"/>
      <c r="AJ469" s="888"/>
      <c r="AL469" s="468" t="s">
        <v>2370</v>
      </c>
      <c r="AN469" s="813">
        <v>1</v>
      </c>
      <c r="AO469" s="551" t="s">
        <v>1076</v>
      </c>
      <c r="AP469" s="551" t="s">
        <v>1076</v>
      </c>
      <c r="AQ469" s="580"/>
      <c r="AR469" s="499" t="s">
        <v>1304</v>
      </c>
      <c r="AS469" s="499"/>
      <c r="AT469" s="580"/>
      <c r="AU469" s="1001"/>
      <c r="AV469" s="499"/>
      <c r="AW469" s="499"/>
      <c r="AX469" s="499"/>
      <c r="AY469" s="499"/>
      <c r="AZ469" s="499"/>
      <c r="BA469" s="499"/>
      <c r="BB469" s="580"/>
      <c r="BC469" s="499"/>
      <c r="BD469" s="499"/>
      <c r="BE469" s="592"/>
      <c r="BF469" s="580"/>
      <c r="BG469" s="680"/>
      <c r="BJ469" s="1495" t="s">
        <v>1077</v>
      </c>
      <c r="BK469" s="1126" t="s">
        <v>1077</v>
      </c>
      <c r="BL469" s="1126" t="s">
        <v>1078</v>
      </c>
      <c r="BM469" s="1126" t="s">
        <v>1077</v>
      </c>
      <c r="BN469" s="1473"/>
      <c r="BO469" s="1118" t="s">
        <v>1077</v>
      </c>
      <c r="BP469" s="1118" t="s">
        <v>1077</v>
      </c>
      <c r="BQ469" s="1118" t="s">
        <v>1077</v>
      </c>
      <c r="BR469" s="1118" t="s">
        <v>1077</v>
      </c>
      <c r="BS469" s="1057"/>
      <c r="BT469" s="1126" t="s">
        <v>1078</v>
      </c>
      <c r="BU469" s="1126" t="s">
        <v>1077</v>
      </c>
      <c r="BV469" s="1129" t="s">
        <v>1078</v>
      </c>
      <c r="BW469" s="1126" t="s">
        <v>1077</v>
      </c>
      <c r="BX469" s="1126" t="s">
        <v>1078</v>
      </c>
      <c r="BY469" s="1127" t="s">
        <v>1078</v>
      </c>
      <c r="BZ469" s="1473"/>
    </row>
    <row r="470" spans="1:80" ht="60" x14ac:dyDescent="0.25">
      <c r="A470" s="21">
        <v>628</v>
      </c>
      <c r="B470" s="1064">
        <v>628</v>
      </c>
      <c r="C470" s="21">
        <v>628</v>
      </c>
      <c r="D470" s="1342" t="s">
        <v>2371</v>
      </c>
      <c r="E470" s="468"/>
      <c r="F470" s="229"/>
      <c r="G470" s="229">
        <v>2014</v>
      </c>
      <c r="H470" s="318"/>
      <c r="J470" s="24">
        <v>58</v>
      </c>
      <c r="K470" s="74" t="s">
        <v>2372</v>
      </c>
      <c r="N470" s="506" t="s">
        <v>2373</v>
      </c>
      <c r="O470" s="74" t="s">
        <v>2374</v>
      </c>
      <c r="P470" s="74" t="s">
        <v>2375</v>
      </c>
      <c r="Q470" s="74" t="s">
        <v>4550</v>
      </c>
      <c r="R470" s="107" t="s">
        <v>1970</v>
      </c>
      <c r="S470" s="107" t="s">
        <v>1092</v>
      </c>
      <c r="U470" s="107">
        <v>2015</v>
      </c>
      <c r="V470" s="116">
        <v>1178996</v>
      </c>
      <c r="W470" s="1140" t="s">
        <v>2376</v>
      </c>
      <c r="X470" s="663" t="s">
        <v>2377</v>
      </c>
      <c r="Z470" s="74" t="s">
        <v>2378</v>
      </c>
      <c r="AA470" s="107">
        <v>2</v>
      </c>
      <c r="AB470" s="161">
        <v>0.43</v>
      </c>
      <c r="AE470" s="74" t="s">
        <v>2379</v>
      </c>
      <c r="AF470" s="651"/>
      <c r="AG470" s="1592" t="s">
        <v>2146</v>
      </c>
      <c r="AH470" s="505" t="s">
        <v>2380</v>
      </c>
      <c r="AI470" s="465"/>
      <c r="AJ470" s="888"/>
      <c r="AK470" s="505" t="s">
        <v>2381</v>
      </c>
      <c r="AL470" s="468" t="s">
        <v>2382</v>
      </c>
      <c r="AN470" s="813">
        <v>1</v>
      </c>
      <c r="AO470" s="551" t="s">
        <v>1076</v>
      </c>
      <c r="AP470" s="551" t="s">
        <v>1076</v>
      </c>
      <c r="AQ470" s="107" t="s">
        <v>1304</v>
      </c>
      <c r="AR470" s="107" t="s">
        <v>1304</v>
      </c>
      <c r="AT470" s="107" t="s">
        <v>1151</v>
      </c>
      <c r="AU470" s="1005" t="s">
        <v>1151</v>
      </c>
      <c r="AV470" s="107" t="s">
        <v>1101</v>
      </c>
      <c r="AW470" s="107" t="s">
        <v>1304</v>
      </c>
      <c r="AX470" s="461" t="s">
        <v>1482</v>
      </c>
      <c r="AY470" s="107" t="s">
        <v>1397</v>
      </c>
      <c r="AZ470" s="107" t="s">
        <v>1305</v>
      </c>
      <c r="BA470" s="107" t="s">
        <v>1482</v>
      </c>
      <c r="BB470" s="107" t="s">
        <v>1101</v>
      </c>
      <c r="BE470" s="595" t="s">
        <v>1151</v>
      </c>
      <c r="BF470" s="460" t="s">
        <v>1482</v>
      </c>
      <c r="BJ470" s="1495" t="s">
        <v>1077</v>
      </c>
      <c r="BK470" s="1126" t="s">
        <v>1077</v>
      </c>
      <c r="BL470" s="1126" t="s">
        <v>1077</v>
      </c>
      <c r="BM470" s="1126" t="s">
        <v>1077</v>
      </c>
      <c r="BN470" s="1473"/>
      <c r="BO470" s="1118" t="s">
        <v>1078</v>
      </c>
      <c r="BP470" s="1118" t="s">
        <v>1078</v>
      </c>
      <c r="BQ470" s="1118" t="s">
        <v>1077</v>
      </c>
      <c r="BR470" s="1118" t="s">
        <v>1078</v>
      </c>
      <c r="BS470" s="1057"/>
      <c r="BT470" s="1126" t="s">
        <v>1077</v>
      </c>
      <c r="BU470" s="1126" t="s">
        <v>1077</v>
      </c>
      <c r="BV470" s="1129" t="s">
        <v>1078</v>
      </c>
      <c r="BW470" s="1126" t="s">
        <v>1077</v>
      </c>
      <c r="BX470" s="1126" t="s">
        <v>1077</v>
      </c>
      <c r="BY470" s="1127" t="s">
        <v>1078</v>
      </c>
      <c r="BZ470" s="1473"/>
    </row>
    <row r="471" spans="1:80" ht="96" x14ac:dyDescent="0.25">
      <c r="A471" s="21">
        <v>629</v>
      </c>
      <c r="B471" s="1064">
        <v>629</v>
      </c>
      <c r="C471" s="21">
        <v>629</v>
      </c>
      <c r="D471" s="1342" t="s">
        <v>2383</v>
      </c>
      <c r="E471" s="468"/>
      <c r="F471" s="229"/>
      <c r="G471" s="229">
        <v>2016</v>
      </c>
      <c r="H471" s="318"/>
      <c r="J471" s="24">
        <v>206</v>
      </c>
      <c r="K471" s="74" t="s">
        <v>2384</v>
      </c>
      <c r="N471" s="511" t="s">
        <v>2385</v>
      </c>
      <c r="P471" s="74" t="s">
        <v>2386</v>
      </c>
      <c r="Q471" s="74" t="s">
        <v>4619</v>
      </c>
      <c r="R471" s="107" t="s">
        <v>2387</v>
      </c>
      <c r="S471" s="107" t="s">
        <v>1092</v>
      </c>
      <c r="U471" s="107">
        <v>2020</v>
      </c>
      <c r="W471" s="74" t="s">
        <v>2388</v>
      </c>
      <c r="Z471" s="121" t="s">
        <v>2389</v>
      </c>
      <c r="AB471" s="223">
        <f xml:space="preserve"> 206/494</f>
        <v>0.41700404858299595</v>
      </c>
      <c r="AE471" s="74" t="s">
        <v>2390</v>
      </c>
      <c r="AF471" s="507" t="s">
        <v>2391</v>
      </c>
      <c r="AG471" s="1592" t="s">
        <v>2392</v>
      </c>
      <c r="AI471" s="465" t="s">
        <v>1925</v>
      </c>
      <c r="AJ471" s="888" t="s">
        <v>2265</v>
      </c>
      <c r="AL471" s="468" t="s">
        <v>2393</v>
      </c>
      <c r="AN471" s="813">
        <v>1</v>
      </c>
      <c r="AO471" s="551" t="s">
        <v>1437</v>
      </c>
      <c r="AP471" s="551" t="s">
        <v>1437</v>
      </c>
      <c r="AQ471" s="107" t="s">
        <v>1304</v>
      </c>
      <c r="AR471" s="497" t="s">
        <v>1151</v>
      </c>
      <c r="AS471" s="497" t="s">
        <v>2351</v>
      </c>
      <c r="AT471" s="107" t="s">
        <v>1151</v>
      </c>
      <c r="AU471" s="998" t="s">
        <v>1151</v>
      </c>
      <c r="AV471" s="107" t="s">
        <v>1296</v>
      </c>
      <c r="AW471" s="107" t="s">
        <v>1304</v>
      </c>
      <c r="AX471" s="460" t="s">
        <v>1296</v>
      </c>
      <c r="AY471" s="461" t="s">
        <v>1306</v>
      </c>
      <c r="AZ471" s="461" t="s">
        <v>1305</v>
      </c>
      <c r="BA471" s="107" t="s">
        <v>1482</v>
      </c>
      <c r="BB471" s="460" t="s">
        <v>1296</v>
      </c>
      <c r="BC471" s="460" t="s">
        <v>1296</v>
      </c>
      <c r="BD471" s="460" t="s">
        <v>1296</v>
      </c>
      <c r="BE471" s="595" t="s">
        <v>1151</v>
      </c>
      <c r="BF471" s="107" t="s">
        <v>1305</v>
      </c>
      <c r="BJ471" s="1495" t="s">
        <v>1077</v>
      </c>
      <c r="BK471" s="1126" t="s">
        <v>1077</v>
      </c>
      <c r="BL471" s="1126" t="s">
        <v>1078</v>
      </c>
      <c r="BM471" s="1126" t="s">
        <v>1077</v>
      </c>
      <c r="BN471" s="1473"/>
      <c r="BO471" s="1118" t="s">
        <v>1077</v>
      </c>
      <c r="BP471" s="1118" t="s">
        <v>1077</v>
      </c>
      <c r="BQ471" s="1118" t="s">
        <v>1077</v>
      </c>
      <c r="BR471" s="1118" t="s">
        <v>1077</v>
      </c>
      <c r="BS471" s="1057"/>
      <c r="BT471" s="1126" t="s">
        <v>1077</v>
      </c>
      <c r="BU471" s="1126" t="s">
        <v>1077</v>
      </c>
      <c r="BV471" s="1129" t="s">
        <v>1077</v>
      </c>
      <c r="BW471" s="1126" t="s">
        <v>1077</v>
      </c>
      <c r="BX471" s="1126" t="s">
        <v>1084</v>
      </c>
      <c r="BY471" s="1127" t="s">
        <v>1077</v>
      </c>
      <c r="BZ471" s="1473"/>
    </row>
    <row r="472" spans="1:80" ht="60" x14ac:dyDescent="0.25">
      <c r="A472" s="21">
        <v>630</v>
      </c>
      <c r="B472" s="1064">
        <v>630</v>
      </c>
      <c r="C472" s="21">
        <v>630</v>
      </c>
      <c r="D472" s="1342" t="s">
        <v>2394</v>
      </c>
      <c r="E472" s="468"/>
      <c r="F472" s="229"/>
      <c r="G472" s="229">
        <v>2015</v>
      </c>
      <c r="H472" s="318"/>
      <c r="J472" s="24">
        <v>1182</v>
      </c>
      <c r="K472" s="74" t="s">
        <v>2395</v>
      </c>
      <c r="N472" s="506" t="s">
        <v>2396</v>
      </c>
      <c r="O472" s="74" t="s">
        <v>2397</v>
      </c>
      <c r="P472" s="74" t="s">
        <v>2398</v>
      </c>
      <c r="Q472" s="74" t="s">
        <v>2398</v>
      </c>
      <c r="R472" s="107" t="s">
        <v>2399</v>
      </c>
      <c r="S472" s="107" t="s">
        <v>1389</v>
      </c>
      <c r="U472" s="107">
        <v>2015</v>
      </c>
      <c r="V472" s="121">
        <v>7391907</v>
      </c>
      <c r="X472" s="663" t="s">
        <v>1074</v>
      </c>
      <c r="Y472" s="74" t="s">
        <v>2400</v>
      </c>
      <c r="Z472" s="74" t="s">
        <v>2401</v>
      </c>
      <c r="AB472" s="223">
        <f>1108/1225</f>
        <v>0.90448979591836731</v>
      </c>
      <c r="AC472" s="223">
        <f>1109/1182</f>
        <v>0.93824027072758043</v>
      </c>
      <c r="AF472" s="642" t="s">
        <v>1853</v>
      </c>
      <c r="AG472" s="465" t="s">
        <v>1295</v>
      </c>
      <c r="AI472" s="465"/>
      <c r="AJ472" s="888"/>
      <c r="AL472" s="468" t="s">
        <v>2402</v>
      </c>
      <c r="AN472" s="813">
        <v>1</v>
      </c>
      <c r="AO472" s="551" t="s">
        <v>1295</v>
      </c>
      <c r="AP472" s="551" t="s">
        <v>1295</v>
      </c>
      <c r="AQ472" s="107" t="s">
        <v>1151</v>
      </c>
      <c r="AR472" s="107" t="s">
        <v>1151</v>
      </c>
      <c r="AT472" s="107" t="s">
        <v>1151</v>
      </c>
      <c r="AU472" s="998" t="s">
        <v>1151</v>
      </c>
      <c r="AV472" s="107" t="s">
        <v>1482</v>
      </c>
      <c r="AW472" s="460" t="s">
        <v>1296</v>
      </c>
      <c r="AX472" s="461" t="s">
        <v>1482</v>
      </c>
      <c r="AY472" s="461" t="s">
        <v>1306</v>
      </c>
      <c r="AZ472" s="461" t="s">
        <v>1305</v>
      </c>
      <c r="BA472" s="107" t="s">
        <v>1398</v>
      </c>
      <c r="BB472" s="107" t="s">
        <v>1398</v>
      </c>
      <c r="BC472" s="107" t="s">
        <v>1296</v>
      </c>
      <c r="BD472" s="107" t="s">
        <v>1296</v>
      </c>
      <c r="BE472" s="595" t="s">
        <v>1151</v>
      </c>
      <c r="BF472" s="107" t="s">
        <v>1305</v>
      </c>
      <c r="BJ472" s="1495" t="s">
        <v>1077</v>
      </c>
      <c r="BK472" s="1126" t="s">
        <v>1077</v>
      </c>
      <c r="BL472" s="1126" t="s">
        <v>1078</v>
      </c>
      <c r="BM472" s="1126" t="s">
        <v>1077</v>
      </c>
      <c r="BN472" s="1473"/>
      <c r="BO472" s="1118" t="s">
        <v>1077</v>
      </c>
      <c r="BP472" s="1118" t="s">
        <v>1078</v>
      </c>
      <c r="BQ472" s="1118" t="s">
        <v>1077</v>
      </c>
      <c r="BR472" s="1118" t="s">
        <v>1077</v>
      </c>
      <c r="BS472" s="1057"/>
      <c r="BT472" s="1126" t="s">
        <v>1077</v>
      </c>
      <c r="BU472" s="1126" t="s">
        <v>1077</v>
      </c>
      <c r="BV472" s="1129" t="s">
        <v>1077</v>
      </c>
      <c r="BW472" s="1126" t="s">
        <v>1077</v>
      </c>
      <c r="BX472" s="1126" t="s">
        <v>1077</v>
      </c>
      <c r="BY472" s="1127" t="s">
        <v>1077</v>
      </c>
      <c r="BZ472" s="1473"/>
    </row>
    <row r="473" spans="1:80" ht="36" x14ac:dyDescent="0.25">
      <c r="A473" s="38">
        <v>63901</v>
      </c>
      <c r="B473" s="1064">
        <v>639</v>
      </c>
      <c r="C473" s="21">
        <v>639</v>
      </c>
      <c r="D473" s="1342" t="s">
        <v>2403</v>
      </c>
      <c r="E473" s="468"/>
      <c r="F473" s="229"/>
      <c r="G473" s="229">
        <v>2011</v>
      </c>
      <c r="H473" s="318"/>
      <c r="J473" s="24">
        <f>19+13</f>
        <v>32</v>
      </c>
      <c r="K473" s="74" t="s">
        <v>2404</v>
      </c>
      <c r="P473" s="74" t="s">
        <v>2405</v>
      </c>
      <c r="Q473" s="74" t="s">
        <v>2405</v>
      </c>
      <c r="R473" s="107" t="s">
        <v>1898</v>
      </c>
      <c r="S473" s="107" t="s">
        <v>1317</v>
      </c>
      <c r="U473" s="107">
        <v>2011</v>
      </c>
      <c r="V473" s="1578">
        <v>1351275</v>
      </c>
      <c r="W473" s="636"/>
      <c r="AG473" s="1119"/>
      <c r="AH473" s="505" t="s">
        <v>2406</v>
      </c>
      <c r="AI473" s="465"/>
      <c r="AJ473" s="888"/>
      <c r="AL473" s="468" t="s">
        <v>2406</v>
      </c>
      <c r="AN473" s="813">
        <v>1</v>
      </c>
      <c r="AO473" s="551" t="s">
        <v>2037</v>
      </c>
      <c r="AP473" s="551" t="s">
        <v>1382</v>
      </c>
      <c r="BB473" s="510"/>
      <c r="BE473" s="589"/>
      <c r="BJ473" s="1495" t="s">
        <v>1077</v>
      </c>
      <c r="BK473" s="1126" t="s">
        <v>1077</v>
      </c>
      <c r="BL473" s="1126" t="s">
        <v>1078</v>
      </c>
      <c r="BM473" s="1126" t="s">
        <v>1077</v>
      </c>
      <c r="BN473" s="1473"/>
      <c r="BO473" s="1118" t="s">
        <v>1077</v>
      </c>
      <c r="BP473" s="1118" t="s">
        <v>1077</v>
      </c>
      <c r="BQ473" s="1118" t="s">
        <v>1078</v>
      </c>
      <c r="BR473" s="1118" t="s">
        <v>1077</v>
      </c>
      <c r="BS473" s="1057"/>
      <c r="BT473" s="1126" t="s">
        <v>1077</v>
      </c>
      <c r="BU473" s="1126" t="s">
        <v>1077</v>
      </c>
      <c r="BV473" s="1129" t="s">
        <v>1078</v>
      </c>
      <c r="BW473" s="1126" t="s">
        <v>1077</v>
      </c>
      <c r="BX473" s="1126" t="s">
        <v>1078</v>
      </c>
      <c r="BY473" s="1127" t="s">
        <v>1078</v>
      </c>
      <c r="BZ473" s="1473"/>
    </row>
    <row r="474" spans="1:80" ht="72" x14ac:dyDescent="0.25">
      <c r="A474" s="38">
        <v>63902</v>
      </c>
      <c r="B474" s="1064">
        <v>639</v>
      </c>
      <c r="C474" s="21">
        <v>639</v>
      </c>
      <c r="D474" s="1342" t="s">
        <v>815</v>
      </c>
      <c r="E474" s="468"/>
      <c r="F474" s="229"/>
      <c r="G474" s="799">
        <v>2019</v>
      </c>
      <c r="H474" s="131"/>
      <c r="J474" s="24">
        <f>346+329</f>
        <v>675</v>
      </c>
      <c r="K474" s="74" t="s">
        <v>2407</v>
      </c>
      <c r="N474" s="506" t="s">
        <v>2408</v>
      </c>
      <c r="O474" s="74" t="s">
        <v>2409</v>
      </c>
      <c r="P474" s="74" t="s">
        <v>2405</v>
      </c>
      <c r="Q474" s="74" t="s">
        <v>2405</v>
      </c>
      <c r="R474" s="107" t="s">
        <v>1898</v>
      </c>
      <c r="S474" s="107" t="s">
        <v>1317</v>
      </c>
      <c r="U474" s="107">
        <v>2019</v>
      </c>
      <c r="V474" s="1578">
        <v>1582028</v>
      </c>
      <c r="W474" s="636"/>
      <c r="Y474" s="74" t="s">
        <v>2410</v>
      </c>
      <c r="AB474" s="223">
        <f>346/600</f>
        <v>0.57666666666666666</v>
      </c>
      <c r="AC474" s="223">
        <f>311/346</f>
        <v>0.89884393063583812</v>
      </c>
      <c r="AE474" s="74" t="s">
        <v>2411</v>
      </c>
      <c r="AG474" s="465" t="s">
        <v>2412</v>
      </c>
      <c r="AH474" s="505" t="s">
        <v>2413</v>
      </c>
      <c r="AI474" s="465"/>
      <c r="AJ474" s="888"/>
      <c r="AL474" s="468" t="s">
        <v>2414</v>
      </c>
      <c r="AN474" s="813">
        <v>1</v>
      </c>
      <c r="AO474" s="551" t="s">
        <v>1295</v>
      </c>
      <c r="AP474" s="551" t="s">
        <v>1295</v>
      </c>
      <c r="AQ474" s="107" t="s">
        <v>1151</v>
      </c>
      <c r="AR474" s="107" t="s">
        <v>1151</v>
      </c>
      <c r="AT474" s="107" t="s">
        <v>1151</v>
      </c>
      <c r="AU474" s="998" t="s">
        <v>1151</v>
      </c>
      <c r="AV474" s="107" t="s">
        <v>1482</v>
      </c>
      <c r="AW474" s="107" t="s">
        <v>1304</v>
      </c>
      <c r="AX474" s="107" t="s">
        <v>1305</v>
      </c>
      <c r="AY474" s="460" t="s">
        <v>1669</v>
      </c>
      <c r="AZ474" s="460" t="s">
        <v>1305</v>
      </c>
      <c r="BA474" s="107" t="s">
        <v>1482</v>
      </c>
      <c r="BB474" s="107" t="s">
        <v>1398</v>
      </c>
      <c r="BC474" s="107" t="s">
        <v>1296</v>
      </c>
      <c r="BD474" s="107" t="s">
        <v>1296</v>
      </c>
      <c r="BE474" s="595" t="s">
        <v>1151</v>
      </c>
      <c r="BF474" s="107" t="s">
        <v>1305</v>
      </c>
      <c r="BJ474" s="1495" t="s">
        <v>1077</v>
      </c>
      <c r="BK474" s="1126" t="s">
        <v>1077</v>
      </c>
      <c r="BL474" s="1126" t="s">
        <v>1078</v>
      </c>
      <c r="BM474" s="1126" t="s">
        <v>1077</v>
      </c>
      <c r="BN474" s="1473"/>
      <c r="BO474" s="1118" t="s">
        <v>1077</v>
      </c>
      <c r="BP474" s="1118" t="s">
        <v>1078</v>
      </c>
      <c r="BQ474" s="1118" t="s">
        <v>1078</v>
      </c>
      <c r="BR474" s="1118" t="s">
        <v>1077</v>
      </c>
      <c r="BS474" s="1057"/>
      <c r="BT474" s="1126" t="s">
        <v>1077</v>
      </c>
      <c r="BU474" s="1126" t="s">
        <v>1077</v>
      </c>
      <c r="BV474" s="1129" t="s">
        <v>1078</v>
      </c>
      <c r="BW474" s="1126" t="s">
        <v>1077</v>
      </c>
      <c r="BX474" s="1126" t="s">
        <v>1078</v>
      </c>
      <c r="BY474" s="1127" t="s">
        <v>1078</v>
      </c>
      <c r="BZ474" s="1473"/>
    </row>
    <row r="475" spans="1:80" ht="36" x14ac:dyDescent="0.25">
      <c r="A475" s="21">
        <v>640</v>
      </c>
      <c r="B475" s="1064">
        <v>640</v>
      </c>
      <c r="C475" s="21">
        <v>640</v>
      </c>
      <c r="D475" s="1342" t="s">
        <v>819</v>
      </c>
      <c r="E475" s="468"/>
      <c r="F475" s="229"/>
      <c r="G475" s="229">
        <v>2010</v>
      </c>
      <c r="H475" s="318"/>
      <c r="J475" s="24">
        <v>3040</v>
      </c>
      <c r="K475" s="74" t="s">
        <v>2415</v>
      </c>
      <c r="M475" s="121" t="s">
        <v>2416</v>
      </c>
      <c r="N475" s="511" t="s">
        <v>2417</v>
      </c>
      <c r="O475" s="74" t="s">
        <v>2418</v>
      </c>
      <c r="P475" s="513"/>
      <c r="Q475" s="513"/>
      <c r="R475" s="107" t="s">
        <v>1086</v>
      </c>
      <c r="S475" s="107" t="s">
        <v>1086</v>
      </c>
      <c r="AB475" s="161">
        <v>0.53</v>
      </c>
      <c r="AC475" s="161">
        <v>0.69</v>
      </c>
      <c r="AG475" s="465" t="s">
        <v>1295</v>
      </c>
      <c r="AI475" s="465"/>
      <c r="AJ475" s="888"/>
      <c r="AL475" s="468" t="s">
        <v>2419</v>
      </c>
      <c r="AN475" s="813">
        <v>1</v>
      </c>
      <c r="AO475" s="551" t="s">
        <v>1295</v>
      </c>
      <c r="AP475" s="551" t="s">
        <v>1295</v>
      </c>
      <c r="AQ475" s="580"/>
      <c r="AR475" s="499"/>
      <c r="AS475" s="499"/>
      <c r="AT475" s="580"/>
      <c r="AU475" s="1001"/>
      <c r="AV475" s="499"/>
      <c r="AW475" s="499"/>
      <c r="AX475" s="499"/>
      <c r="AY475" s="499"/>
      <c r="AZ475" s="499"/>
      <c r="BA475" s="499"/>
      <c r="BB475" s="580"/>
      <c r="BC475" s="499"/>
      <c r="BD475" s="499"/>
      <c r="BE475" s="592"/>
      <c r="BF475" s="580"/>
      <c r="BJ475" s="1495" t="s">
        <v>1077</v>
      </c>
      <c r="BK475" s="1126" t="s">
        <v>1077</v>
      </c>
      <c r="BL475" s="1126" t="s">
        <v>1078</v>
      </c>
      <c r="BM475" s="1126" t="s">
        <v>1077</v>
      </c>
      <c r="BN475" s="1473"/>
      <c r="BO475" s="1118" t="s">
        <v>1077</v>
      </c>
      <c r="BP475" s="1118" t="s">
        <v>1077</v>
      </c>
      <c r="BQ475" s="1118" t="s">
        <v>1078</v>
      </c>
      <c r="BR475" s="1118" t="s">
        <v>1077</v>
      </c>
      <c r="BS475" s="1057"/>
      <c r="BT475" s="1126" t="s">
        <v>1077</v>
      </c>
      <c r="BU475" s="1126" t="s">
        <v>1077</v>
      </c>
      <c r="BV475" s="1129" t="s">
        <v>1077</v>
      </c>
      <c r="BW475" s="1126" t="s">
        <v>1078</v>
      </c>
      <c r="BX475" s="1126" t="s">
        <v>1078</v>
      </c>
      <c r="BY475" s="1127" t="s">
        <v>1078</v>
      </c>
      <c r="BZ475" s="1473"/>
    </row>
    <row r="476" spans="1:80" ht="45" customHeight="1" x14ac:dyDescent="0.25">
      <c r="A476" s="21">
        <v>642</v>
      </c>
      <c r="B476" s="1064">
        <v>642</v>
      </c>
      <c r="C476" s="21">
        <v>642</v>
      </c>
      <c r="D476" s="1342" t="s">
        <v>823</v>
      </c>
      <c r="E476" s="318">
        <v>1</v>
      </c>
      <c r="F476" s="229"/>
      <c r="G476" s="229">
        <v>2012</v>
      </c>
      <c r="H476" s="318"/>
      <c r="J476" s="24">
        <v>831</v>
      </c>
      <c r="N476" s="506" t="s">
        <v>2420</v>
      </c>
      <c r="P476" s="513"/>
      <c r="Q476" s="513"/>
      <c r="R476" s="107" t="s">
        <v>1402</v>
      </c>
      <c r="S476" s="107" t="s">
        <v>1092</v>
      </c>
      <c r="AB476" s="482">
        <v>0.59799999999999998</v>
      </c>
      <c r="AE476" s="74" t="s">
        <v>2421</v>
      </c>
      <c r="AG476" s="1118"/>
      <c r="AH476" s="556"/>
      <c r="AI476" s="1118"/>
      <c r="AJ476" s="887"/>
      <c r="AK476" s="471"/>
      <c r="AL476" s="485"/>
      <c r="AN476" s="813">
        <v>1</v>
      </c>
      <c r="BB476" s="510"/>
      <c r="BE476" s="589"/>
      <c r="BJ476" s="1495"/>
      <c r="BK476" s="1126"/>
      <c r="BL476" s="1126"/>
      <c r="BM476" s="1126"/>
      <c r="BN476" s="1473"/>
      <c r="BO476" s="1118"/>
      <c r="BP476" s="1118"/>
      <c r="BQ476" s="1118"/>
      <c r="BR476" s="1118"/>
      <c r="BS476" s="1057"/>
      <c r="BT476" s="1126" t="s">
        <v>1077</v>
      </c>
      <c r="BU476" s="1126" t="s">
        <v>1078</v>
      </c>
      <c r="BV476" s="1129" t="s">
        <v>1078</v>
      </c>
      <c r="BW476" s="1126"/>
      <c r="BX476" s="1126"/>
      <c r="BY476" s="1127"/>
      <c r="BZ476" s="1473"/>
    </row>
    <row r="477" spans="1:80" ht="108" x14ac:dyDescent="0.25">
      <c r="A477" s="21">
        <v>645</v>
      </c>
      <c r="B477" s="1064">
        <v>645</v>
      </c>
      <c r="C477" s="21">
        <v>645</v>
      </c>
      <c r="D477" s="1342" t="s">
        <v>829</v>
      </c>
      <c r="E477" s="468"/>
      <c r="F477" s="229"/>
      <c r="G477" s="229">
        <v>2009</v>
      </c>
      <c r="H477" s="318"/>
      <c r="J477" s="24">
        <v>324</v>
      </c>
      <c r="K477" s="74" t="s">
        <v>2422</v>
      </c>
      <c r="N477" s="506" t="s">
        <v>2423</v>
      </c>
      <c r="O477" s="1147">
        <f xml:space="preserve"> 106/201</f>
        <v>0.52736318407960203</v>
      </c>
      <c r="P477" s="74" t="s">
        <v>2424</v>
      </c>
      <c r="Q477" s="74" t="s">
        <v>2424</v>
      </c>
      <c r="R477" s="107" t="s">
        <v>1317</v>
      </c>
      <c r="S477" s="107" t="s">
        <v>1317</v>
      </c>
      <c r="T477" s="870">
        <v>30000</v>
      </c>
      <c r="U477" s="870"/>
      <c r="V477" s="870"/>
      <c r="W477" s="626"/>
      <c r="X477" s="663" t="s">
        <v>2425</v>
      </c>
      <c r="AD477" s="74" t="s">
        <v>2426</v>
      </c>
      <c r="AG477" s="465" t="s">
        <v>1707</v>
      </c>
      <c r="AH477" s="505" t="s">
        <v>2427</v>
      </c>
      <c r="AI477" s="465"/>
      <c r="AJ477" s="888" t="s">
        <v>1806</v>
      </c>
      <c r="AL477" s="505" t="s">
        <v>2428</v>
      </c>
      <c r="AN477" s="813">
        <v>1</v>
      </c>
      <c r="AO477" s="551" t="s">
        <v>1437</v>
      </c>
      <c r="AP477" s="551" t="s">
        <v>1437</v>
      </c>
      <c r="AQ477" s="107" t="s">
        <v>1304</v>
      </c>
      <c r="AR477" s="107" t="s">
        <v>1151</v>
      </c>
      <c r="AT477" s="583" t="s">
        <v>1296</v>
      </c>
      <c r="AU477" s="1005" t="s">
        <v>1296</v>
      </c>
      <c r="AV477" s="107" t="s">
        <v>1305</v>
      </c>
      <c r="AW477" s="107" t="s">
        <v>1304</v>
      </c>
      <c r="AY477" s="461" t="s">
        <v>1669</v>
      </c>
      <c r="AZ477" s="461" t="s">
        <v>1398</v>
      </c>
      <c r="BA477" s="107" t="s">
        <v>1296</v>
      </c>
      <c r="BB477" s="107" t="s">
        <v>1296</v>
      </c>
      <c r="BC477" s="107" t="s">
        <v>1296</v>
      </c>
      <c r="BD477" s="107" t="s">
        <v>1296</v>
      </c>
      <c r="BE477" s="595" t="s">
        <v>1151</v>
      </c>
      <c r="BF477" s="107" t="s">
        <v>1305</v>
      </c>
      <c r="BG477" s="596" t="s">
        <v>1151</v>
      </c>
      <c r="BJ477" s="1495" t="s">
        <v>1077</v>
      </c>
      <c r="BK477" s="1126" t="s">
        <v>1077</v>
      </c>
      <c r="BL477" s="1126" t="s">
        <v>1078</v>
      </c>
      <c r="BM477" s="1126" t="s">
        <v>1077</v>
      </c>
      <c r="BN477" s="1473"/>
      <c r="BO477" s="1118" t="s">
        <v>1077</v>
      </c>
      <c r="BP477" s="1118" t="s">
        <v>1077</v>
      </c>
      <c r="BQ477" s="1118" t="s">
        <v>1077</v>
      </c>
      <c r="BR477" s="1118" t="s">
        <v>1077</v>
      </c>
      <c r="BS477" s="1057"/>
      <c r="BT477" s="1126" t="s">
        <v>1077</v>
      </c>
      <c r="BU477" s="1126" t="s">
        <v>1077</v>
      </c>
      <c r="BV477" s="1129" t="s">
        <v>1077</v>
      </c>
      <c r="BW477" s="1126" t="s">
        <v>1077</v>
      </c>
      <c r="BX477" s="1126" t="s">
        <v>1078</v>
      </c>
      <c r="BY477" s="1127" t="s">
        <v>1078</v>
      </c>
      <c r="BZ477" s="1473"/>
    </row>
    <row r="478" spans="1:80" ht="76.5" x14ac:dyDescent="0.25">
      <c r="A478" s="21">
        <v>646</v>
      </c>
      <c r="B478" s="1064">
        <v>646</v>
      </c>
      <c r="C478" s="45">
        <v>646</v>
      </c>
      <c r="D478" s="1345" t="s">
        <v>2429</v>
      </c>
      <c r="E478" s="1671" t="s">
        <v>1077</v>
      </c>
      <c r="F478" s="575"/>
      <c r="G478" s="575">
        <v>2008</v>
      </c>
      <c r="H478" s="120"/>
      <c r="I478" s="189"/>
      <c r="J478" s="34">
        <v>1996</v>
      </c>
      <c r="K478" s="526" t="s">
        <v>2430</v>
      </c>
      <c r="L478" s="500"/>
      <c r="M478" s="190"/>
      <c r="N478" s="534" t="s">
        <v>2431</v>
      </c>
      <c r="O478" s="109"/>
      <c r="P478" s="109" t="s">
        <v>2432</v>
      </c>
      <c r="Q478" s="109" t="s">
        <v>1300</v>
      </c>
      <c r="R478" s="500" t="s">
        <v>1086</v>
      </c>
      <c r="S478" s="500" t="s">
        <v>1086</v>
      </c>
      <c r="T478" s="500"/>
      <c r="U478" s="500">
        <v>2008</v>
      </c>
      <c r="V478" s="57"/>
      <c r="W478" s="109" t="s">
        <v>2433</v>
      </c>
      <c r="X478" s="873"/>
      <c r="Y478" s="190"/>
      <c r="Z478" s="190"/>
      <c r="AA478" s="500"/>
      <c r="AB478" s="63"/>
      <c r="AC478" s="193"/>
      <c r="AD478" s="526"/>
      <c r="AE478" s="190"/>
      <c r="AF478" s="649"/>
      <c r="AG478" s="1124" t="s">
        <v>2412</v>
      </c>
      <c r="AH478" s="558"/>
      <c r="AI478" s="1124"/>
      <c r="AJ478" s="1125" t="s">
        <v>1806</v>
      </c>
      <c r="AK478" s="475"/>
      <c r="AL478" s="491" t="s">
        <v>2434</v>
      </c>
      <c r="AM478" s="616"/>
      <c r="AN478" s="1302">
        <v>1</v>
      </c>
      <c r="AO478" s="551" t="s">
        <v>1295</v>
      </c>
      <c r="AP478" s="551" t="s">
        <v>1295</v>
      </c>
      <c r="AQ478" s="581"/>
      <c r="AR478" s="500"/>
      <c r="AS478" s="500"/>
      <c r="AT478" s="581"/>
      <c r="AU478" s="1003"/>
      <c r="AV478" s="500"/>
      <c r="AW478" s="500"/>
      <c r="AX478" s="500"/>
      <c r="AY478" s="500"/>
      <c r="AZ478" s="500"/>
      <c r="BA478" s="500"/>
      <c r="BB478" s="581"/>
      <c r="BC478" s="500"/>
      <c r="BD478" s="500"/>
      <c r="BE478" s="603"/>
      <c r="BF478" s="581"/>
      <c r="BG478" s="602"/>
      <c r="BH478" s="56"/>
      <c r="BI478" s="57"/>
      <c r="BJ478" s="1493"/>
      <c r="BK478" s="1484"/>
      <c r="BL478" s="1484"/>
      <c r="BM478" s="1484"/>
      <c r="BN478" s="1469"/>
      <c r="BO478" s="1514"/>
      <c r="BP478" s="1514"/>
      <c r="BQ478" s="1514"/>
      <c r="BR478" s="1514"/>
      <c r="BS478" s="1505"/>
      <c r="BT478" s="1484"/>
      <c r="BU478" s="1484"/>
      <c r="BV478" s="1569"/>
      <c r="BW478" s="1484"/>
      <c r="BX478" s="1484"/>
      <c r="BY478" s="1485"/>
      <c r="BZ478" s="1469"/>
      <c r="CA478" s="57"/>
      <c r="CB478" s="57"/>
    </row>
    <row r="479" spans="1:80" ht="144" x14ac:dyDescent="0.25">
      <c r="A479" s="21">
        <v>651</v>
      </c>
      <c r="B479" s="1064">
        <v>651</v>
      </c>
      <c r="C479" s="234">
        <v>651</v>
      </c>
      <c r="D479" s="1346" t="s">
        <v>2435</v>
      </c>
      <c r="E479" s="1405"/>
      <c r="F479" s="229"/>
      <c r="G479" s="9">
        <v>2015</v>
      </c>
      <c r="H479" s="21"/>
      <c r="J479" s="182">
        <v>1457</v>
      </c>
      <c r="K479" s="74" t="s">
        <v>2436</v>
      </c>
      <c r="P479" s="513"/>
      <c r="Q479" s="513"/>
      <c r="R479" s="107" t="s">
        <v>2437</v>
      </c>
      <c r="S479" s="107" t="s">
        <v>1092</v>
      </c>
      <c r="X479" s="663" t="s">
        <v>1427</v>
      </c>
      <c r="Z479" s="74"/>
      <c r="AA479" s="107">
        <v>2</v>
      </c>
      <c r="AD479" s="74" t="s">
        <v>2438</v>
      </c>
      <c r="AE479" s="74"/>
      <c r="AG479" s="465" t="s">
        <v>2439</v>
      </c>
      <c r="AI479" s="465"/>
      <c r="AJ479" s="888"/>
      <c r="AN479" s="813">
        <v>1</v>
      </c>
      <c r="AO479" s="551" t="s">
        <v>2037</v>
      </c>
      <c r="AP479" s="551" t="s">
        <v>2440</v>
      </c>
      <c r="BB479" s="510"/>
      <c r="BE479" s="589"/>
      <c r="BJ479" s="1494" t="s">
        <v>1077</v>
      </c>
      <c r="BK479" s="476" t="s">
        <v>1077</v>
      </c>
      <c r="BL479" s="476" t="s">
        <v>1078</v>
      </c>
      <c r="BM479" s="476" t="s">
        <v>1077</v>
      </c>
      <c r="BN479" s="1474"/>
      <c r="BO479" s="471" t="s">
        <v>1077</v>
      </c>
      <c r="BP479" s="471" t="s">
        <v>1077</v>
      </c>
      <c r="BQ479" s="471" t="s">
        <v>1078</v>
      </c>
      <c r="BR479" s="471" t="s">
        <v>1077</v>
      </c>
      <c r="BS479" s="1507"/>
      <c r="BT479" s="476" t="s">
        <v>1077</v>
      </c>
      <c r="BU479" s="476" t="s">
        <v>1077</v>
      </c>
      <c r="BV479" s="1570" t="s">
        <v>1078</v>
      </c>
      <c r="BW479" s="476" t="s">
        <v>1077</v>
      </c>
      <c r="BX479" s="476" t="s">
        <v>1078</v>
      </c>
      <c r="BY479" s="1486" t="s">
        <v>1078</v>
      </c>
      <c r="BZ479" s="1474"/>
    </row>
    <row r="480" spans="1:80" ht="66.75" customHeight="1" x14ac:dyDescent="0.25">
      <c r="A480" s="38">
        <v>652</v>
      </c>
      <c r="B480" s="1064">
        <v>652</v>
      </c>
      <c r="C480" s="234">
        <v>652</v>
      </c>
      <c r="D480" s="1346" t="s">
        <v>2435</v>
      </c>
      <c r="E480" s="1405"/>
      <c r="F480" s="229"/>
      <c r="G480" s="9">
        <v>2015</v>
      </c>
      <c r="H480" s="21"/>
      <c r="J480" s="24" t="s">
        <v>2454</v>
      </c>
      <c r="K480" s="74" t="s">
        <v>2455</v>
      </c>
      <c r="N480" s="506" t="s">
        <v>2456</v>
      </c>
      <c r="P480" s="513"/>
      <c r="Q480" s="513"/>
      <c r="R480" s="107" t="s">
        <v>2437</v>
      </c>
      <c r="S480" s="107" t="s">
        <v>1092</v>
      </c>
      <c r="X480" s="663" t="s">
        <v>2457</v>
      </c>
      <c r="AB480" s="497" t="s">
        <v>2458</v>
      </c>
      <c r="AD480" s="74" t="s">
        <v>2459</v>
      </c>
      <c r="AE480" s="74" t="s">
        <v>2460</v>
      </c>
      <c r="AF480" s="642" t="s">
        <v>2461</v>
      </c>
      <c r="AG480" s="465" t="s">
        <v>1707</v>
      </c>
      <c r="AI480" s="465"/>
      <c r="AJ480" s="888"/>
      <c r="AM480" s="612" t="s">
        <v>2462</v>
      </c>
      <c r="AN480" s="813">
        <v>1</v>
      </c>
      <c r="AO480" s="551" t="s">
        <v>1437</v>
      </c>
      <c r="AP480" s="551" t="s">
        <v>1437</v>
      </c>
      <c r="AQ480" s="510" t="s">
        <v>2453</v>
      </c>
      <c r="AR480" s="107" t="s">
        <v>1151</v>
      </c>
      <c r="AT480" s="510" t="s">
        <v>1151</v>
      </c>
      <c r="AU480" s="998" t="s">
        <v>1151</v>
      </c>
      <c r="AV480" s="497" t="s">
        <v>2157</v>
      </c>
      <c r="BB480" s="510"/>
      <c r="BE480" s="589"/>
      <c r="BJ480" s="1494" t="s">
        <v>1077</v>
      </c>
      <c r="BK480" s="476" t="s">
        <v>1077</v>
      </c>
      <c r="BL480" s="476" t="s">
        <v>1078</v>
      </c>
      <c r="BM480" s="476" t="s">
        <v>1077</v>
      </c>
      <c r="BN480" s="1474"/>
      <c r="BO480" s="471" t="s">
        <v>1077</v>
      </c>
      <c r="BP480" s="471" t="s">
        <v>1077</v>
      </c>
      <c r="BQ480" s="471" t="s">
        <v>1078</v>
      </c>
      <c r="BR480" s="471" t="s">
        <v>1077</v>
      </c>
      <c r="BS480" s="1507"/>
      <c r="BT480" s="476" t="s">
        <v>1077</v>
      </c>
      <c r="BU480" s="476" t="s">
        <v>1077</v>
      </c>
      <c r="BV480" s="1570" t="s">
        <v>1077</v>
      </c>
      <c r="BW480" s="476" t="s">
        <v>1077</v>
      </c>
      <c r="BX480" s="476" t="s">
        <v>1077</v>
      </c>
      <c r="BY480" s="1486" t="s">
        <v>1077</v>
      </c>
      <c r="BZ480" s="1474"/>
    </row>
    <row r="481" spans="1:80" ht="95.25" customHeight="1" x14ac:dyDescent="0.25">
      <c r="A481" s="38"/>
      <c r="B481" s="1064">
        <v>652</v>
      </c>
      <c r="C481" s="234">
        <v>652</v>
      </c>
      <c r="D481" s="1346" t="s">
        <v>2441</v>
      </c>
      <c r="E481" s="1405"/>
      <c r="F481" s="229"/>
      <c r="G481" s="9">
        <v>2017</v>
      </c>
      <c r="H481" s="21"/>
      <c r="J481" s="24">
        <v>1459</v>
      </c>
      <c r="K481" s="74" t="s">
        <v>2442</v>
      </c>
      <c r="N481" s="506" t="s">
        <v>2443</v>
      </c>
      <c r="O481" s="74" t="s">
        <v>2444</v>
      </c>
      <c r="P481" s="513"/>
      <c r="Q481" s="513"/>
      <c r="R481" s="107" t="s">
        <v>2437</v>
      </c>
      <c r="S481" s="107" t="s">
        <v>1092</v>
      </c>
      <c r="T481" s="497" t="s">
        <v>2445</v>
      </c>
      <c r="U481" s="497"/>
      <c r="V481" s="74"/>
      <c r="X481" s="663" t="s">
        <v>1427</v>
      </c>
      <c r="Z481" s="74" t="s">
        <v>2446</v>
      </c>
      <c r="AA481" s="107">
        <v>2</v>
      </c>
      <c r="AB481" s="497" t="s">
        <v>2447</v>
      </c>
      <c r="AD481" s="74" t="s">
        <v>2438</v>
      </c>
      <c r="AE481" s="74"/>
      <c r="AF481" s="507" t="s">
        <v>2448</v>
      </c>
      <c r="AG481" s="465" t="s">
        <v>2449</v>
      </c>
      <c r="AH481" s="505" t="s">
        <v>2450</v>
      </c>
      <c r="AI481" s="465" t="s">
        <v>1117</v>
      </c>
      <c r="AJ481" s="888" t="s">
        <v>2451</v>
      </c>
      <c r="AL481" s="468" t="s">
        <v>2452</v>
      </c>
      <c r="AN481" s="813">
        <v>1</v>
      </c>
      <c r="AO481" s="551" t="s">
        <v>1916</v>
      </c>
      <c r="AP481" s="551" t="s">
        <v>1916</v>
      </c>
      <c r="AQ481" s="510" t="s">
        <v>2453</v>
      </c>
      <c r="AR481" s="107" t="s">
        <v>1151</v>
      </c>
      <c r="AT481" s="107" t="s">
        <v>1151</v>
      </c>
      <c r="AU481" s="998" t="s">
        <v>1151</v>
      </c>
      <c r="AV481" s="497" t="s">
        <v>2157</v>
      </c>
      <c r="AW481" s="107" t="s">
        <v>1304</v>
      </c>
      <c r="AX481" s="497" t="s">
        <v>2157</v>
      </c>
      <c r="AY481" s="461" t="s">
        <v>1481</v>
      </c>
      <c r="AZ481" s="461" t="s">
        <v>2157</v>
      </c>
      <c r="BA481" s="107" t="s">
        <v>1398</v>
      </c>
      <c r="BB481" s="510" t="s">
        <v>1101</v>
      </c>
      <c r="BC481" s="107" t="s">
        <v>1296</v>
      </c>
      <c r="BD481" s="107" t="s">
        <v>1296</v>
      </c>
      <c r="BE481" s="595" t="s">
        <v>1151</v>
      </c>
      <c r="BF481" s="107" t="s">
        <v>1305</v>
      </c>
      <c r="BG481" s="596" t="s">
        <v>1151</v>
      </c>
      <c r="BJ481" s="1494" t="s">
        <v>1077</v>
      </c>
      <c r="BK481" s="476" t="s">
        <v>1077</v>
      </c>
      <c r="BL481" s="476" t="s">
        <v>1078</v>
      </c>
      <c r="BM481" s="476" t="s">
        <v>1077</v>
      </c>
      <c r="BN481" s="1474"/>
      <c r="BO481" s="471" t="s">
        <v>1077</v>
      </c>
      <c r="BP481" s="471" t="s">
        <v>1077</v>
      </c>
      <c r="BQ481" s="471" t="s">
        <v>1077</v>
      </c>
      <c r="BR481" s="471" t="s">
        <v>1077</v>
      </c>
      <c r="BS481" s="1507"/>
      <c r="BT481" s="476" t="s">
        <v>1077</v>
      </c>
      <c r="BU481" s="476" t="s">
        <v>1077</v>
      </c>
      <c r="BV481" s="1570" t="s">
        <v>1077</v>
      </c>
      <c r="BW481" s="476" t="s">
        <v>1077</v>
      </c>
      <c r="BX481" s="476" t="s">
        <v>1077</v>
      </c>
      <c r="BY481" s="1486" t="s">
        <v>1077</v>
      </c>
      <c r="BZ481" s="1474"/>
    </row>
    <row r="482" spans="1:80" s="57" customFormat="1" ht="48" x14ac:dyDescent="0.25">
      <c r="A482" s="21">
        <v>1178</v>
      </c>
      <c r="B482" s="1064">
        <v>1178</v>
      </c>
      <c r="C482" s="21">
        <v>1178</v>
      </c>
      <c r="D482" s="1347" t="s">
        <v>842</v>
      </c>
      <c r="E482" s="1406"/>
      <c r="F482" s="229"/>
      <c r="G482" s="9">
        <v>2015</v>
      </c>
      <c r="H482" s="21"/>
      <c r="I482" s="41"/>
      <c r="J482" s="787">
        <v>78</v>
      </c>
      <c r="K482" s="1631" t="s">
        <v>2463</v>
      </c>
      <c r="L482" s="124" t="s">
        <v>2464</v>
      </c>
      <c r="M482" s="660" t="s">
        <v>2464</v>
      </c>
      <c r="N482" s="1149" t="s">
        <v>1101</v>
      </c>
      <c r="O482" s="636" t="s">
        <v>2465</v>
      </c>
      <c r="P482" s="76" t="s">
        <v>2466</v>
      </c>
      <c r="Q482" s="76" t="s">
        <v>2466</v>
      </c>
      <c r="R482" s="124" t="s">
        <v>1317</v>
      </c>
      <c r="S482" s="124" t="s">
        <v>1317</v>
      </c>
      <c r="T482" s="124" t="s">
        <v>2467</v>
      </c>
      <c r="U482" s="124">
        <v>2015</v>
      </c>
      <c r="V482" s="124"/>
      <c r="W482" s="660" t="s">
        <v>2468</v>
      </c>
      <c r="X482" s="7" t="s">
        <v>2469</v>
      </c>
      <c r="Y482" s="635" t="s">
        <v>2470</v>
      </c>
      <c r="Z482" s="121"/>
      <c r="AA482" s="124">
        <v>1</v>
      </c>
      <c r="AB482" s="124" t="s">
        <v>1101</v>
      </c>
      <c r="AC482" s="124" t="s">
        <v>1101</v>
      </c>
      <c r="AD482" s="660" t="s">
        <v>1101</v>
      </c>
      <c r="AE482" s="636" t="s">
        <v>2471</v>
      </c>
      <c r="AF482" s="507" t="s">
        <v>2472</v>
      </c>
      <c r="AG482" s="1593" t="s">
        <v>2473</v>
      </c>
      <c r="AH482" s="76" t="s">
        <v>2474</v>
      </c>
      <c r="AI482" s="465"/>
      <c r="AJ482" s="888" t="s">
        <v>1304</v>
      </c>
      <c r="AK482" s="636" t="s">
        <v>2475</v>
      </c>
      <c r="AL482" s="468" t="s">
        <v>2476</v>
      </c>
      <c r="AM482" s="614" t="s">
        <v>2477</v>
      </c>
      <c r="AN482" s="813">
        <v>1</v>
      </c>
      <c r="AO482" s="551" t="s">
        <v>1382</v>
      </c>
      <c r="AP482" s="551" t="s">
        <v>1382</v>
      </c>
      <c r="AQ482" s="510" t="s">
        <v>2453</v>
      </c>
      <c r="AR482" s="107" t="s">
        <v>1304</v>
      </c>
      <c r="AS482" s="107" t="s">
        <v>1131</v>
      </c>
      <c r="AT482" s="510" t="s">
        <v>1151</v>
      </c>
      <c r="AU482" s="998" t="s">
        <v>1151</v>
      </c>
      <c r="AV482" s="107" t="s">
        <v>1101</v>
      </c>
      <c r="AW482" s="107" t="s">
        <v>1304</v>
      </c>
      <c r="AX482" s="107" t="s">
        <v>1398</v>
      </c>
      <c r="AY482" s="497" t="s">
        <v>1669</v>
      </c>
      <c r="AZ482" s="497" t="s">
        <v>1482</v>
      </c>
      <c r="BA482" s="107" t="s">
        <v>1296</v>
      </c>
      <c r="BB482" s="510" t="s">
        <v>1296</v>
      </c>
      <c r="BC482" s="107" t="s">
        <v>1304</v>
      </c>
      <c r="BD482" s="107" t="s">
        <v>1482</v>
      </c>
      <c r="BE482" s="595" t="s">
        <v>1151</v>
      </c>
      <c r="BF482" s="510" t="s">
        <v>1482</v>
      </c>
      <c r="BG482" s="596" t="s">
        <v>1296</v>
      </c>
      <c r="BH482" s="565"/>
      <c r="BI482" s="1"/>
      <c r="BJ482" s="1495" t="s">
        <v>1077</v>
      </c>
      <c r="BK482" s="1126" t="s">
        <v>1077</v>
      </c>
      <c r="BL482" s="1126" t="s">
        <v>1077</v>
      </c>
      <c r="BM482" s="1126" t="s">
        <v>1077</v>
      </c>
      <c r="BN482" s="1475"/>
      <c r="BO482" s="1118" t="s">
        <v>1077</v>
      </c>
      <c r="BP482" s="1118" t="s">
        <v>1077</v>
      </c>
      <c r="BQ482" s="1118" t="s">
        <v>1077</v>
      </c>
      <c r="BR482" s="1118" t="s">
        <v>1077</v>
      </c>
      <c r="BS482" s="1059"/>
      <c r="BT482" s="1126" t="s">
        <v>1077</v>
      </c>
      <c r="BU482" s="1126" t="s">
        <v>1077</v>
      </c>
      <c r="BV482" s="1129" t="s">
        <v>1078</v>
      </c>
      <c r="BW482" s="1126" t="s">
        <v>1077</v>
      </c>
      <c r="BX482" s="1126" t="s">
        <v>1078</v>
      </c>
      <c r="BY482" s="1127" t="s">
        <v>1078</v>
      </c>
      <c r="BZ482" s="1475"/>
      <c r="CA482" s="1"/>
      <c r="CB482" s="1"/>
    </row>
    <row r="483" spans="1:80" ht="85.5" customHeight="1" x14ac:dyDescent="0.25">
      <c r="A483" s="21">
        <v>1196</v>
      </c>
      <c r="B483" s="1064">
        <v>1196</v>
      </c>
      <c r="C483" s="21">
        <v>1196</v>
      </c>
      <c r="D483" s="1347" t="s">
        <v>846</v>
      </c>
      <c r="E483" s="1406"/>
      <c r="F483" s="229"/>
      <c r="G483" s="9">
        <v>2019</v>
      </c>
      <c r="H483" s="21"/>
      <c r="J483" s="254">
        <v>430</v>
      </c>
      <c r="K483" s="74" t="s">
        <v>2694</v>
      </c>
      <c r="L483" s="1584" t="s">
        <v>2464</v>
      </c>
      <c r="M483" s="497" t="s">
        <v>2464</v>
      </c>
      <c r="N483" s="1150" t="s">
        <v>1101</v>
      </c>
      <c r="O483" s="74" t="s">
        <v>1101</v>
      </c>
      <c r="P483" s="11" t="s">
        <v>2695</v>
      </c>
      <c r="Q483" s="11" t="s">
        <v>2695</v>
      </c>
      <c r="R483" s="1584" t="s">
        <v>1093</v>
      </c>
      <c r="S483" s="1584" t="s">
        <v>1092</v>
      </c>
      <c r="T483" s="1584">
        <v>237591</v>
      </c>
      <c r="U483" s="1584"/>
      <c r="V483" s="1584"/>
      <c r="W483" s="497"/>
      <c r="X483" s="5" t="s">
        <v>2696</v>
      </c>
      <c r="Y483" s="1584" t="s">
        <v>2470</v>
      </c>
      <c r="AA483" s="1584">
        <v>2</v>
      </c>
      <c r="AB483" s="209" t="s">
        <v>2697</v>
      </c>
      <c r="AC483" s="209"/>
      <c r="AD483" s="74" t="s">
        <v>2698</v>
      </c>
      <c r="AE483" s="497" t="s">
        <v>2699</v>
      </c>
      <c r="AF483" s="658">
        <v>42491</v>
      </c>
      <c r="AG483" s="1592" t="s">
        <v>2700</v>
      </c>
      <c r="AH483" s="54"/>
      <c r="AI483" s="465"/>
      <c r="AJ483" s="888" t="s">
        <v>1304</v>
      </c>
      <c r="AK483" s="505" t="s">
        <v>2701</v>
      </c>
      <c r="AL483" s="468" t="s">
        <v>2702</v>
      </c>
      <c r="AN483" s="813">
        <v>1</v>
      </c>
      <c r="AO483" s="551" t="s">
        <v>1076</v>
      </c>
      <c r="AP483" s="551" t="s">
        <v>1076</v>
      </c>
      <c r="AQ483" s="510" t="s">
        <v>1304</v>
      </c>
      <c r="AR483" s="107" t="s">
        <v>1304</v>
      </c>
      <c r="AT483" s="510" t="s">
        <v>1151</v>
      </c>
      <c r="AU483" s="998" t="s">
        <v>1151</v>
      </c>
      <c r="AV483" s="107" t="s">
        <v>1101</v>
      </c>
      <c r="AW483" s="107" t="s">
        <v>1304</v>
      </c>
      <c r="AX483" s="107" t="s">
        <v>1750</v>
      </c>
      <c r="AY483" s="107" t="s">
        <v>1481</v>
      </c>
      <c r="AZ483" s="107" t="s">
        <v>1183</v>
      </c>
      <c r="BA483" s="497" t="s">
        <v>1305</v>
      </c>
      <c r="BB483" s="107" t="s">
        <v>1101</v>
      </c>
      <c r="BC483" s="107" t="s">
        <v>1296</v>
      </c>
      <c r="BD483" s="107" t="s">
        <v>1296</v>
      </c>
      <c r="BE483" s="589" t="s">
        <v>1304</v>
      </c>
      <c r="BF483" s="510" t="s">
        <v>1305</v>
      </c>
      <c r="BG483" s="596" t="s">
        <v>1296</v>
      </c>
      <c r="BJ483" s="1495" t="s">
        <v>1077</v>
      </c>
      <c r="BK483" s="1126" t="s">
        <v>1077</v>
      </c>
      <c r="BL483" s="1126" t="s">
        <v>1077</v>
      </c>
      <c r="BM483" s="1126" t="s">
        <v>1077</v>
      </c>
      <c r="BN483" s="1475"/>
      <c r="BO483" s="1118" t="s">
        <v>1077</v>
      </c>
      <c r="BP483" s="1118" t="s">
        <v>1077</v>
      </c>
      <c r="BQ483" s="1118" t="s">
        <v>1077</v>
      </c>
      <c r="BR483" s="1118" t="s">
        <v>1077</v>
      </c>
      <c r="BS483" s="1059"/>
      <c r="BT483" s="1126" t="s">
        <v>1077</v>
      </c>
      <c r="BU483" s="1126" t="s">
        <v>1077</v>
      </c>
      <c r="BV483" s="1129" t="s">
        <v>1078</v>
      </c>
      <c r="BW483" s="1126" t="s">
        <v>1077</v>
      </c>
      <c r="BX483" s="1126" t="s">
        <v>1077</v>
      </c>
      <c r="BY483" s="1127" t="s">
        <v>1078</v>
      </c>
      <c r="BZ483" s="1475"/>
    </row>
    <row r="484" spans="1:80" ht="72" customHeight="1" x14ac:dyDescent="0.25">
      <c r="A484" s="21">
        <v>1200</v>
      </c>
      <c r="B484" s="1064">
        <v>1200</v>
      </c>
      <c r="C484" s="21">
        <v>1200</v>
      </c>
      <c r="D484" s="1347" t="s">
        <v>2703</v>
      </c>
      <c r="E484" s="1406"/>
      <c r="F484" s="229"/>
      <c r="G484" s="9">
        <v>2020</v>
      </c>
      <c r="H484" s="21"/>
      <c r="J484" s="254">
        <v>156</v>
      </c>
      <c r="K484" s="74" t="s">
        <v>2704</v>
      </c>
      <c r="L484" s="1584" t="s">
        <v>2464</v>
      </c>
      <c r="M484" s="497" t="s">
        <v>2464</v>
      </c>
      <c r="N484" s="1150" t="s">
        <v>2705</v>
      </c>
      <c r="O484" s="74" t="s">
        <v>2706</v>
      </c>
      <c r="P484" s="11" t="s">
        <v>2707</v>
      </c>
      <c r="Q484" s="11" t="s">
        <v>2707</v>
      </c>
      <c r="R484" s="1584" t="s">
        <v>1091</v>
      </c>
      <c r="S484" s="1584" t="s">
        <v>1092</v>
      </c>
      <c r="T484" s="1584"/>
      <c r="U484" s="71">
        <v>2020</v>
      </c>
      <c r="V484" s="11">
        <v>2186853</v>
      </c>
      <c r="W484" s="65"/>
      <c r="X484" s="5" t="s">
        <v>2659</v>
      </c>
      <c r="Y484" s="1584" t="s">
        <v>2470</v>
      </c>
      <c r="AA484" s="1584">
        <v>3</v>
      </c>
      <c r="AB484" s="222">
        <f>171/200</f>
        <v>0.85499999999999998</v>
      </c>
      <c r="AC484" s="222">
        <f>156/171</f>
        <v>0.91228070175438591</v>
      </c>
      <c r="AE484" s="497">
        <v>2019</v>
      </c>
      <c r="AF484" s="507"/>
      <c r="AG484" s="1636" t="s">
        <v>1295</v>
      </c>
      <c r="AH484" s="6"/>
      <c r="AI484" s="465"/>
      <c r="AJ484" s="888" t="s">
        <v>1151</v>
      </c>
      <c r="AK484" s="505" t="s">
        <v>2708</v>
      </c>
      <c r="AN484" s="813">
        <v>1</v>
      </c>
      <c r="AO484" s="551" t="s">
        <v>1295</v>
      </c>
      <c r="AP484" s="551" t="s">
        <v>1295</v>
      </c>
      <c r="AQ484" s="499" t="s">
        <v>1151</v>
      </c>
      <c r="AR484" s="499" t="s">
        <v>1151</v>
      </c>
      <c r="AS484" s="499"/>
      <c r="AT484" s="499" t="s">
        <v>1151</v>
      </c>
      <c r="AU484" s="1001" t="s">
        <v>1151</v>
      </c>
      <c r="AV484" s="499" t="s">
        <v>1296</v>
      </c>
      <c r="AW484" s="107" t="s">
        <v>1304</v>
      </c>
      <c r="AX484" s="107" t="s">
        <v>1482</v>
      </c>
      <c r="AY484" s="107" t="s">
        <v>1481</v>
      </c>
      <c r="AZ484" s="107" t="s">
        <v>1183</v>
      </c>
      <c r="BA484" s="107" t="s">
        <v>1398</v>
      </c>
      <c r="BB484" s="107" t="s">
        <v>1398</v>
      </c>
      <c r="BC484" s="107" t="s">
        <v>1296</v>
      </c>
      <c r="BD484" s="107" t="s">
        <v>1296</v>
      </c>
      <c r="BE484" s="589" t="s">
        <v>1151</v>
      </c>
      <c r="BF484" s="510" t="s">
        <v>1482</v>
      </c>
      <c r="BG484" s="596" t="s">
        <v>1151</v>
      </c>
      <c r="BJ484" s="1495" t="s">
        <v>1077</v>
      </c>
      <c r="BK484" s="1126" t="s">
        <v>1077</v>
      </c>
      <c r="BL484" s="1126" t="s">
        <v>1077</v>
      </c>
      <c r="BM484" s="1126" t="s">
        <v>1077</v>
      </c>
      <c r="BN484" s="1475"/>
      <c r="BO484" s="1118" t="s">
        <v>1077</v>
      </c>
      <c r="BP484" s="1118" t="s">
        <v>1077</v>
      </c>
      <c r="BQ484" s="1118" t="s">
        <v>1078</v>
      </c>
      <c r="BR484" s="1118" t="s">
        <v>1078</v>
      </c>
      <c r="BS484" s="1059"/>
      <c r="BT484" s="1126" t="s">
        <v>1077</v>
      </c>
      <c r="BU484" s="1126" t="s">
        <v>1077</v>
      </c>
      <c r="BV484" s="1129" t="s">
        <v>1077</v>
      </c>
      <c r="BW484" s="1126" t="s">
        <v>1077</v>
      </c>
      <c r="BX484" s="1126" t="s">
        <v>1077</v>
      </c>
      <c r="BY484" s="1127" t="s">
        <v>1078</v>
      </c>
      <c r="BZ484" s="1475"/>
    </row>
    <row r="485" spans="1:80" ht="60" x14ac:dyDescent="0.25">
      <c r="A485" s="21">
        <v>1203</v>
      </c>
      <c r="B485" s="1064">
        <v>1203</v>
      </c>
      <c r="C485" s="21">
        <v>1203</v>
      </c>
      <c r="D485" s="1347" t="s">
        <v>856</v>
      </c>
      <c r="E485" s="1406"/>
      <c r="F485" s="229"/>
      <c r="G485" s="9">
        <v>2020</v>
      </c>
      <c r="H485" s="21"/>
      <c r="J485" s="254">
        <v>282</v>
      </c>
      <c r="K485" s="74" t="s">
        <v>2709</v>
      </c>
      <c r="L485" s="1584" t="s">
        <v>2464</v>
      </c>
      <c r="M485" s="497" t="s">
        <v>2464</v>
      </c>
      <c r="N485" s="1150" t="s">
        <v>2710</v>
      </c>
      <c r="O485" s="74" t="s">
        <v>2711</v>
      </c>
      <c r="P485" s="11" t="s">
        <v>2712</v>
      </c>
      <c r="Q485" s="11" t="s">
        <v>2712</v>
      </c>
      <c r="R485" s="1584" t="s">
        <v>1317</v>
      </c>
      <c r="S485" s="1584" t="s">
        <v>1317</v>
      </c>
      <c r="T485" s="1584">
        <v>170000</v>
      </c>
      <c r="U485" s="1584"/>
      <c r="V485" s="1584"/>
      <c r="W485" s="497"/>
      <c r="X485" s="5" t="s">
        <v>1167</v>
      </c>
      <c r="Y485" s="1584" t="s">
        <v>2470</v>
      </c>
      <c r="AA485" s="1584">
        <v>1</v>
      </c>
      <c r="AB485" s="1584"/>
      <c r="AC485" s="1584"/>
      <c r="AE485" s="497" t="s">
        <v>2713</v>
      </c>
      <c r="AF485" s="507" t="s">
        <v>2714</v>
      </c>
      <c r="AG485" s="1592" t="s">
        <v>2715</v>
      </c>
      <c r="AH485" s="54"/>
      <c r="AI485" s="465"/>
      <c r="AJ485" s="888" t="s">
        <v>1151</v>
      </c>
      <c r="AK485" s="505" t="s">
        <v>2716</v>
      </c>
      <c r="AN485" s="813">
        <v>1</v>
      </c>
      <c r="AO485" s="551" t="s">
        <v>1076</v>
      </c>
      <c r="AP485" s="551" t="s">
        <v>1076</v>
      </c>
      <c r="AQ485" s="499" t="s">
        <v>2717</v>
      </c>
      <c r="AR485" s="107" t="s">
        <v>1151</v>
      </c>
      <c r="AT485" s="107" t="s">
        <v>1151</v>
      </c>
      <c r="AU485" s="998" t="s">
        <v>1151</v>
      </c>
      <c r="AV485" s="107" t="s">
        <v>1398</v>
      </c>
      <c r="AW485" s="107" t="s">
        <v>1151</v>
      </c>
      <c r="AX485" s="107" t="s">
        <v>1482</v>
      </c>
      <c r="AY485" s="497" t="s">
        <v>1481</v>
      </c>
      <c r="AZ485" s="461" t="s">
        <v>1732</v>
      </c>
      <c r="BA485" s="107" t="s">
        <v>1296</v>
      </c>
      <c r="BB485" s="107" t="s">
        <v>1296</v>
      </c>
      <c r="BC485" s="107" t="s">
        <v>1296</v>
      </c>
      <c r="BD485" s="107" t="s">
        <v>1151</v>
      </c>
      <c r="BE485" s="589" t="s">
        <v>1151</v>
      </c>
      <c r="BF485" s="510" t="s">
        <v>1398</v>
      </c>
      <c r="BJ485" s="1495" t="s">
        <v>1077</v>
      </c>
      <c r="BK485" s="1126" t="s">
        <v>1077</v>
      </c>
      <c r="BL485" s="1126" t="s">
        <v>1077</v>
      </c>
      <c r="BM485" s="1126" t="s">
        <v>1077</v>
      </c>
      <c r="BN485" s="1475"/>
      <c r="BO485" s="1118" t="s">
        <v>1077</v>
      </c>
      <c r="BP485" s="1118" t="s">
        <v>1077</v>
      </c>
      <c r="BQ485" s="1118" t="s">
        <v>1078</v>
      </c>
      <c r="BR485" s="1118" t="s">
        <v>1077</v>
      </c>
      <c r="BS485" s="1059"/>
      <c r="BT485" s="1126" t="s">
        <v>1077</v>
      </c>
      <c r="BU485" s="1126" t="s">
        <v>1077</v>
      </c>
      <c r="BV485" s="1129" t="s">
        <v>1077</v>
      </c>
      <c r="BW485" s="1126" t="s">
        <v>1077</v>
      </c>
      <c r="BX485" s="1126" t="s">
        <v>1078</v>
      </c>
      <c r="BY485" s="1127" t="s">
        <v>1078</v>
      </c>
      <c r="BZ485" s="1475"/>
    </row>
    <row r="486" spans="1:80" ht="60" x14ac:dyDescent="0.25">
      <c r="A486" s="21">
        <v>1204</v>
      </c>
      <c r="B486" s="1064">
        <v>1204</v>
      </c>
      <c r="C486" s="44">
        <v>1204</v>
      </c>
      <c r="D486" s="1349" t="s">
        <v>2726</v>
      </c>
      <c r="E486" s="1408"/>
      <c r="F486" s="798"/>
      <c r="G486" s="9">
        <v>2020</v>
      </c>
      <c r="H486" s="21"/>
      <c r="J486" s="254">
        <v>270</v>
      </c>
      <c r="K486" s="74" t="s">
        <v>2727</v>
      </c>
      <c r="L486" s="1584" t="s">
        <v>2464</v>
      </c>
      <c r="M486" s="497" t="s">
        <v>2464</v>
      </c>
      <c r="N486" s="1150" t="s">
        <v>1101</v>
      </c>
      <c r="O486" s="74" t="s">
        <v>1101</v>
      </c>
      <c r="P486" s="1583" t="s">
        <v>2728</v>
      </c>
      <c r="Q486" s="1583" t="s">
        <v>2728</v>
      </c>
      <c r="R486" s="3" t="s">
        <v>2729</v>
      </c>
      <c r="S486" s="3" t="s">
        <v>1092</v>
      </c>
      <c r="T486" s="1584">
        <v>55931</v>
      </c>
      <c r="U486" s="1584"/>
      <c r="V486" s="1584"/>
      <c r="W486" s="497"/>
      <c r="X486" s="5" t="s">
        <v>2730</v>
      </c>
      <c r="Y486" s="1584" t="s">
        <v>2470</v>
      </c>
      <c r="AA486" s="1584">
        <v>1</v>
      </c>
      <c r="AB486" s="10"/>
      <c r="AE486" s="497" t="s">
        <v>2731</v>
      </c>
      <c r="AF486" s="507"/>
      <c r="AG486" s="1176" t="s">
        <v>2732</v>
      </c>
      <c r="AH486" s="54"/>
      <c r="AI486" s="465"/>
      <c r="AJ486" s="888"/>
      <c r="AK486" s="505" t="s">
        <v>2733</v>
      </c>
      <c r="AN486" s="813">
        <v>1</v>
      </c>
      <c r="AO486" s="551" t="s">
        <v>2037</v>
      </c>
      <c r="AP486" s="551" t="s">
        <v>2037</v>
      </c>
      <c r="AQ486" s="107"/>
      <c r="AT486" s="107"/>
      <c r="BB486" s="510"/>
      <c r="BE486" s="589"/>
      <c r="BJ486" s="1495" t="s">
        <v>1077</v>
      </c>
      <c r="BK486" s="1126" t="s">
        <v>1077</v>
      </c>
      <c r="BL486" s="1126" t="s">
        <v>1077</v>
      </c>
      <c r="BM486" s="1126" t="s">
        <v>1077</v>
      </c>
      <c r="BN486" s="1475"/>
      <c r="BO486" s="1118" t="s">
        <v>1077</v>
      </c>
      <c r="BP486" s="1118" t="s">
        <v>1077</v>
      </c>
      <c r="BQ486" s="1118" t="s">
        <v>1078</v>
      </c>
      <c r="BR486" s="1118" t="s">
        <v>1077</v>
      </c>
      <c r="BS486" s="1059"/>
      <c r="BT486" s="1126" t="s">
        <v>1077</v>
      </c>
      <c r="BU486" s="1126" t="s">
        <v>1077</v>
      </c>
      <c r="BV486" s="1129" t="s">
        <v>1078</v>
      </c>
      <c r="BW486" s="1126" t="s">
        <v>1077</v>
      </c>
      <c r="BX486" s="1126" t="s">
        <v>1078</v>
      </c>
      <c r="BY486" s="1127" t="s">
        <v>1078</v>
      </c>
      <c r="BZ486" s="1475"/>
    </row>
    <row r="487" spans="1:80" ht="156" x14ac:dyDescent="0.25">
      <c r="A487" s="21">
        <v>1211</v>
      </c>
      <c r="B487" s="1064">
        <v>1211</v>
      </c>
      <c r="C487" s="21">
        <v>1211</v>
      </c>
      <c r="D487" s="1347" t="s">
        <v>2478</v>
      </c>
      <c r="E487" s="1406"/>
      <c r="F487" s="229"/>
      <c r="G487" s="9">
        <v>2020</v>
      </c>
      <c r="H487" s="21"/>
      <c r="J487" s="254">
        <v>52</v>
      </c>
      <c r="K487" s="74" t="s">
        <v>2479</v>
      </c>
      <c r="L487" s="1584" t="s">
        <v>2480</v>
      </c>
      <c r="M487" s="665" t="s">
        <v>2481</v>
      </c>
      <c r="N487" s="1150" t="s">
        <v>1101</v>
      </c>
      <c r="O487" s="74" t="s">
        <v>1101</v>
      </c>
      <c r="P487" s="11" t="s">
        <v>2482</v>
      </c>
      <c r="Q487" s="11" t="s">
        <v>2482</v>
      </c>
      <c r="R487" s="1584" t="s">
        <v>1970</v>
      </c>
      <c r="S487" s="1584" t="s">
        <v>1092</v>
      </c>
      <c r="T487" s="164">
        <v>77000</v>
      </c>
      <c r="U487" s="164"/>
      <c r="V487" s="164"/>
      <c r="W487" s="626"/>
      <c r="X487" s="5" t="s">
        <v>2483</v>
      </c>
      <c r="Y487" s="1584" t="s">
        <v>2470</v>
      </c>
      <c r="AA487" s="1584">
        <v>3</v>
      </c>
      <c r="AB487" s="1584"/>
      <c r="AC487" s="1584"/>
      <c r="AE487" s="74" t="s">
        <v>2484</v>
      </c>
      <c r="AF487" s="507" t="s">
        <v>2485</v>
      </c>
      <c r="AG487" s="1175" t="s">
        <v>2486</v>
      </c>
      <c r="AH487" s="321" t="s">
        <v>2487</v>
      </c>
      <c r="AI487" s="465"/>
      <c r="AJ487" s="888" t="s">
        <v>1151</v>
      </c>
      <c r="AK487" s="505" t="s">
        <v>2486</v>
      </c>
      <c r="AL487" s="468" t="s">
        <v>2488</v>
      </c>
      <c r="AN487" s="813">
        <v>1</v>
      </c>
      <c r="AO487" s="551" t="s">
        <v>1076</v>
      </c>
      <c r="AP487" s="551" t="s">
        <v>1076</v>
      </c>
      <c r="AQ487" s="107" t="s">
        <v>1151</v>
      </c>
      <c r="AR487" s="107" t="s">
        <v>1151</v>
      </c>
      <c r="AS487" s="499"/>
      <c r="AT487" s="510" t="s">
        <v>1151</v>
      </c>
      <c r="AU487" s="998" t="s">
        <v>1151</v>
      </c>
      <c r="AV487" s="107" t="s">
        <v>1296</v>
      </c>
      <c r="AW487" s="107" t="s">
        <v>2453</v>
      </c>
      <c r="AX487" s="107" t="s">
        <v>1398</v>
      </c>
      <c r="AY487" s="497" t="s">
        <v>1669</v>
      </c>
      <c r="AZ487" s="497" t="s">
        <v>1183</v>
      </c>
      <c r="BA487" s="107" t="s">
        <v>1296</v>
      </c>
      <c r="BB487" s="107" t="s">
        <v>1398</v>
      </c>
      <c r="BC487" s="107" t="s">
        <v>1304</v>
      </c>
      <c r="BD487" s="107" t="s">
        <v>1305</v>
      </c>
      <c r="BE487" s="589" t="s">
        <v>1151</v>
      </c>
      <c r="BF487" s="510" t="s">
        <v>1305</v>
      </c>
      <c r="BG487" s="596" t="s">
        <v>1151</v>
      </c>
      <c r="BJ487" s="1495" t="s">
        <v>1077</v>
      </c>
      <c r="BK487" s="1126" t="s">
        <v>1077</v>
      </c>
      <c r="BL487" s="1126" t="s">
        <v>1077</v>
      </c>
      <c r="BM487" s="1126" t="s">
        <v>1077</v>
      </c>
      <c r="BN487" s="1475"/>
      <c r="BO487" s="1118" t="s">
        <v>1077</v>
      </c>
      <c r="BP487" s="1118" t="s">
        <v>1078</v>
      </c>
      <c r="BQ487" s="1118" t="s">
        <v>1077</v>
      </c>
      <c r="BR487" s="1118" t="s">
        <v>1078</v>
      </c>
      <c r="BS487" s="1059"/>
      <c r="BT487" s="1126" t="s">
        <v>1077</v>
      </c>
      <c r="BU487" s="1126" t="s">
        <v>1077</v>
      </c>
      <c r="BV487" s="1129" t="s">
        <v>1078</v>
      </c>
      <c r="BW487" s="1126" t="s">
        <v>1077</v>
      </c>
      <c r="BX487" s="1126" t="s">
        <v>1078</v>
      </c>
      <c r="BY487" s="1127" t="s">
        <v>1078</v>
      </c>
      <c r="BZ487" s="1475"/>
    </row>
    <row r="488" spans="1:80" ht="168" x14ac:dyDescent="0.25">
      <c r="A488" s="21">
        <v>1212</v>
      </c>
      <c r="B488" s="1064">
        <v>1212</v>
      </c>
      <c r="C488" s="21">
        <v>1212</v>
      </c>
      <c r="D488" s="1347" t="s">
        <v>2594</v>
      </c>
      <c r="E488" s="1406"/>
      <c r="F488" s="229"/>
      <c r="G488" s="9">
        <v>2020</v>
      </c>
      <c r="H488" s="21"/>
      <c r="J488" s="254">
        <v>146</v>
      </c>
      <c r="K488" s="74" t="s">
        <v>2595</v>
      </c>
      <c r="L488" s="1584" t="s">
        <v>2464</v>
      </c>
      <c r="M488" s="497" t="s">
        <v>2464</v>
      </c>
      <c r="N488" s="1150" t="s">
        <v>2596</v>
      </c>
      <c r="O488" s="74" t="s">
        <v>2597</v>
      </c>
      <c r="P488" s="11" t="s">
        <v>2598</v>
      </c>
      <c r="Q488" s="11" t="s">
        <v>4621</v>
      </c>
      <c r="R488" s="4" t="s">
        <v>2399</v>
      </c>
      <c r="S488" s="4" t="s">
        <v>1389</v>
      </c>
      <c r="T488" s="4"/>
      <c r="U488" s="71">
        <v>2020</v>
      </c>
      <c r="V488" s="11">
        <v>4241514</v>
      </c>
      <c r="W488" s="65" t="s">
        <v>2599</v>
      </c>
      <c r="X488" s="5" t="s">
        <v>1074</v>
      </c>
      <c r="Y488" s="1584" t="s">
        <v>2600</v>
      </c>
      <c r="AA488" s="1584">
        <v>3</v>
      </c>
      <c r="AB488" s="222">
        <f>146/216</f>
        <v>0.67592592592592593</v>
      </c>
      <c r="AC488" s="1584"/>
      <c r="AE488" s="641" t="s">
        <v>2601</v>
      </c>
      <c r="AF488" s="507" t="s">
        <v>2602</v>
      </c>
      <c r="AG488" s="1176" t="s">
        <v>2603</v>
      </c>
      <c r="AH488" s="54"/>
      <c r="AI488" s="465"/>
      <c r="AJ488" s="888" t="s">
        <v>1151</v>
      </c>
      <c r="AK488" s="505" t="s">
        <v>2604</v>
      </c>
      <c r="AN488" s="813">
        <v>1</v>
      </c>
      <c r="AO488" s="551" t="s">
        <v>1382</v>
      </c>
      <c r="AP488" s="551" t="s">
        <v>1382</v>
      </c>
      <c r="AQ488" s="107" t="s">
        <v>1151</v>
      </c>
      <c r="AR488" s="107" t="s">
        <v>1151</v>
      </c>
      <c r="AT488" s="460" t="s">
        <v>1151</v>
      </c>
      <c r="AU488" s="1005" t="s">
        <v>1296</v>
      </c>
      <c r="AV488" s="107" t="s">
        <v>1482</v>
      </c>
      <c r="AW488" s="460" t="s">
        <v>1304</v>
      </c>
      <c r="AX488" s="107" t="s">
        <v>1482</v>
      </c>
      <c r="AY488" s="497" t="s">
        <v>1481</v>
      </c>
      <c r="AZ488" s="497" t="s">
        <v>1183</v>
      </c>
      <c r="BA488" s="107" t="s">
        <v>1482</v>
      </c>
      <c r="BB488" s="510" t="s">
        <v>1296</v>
      </c>
      <c r="BC488" s="107" t="s">
        <v>1296</v>
      </c>
      <c r="BD488" s="107" t="s">
        <v>1296</v>
      </c>
      <c r="BE488" s="595" t="s">
        <v>1151</v>
      </c>
      <c r="BF488" s="107" t="s">
        <v>1398</v>
      </c>
      <c r="BG488" s="596" t="s">
        <v>1296</v>
      </c>
      <c r="BJ488" s="1495" t="s">
        <v>1077</v>
      </c>
      <c r="BK488" s="1126" t="s">
        <v>1077</v>
      </c>
      <c r="BL488" s="1126" t="s">
        <v>1077</v>
      </c>
      <c r="BM488" s="1126" t="s">
        <v>1077</v>
      </c>
      <c r="BN488" s="1475"/>
      <c r="BO488" s="1118" t="s">
        <v>1077</v>
      </c>
      <c r="BP488" s="1118" t="s">
        <v>1077</v>
      </c>
      <c r="BQ488" s="1118" t="s">
        <v>1078</v>
      </c>
      <c r="BR488" s="1118" t="s">
        <v>1077</v>
      </c>
      <c r="BS488" s="1059"/>
      <c r="BT488" s="1126" t="s">
        <v>1077</v>
      </c>
      <c r="BU488" s="1126" t="s">
        <v>1077</v>
      </c>
      <c r="BV488" s="1129" t="s">
        <v>1077</v>
      </c>
      <c r="BW488" s="1126" t="s">
        <v>1077</v>
      </c>
      <c r="BX488" s="1126" t="s">
        <v>1084</v>
      </c>
      <c r="BY488" s="1127" t="s">
        <v>1077</v>
      </c>
      <c r="BZ488" s="1475"/>
    </row>
    <row r="489" spans="1:80" ht="108" x14ac:dyDescent="0.25">
      <c r="A489" s="21">
        <v>1214</v>
      </c>
      <c r="B489" s="1064">
        <v>1214</v>
      </c>
      <c r="C489" s="21">
        <v>1214</v>
      </c>
      <c r="D489" s="1347" t="s">
        <v>2499</v>
      </c>
      <c r="E489" s="1406"/>
      <c r="F489" s="229"/>
      <c r="G489" s="9">
        <v>2020</v>
      </c>
      <c r="H489" s="21"/>
      <c r="J489" s="254">
        <v>1967</v>
      </c>
      <c r="K489" s="74" t="s">
        <v>2500</v>
      </c>
      <c r="L489" s="1584" t="s">
        <v>2464</v>
      </c>
      <c r="M489" s="497" t="s">
        <v>2501</v>
      </c>
      <c r="N489" s="1150" t="s">
        <v>2502</v>
      </c>
      <c r="O489" s="74" t="s">
        <v>2503</v>
      </c>
      <c r="P489" s="11" t="s">
        <v>2504</v>
      </c>
      <c r="Q489" s="11" t="s">
        <v>2504</v>
      </c>
      <c r="R489" s="1584" t="s">
        <v>1317</v>
      </c>
      <c r="S489" s="1584" t="s">
        <v>1317</v>
      </c>
      <c r="T489" s="1584"/>
      <c r="U489" s="1584">
        <v>2020</v>
      </c>
      <c r="V489" s="11">
        <v>694053</v>
      </c>
      <c r="W489" s="65"/>
      <c r="X489" s="5" t="s">
        <v>2505</v>
      </c>
      <c r="Y489" s="1584" t="s">
        <v>2470</v>
      </c>
      <c r="AA489" s="1584">
        <v>1</v>
      </c>
      <c r="AB489" s="662">
        <f xml:space="preserve"> 1967/2023</f>
        <v>0.97231833910034604</v>
      </c>
      <c r="AC489" s="1584"/>
      <c r="AE489" s="74" t="s">
        <v>2506</v>
      </c>
      <c r="AF489" s="507" t="s">
        <v>2507</v>
      </c>
      <c r="AG489" s="1176" t="s">
        <v>2508</v>
      </c>
      <c r="AH489" s="54" t="s">
        <v>2505</v>
      </c>
      <c r="AI489" s="465"/>
      <c r="AJ489" s="888" t="s">
        <v>1151</v>
      </c>
      <c r="AK489" s="505" t="s">
        <v>2509</v>
      </c>
      <c r="AN489" s="813">
        <v>1</v>
      </c>
      <c r="AO489" s="551" t="s">
        <v>1295</v>
      </c>
      <c r="AP489" s="551" t="s">
        <v>1295</v>
      </c>
      <c r="AQ489" s="107" t="s">
        <v>1151</v>
      </c>
      <c r="AR489" s="107" t="s">
        <v>1151</v>
      </c>
      <c r="AT489" s="107" t="s">
        <v>1151</v>
      </c>
      <c r="AU489" s="998" t="s">
        <v>1151</v>
      </c>
      <c r="AV489" s="107" t="s">
        <v>1482</v>
      </c>
      <c r="AW489" s="107" t="s">
        <v>1304</v>
      </c>
      <c r="AX489" s="107" t="s">
        <v>1398</v>
      </c>
      <c r="AY489" s="107" t="s">
        <v>1669</v>
      </c>
      <c r="AZ489" s="107" t="s">
        <v>1216</v>
      </c>
      <c r="BA489" s="107" t="s">
        <v>1398</v>
      </c>
      <c r="BB489" s="107" t="s">
        <v>1398</v>
      </c>
      <c r="BC489" s="107" t="s">
        <v>1151</v>
      </c>
      <c r="BD489" s="107" t="s">
        <v>1151</v>
      </c>
      <c r="BE489" s="589" t="s">
        <v>1151</v>
      </c>
      <c r="BF489" s="510" t="s">
        <v>1398</v>
      </c>
      <c r="BG489" s="596" t="s">
        <v>1296</v>
      </c>
      <c r="BJ489" s="1495" t="s">
        <v>1077</v>
      </c>
      <c r="BK489" s="1126" t="s">
        <v>1077</v>
      </c>
      <c r="BL489" s="1126" t="s">
        <v>1078</v>
      </c>
      <c r="BM489" s="1126" t="s">
        <v>1077</v>
      </c>
      <c r="BN489" s="1475"/>
      <c r="BO489" s="1118" t="s">
        <v>1077</v>
      </c>
      <c r="BP489" s="1118" t="s">
        <v>1077</v>
      </c>
      <c r="BQ489" s="1118" t="s">
        <v>1078</v>
      </c>
      <c r="BR489" s="1118" t="s">
        <v>1077</v>
      </c>
      <c r="BS489" s="1059"/>
      <c r="BT489" s="1126" t="s">
        <v>1077</v>
      </c>
      <c r="BU489" s="1126" t="s">
        <v>1077</v>
      </c>
      <c r="BV489" s="1129" t="s">
        <v>1077</v>
      </c>
      <c r="BW489" s="1126" t="s">
        <v>1077</v>
      </c>
      <c r="BX489" s="1126" t="s">
        <v>1077</v>
      </c>
      <c r="BY489" s="1127" t="s">
        <v>1078</v>
      </c>
      <c r="BZ489" s="1475"/>
    </row>
    <row r="490" spans="1:80" ht="84" x14ac:dyDescent="0.25">
      <c r="A490" s="21">
        <v>1215</v>
      </c>
      <c r="B490" s="1064">
        <v>1215</v>
      </c>
      <c r="C490" s="21">
        <v>1215</v>
      </c>
      <c r="D490" s="1347" t="s">
        <v>866</v>
      </c>
      <c r="E490" s="1406"/>
      <c r="F490" s="229"/>
      <c r="G490" s="9">
        <v>2020</v>
      </c>
      <c r="H490" s="21"/>
      <c r="J490" s="37">
        <v>624</v>
      </c>
      <c r="K490" s="74" t="s">
        <v>2555</v>
      </c>
      <c r="L490" s="1584" t="s">
        <v>2464</v>
      </c>
      <c r="M490" s="497" t="s">
        <v>2464</v>
      </c>
      <c r="N490" s="1150" t="s">
        <v>1101</v>
      </c>
      <c r="O490" s="74" t="s">
        <v>1101</v>
      </c>
      <c r="P490" s="11" t="s">
        <v>2556</v>
      </c>
      <c r="Q490" s="11" t="s">
        <v>2556</v>
      </c>
      <c r="R490" s="1584" t="s">
        <v>1898</v>
      </c>
      <c r="S490" s="1584" t="s">
        <v>1086</v>
      </c>
      <c r="T490" s="1584"/>
      <c r="U490" s="71">
        <v>2020</v>
      </c>
      <c r="V490" s="11">
        <v>398520</v>
      </c>
      <c r="W490" s="65"/>
      <c r="X490" s="5" t="s">
        <v>2557</v>
      </c>
      <c r="Y490" s="1584" t="s">
        <v>2470</v>
      </c>
      <c r="AA490" s="1584">
        <v>3</v>
      </c>
      <c r="AB490" s="1584"/>
      <c r="AC490" s="1584"/>
      <c r="AE490" s="74" t="s">
        <v>2558</v>
      </c>
      <c r="AF490" s="507" t="s">
        <v>2559</v>
      </c>
      <c r="AG490" s="1176" t="s">
        <v>2560</v>
      </c>
      <c r="AH490" s="54"/>
      <c r="AI490" s="465"/>
      <c r="AJ490" s="888" t="s">
        <v>2561</v>
      </c>
      <c r="AK490" s="638" t="s">
        <v>2562</v>
      </c>
      <c r="AL490" s="468" t="s">
        <v>2563</v>
      </c>
      <c r="AN490" s="813">
        <v>1</v>
      </c>
      <c r="AO490" s="551" t="s">
        <v>1076</v>
      </c>
      <c r="AP490" s="551" t="s">
        <v>1076</v>
      </c>
      <c r="AQ490" s="107" t="s">
        <v>1304</v>
      </c>
      <c r="AR490" s="460" t="s">
        <v>1296</v>
      </c>
      <c r="AS490" s="460"/>
      <c r="AT490" s="107" t="s">
        <v>1151</v>
      </c>
      <c r="AU490" s="998" t="s">
        <v>1151</v>
      </c>
      <c r="AV490" s="107" t="s">
        <v>1101</v>
      </c>
      <c r="AW490" s="107" t="s">
        <v>1304</v>
      </c>
      <c r="AX490" s="460" t="s">
        <v>1482</v>
      </c>
      <c r="AY490" s="497" t="s">
        <v>1481</v>
      </c>
      <c r="AZ490" s="497" t="s">
        <v>1183</v>
      </c>
      <c r="BA490" s="107" t="s">
        <v>1296</v>
      </c>
      <c r="BB490" s="107" t="s">
        <v>1296</v>
      </c>
      <c r="BC490" s="107" t="s">
        <v>1296</v>
      </c>
      <c r="BD490" s="107" t="s">
        <v>1296</v>
      </c>
      <c r="BE490" s="595" t="s">
        <v>1151</v>
      </c>
      <c r="BF490" s="107" t="s">
        <v>1305</v>
      </c>
      <c r="BG490" s="596" t="s">
        <v>1296</v>
      </c>
      <c r="BJ490" s="1495" t="s">
        <v>1077</v>
      </c>
      <c r="BK490" s="1126" t="s">
        <v>1077</v>
      </c>
      <c r="BL490" s="1126" t="s">
        <v>1077</v>
      </c>
      <c r="BM490" s="1126" t="s">
        <v>1077</v>
      </c>
      <c r="BN490" s="1475"/>
      <c r="BO490" s="1118" t="s">
        <v>1077</v>
      </c>
      <c r="BP490" s="1118" t="s">
        <v>1077</v>
      </c>
      <c r="BQ490" s="1118" t="s">
        <v>1077</v>
      </c>
      <c r="BR490" s="1118" t="s">
        <v>1077</v>
      </c>
      <c r="BS490" s="1059"/>
      <c r="BT490" s="1126" t="s">
        <v>1077</v>
      </c>
      <c r="BU490" s="1126" t="s">
        <v>1077</v>
      </c>
      <c r="BV490" s="1129" t="s">
        <v>1078</v>
      </c>
      <c r="BW490" s="1126" t="s">
        <v>1077</v>
      </c>
      <c r="BX490" s="1126" t="s">
        <v>1078</v>
      </c>
      <c r="BY490" s="1127" t="s">
        <v>1078</v>
      </c>
      <c r="BZ490" s="1475"/>
    </row>
    <row r="491" spans="1:80" ht="96" x14ac:dyDescent="0.25">
      <c r="A491" s="21">
        <v>1217</v>
      </c>
      <c r="B491" s="1064">
        <v>1217</v>
      </c>
      <c r="C491" s="21">
        <v>1217</v>
      </c>
      <c r="D491" s="1347" t="s">
        <v>2532</v>
      </c>
      <c r="E491" s="1406"/>
      <c r="F491" s="229"/>
      <c r="G491" s="9">
        <v>2020</v>
      </c>
      <c r="H491" s="21"/>
      <c r="J491" s="254">
        <v>186</v>
      </c>
      <c r="K491" s="74" t="s">
        <v>2533</v>
      </c>
      <c r="L491" s="1584" t="s">
        <v>2464</v>
      </c>
      <c r="M491" s="497" t="s">
        <v>2464</v>
      </c>
      <c r="N491" s="1150" t="s">
        <v>2534</v>
      </c>
      <c r="O491" s="74" t="s">
        <v>2535</v>
      </c>
      <c r="P491" s="11" t="s">
        <v>2536</v>
      </c>
      <c r="Q491" s="11" t="s">
        <v>2608</v>
      </c>
      <c r="R491" s="1584" t="s">
        <v>1970</v>
      </c>
      <c r="S491" s="1584" t="s">
        <v>1092</v>
      </c>
      <c r="T491" s="164">
        <v>19693</v>
      </c>
      <c r="U491" s="164"/>
      <c r="V491" s="164"/>
      <c r="W491" s="626"/>
      <c r="X491" s="5" t="s">
        <v>2537</v>
      </c>
      <c r="Y491" s="1584" t="s">
        <v>2470</v>
      </c>
      <c r="AA491" s="1584">
        <v>1</v>
      </c>
      <c r="AB491" s="1584"/>
      <c r="AC491" s="1584"/>
      <c r="AE491" s="114" t="s">
        <v>2538</v>
      </c>
      <c r="AF491" s="507" t="s">
        <v>2539</v>
      </c>
      <c r="AG491" s="1176" t="s">
        <v>2540</v>
      </c>
      <c r="AH491" s="54"/>
      <c r="AI491" s="465"/>
      <c r="AJ491" s="888" t="s">
        <v>2541</v>
      </c>
      <c r="AK491" s="637" t="s">
        <v>2541</v>
      </c>
      <c r="AL491" s="468" t="s">
        <v>2542</v>
      </c>
      <c r="AM491" s="612" t="s">
        <v>2543</v>
      </c>
      <c r="AN491" s="813">
        <v>1</v>
      </c>
      <c r="AO491" s="979" t="s">
        <v>1076</v>
      </c>
      <c r="AP491" s="979" t="s">
        <v>1076</v>
      </c>
      <c r="AQ491" s="107" t="s">
        <v>1151</v>
      </c>
      <c r="AR491" s="107" t="s">
        <v>1296</v>
      </c>
      <c r="AT491" s="107" t="s">
        <v>1151</v>
      </c>
      <c r="AU491" s="998" t="s">
        <v>1151</v>
      </c>
      <c r="AV491" s="107" t="s">
        <v>1101</v>
      </c>
      <c r="AW491" s="107" t="s">
        <v>1304</v>
      </c>
      <c r="AX491" s="460" t="s">
        <v>1482</v>
      </c>
      <c r="AY491" s="497" t="s">
        <v>1481</v>
      </c>
      <c r="AZ491" s="497" t="s">
        <v>1732</v>
      </c>
      <c r="BA491" s="497" t="s">
        <v>1296</v>
      </c>
      <c r="BB491" s="107" t="s">
        <v>1296</v>
      </c>
      <c r="BC491" s="107" t="s">
        <v>1296</v>
      </c>
      <c r="BD491" s="107" t="s">
        <v>1296</v>
      </c>
      <c r="BE491" s="595" t="s">
        <v>1151</v>
      </c>
      <c r="BF491" s="510" t="s">
        <v>1305</v>
      </c>
      <c r="BG491" s="596" t="s">
        <v>1151</v>
      </c>
      <c r="BJ491" s="1495" t="s">
        <v>1077</v>
      </c>
      <c r="BK491" s="1126" t="s">
        <v>1077</v>
      </c>
      <c r="BL491" s="1126" t="s">
        <v>1077</v>
      </c>
      <c r="BM491" s="1126" t="s">
        <v>1077</v>
      </c>
      <c r="BN491" s="1475"/>
      <c r="BO491" s="1118" t="s">
        <v>1077</v>
      </c>
      <c r="BP491" s="1118" t="s">
        <v>1078</v>
      </c>
      <c r="BQ491" s="1118" t="s">
        <v>1077</v>
      </c>
      <c r="BR491" s="1118" t="s">
        <v>1077</v>
      </c>
      <c r="BS491" s="1059"/>
      <c r="BT491" s="1126" t="s">
        <v>1077</v>
      </c>
      <c r="BU491" s="1126" t="s">
        <v>1077</v>
      </c>
      <c r="BV491" s="1129" t="s">
        <v>1078</v>
      </c>
      <c r="BW491" s="1126" t="s">
        <v>1077</v>
      </c>
      <c r="BX491" s="1126" t="s">
        <v>1078</v>
      </c>
      <c r="BY491" s="1127" t="s">
        <v>1077</v>
      </c>
      <c r="BZ491" s="1475"/>
    </row>
    <row r="492" spans="1:80" ht="72" x14ac:dyDescent="0.25">
      <c r="A492" s="21">
        <v>1218</v>
      </c>
      <c r="B492" s="1064">
        <v>1218</v>
      </c>
      <c r="C492" s="21">
        <v>1218</v>
      </c>
      <c r="D492" s="1347" t="s">
        <v>2644</v>
      </c>
      <c r="E492" s="1406"/>
      <c r="F492" s="229"/>
      <c r="G492" s="9">
        <v>2020</v>
      </c>
      <c r="H492" s="21"/>
      <c r="J492" s="254">
        <v>701</v>
      </c>
      <c r="K492" s="74" t="s">
        <v>2645</v>
      </c>
      <c r="L492" s="1584" t="s">
        <v>2464</v>
      </c>
      <c r="M492" s="497" t="s">
        <v>2464</v>
      </c>
      <c r="N492" s="1150" t="s">
        <v>2646</v>
      </c>
      <c r="O492" s="74" t="s">
        <v>2647</v>
      </c>
      <c r="P492" s="11" t="s">
        <v>2648</v>
      </c>
      <c r="Q492" s="11" t="s">
        <v>2648</v>
      </c>
      <c r="R492" s="1584" t="s">
        <v>1114</v>
      </c>
      <c r="S492" s="1584" t="s">
        <v>1092</v>
      </c>
      <c r="T492" s="1584">
        <v>140000</v>
      </c>
      <c r="U492" s="71">
        <v>2021</v>
      </c>
      <c r="V492" s="1584">
        <v>119192</v>
      </c>
      <c r="W492" s="497"/>
      <c r="X492" s="5" t="s">
        <v>2649</v>
      </c>
      <c r="Y492" s="1584" t="s">
        <v>2470</v>
      </c>
      <c r="AA492" s="1584">
        <v>1</v>
      </c>
      <c r="AB492" s="1584">
        <v>17.600000000000001</v>
      </c>
      <c r="AC492" s="1584"/>
      <c r="AE492" s="497" t="s">
        <v>2650</v>
      </c>
      <c r="AF492" s="507" t="s">
        <v>2651</v>
      </c>
      <c r="AG492" s="1176" t="s">
        <v>2652</v>
      </c>
      <c r="AH492" s="54"/>
      <c r="AI492" s="465" t="s">
        <v>1393</v>
      </c>
      <c r="AJ492" s="1131" t="s">
        <v>2653</v>
      </c>
      <c r="AK492" s="505" t="s">
        <v>2654</v>
      </c>
      <c r="AN492" s="813">
        <v>1</v>
      </c>
      <c r="AO492" s="551" t="s">
        <v>1076</v>
      </c>
      <c r="AP492" s="551" t="s">
        <v>1076</v>
      </c>
      <c r="AQ492" s="107" t="s">
        <v>1304</v>
      </c>
      <c r="AR492" s="107" t="s">
        <v>1151</v>
      </c>
      <c r="AS492" s="107" t="s">
        <v>2655</v>
      </c>
      <c r="AT492" s="107" t="s">
        <v>1304</v>
      </c>
      <c r="AU492" s="998" t="s">
        <v>1304</v>
      </c>
      <c r="AV492" s="107" t="s">
        <v>1482</v>
      </c>
      <c r="AW492" s="107" t="s">
        <v>1304</v>
      </c>
      <c r="AX492" s="460" t="s">
        <v>1482</v>
      </c>
      <c r="AY492" s="107" t="s">
        <v>1481</v>
      </c>
      <c r="AZ492" s="107" t="s">
        <v>1183</v>
      </c>
      <c r="BA492" s="107" t="s">
        <v>1305</v>
      </c>
      <c r="BB492" s="107" t="s">
        <v>1296</v>
      </c>
      <c r="BC492" s="107" t="s">
        <v>1151</v>
      </c>
      <c r="BD492" s="510" t="s">
        <v>1296</v>
      </c>
      <c r="BE492" s="595" t="s">
        <v>1151</v>
      </c>
      <c r="BF492" s="510" t="s">
        <v>1482</v>
      </c>
      <c r="BG492" s="596" t="s">
        <v>1296</v>
      </c>
      <c r="BJ492" s="1495" t="s">
        <v>1077</v>
      </c>
      <c r="BK492" s="1126" t="s">
        <v>1077</v>
      </c>
      <c r="BL492" s="1126" t="s">
        <v>1077</v>
      </c>
      <c r="BM492" s="1126" t="s">
        <v>1077</v>
      </c>
      <c r="BN492" s="1475"/>
      <c r="BO492" s="1118" t="s">
        <v>1077</v>
      </c>
      <c r="BP492" s="1118" t="s">
        <v>1078</v>
      </c>
      <c r="BQ492" s="1118" t="s">
        <v>1078</v>
      </c>
      <c r="BR492" s="1118" t="s">
        <v>1077</v>
      </c>
      <c r="BS492" s="1059"/>
      <c r="BT492" s="1126" t="s">
        <v>1077</v>
      </c>
      <c r="BU492" s="1126" t="s">
        <v>1077</v>
      </c>
      <c r="BV492" s="1129" t="s">
        <v>1077</v>
      </c>
      <c r="BW492" s="1126" t="s">
        <v>1077</v>
      </c>
      <c r="BX492" s="1126" t="s">
        <v>1084</v>
      </c>
      <c r="BY492" s="1127" t="s">
        <v>1078</v>
      </c>
      <c r="BZ492" s="1475"/>
    </row>
    <row r="493" spans="1:80" ht="216" x14ac:dyDescent="0.25">
      <c r="A493" s="21">
        <v>1221</v>
      </c>
      <c r="B493" s="1064">
        <v>1221</v>
      </c>
      <c r="C493" s="21">
        <v>1221</v>
      </c>
      <c r="D493" s="1347" t="s">
        <v>2667</v>
      </c>
      <c r="E493" s="1406"/>
      <c r="F493" s="229"/>
      <c r="G493" s="9">
        <v>2019</v>
      </c>
      <c r="H493" s="21"/>
      <c r="J493" s="254">
        <v>127</v>
      </c>
      <c r="K493" s="74" t="s">
        <v>2668</v>
      </c>
      <c r="L493" s="1584" t="s">
        <v>2464</v>
      </c>
      <c r="M493" s="497" t="s">
        <v>2464</v>
      </c>
      <c r="N493" s="1150" t="s">
        <v>1101</v>
      </c>
      <c r="O493" s="74" t="s">
        <v>1101</v>
      </c>
      <c r="P493" s="1583" t="s">
        <v>2669</v>
      </c>
      <c r="Q493" s="1583" t="s">
        <v>2669</v>
      </c>
      <c r="R493" s="1584" t="s">
        <v>1402</v>
      </c>
      <c r="S493" s="1584" t="s">
        <v>1092</v>
      </c>
      <c r="T493" s="1584"/>
      <c r="U493" s="71">
        <v>2021</v>
      </c>
      <c r="V493" s="1583"/>
      <c r="W493" s="1159" t="s">
        <v>2670</v>
      </c>
      <c r="X493" s="5" t="s">
        <v>2671</v>
      </c>
      <c r="Y493" s="1584" t="s">
        <v>2470</v>
      </c>
      <c r="AA493" s="1584">
        <v>3</v>
      </c>
      <c r="AB493" s="222">
        <f xml:space="preserve"> (26+70)/ (85+157)</f>
        <v>0.39669421487603307</v>
      </c>
      <c r="AC493" s="222">
        <f xml:space="preserve"> (14+32)/ (85+157)</f>
        <v>0.19008264462809918</v>
      </c>
      <c r="AD493" s="497" t="s">
        <v>2672</v>
      </c>
      <c r="AE493" s="497" t="s">
        <v>2673</v>
      </c>
      <c r="AF493" s="507"/>
      <c r="AG493" s="1176" t="s">
        <v>2674</v>
      </c>
      <c r="AH493" s="54"/>
      <c r="AI493" s="465"/>
      <c r="AJ493" s="888" t="s">
        <v>1304</v>
      </c>
      <c r="AK493" s="505" t="s">
        <v>2675</v>
      </c>
      <c r="AM493" s="612" t="s">
        <v>2676</v>
      </c>
      <c r="AN493" s="813">
        <v>1</v>
      </c>
      <c r="AO493" s="551" t="s">
        <v>1076</v>
      </c>
      <c r="AP493" s="551" t="s">
        <v>1076</v>
      </c>
      <c r="AQ493" s="510" t="s">
        <v>1296</v>
      </c>
      <c r="AR493" s="107" t="s">
        <v>1296</v>
      </c>
      <c r="AT493" s="510" t="s">
        <v>1151</v>
      </c>
      <c r="AU493" s="998" t="s">
        <v>1296</v>
      </c>
      <c r="AV493" s="107" t="s">
        <v>1101</v>
      </c>
      <c r="AW493" s="107" t="s">
        <v>1151</v>
      </c>
      <c r="AX493" s="107" t="s">
        <v>1482</v>
      </c>
      <c r="AY493" s="497" t="s">
        <v>1669</v>
      </c>
      <c r="AZ493" s="497" t="s">
        <v>1732</v>
      </c>
      <c r="BA493" s="107" t="s">
        <v>1749</v>
      </c>
      <c r="BB493" s="107" t="s">
        <v>1305</v>
      </c>
      <c r="BC493" s="107" t="s">
        <v>1296</v>
      </c>
      <c r="BD493" s="107" t="s">
        <v>1296</v>
      </c>
      <c r="BE493" s="589" t="s">
        <v>1151</v>
      </c>
      <c r="BF493" s="510" t="s">
        <v>2157</v>
      </c>
      <c r="BG493" s="596" t="s">
        <v>1296</v>
      </c>
      <c r="BJ493" s="1495" t="s">
        <v>1077</v>
      </c>
      <c r="BK493" s="1126" t="s">
        <v>1077</v>
      </c>
      <c r="BL493" s="1126" t="s">
        <v>1077</v>
      </c>
      <c r="BM493" s="1126" t="s">
        <v>1077</v>
      </c>
      <c r="BN493" s="1475"/>
      <c r="BO493" s="1118" t="s">
        <v>1077</v>
      </c>
      <c r="BP493" s="1118" t="s">
        <v>1077</v>
      </c>
      <c r="BQ493" s="1118" t="s">
        <v>1078</v>
      </c>
      <c r="BR493" s="1118" t="s">
        <v>1077</v>
      </c>
      <c r="BS493" s="1059"/>
      <c r="BT493" s="1126" t="s">
        <v>1077</v>
      </c>
      <c r="BU493" s="1126" t="s">
        <v>1077</v>
      </c>
      <c r="BV493" s="1129" t="s">
        <v>1078</v>
      </c>
      <c r="BW493" s="1126" t="s">
        <v>1077</v>
      </c>
      <c r="BX493" s="1126" t="s">
        <v>1077</v>
      </c>
      <c r="BY493" s="1127" t="s">
        <v>1078</v>
      </c>
      <c r="BZ493" s="1475"/>
    </row>
    <row r="494" spans="1:80" ht="108" x14ac:dyDescent="0.25">
      <c r="A494" s="21">
        <v>1223</v>
      </c>
      <c r="B494" s="1064">
        <v>1223</v>
      </c>
      <c r="C494" s="44">
        <v>1223</v>
      </c>
      <c r="D494" s="1349" t="s">
        <v>2510</v>
      </c>
      <c r="E494" s="1408"/>
      <c r="F494" s="798"/>
      <c r="G494" s="9">
        <v>2019</v>
      </c>
      <c r="H494" s="21"/>
      <c r="J494" s="254">
        <v>591</v>
      </c>
      <c r="K494" s="74"/>
      <c r="L494" s="1584" t="s">
        <v>2464</v>
      </c>
      <c r="M494" s="497" t="s">
        <v>2464</v>
      </c>
      <c r="N494" s="1150" t="s">
        <v>2511</v>
      </c>
      <c r="O494" s="74" t="s">
        <v>2512</v>
      </c>
      <c r="P494" s="11" t="s">
        <v>2513</v>
      </c>
      <c r="Q494" s="11" t="s">
        <v>2513</v>
      </c>
      <c r="R494" s="1584" t="s">
        <v>1091</v>
      </c>
      <c r="S494" s="1584" t="s">
        <v>1092</v>
      </c>
      <c r="T494" s="1584"/>
      <c r="U494" s="124">
        <v>2019</v>
      </c>
      <c r="V494" s="319">
        <v>531178</v>
      </c>
      <c r="W494" s="1140" t="s">
        <v>2514</v>
      </c>
      <c r="X494" s="5" t="s">
        <v>2515</v>
      </c>
      <c r="Y494" s="1584" t="s">
        <v>1101</v>
      </c>
      <c r="AA494" s="1584">
        <v>1</v>
      </c>
      <c r="AB494" s="1584"/>
      <c r="AC494" s="1584"/>
      <c r="AD494" s="497" t="s">
        <v>1101</v>
      </c>
      <c r="AE494" s="497" t="s">
        <v>1101</v>
      </c>
      <c r="AF494" s="507" t="s">
        <v>1304</v>
      </c>
      <c r="AG494" s="1176" t="s">
        <v>2516</v>
      </c>
      <c r="AH494" s="54"/>
      <c r="AI494" s="465"/>
      <c r="AJ494" s="888" t="s">
        <v>1151</v>
      </c>
      <c r="AK494" s="505" t="s">
        <v>2517</v>
      </c>
      <c r="AN494" s="813">
        <v>1</v>
      </c>
      <c r="AO494" s="551" t="s">
        <v>1437</v>
      </c>
      <c r="AP494" s="551" t="s">
        <v>1437</v>
      </c>
      <c r="AQ494" s="107" t="s">
        <v>1151</v>
      </c>
      <c r="AT494" s="107"/>
      <c r="BB494" s="510"/>
      <c r="BE494" s="589"/>
      <c r="BJ494" s="1495"/>
      <c r="BK494" s="1126"/>
      <c r="BL494" s="1126"/>
      <c r="BM494" s="1126"/>
      <c r="BN494" s="1475"/>
      <c r="BO494" s="1118"/>
      <c r="BP494" s="1118"/>
      <c r="BQ494" s="1118"/>
      <c r="BR494" s="1118"/>
      <c r="BS494" s="1059"/>
      <c r="BT494" s="1126"/>
      <c r="BU494" s="1126"/>
      <c r="BV494" s="1129"/>
      <c r="BW494" s="1126"/>
      <c r="BX494" s="1126"/>
      <c r="BY494" s="1127"/>
      <c r="BZ494" s="1475"/>
    </row>
    <row r="495" spans="1:80" ht="120" x14ac:dyDescent="0.25">
      <c r="A495" s="21">
        <v>1224</v>
      </c>
      <c r="B495" s="1064">
        <v>1224</v>
      </c>
      <c r="C495" s="21">
        <v>1224</v>
      </c>
      <c r="D495" s="1347" t="s">
        <v>883</v>
      </c>
      <c r="E495" s="1406"/>
      <c r="F495" s="229"/>
      <c r="G495" s="9">
        <v>2019</v>
      </c>
      <c r="H495" s="21"/>
      <c r="J495" s="444">
        <v>214</v>
      </c>
      <c r="K495" s="74" t="s">
        <v>2734</v>
      </c>
      <c r="L495" s="1584" t="s">
        <v>2464</v>
      </c>
      <c r="M495" s="497" t="s">
        <v>2464</v>
      </c>
      <c r="N495" s="506" t="s">
        <v>2735</v>
      </c>
      <c r="O495" s="505" t="s">
        <v>2736</v>
      </c>
      <c r="P495" s="11" t="s">
        <v>2737</v>
      </c>
      <c r="Q495" s="11" t="s">
        <v>2737</v>
      </c>
      <c r="R495" s="1584" t="s">
        <v>1105</v>
      </c>
      <c r="S495" s="1584" t="s">
        <v>1092</v>
      </c>
      <c r="T495" s="1584">
        <v>113500</v>
      </c>
      <c r="U495" s="1584"/>
      <c r="V495" s="1584"/>
      <c r="W495" s="497"/>
      <c r="X495" s="5" t="s">
        <v>1167</v>
      </c>
      <c r="Y495" s="1584" t="s">
        <v>2470</v>
      </c>
      <c r="AA495" s="1584">
        <v>3</v>
      </c>
      <c r="AB495" s="1584"/>
      <c r="AC495" s="1584"/>
      <c r="AD495" s="497" t="s">
        <v>2738</v>
      </c>
      <c r="AE495" s="497" t="s">
        <v>2739</v>
      </c>
      <c r="AF495" s="507" t="s">
        <v>2740</v>
      </c>
      <c r="AG495" s="1176" t="s">
        <v>2741</v>
      </c>
      <c r="AH495" s="54"/>
      <c r="AI495" s="465"/>
      <c r="AJ495" s="888" t="s">
        <v>1304</v>
      </c>
      <c r="AK495" s="505" t="s">
        <v>2742</v>
      </c>
      <c r="AL495" s="468" t="s">
        <v>2743</v>
      </c>
      <c r="AN495" s="813">
        <v>1</v>
      </c>
      <c r="AO495" s="551" t="s">
        <v>1076</v>
      </c>
      <c r="AP495" s="551" t="s">
        <v>1076</v>
      </c>
      <c r="AQ495" s="107" t="s">
        <v>1304</v>
      </c>
      <c r="AR495" s="107" t="s">
        <v>1304</v>
      </c>
      <c r="AT495" s="107" t="s">
        <v>1151</v>
      </c>
      <c r="AU495" s="998" t="s">
        <v>1151</v>
      </c>
      <c r="AV495" s="107" t="s">
        <v>1304</v>
      </c>
      <c r="AW495" s="107" t="s">
        <v>1304</v>
      </c>
      <c r="AX495" s="107" t="s">
        <v>1404</v>
      </c>
      <c r="AY495" s="497" t="s">
        <v>1481</v>
      </c>
      <c r="AZ495" s="461" t="s">
        <v>1183</v>
      </c>
      <c r="BA495" s="107" t="s">
        <v>2744</v>
      </c>
      <c r="BB495" s="499" t="s">
        <v>1296</v>
      </c>
      <c r="BC495" s="107" t="s">
        <v>1296</v>
      </c>
      <c r="BD495" s="107" t="s">
        <v>1296</v>
      </c>
      <c r="BE495" s="595" t="s">
        <v>1151</v>
      </c>
      <c r="BF495" s="107" t="s">
        <v>1482</v>
      </c>
      <c r="BG495" s="596" t="s">
        <v>1296</v>
      </c>
      <c r="BJ495" s="1495" t="s">
        <v>1077</v>
      </c>
      <c r="BK495" s="1126" t="s">
        <v>1077</v>
      </c>
      <c r="BL495" s="1126" t="s">
        <v>1077</v>
      </c>
      <c r="BM495" s="1126" t="s">
        <v>1077</v>
      </c>
      <c r="BN495" s="1475"/>
      <c r="BO495" s="1118" t="s">
        <v>1077</v>
      </c>
      <c r="BP495" s="1118" t="s">
        <v>1077</v>
      </c>
      <c r="BQ495" s="1118" t="s">
        <v>1077</v>
      </c>
      <c r="BR495" s="1118" t="s">
        <v>1077</v>
      </c>
      <c r="BS495" s="1059"/>
      <c r="BT495" s="1126" t="s">
        <v>1077</v>
      </c>
      <c r="BU495" s="1126" t="s">
        <v>1077</v>
      </c>
      <c r="BV495" s="1129" t="s">
        <v>1078</v>
      </c>
      <c r="BW495" s="1126" t="s">
        <v>1077</v>
      </c>
      <c r="BX495" s="1126" t="s">
        <v>1078</v>
      </c>
      <c r="BY495" s="1127" t="s">
        <v>1077</v>
      </c>
      <c r="BZ495" s="1475"/>
    </row>
    <row r="496" spans="1:80" ht="108" x14ac:dyDescent="0.25">
      <c r="A496" s="21">
        <v>1225</v>
      </c>
      <c r="B496" s="1064">
        <v>1225</v>
      </c>
      <c r="C496" s="21">
        <v>1225</v>
      </c>
      <c r="D496" s="1347" t="s">
        <v>885</v>
      </c>
      <c r="E496" s="1406"/>
      <c r="F496" s="229"/>
      <c r="G496" s="9">
        <v>2019</v>
      </c>
      <c r="H496" s="21"/>
      <c r="J496" s="254">
        <v>1079</v>
      </c>
      <c r="K496" s="74" t="s">
        <v>2677</v>
      </c>
      <c r="L496" s="1584" t="s">
        <v>2464</v>
      </c>
      <c r="M496" s="497" t="s">
        <v>2464</v>
      </c>
      <c r="N496" s="506" t="s">
        <v>2678</v>
      </c>
      <c r="O496" s="74" t="s">
        <v>2679</v>
      </c>
      <c r="P496" s="11" t="s">
        <v>2680</v>
      </c>
      <c r="Q496" s="11" t="s">
        <v>4623</v>
      </c>
      <c r="R496" s="1584" t="s">
        <v>1091</v>
      </c>
      <c r="S496" s="4" t="s">
        <v>1092</v>
      </c>
      <c r="T496" s="4"/>
      <c r="U496" s="71">
        <v>2021</v>
      </c>
      <c r="V496" s="319">
        <v>544745</v>
      </c>
      <c r="W496" s="1140" t="s">
        <v>2681</v>
      </c>
      <c r="X496" s="5" t="s">
        <v>2682</v>
      </c>
      <c r="Y496" s="1584" t="s">
        <v>2470</v>
      </c>
      <c r="AA496" s="1584">
        <v>1</v>
      </c>
      <c r="AB496" s="1584"/>
      <c r="AC496" s="1584"/>
      <c r="AE496" s="497" t="s">
        <v>2683</v>
      </c>
      <c r="AF496" s="507"/>
      <c r="AG496" s="1176" t="s">
        <v>2684</v>
      </c>
      <c r="AH496" s="639"/>
      <c r="AI496" s="465"/>
      <c r="AJ496" s="888" t="s">
        <v>1304</v>
      </c>
      <c r="AK496" s="505" t="s">
        <v>2685</v>
      </c>
      <c r="AN496" s="813">
        <v>1</v>
      </c>
      <c r="AO496" s="551" t="s">
        <v>1076</v>
      </c>
      <c r="AP496" s="551" t="s">
        <v>1076</v>
      </c>
      <c r="AQ496" s="580" t="s">
        <v>2686</v>
      </c>
      <c r="AR496" s="499" t="s">
        <v>2686</v>
      </c>
      <c r="AS496" s="499"/>
      <c r="AT496" s="580" t="s">
        <v>1151</v>
      </c>
      <c r="AU496" s="1001" t="s">
        <v>1151</v>
      </c>
      <c r="AV496" s="499" t="s">
        <v>1101</v>
      </c>
      <c r="AW496" s="499" t="s">
        <v>1304</v>
      </c>
      <c r="AX496" s="499" t="s">
        <v>1305</v>
      </c>
      <c r="AY496" s="499" t="s">
        <v>1481</v>
      </c>
      <c r="AZ496" s="499" t="s">
        <v>1183</v>
      </c>
      <c r="BA496" s="499" t="s">
        <v>1296</v>
      </c>
      <c r="BB496" s="580" t="s">
        <v>1296</v>
      </c>
      <c r="BC496" s="499" t="s">
        <v>1296</v>
      </c>
      <c r="BD496" s="499" t="s">
        <v>1296</v>
      </c>
      <c r="BE496" s="592" t="s">
        <v>1304</v>
      </c>
      <c r="BF496" s="580" t="s">
        <v>1183</v>
      </c>
      <c r="BG496" s="680" t="s">
        <v>1296</v>
      </c>
      <c r="BJ496" s="1495" t="s">
        <v>1077</v>
      </c>
      <c r="BK496" s="1126" t="s">
        <v>1077</v>
      </c>
      <c r="BL496" s="1126" t="s">
        <v>1077</v>
      </c>
      <c r="BM496" s="1126" t="s">
        <v>1077</v>
      </c>
      <c r="BN496" s="1475"/>
      <c r="BO496" s="1118" t="s">
        <v>1077</v>
      </c>
      <c r="BP496" s="1118" t="s">
        <v>1077</v>
      </c>
      <c r="BQ496" s="1118" t="s">
        <v>1078</v>
      </c>
      <c r="BR496" s="1118" t="s">
        <v>1078</v>
      </c>
      <c r="BS496" s="1059"/>
      <c r="BT496" s="1126" t="s">
        <v>1077</v>
      </c>
      <c r="BU496" s="1126" t="s">
        <v>1077</v>
      </c>
      <c r="BV496" s="1129" t="s">
        <v>1078</v>
      </c>
      <c r="BW496" s="1126" t="s">
        <v>1077</v>
      </c>
      <c r="BX496" s="1126" t="s">
        <v>1078</v>
      </c>
      <c r="BY496" s="1127" t="s">
        <v>1078</v>
      </c>
      <c r="BZ496" s="1475"/>
    </row>
    <row r="497" spans="1:78" ht="60" x14ac:dyDescent="0.25">
      <c r="A497" s="21">
        <v>1227</v>
      </c>
      <c r="B497" s="1064">
        <v>1227</v>
      </c>
      <c r="C497" s="21">
        <v>1227</v>
      </c>
      <c r="D497" s="1347" t="s">
        <v>887</v>
      </c>
      <c r="E497" s="1406"/>
      <c r="F497" s="229"/>
      <c r="G497" s="9">
        <v>2019</v>
      </c>
      <c r="H497" s="21"/>
      <c r="J497" s="254">
        <v>190</v>
      </c>
      <c r="K497" s="74" t="s">
        <v>2745</v>
      </c>
      <c r="L497" s="4" t="s">
        <v>2464</v>
      </c>
      <c r="M497" s="497" t="s">
        <v>2464</v>
      </c>
      <c r="N497" s="1150" t="s">
        <v>2746</v>
      </c>
      <c r="O497" s="74" t="s">
        <v>2747</v>
      </c>
      <c r="P497" s="1583" t="s">
        <v>2748</v>
      </c>
      <c r="Q497" s="1583" t="s">
        <v>2748</v>
      </c>
      <c r="R497" s="4" t="s">
        <v>1402</v>
      </c>
      <c r="S497" s="4" t="s">
        <v>1092</v>
      </c>
      <c r="T497" s="4"/>
      <c r="U497" s="1584">
        <v>2019</v>
      </c>
      <c r="V497" s="102">
        <v>281482</v>
      </c>
      <c r="W497" s="1140" t="s">
        <v>2749</v>
      </c>
      <c r="X497" s="5" t="s">
        <v>2750</v>
      </c>
      <c r="Y497" s="4" t="s">
        <v>2470</v>
      </c>
      <c r="AA497" s="52">
        <v>3</v>
      </c>
      <c r="AB497" s="1584"/>
      <c r="AC497" s="1584"/>
      <c r="AD497" s="74" t="s">
        <v>2751</v>
      </c>
      <c r="AE497" s="497" t="s">
        <v>2752</v>
      </c>
      <c r="AF497" s="507"/>
      <c r="AG497" s="1175" t="s">
        <v>2741</v>
      </c>
      <c r="AH497" s="321"/>
      <c r="AI497" s="465"/>
      <c r="AJ497" s="888" t="s">
        <v>1304</v>
      </c>
      <c r="AK497" s="505"/>
      <c r="AL497" s="468" t="s">
        <v>2753</v>
      </c>
      <c r="AN497" s="813">
        <v>1</v>
      </c>
      <c r="AO497" s="979" t="s">
        <v>1076</v>
      </c>
      <c r="AP497" s="979" t="s">
        <v>1076</v>
      </c>
      <c r="AQ497" s="107" t="s">
        <v>1304</v>
      </c>
      <c r="AR497" s="107" t="s">
        <v>1304</v>
      </c>
      <c r="AT497" s="107" t="s">
        <v>1151</v>
      </c>
      <c r="AU497" s="998" t="s">
        <v>1151</v>
      </c>
      <c r="AV497" s="107" t="s">
        <v>1101</v>
      </c>
      <c r="AW497" s="107" t="s">
        <v>1304</v>
      </c>
      <c r="AX497" s="107" t="s">
        <v>1482</v>
      </c>
      <c r="AY497" s="497" t="s">
        <v>1481</v>
      </c>
      <c r="AZ497" s="461" t="s">
        <v>1216</v>
      </c>
      <c r="BA497" s="107" t="s">
        <v>1296</v>
      </c>
      <c r="BB497" s="107" t="s">
        <v>1296</v>
      </c>
      <c r="BC497" s="107" t="s">
        <v>1296</v>
      </c>
      <c r="BD497" s="107" t="s">
        <v>1296</v>
      </c>
      <c r="BE497" s="595" t="s">
        <v>1151</v>
      </c>
      <c r="BF497" s="107" t="s">
        <v>1482</v>
      </c>
      <c r="BG497" s="596" t="s">
        <v>1296</v>
      </c>
      <c r="BJ497" s="1495" t="s">
        <v>1077</v>
      </c>
      <c r="BK497" s="1126" t="s">
        <v>1077</v>
      </c>
      <c r="BL497" s="1126" t="s">
        <v>1077</v>
      </c>
      <c r="BM497" s="1126" t="s">
        <v>1078</v>
      </c>
      <c r="BN497" s="1475"/>
      <c r="BO497" s="1118" t="s">
        <v>1077</v>
      </c>
      <c r="BP497" s="1118" t="s">
        <v>1077</v>
      </c>
      <c r="BQ497" s="1118" t="s">
        <v>1077</v>
      </c>
      <c r="BR497" s="1118" t="s">
        <v>1077</v>
      </c>
      <c r="BS497" s="1059"/>
      <c r="BT497" s="1126" t="s">
        <v>1077</v>
      </c>
      <c r="BU497" s="1126" t="s">
        <v>1077</v>
      </c>
      <c r="BV497" s="1129" t="s">
        <v>1078</v>
      </c>
      <c r="BW497" s="1126" t="s">
        <v>1077</v>
      </c>
      <c r="BX497" s="1126" t="s">
        <v>1078</v>
      </c>
      <c r="BY497" s="1127" t="s">
        <v>1078</v>
      </c>
      <c r="BZ497" s="1475"/>
    </row>
    <row r="498" spans="1:78" ht="204" x14ac:dyDescent="0.25">
      <c r="A498" s="21">
        <v>1232</v>
      </c>
      <c r="B498" s="1064">
        <v>1232</v>
      </c>
      <c r="C498" s="21">
        <v>1232</v>
      </c>
      <c r="D498" s="1347" t="s">
        <v>891</v>
      </c>
      <c r="E498" s="1406"/>
      <c r="F498" s="229"/>
      <c r="G498" s="9">
        <v>2019</v>
      </c>
      <c r="H498" s="21"/>
      <c r="J498" s="254">
        <v>57</v>
      </c>
      <c r="K498" s="74" t="s">
        <v>2656</v>
      </c>
      <c r="L498" s="1584" t="s">
        <v>2464</v>
      </c>
      <c r="M498" s="497" t="s">
        <v>2464</v>
      </c>
      <c r="N498" s="1150"/>
      <c r="P498" s="1583" t="s">
        <v>2657</v>
      </c>
      <c r="Q498" s="1583" t="s">
        <v>2657</v>
      </c>
      <c r="R498" s="1584" t="s">
        <v>1146</v>
      </c>
      <c r="S498" s="1584" t="s">
        <v>1092</v>
      </c>
      <c r="T498" s="1584"/>
      <c r="U498" s="71">
        <v>2021</v>
      </c>
      <c r="V498" s="1583"/>
      <c r="W498" s="1159" t="s">
        <v>2658</v>
      </c>
      <c r="X498" s="5" t="s">
        <v>2659</v>
      </c>
      <c r="Y498" s="1584" t="s">
        <v>2660</v>
      </c>
      <c r="AA498" s="1584">
        <v>2</v>
      </c>
      <c r="AB498" s="1584"/>
      <c r="AC498" s="1584"/>
      <c r="AE498" s="497" t="s">
        <v>2661</v>
      </c>
      <c r="AF498" s="507"/>
      <c r="AG498" s="1176" t="s">
        <v>2662</v>
      </c>
      <c r="AH498" s="54"/>
      <c r="AI498" s="465" t="s">
        <v>1925</v>
      </c>
      <c r="AJ498" s="888" t="s">
        <v>2663</v>
      </c>
      <c r="AK498" s="505" t="s">
        <v>2664</v>
      </c>
      <c r="AL498" s="468" t="s">
        <v>2665</v>
      </c>
      <c r="AN498" s="813">
        <v>1</v>
      </c>
      <c r="AO498" s="551" t="s">
        <v>1382</v>
      </c>
      <c r="AP498" s="551" t="s">
        <v>1382</v>
      </c>
      <c r="AQ498" s="107" t="s">
        <v>1304</v>
      </c>
      <c r="AR498" s="497" t="s">
        <v>1151</v>
      </c>
      <c r="AS498" s="497" t="s">
        <v>2666</v>
      </c>
      <c r="AT498" s="510" t="s">
        <v>1151</v>
      </c>
      <c r="AU498" s="998" t="s">
        <v>1151</v>
      </c>
      <c r="AV498" s="107" t="s">
        <v>1296</v>
      </c>
      <c r="AW498" s="107" t="s">
        <v>1304</v>
      </c>
      <c r="AX498" s="107" t="s">
        <v>1398</v>
      </c>
      <c r="AY498" s="107" t="s">
        <v>1481</v>
      </c>
      <c r="AZ498" s="107" t="s">
        <v>1183</v>
      </c>
      <c r="BA498" s="107" t="s">
        <v>1296</v>
      </c>
      <c r="BB498" s="510" t="s">
        <v>1296</v>
      </c>
      <c r="BC498" s="510" t="s">
        <v>1296</v>
      </c>
      <c r="BD498" s="510" t="s">
        <v>1296</v>
      </c>
      <c r="BE498" s="589" t="s">
        <v>1151</v>
      </c>
      <c r="BF498" s="510" t="s">
        <v>1305</v>
      </c>
      <c r="BG498" s="596" t="s">
        <v>1296</v>
      </c>
      <c r="BJ498" s="1495" t="s">
        <v>1077</v>
      </c>
      <c r="BK498" s="1126" t="s">
        <v>1077</v>
      </c>
      <c r="BL498" s="1126" t="s">
        <v>1077</v>
      </c>
      <c r="BM498" s="1126" t="s">
        <v>1077</v>
      </c>
      <c r="BN498" s="1475"/>
      <c r="BO498" s="1118" t="s">
        <v>1077</v>
      </c>
      <c r="BP498" s="1118" t="s">
        <v>1077</v>
      </c>
      <c r="BQ498" s="1118" t="s">
        <v>1077</v>
      </c>
      <c r="BR498" s="1118" t="s">
        <v>1078</v>
      </c>
      <c r="BS498" s="1059"/>
      <c r="BT498" s="1126" t="s">
        <v>1077</v>
      </c>
      <c r="BU498" s="1126" t="s">
        <v>1077</v>
      </c>
      <c r="BV498" s="1129" t="s">
        <v>1077</v>
      </c>
      <c r="BW498" s="1126" t="s">
        <v>1077</v>
      </c>
      <c r="BX498" s="1126" t="s">
        <v>1078</v>
      </c>
      <c r="BY498" s="1127" t="s">
        <v>1078</v>
      </c>
      <c r="BZ498" s="1475"/>
    </row>
    <row r="499" spans="1:78" ht="144" x14ac:dyDescent="0.25">
      <c r="A499" s="21">
        <v>1234</v>
      </c>
      <c r="B499" s="1064">
        <v>1234</v>
      </c>
      <c r="C499" s="21">
        <v>1234</v>
      </c>
      <c r="D499" s="1347" t="s">
        <v>895</v>
      </c>
      <c r="E499" s="318"/>
      <c r="F499" s="229"/>
      <c r="G499" s="9">
        <v>2019</v>
      </c>
      <c r="H499" s="21"/>
      <c r="J499" s="254">
        <v>1180</v>
      </c>
      <c r="K499" s="74" t="s">
        <v>2754</v>
      </c>
      <c r="L499" s="1584" t="s">
        <v>2464</v>
      </c>
      <c r="M499" s="497" t="s">
        <v>2464</v>
      </c>
      <c r="N499" s="1150" t="s">
        <v>2755</v>
      </c>
      <c r="O499" s="74" t="s">
        <v>2756</v>
      </c>
      <c r="P499" s="6" t="s">
        <v>2757</v>
      </c>
      <c r="Q499" s="6" t="s">
        <v>2757</v>
      </c>
      <c r="R499" s="1584" t="s">
        <v>2399</v>
      </c>
      <c r="S499" s="1584" t="s">
        <v>1389</v>
      </c>
      <c r="T499" s="52"/>
      <c r="U499" s="52">
        <v>2019</v>
      </c>
      <c r="V499" s="52">
        <v>26317104</v>
      </c>
      <c r="W499" s="335"/>
      <c r="X499" s="5" t="s">
        <v>2758</v>
      </c>
      <c r="Y499" s="1584" t="s">
        <v>2759</v>
      </c>
      <c r="AA499" s="1584">
        <v>2</v>
      </c>
      <c r="AB499" s="666">
        <v>0.93300000000000005</v>
      </c>
      <c r="AC499" s="1584"/>
      <c r="AD499" s="74" t="s">
        <v>2760</v>
      </c>
      <c r="AE499" s="573">
        <v>42856</v>
      </c>
      <c r="AF499" s="507"/>
      <c r="AG499" s="1177" t="s">
        <v>2761</v>
      </c>
      <c r="AH499" s="640" t="s">
        <v>2762</v>
      </c>
      <c r="AI499" s="465"/>
      <c r="AJ499" s="888" t="s">
        <v>1304</v>
      </c>
      <c r="AK499" s="505" t="s">
        <v>2763</v>
      </c>
      <c r="AL499" s="468" t="s">
        <v>2764</v>
      </c>
      <c r="AN499" s="813">
        <v>1</v>
      </c>
      <c r="AO499" s="996" t="s">
        <v>1916</v>
      </c>
      <c r="AP499" s="996" t="s">
        <v>1916</v>
      </c>
      <c r="AQ499" s="107" t="s">
        <v>1304</v>
      </c>
      <c r="AR499" s="107" t="s">
        <v>1304</v>
      </c>
      <c r="AT499" s="107"/>
      <c r="AV499" s="107" t="s">
        <v>1101</v>
      </c>
      <c r="AW499" s="107" t="s">
        <v>1304</v>
      </c>
      <c r="AX499" s="107" t="s">
        <v>2765</v>
      </c>
      <c r="AY499" s="497" t="s">
        <v>1481</v>
      </c>
      <c r="AZ499" s="461" t="s">
        <v>1183</v>
      </c>
      <c r="BA499" s="107" t="s">
        <v>1398</v>
      </c>
      <c r="BB499" s="107" t="s">
        <v>1101</v>
      </c>
      <c r="BC499" s="107" t="s">
        <v>1296</v>
      </c>
      <c r="BD499" s="107" t="s">
        <v>1296</v>
      </c>
      <c r="BE499" s="595" t="s">
        <v>1151</v>
      </c>
      <c r="BF499" s="107" t="s">
        <v>1482</v>
      </c>
      <c r="BG499" s="596" t="s">
        <v>1151</v>
      </c>
      <c r="BH499" s="13"/>
      <c r="BJ499" s="1495" t="s">
        <v>1077</v>
      </c>
      <c r="BK499" s="1126" t="s">
        <v>1077</v>
      </c>
      <c r="BL499" s="1126" t="s">
        <v>1077</v>
      </c>
      <c r="BM499" s="1126" t="s">
        <v>1078</v>
      </c>
      <c r="BN499" s="1475"/>
      <c r="BO499" s="1118" t="s">
        <v>1077</v>
      </c>
      <c r="BP499" s="1118" t="s">
        <v>1077</v>
      </c>
      <c r="BQ499" s="1118" t="s">
        <v>1077</v>
      </c>
      <c r="BR499" s="1118" t="s">
        <v>1077</v>
      </c>
      <c r="BS499" s="1059"/>
      <c r="BT499" s="1126" t="s">
        <v>1077</v>
      </c>
      <c r="BU499" s="1126" t="s">
        <v>1077</v>
      </c>
      <c r="BV499" s="1129" t="s">
        <v>1078</v>
      </c>
      <c r="BW499" s="1126" t="s">
        <v>1077</v>
      </c>
      <c r="BX499" s="1126" t="s">
        <v>1077</v>
      </c>
      <c r="BY499" s="1127" t="s">
        <v>1077</v>
      </c>
      <c r="BZ499" s="1475"/>
    </row>
    <row r="500" spans="1:78" ht="168" x14ac:dyDescent="0.25">
      <c r="A500" s="21">
        <v>1235</v>
      </c>
      <c r="B500" s="1064">
        <v>1235</v>
      </c>
      <c r="C500" s="21">
        <v>1235</v>
      </c>
      <c r="D500" s="1347" t="s">
        <v>897</v>
      </c>
      <c r="E500" s="1406"/>
      <c r="F500" s="229"/>
      <c r="G500" s="9">
        <v>2019</v>
      </c>
      <c r="H500" s="21"/>
      <c r="J500" s="24">
        <v>6576</v>
      </c>
      <c r="K500" s="74"/>
      <c r="L500" s="107" t="s">
        <v>2766</v>
      </c>
      <c r="M500" s="74" t="s">
        <v>2767</v>
      </c>
      <c r="N500" s="1151" t="s">
        <v>2768</v>
      </c>
      <c r="O500" s="121" t="s">
        <v>2647</v>
      </c>
      <c r="P500" s="10" t="s">
        <v>2231</v>
      </c>
      <c r="Q500" s="10" t="s">
        <v>2231</v>
      </c>
      <c r="R500" s="10" t="s">
        <v>1317</v>
      </c>
      <c r="S500" s="3" t="s">
        <v>1317</v>
      </c>
      <c r="T500" s="3"/>
      <c r="U500" s="71">
        <v>2019</v>
      </c>
      <c r="V500" s="1583"/>
      <c r="W500" s="1159" t="s">
        <v>2769</v>
      </c>
      <c r="X500" s="663" t="s">
        <v>2770</v>
      </c>
      <c r="Y500" s="74" t="s">
        <v>2771</v>
      </c>
      <c r="AA500" s="107">
        <v>1</v>
      </c>
      <c r="AB500" s="3" t="s">
        <v>2772</v>
      </c>
      <c r="AD500" s="74" t="s">
        <v>2773</v>
      </c>
      <c r="AE500" s="74" t="s">
        <v>2774</v>
      </c>
      <c r="AF500" s="507"/>
      <c r="AG500" s="1176" t="s">
        <v>2775</v>
      </c>
      <c r="AH500" s="505" t="s">
        <v>2776</v>
      </c>
      <c r="AI500" s="465"/>
      <c r="AJ500" s="888" t="s">
        <v>1304</v>
      </c>
      <c r="AK500" s="468" t="s">
        <v>2777</v>
      </c>
      <c r="AL500" s="468" t="s">
        <v>2778</v>
      </c>
      <c r="AN500" s="813">
        <v>1</v>
      </c>
      <c r="AO500" s="551" t="s">
        <v>2037</v>
      </c>
      <c r="AP500" s="551" t="s">
        <v>2037</v>
      </c>
      <c r="AQ500" s="107" t="s">
        <v>1304</v>
      </c>
      <c r="AR500" s="107" t="s">
        <v>1304</v>
      </c>
      <c r="AT500" s="107" t="s">
        <v>1304</v>
      </c>
      <c r="AU500" s="1006" t="s">
        <v>1304</v>
      </c>
      <c r="BB500" s="510"/>
      <c r="BE500" s="589"/>
      <c r="BJ500" s="1495" t="s">
        <v>1077</v>
      </c>
      <c r="BK500" s="1126" t="s">
        <v>1077</v>
      </c>
      <c r="BL500" s="1126" t="s">
        <v>1078</v>
      </c>
      <c r="BM500" s="1126" t="s">
        <v>1078</v>
      </c>
      <c r="BN500" s="1475"/>
      <c r="BO500" s="1118" t="s">
        <v>1078</v>
      </c>
      <c r="BP500" s="1118" t="s">
        <v>1078</v>
      </c>
      <c r="BQ500" s="1118" t="s">
        <v>1077</v>
      </c>
      <c r="BR500" s="1118" t="s">
        <v>1077</v>
      </c>
      <c r="BS500" s="1059"/>
      <c r="BT500" s="1126" t="s">
        <v>1077</v>
      </c>
      <c r="BU500" s="1126" t="s">
        <v>1077</v>
      </c>
      <c r="BV500" s="1129" t="s">
        <v>1078</v>
      </c>
      <c r="BW500" s="1126" t="s">
        <v>1077</v>
      </c>
      <c r="BX500" s="1126" t="s">
        <v>1077</v>
      </c>
      <c r="BY500" s="1127" t="s">
        <v>1077</v>
      </c>
      <c r="BZ500" s="1475"/>
    </row>
    <row r="501" spans="1:78" ht="63.75" x14ac:dyDescent="0.25">
      <c r="A501" s="21">
        <v>1241</v>
      </c>
      <c r="B501" s="1064">
        <v>1241</v>
      </c>
      <c r="C501" s="21">
        <v>1241</v>
      </c>
      <c r="D501" s="1347" t="s">
        <v>905</v>
      </c>
      <c r="E501" s="1406"/>
      <c r="F501" s="229"/>
      <c r="G501" s="9">
        <v>2017</v>
      </c>
      <c r="H501" s="21"/>
      <c r="J501" s="801">
        <f xml:space="preserve"> 403 + 245</f>
        <v>648</v>
      </c>
      <c r="K501" s="110" t="s">
        <v>2779</v>
      </c>
      <c r="L501" s="107" t="s">
        <v>2464</v>
      </c>
      <c r="M501" s="107" t="s">
        <v>2464</v>
      </c>
      <c r="N501" s="1152" t="s">
        <v>2780</v>
      </c>
      <c r="O501" s="74" t="s">
        <v>2781</v>
      </c>
      <c r="P501" s="11" t="s">
        <v>2782</v>
      </c>
      <c r="Q501" s="11" t="s">
        <v>2782</v>
      </c>
      <c r="R501" s="11" t="s">
        <v>1172</v>
      </c>
      <c r="S501" s="1584" t="s">
        <v>1092</v>
      </c>
      <c r="T501" s="1584">
        <v>177000</v>
      </c>
      <c r="U501" s="1584">
        <v>2021</v>
      </c>
      <c r="V501" s="1584">
        <v>178966</v>
      </c>
      <c r="W501" s="497"/>
      <c r="X501" s="663" t="s">
        <v>2783</v>
      </c>
      <c r="Y501" s="74" t="s">
        <v>2600</v>
      </c>
      <c r="AA501" s="107">
        <v>1</v>
      </c>
      <c r="AB501" s="223">
        <f>403/2000</f>
        <v>0.20150000000000001</v>
      </c>
      <c r="AC501" s="223">
        <f>389/409</f>
        <v>0.9511002444987775</v>
      </c>
      <c r="AD501" s="497" t="s">
        <v>2784</v>
      </c>
      <c r="AE501" s="74" t="s">
        <v>2785</v>
      </c>
      <c r="AF501" s="507"/>
      <c r="AG501" s="1176" t="s">
        <v>2786</v>
      </c>
      <c r="AH501" s="505" t="s">
        <v>2787</v>
      </c>
      <c r="AI501" s="465"/>
      <c r="AJ501" s="888" t="s">
        <v>1151</v>
      </c>
      <c r="AN501" s="813">
        <v>1</v>
      </c>
      <c r="AO501" s="551" t="s">
        <v>1076</v>
      </c>
      <c r="AP501" s="551" t="s">
        <v>1076</v>
      </c>
      <c r="AQ501" s="107" t="s">
        <v>1296</v>
      </c>
      <c r="AR501" s="107" t="s">
        <v>1151</v>
      </c>
      <c r="AT501" s="593" t="s">
        <v>1296</v>
      </c>
      <c r="AU501" s="998" t="s">
        <v>1151</v>
      </c>
      <c r="AV501" s="593" t="s">
        <v>1296</v>
      </c>
      <c r="AW501" s="107" t="s">
        <v>1304</v>
      </c>
      <c r="AX501" s="497" t="s">
        <v>1750</v>
      </c>
      <c r="AY501" s="107" t="s">
        <v>1481</v>
      </c>
      <c r="AZ501" s="107" t="s">
        <v>1183</v>
      </c>
      <c r="BA501" s="107" t="s">
        <v>1305</v>
      </c>
      <c r="BB501" s="107" t="s">
        <v>1398</v>
      </c>
      <c r="BC501" s="107" t="s">
        <v>1296</v>
      </c>
      <c r="BD501" s="107" t="s">
        <v>1296</v>
      </c>
      <c r="BE501" s="595" t="s">
        <v>1151</v>
      </c>
      <c r="BF501" s="510" t="s">
        <v>1305</v>
      </c>
      <c r="BG501" s="596" t="s">
        <v>1296</v>
      </c>
      <c r="BJ501" s="1495" t="s">
        <v>1077</v>
      </c>
      <c r="BK501" s="1126" t="s">
        <v>1077</v>
      </c>
      <c r="BL501" s="1126" t="s">
        <v>1077</v>
      </c>
      <c r="BM501" s="1126" t="s">
        <v>1078</v>
      </c>
      <c r="BN501" s="1475"/>
      <c r="BO501" s="1118" t="s">
        <v>1077</v>
      </c>
      <c r="BP501" s="1118" t="s">
        <v>1077</v>
      </c>
      <c r="BQ501" s="1118" t="s">
        <v>1078</v>
      </c>
      <c r="BR501" s="1118" t="s">
        <v>1077</v>
      </c>
      <c r="BS501" s="1059"/>
      <c r="BT501" s="1126" t="s">
        <v>1077</v>
      </c>
      <c r="BU501" s="1126" t="s">
        <v>1077</v>
      </c>
      <c r="BV501" s="1129" t="s">
        <v>1077</v>
      </c>
      <c r="BW501" s="1126" t="s">
        <v>1077</v>
      </c>
      <c r="BX501" s="1126" t="s">
        <v>1077</v>
      </c>
      <c r="BY501" s="1127" t="s">
        <v>1077</v>
      </c>
      <c r="BZ501" s="1475"/>
    </row>
    <row r="502" spans="1:78" ht="72" x14ac:dyDescent="0.25">
      <c r="A502" s="21">
        <v>1246</v>
      </c>
      <c r="B502" s="1064">
        <v>1246</v>
      </c>
      <c r="C502" s="21">
        <v>1246</v>
      </c>
      <c r="D502" s="1347" t="s">
        <v>907</v>
      </c>
      <c r="E502" s="1406"/>
      <c r="F502" s="229"/>
      <c r="G502" s="9">
        <v>2018</v>
      </c>
      <c r="H502" s="21"/>
      <c r="J502" s="254">
        <v>516</v>
      </c>
      <c r="K502" s="74" t="s">
        <v>2635</v>
      </c>
      <c r="L502" s="1584" t="s">
        <v>2464</v>
      </c>
      <c r="M502" s="497" t="s">
        <v>2464</v>
      </c>
      <c r="N502" s="1150" t="s">
        <v>2636</v>
      </c>
      <c r="O502" s="74" t="s">
        <v>2637</v>
      </c>
      <c r="P502" s="11" t="s">
        <v>2586</v>
      </c>
      <c r="Q502" s="11" t="s">
        <v>2586</v>
      </c>
      <c r="R502" s="1584" t="s">
        <v>1091</v>
      </c>
      <c r="S502" s="1584" t="s">
        <v>1092</v>
      </c>
      <c r="T502" s="1584"/>
      <c r="U502" s="71">
        <v>2018</v>
      </c>
      <c r="V502" s="11">
        <v>476053</v>
      </c>
      <c r="W502" s="65"/>
      <c r="X502" s="5" t="s">
        <v>2638</v>
      </c>
      <c r="Y502" s="1584" t="s">
        <v>2470</v>
      </c>
      <c r="AA502" s="1584">
        <v>3</v>
      </c>
      <c r="AB502" s="336">
        <v>32.5</v>
      </c>
      <c r="AC502" s="1584"/>
      <c r="AE502" s="497" t="s">
        <v>2639</v>
      </c>
      <c r="AF502" s="507"/>
      <c r="AG502" s="1176" t="s">
        <v>2640</v>
      </c>
      <c r="AH502" s="54"/>
      <c r="AI502" s="465" t="s">
        <v>1431</v>
      </c>
      <c r="AJ502" s="888"/>
      <c r="AK502" s="505" t="s">
        <v>2641</v>
      </c>
      <c r="AM502" s="612" t="s">
        <v>2642</v>
      </c>
      <c r="AN502" s="813">
        <v>1</v>
      </c>
      <c r="AO502" s="551" t="s">
        <v>1076</v>
      </c>
      <c r="AP502" s="551" t="s">
        <v>1076</v>
      </c>
      <c r="AQ502" s="107" t="s">
        <v>1151</v>
      </c>
      <c r="AR502" s="497" t="s">
        <v>1151</v>
      </c>
      <c r="AS502" s="497" t="s">
        <v>2643</v>
      </c>
      <c r="AT502" s="107" t="s">
        <v>1151</v>
      </c>
      <c r="AU502" s="998" t="s">
        <v>1151</v>
      </c>
      <c r="AV502" s="107" t="s">
        <v>1482</v>
      </c>
      <c r="AW502" s="460" t="s">
        <v>1151</v>
      </c>
      <c r="AX502" s="107" t="s">
        <v>1482</v>
      </c>
      <c r="AY502" s="107" t="s">
        <v>1481</v>
      </c>
      <c r="AZ502" s="107" t="s">
        <v>1183</v>
      </c>
      <c r="BA502" s="107" t="s">
        <v>1398</v>
      </c>
      <c r="BB502" s="107" t="s">
        <v>1296</v>
      </c>
      <c r="BC502" s="107" t="s">
        <v>1296</v>
      </c>
      <c r="BD502" s="107" t="s">
        <v>1296</v>
      </c>
      <c r="BE502" s="595" t="s">
        <v>1151</v>
      </c>
      <c r="BF502" s="460" t="s">
        <v>1305</v>
      </c>
      <c r="BG502" s="596" t="s">
        <v>1296</v>
      </c>
      <c r="BJ502" s="1495" t="s">
        <v>1077</v>
      </c>
      <c r="BK502" s="1126" t="s">
        <v>1077</v>
      </c>
      <c r="BL502" s="1126" t="s">
        <v>1077</v>
      </c>
      <c r="BM502" s="1126" t="s">
        <v>1077</v>
      </c>
      <c r="BN502" s="1475"/>
      <c r="BO502" s="1118" t="s">
        <v>1077</v>
      </c>
      <c r="BP502" s="1118" t="s">
        <v>1077</v>
      </c>
      <c r="BQ502" s="1118" t="s">
        <v>1078</v>
      </c>
      <c r="BR502" s="1118" t="s">
        <v>1077</v>
      </c>
      <c r="BS502" s="1059"/>
      <c r="BT502" s="1126" t="s">
        <v>1077</v>
      </c>
      <c r="BU502" s="1126" t="s">
        <v>1077</v>
      </c>
      <c r="BV502" s="1129" t="s">
        <v>1077</v>
      </c>
      <c r="BW502" s="1126" t="s">
        <v>1077</v>
      </c>
      <c r="BX502" s="1126" t="s">
        <v>1077</v>
      </c>
      <c r="BY502" s="1127" t="s">
        <v>1078</v>
      </c>
      <c r="BZ502" s="1475"/>
    </row>
    <row r="503" spans="1:78" ht="144" x14ac:dyDescent="0.25">
      <c r="A503" s="21">
        <v>1247</v>
      </c>
      <c r="B503" s="1064">
        <v>1247</v>
      </c>
      <c r="C503" s="21">
        <v>1247</v>
      </c>
      <c r="D503" s="1347" t="s">
        <v>909</v>
      </c>
      <c r="E503" s="1406"/>
      <c r="F503" s="229"/>
      <c r="G503" s="9">
        <v>2018</v>
      </c>
      <c r="H503" s="21"/>
      <c r="J503" s="254">
        <v>118</v>
      </c>
      <c r="K503" s="74" t="s">
        <v>2564</v>
      </c>
      <c r="L503" s="1584" t="s">
        <v>2546</v>
      </c>
      <c r="M503" s="74" t="s">
        <v>2565</v>
      </c>
      <c r="N503" s="1150" t="s">
        <v>2566</v>
      </c>
      <c r="O503" s="74" t="s">
        <v>2567</v>
      </c>
      <c r="P503" s="11" t="s">
        <v>2568</v>
      </c>
      <c r="Q503" s="11" t="s">
        <v>2568</v>
      </c>
      <c r="R503" s="4" t="s">
        <v>1172</v>
      </c>
      <c r="S503" s="4" t="s">
        <v>1092</v>
      </c>
      <c r="T503" s="4"/>
      <c r="U503" s="71">
        <v>2018</v>
      </c>
      <c r="V503" s="11">
        <v>829879</v>
      </c>
      <c r="W503" s="65"/>
      <c r="X503" s="5" t="s">
        <v>2569</v>
      </c>
      <c r="Y503" s="1584" t="s">
        <v>2470</v>
      </c>
      <c r="AA503" s="1584">
        <v>2</v>
      </c>
      <c r="AB503" s="462">
        <v>0.33500000000000002</v>
      </c>
      <c r="AC503" s="224">
        <v>0.71</v>
      </c>
      <c r="AD503" s="497" t="s">
        <v>2570</v>
      </c>
      <c r="AE503" s="74" t="s">
        <v>2571</v>
      </c>
      <c r="AF503" s="507"/>
      <c r="AG503" s="1176" t="s">
        <v>2572</v>
      </c>
      <c r="AH503" s="54"/>
      <c r="AI503" s="465"/>
      <c r="AJ503" s="888" t="s">
        <v>1151</v>
      </c>
      <c r="AK503" s="505" t="s">
        <v>2573</v>
      </c>
      <c r="AN503" s="813">
        <v>1</v>
      </c>
      <c r="AO503" s="551" t="s">
        <v>1138</v>
      </c>
      <c r="AP503" s="551" t="s">
        <v>1138</v>
      </c>
      <c r="AQ503" s="107" t="s">
        <v>1304</v>
      </c>
      <c r="AR503" s="107" t="s">
        <v>1151</v>
      </c>
      <c r="AT503" s="107" t="s">
        <v>1151</v>
      </c>
      <c r="AU503" s="998" t="s">
        <v>1151</v>
      </c>
      <c r="AV503" s="107" t="s">
        <v>2157</v>
      </c>
      <c r="AW503" s="107" t="s">
        <v>1304</v>
      </c>
      <c r="AX503" s="107" t="s">
        <v>1398</v>
      </c>
      <c r="AY503" s="497" t="s">
        <v>1481</v>
      </c>
      <c r="AZ503" s="497" t="s">
        <v>1183</v>
      </c>
      <c r="BA503" s="107" t="s">
        <v>2157</v>
      </c>
      <c r="BB503" s="510" t="s">
        <v>1404</v>
      </c>
      <c r="BC503" s="107" t="s">
        <v>1304</v>
      </c>
      <c r="BD503" s="107" t="s">
        <v>1398</v>
      </c>
      <c r="BE503" s="595" t="s">
        <v>1151</v>
      </c>
      <c r="BF503" s="107" t="s">
        <v>1398</v>
      </c>
      <c r="BG503" s="596" t="s">
        <v>1296</v>
      </c>
      <c r="BJ503" s="1495" t="s">
        <v>1077</v>
      </c>
      <c r="BK503" s="1126" t="s">
        <v>1077</v>
      </c>
      <c r="BL503" s="1126" t="s">
        <v>1078</v>
      </c>
      <c r="BM503" s="1126" t="s">
        <v>1077</v>
      </c>
      <c r="BN503" s="1475"/>
      <c r="BO503" s="1118" t="s">
        <v>1077</v>
      </c>
      <c r="BP503" s="1118" t="s">
        <v>1077</v>
      </c>
      <c r="BQ503" s="1118" t="s">
        <v>1078</v>
      </c>
      <c r="BR503" s="1118" t="s">
        <v>1077</v>
      </c>
      <c r="BS503" s="1059"/>
      <c r="BT503" s="1126" t="s">
        <v>1077</v>
      </c>
      <c r="BU503" s="1126" t="s">
        <v>1077</v>
      </c>
      <c r="BV503" s="1129" t="s">
        <v>1077</v>
      </c>
      <c r="BW503" s="1126" t="s">
        <v>1077</v>
      </c>
      <c r="BX503" s="1126" t="s">
        <v>1077</v>
      </c>
      <c r="BY503" s="1127" t="s">
        <v>1078</v>
      </c>
      <c r="BZ503" s="1475"/>
    </row>
    <row r="504" spans="1:78" ht="72" x14ac:dyDescent="0.25">
      <c r="A504" s="21">
        <v>1249</v>
      </c>
      <c r="B504" s="1064">
        <v>1249</v>
      </c>
      <c r="C504" s="21">
        <v>1249</v>
      </c>
      <c r="D504" s="1347" t="s">
        <v>913</v>
      </c>
      <c r="E504" s="1406"/>
      <c r="F504" s="229"/>
      <c r="G504" s="9">
        <v>2018</v>
      </c>
      <c r="H504" s="21"/>
      <c r="J504" s="24">
        <v>169</v>
      </c>
      <c r="K504" s="497" t="s">
        <v>2854</v>
      </c>
      <c r="L504" s="107" t="s">
        <v>2464</v>
      </c>
      <c r="M504" s="121" t="s">
        <v>2464</v>
      </c>
      <c r="N504" s="1150" t="s">
        <v>2855</v>
      </c>
      <c r="O504" s="74" t="s">
        <v>2856</v>
      </c>
      <c r="P504" s="11" t="s">
        <v>2857</v>
      </c>
      <c r="Q504" s="11" t="s">
        <v>2857</v>
      </c>
      <c r="R504" s="1584" t="s">
        <v>2858</v>
      </c>
      <c r="S504" s="1584" t="s">
        <v>1092</v>
      </c>
      <c r="T504" s="1584"/>
      <c r="U504" s="1154" t="s">
        <v>2859</v>
      </c>
      <c r="V504" s="124"/>
      <c r="W504" s="660" t="s">
        <v>2860</v>
      </c>
      <c r="AG504" s="1176"/>
      <c r="AI504" s="465"/>
      <c r="AJ504" s="888"/>
      <c r="AN504" s="813">
        <v>1</v>
      </c>
      <c r="AO504" s="551" t="s">
        <v>2037</v>
      </c>
      <c r="AP504" s="551" t="s">
        <v>2037</v>
      </c>
      <c r="BB504" s="510"/>
      <c r="BE504" s="589"/>
      <c r="BJ504" s="1495"/>
      <c r="BK504" s="1126"/>
      <c r="BL504" s="1126"/>
      <c r="BM504" s="1126"/>
      <c r="BN504" s="1475"/>
      <c r="BO504" s="1118"/>
      <c r="BP504" s="1118"/>
      <c r="BQ504" s="1118"/>
      <c r="BR504" s="1118"/>
      <c r="BS504" s="1059"/>
      <c r="BT504" s="1126"/>
      <c r="BU504" s="1126"/>
      <c r="BV504" s="1129"/>
      <c r="BW504" s="1126"/>
      <c r="BX504" s="1126"/>
      <c r="BY504" s="1127"/>
      <c r="BZ504" s="1475"/>
    </row>
    <row r="505" spans="1:78" ht="84" x14ac:dyDescent="0.25">
      <c r="A505" s="21">
        <v>1254</v>
      </c>
      <c r="B505" s="1064">
        <v>1254</v>
      </c>
      <c r="C505" s="21">
        <v>1254</v>
      </c>
      <c r="D505" s="1347" t="s">
        <v>917</v>
      </c>
      <c r="E505" s="1406"/>
      <c r="F505" s="229"/>
      <c r="G505" s="9">
        <v>2018</v>
      </c>
      <c r="H505" s="21"/>
      <c r="J505" s="254">
        <v>153</v>
      </c>
      <c r="K505" s="74" t="s">
        <v>2518</v>
      </c>
      <c r="L505" s="1584" t="s">
        <v>2464</v>
      </c>
      <c r="M505" s="497" t="s">
        <v>2464</v>
      </c>
      <c r="N505" s="506" t="s">
        <v>2519</v>
      </c>
      <c r="O505" s="74" t="s">
        <v>2520</v>
      </c>
      <c r="P505" s="219" t="s">
        <v>2521</v>
      </c>
      <c r="Q505" s="219" t="s">
        <v>4620</v>
      </c>
      <c r="R505" s="159" t="s">
        <v>1317</v>
      </c>
      <c r="S505" s="159" t="s">
        <v>1317</v>
      </c>
      <c r="T505" s="1584"/>
      <c r="U505" s="124" t="s">
        <v>1101</v>
      </c>
      <c r="V505" s="1583"/>
      <c r="W505" s="1159" t="s">
        <v>1101</v>
      </c>
      <c r="X505" s="5" t="s">
        <v>2522</v>
      </c>
      <c r="Y505" s="1584" t="s">
        <v>2470</v>
      </c>
      <c r="AA505" s="1584">
        <v>2</v>
      </c>
      <c r="AB505" s="74" t="s">
        <v>2523</v>
      </c>
      <c r="AC505" s="664">
        <f xml:space="preserve"> 21/29</f>
        <v>0.72413793103448276</v>
      </c>
      <c r="AD505" s="497" t="s">
        <v>2524</v>
      </c>
      <c r="AE505" s="74" t="s">
        <v>2525</v>
      </c>
      <c r="AF505" s="507" t="s">
        <v>2526</v>
      </c>
      <c r="AG505" s="1176" t="s">
        <v>2527</v>
      </c>
      <c r="AH505" s="54"/>
      <c r="AI505" s="465"/>
      <c r="AJ505" s="888" t="s">
        <v>1151</v>
      </c>
      <c r="AK505" s="505" t="s">
        <v>2528</v>
      </c>
      <c r="AL505" s="468" t="s">
        <v>2529</v>
      </c>
      <c r="AN505" s="813">
        <v>1</v>
      </c>
      <c r="AO505" s="551" t="s">
        <v>1437</v>
      </c>
      <c r="AP505" s="551" t="s">
        <v>1437</v>
      </c>
      <c r="AQ505" s="107" t="s">
        <v>1151</v>
      </c>
      <c r="AR505" s="497" t="s">
        <v>1151</v>
      </c>
      <c r="AS505" s="497" t="s">
        <v>2530</v>
      </c>
      <c r="AT505" s="499"/>
      <c r="AU505" s="998" t="s">
        <v>1151</v>
      </c>
      <c r="AV505" s="107" t="s">
        <v>1296</v>
      </c>
      <c r="AW505" s="107" t="s">
        <v>1304</v>
      </c>
      <c r="AX505" s="107" t="s">
        <v>1404</v>
      </c>
      <c r="AY505" s="497" t="s">
        <v>1669</v>
      </c>
      <c r="AZ505" s="497" t="s">
        <v>1732</v>
      </c>
      <c r="BA505" s="107" t="s">
        <v>2531</v>
      </c>
      <c r="BB505" s="107" t="s">
        <v>1482</v>
      </c>
      <c r="BC505" s="107" t="s">
        <v>1296</v>
      </c>
      <c r="BD505" s="107" t="s">
        <v>1296</v>
      </c>
      <c r="BE505" s="595" t="s">
        <v>1151</v>
      </c>
      <c r="BF505" s="510" t="s">
        <v>1482</v>
      </c>
      <c r="BG505" s="596" t="s">
        <v>1296</v>
      </c>
      <c r="BJ505" s="1495" t="s">
        <v>1077</v>
      </c>
      <c r="BK505" s="1126" t="s">
        <v>1077</v>
      </c>
      <c r="BL505" s="1126" t="s">
        <v>1077</v>
      </c>
      <c r="BM505" s="1126" t="s">
        <v>1077</v>
      </c>
      <c r="BN505" s="1475"/>
      <c r="BO505" s="1118" t="s">
        <v>1077</v>
      </c>
      <c r="BP505" s="1118" t="s">
        <v>1078</v>
      </c>
      <c r="BQ505" s="1118" t="s">
        <v>1077</v>
      </c>
      <c r="BR505" s="1118" t="s">
        <v>1077</v>
      </c>
      <c r="BS505" s="1059"/>
      <c r="BT505" s="1126" t="s">
        <v>1077</v>
      </c>
      <c r="BU505" s="1126" t="s">
        <v>1077</v>
      </c>
      <c r="BV505" s="1129" t="s">
        <v>1077</v>
      </c>
      <c r="BW505" s="1126" t="s">
        <v>1077</v>
      </c>
      <c r="BX505" s="1126" t="s">
        <v>1077</v>
      </c>
      <c r="BY505" s="1127" t="s">
        <v>1077</v>
      </c>
      <c r="BZ505" s="1475"/>
    </row>
    <row r="506" spans="1:78" ht="210" x14ac:dyDescent="0.25">
      <c r="A506" s="21">
        <v>1255</v>
      </c>
      <c r="B506" s="1064">
        <v>1255</v>
      </c>
      <c r="C506" s="21">
        <v>1255</v>
      </c>
      <c r="D506" s="1347" t="s">
        <v>919</v>
      </c>
      <c r="E506" s="1406"/>
      <c r="F506" s="229"/>
      <c r="G506" s="9">
        <v>2018</v>
      </c>
      <c r="H506" s="21"/>
      <c r="J506" s="24">
        <v>118</v>
      </c>
      <c r="K506" s="497" t="s">
        <v>2845</v>
      </c>
      <c r="L506" s="107" t="s">
        <v>2464</v>
      </c>
      <c r="M506" s="121" t="s">
        <v>2464</v>
      </c>
      <c r="N506" s="1150" t="s">
        <v>2846</v>
      </c>
      <c r="O506" s="74" t="s">
        <v>2847</v>
      </c>
      <c r="P506" s="11" t="s">
        <v>2568</v>
      </c>
      <c r="Q506" s="11" t="s">
        <v>2568</v>
      </c>
      <c r="R506" s="1584" t="s">
        <v>1172</v>
      </c>
      <c r="S506" s="1584" t="s">
        <v>1092</v>
      </c>
      <c r="T506" s="1584"/>
      <c r="U506" s="71">
        <v>2018</v>
      </c>
      <c r="V506" s="11">
        <v>829879</v>
      </c>
      <c r="W506" s="65"/>
      <c r="X506" s="663" t="s">
        <v>2848</v>
      </c>
      <c r="Y506" s="107" t="s">
        <v>1101</v>
      </c>
      <c r="AB506" s="6" t="s">
        <v>2849</v>
      </c>
      <c r="AC506" s="11" t="s">
        <v>2850</v>
      </c>
      <c r="AE506" s="121" t="s">
        <v>2851</v>
      </c>
      <c r="AG506" s="1176" t="s">
        <v>2852</v>
      </c>
      <c r="AI506" s="465"/>
      <c r="AJ506" s="888" t="s">
        <v>1151</v>
      </c>
      <c r="AL506" s="468" t="s">
        <v>2853</v>
      </c>
      <c r="AN506" s="813">
        <v>1</v>
      </c>
      <c r="AO506" s="551" t="s">
        <v>1076</v>
      </c>
      <c r="AP506" s="551" t="s">
        <v>1076</v>
      </c>
      <c r="BB506" s="510"/>
      <c r="BE506" s="589"/>
      <c r="BJ506" s="1495" t="s">
        <v>1077</v>
      </c>
      <c r="BK506" s="1126" t="s">
        <v>1077</v>
      </c>
      <c r="BL506" s="1126" t="s">
        <v>1077</v>
      </c>
      <c r="BM506" s="1126" t="s">
        <v>1077</v>
      </c>
      <c r="BN506" s="1475"/>
      <c r="BO506" s="1118" t="s">
        <v>1077</v>
      </c>
      <c r="BP506" s="1118" t="s">
        <v>1077</v>
      </c>
      <c r="BQ506" s="1118" t="s">
        <v>1077</v>
      </c>
      <c r="BR506" s="1118" t="s">
        <v>1077</v>
      </c>
      <c r="BS506" s="1059"/>
      <c r="BT506" s="1126" t="s">
        <v>1077</v>
      </c>
      <c r="BU506" s="1126" t="s">
        <v>1077</v>
      </c>
      <c r="BV506" s="1129" t="s">
        <v>1077</v>
      </c>
      <c r="BW506" s="1126" t="s">
        <v>1077</v>
      </c>
      <c r="BX506" s="1126" t="s">
        <v>1077</v>
      </c>
      <c r="BY506" s="1127" t="s">
        <v>1078</v>
      </c>
      <c r="BZ506" s="1475"/>
    </row>
    <row r="507" spans="1:78" ht="51" x14ac:dyDescent="0.25">
      <c r="A507" s="21">
        <v>1257</v>
      </c>
      <c r="B507" s="1064">
        <v>1257</v>
      </c>
      <c r="C507" s="39">
        <v>1257</v>
      </c>
      <c r="D507" s="1350" t="s">
        <v>921</v>
      </c>
      <c r="E507" s="1409"/>
      <c r="F507" s="172"/>
      <c r="G507" s="28">
        <v>2017</v>
      </c>
      <c r="H507" s="667"/>
      <c r="J507" s="24">
        <v>3049</v>
      </c>
      <c r="K507" s="74" t="s">
        <v>2788</v>
      </c>
      <c r="L507" s="107" t="s">
        <v>2766</v>
      </c>
      <c r="M507" s="121" t="s">
        <v>2789</v>
      </c>
      <c r="N507" s="1152" t="s">
        <v>2790</v>
      </c>
      <c r="O507" s="74" t="s">
        <v>2791</v>
      </c>
      <c r="P507" s="11" t="s">
        <v>2792</v>
      </c>
      <c r="Q507" s="11" t="s">
        <v>2792</v>
      </c>
      <c r="R507" s="11" t="s">
        <v>2793</v>
      </c>
      <c r="S507" s="1584" t="s">
        <v>1092</v>
      </c>
      <c r="T507" s="1584">
        <v>420000</v>
      </c>
      <c r="U507" s="1584"/>
      <c r="V507" s="1584"/>
      <c r="W507" s="497"/>
      <c r="X507" s="663" t="s">
        <v>2794</v>
      </c>
      <c r="Y507" s="74" t="s">
        <v>2470</v>
      </c>
      <c r="AA507" s="107">
        <v>2</v>
      </c>
      <c r="AD507" s="497" t="s">
        <v>2795</v>
      </c>
      <c r="AE507" s="74" t="s">
        <v>2796</v>
      </c>
      <c r="AF507" s="507"/>
      <c r="AG507" s="1176" t="s">
        <v>2797</v>
      </c>
      <c r="AI507" s="465"/>
      <c r="AJ507" s="888" t="s">
        <v>1304</v>
      </c>
      <c r="AN507" s="813">
        <v>1</v>
      </c>
      <c r="AO507" s="551" t="s">
        <v>1076</v>
      </c>
      <c r="AP507" s="551" t="s">
        <v>1076</v>
      </c>
      <c r="BB507" s="510"/>
      <c r="BE507" s="589"/>
      <c r="BJ507" s="1495"/>
      <c r="BK507" s="1126"/>
      <c r="BL507" s="1126"/>
      <c r="BM507" s="1126"/>
      <c r="BN507" s="1475"/>
      <c r="BO507" s="1118"/>
      <c r="BP507" s="1118"/>
      <c r="BQ507" s="1118"/>
      <c r="BR507" s="1118"/>
      <c r="BS507" s="1059"/>
      <c r="BT507" s="1126"/>
      <c r="BU507" s="1126"/>
      <c r="BV507" s="1129"/>
      <c r="BW507" s="1126"/>
      <c r="BX507" s="1126"/>
      <c r="BY507" s="1127"/>
      <c r="BZ507" s="1475"/>
    </row>
    <row r="508" spans="1:78" ht="108" x14ac:dyDescent="0.25">
      <c r="A508" s="21">
        <v>1258</v>
      </c>
      <c r="B508" s="1064">
        <v>1258</v>
      </c>
      <c r="C508" s="44">
        <v>1258</v>
      </c>
      <c r="D508" s="1349" t="s">
        <v>923</v>
      </c>
      <c r="E508" s="1408"/>
      <c r="F508" s="798"/>
      <c r="G508" s="9">
        <v>2017</v>
      </c>
      <c r="H508" s="21"/>
      <c r="J508" s="254">
        <v>109</v>
      </c>
      <c r="K508" s="74" t="s">
        <v>2718</v>
      </c>
      <c r="L508" s="1584" t="s">
        <v>2464</v>
      </c>
      <c r="M508" s="497" t="s">
        <v>2464</v>
      </c>
      <c r="N508" s="1150" t="s">
        <v>1101</v>
      </c>
      <c r="O508" s="74" t="s">
        <v>1101</v>
      </c>
      <c r="P508" s="1583" t="s">
        <v>2719</v>
      </c>
      <c r="Q508" s="1583" t="s">
        <v>2719</v>
      </c>
      <c r="R508" s="1584" t="s">
        <v>1091</v>
      </c>
      <c r="S508" s="1584" t="s">
        <v>1092</v>
      </c>
      <c r="T508" s="1584"/>
      <c r="U508" s="71">
        <v>2019</v>
      </c>
      <c r="V508" s="124"/>
      <c r="W508" s="660" t="s">
        <v>2720</v>
      </c>
      <c r="X508" s="5" t="s">
        <v>2721</v>
      </c>
      <c r="Y508" s="1584" t="s">
        <v>2470</v>
      </c>
      <c r="AA508" s="1584">
        <v>3</v>
      </c>
      <c r="AB508" s="1584"/>
      <c r="AC508" s="1584"/>
      <c r="AD508" s="497" t="s">
        <v>2722</v>
      </c>
      <c r="AE508" s="497" t="s">
        <v>1101</v>
      </c>
      <c r="AF508" s="507" t="s">
        <v>2723</v>
      </c>
      <c r="AG508" s="1176" t="s">
        <v>2652</v>
      </c>
      <c r="AH508" s="54"/>
      <c r="AI508" s="551"/>
      <c r="AJ508" s="896" t="s">
        <v>2724</v>
      </c>
      <c r="AK508" s="638" t="s">
        <v>2725</v>
      </c>
      <c r="AN508" s="813">
        <v>1</v>
      </c>
      <c r="AO508" s="551" t="s">
        <v>1076</v>
      </c>
      <c r="AP508" s="551" t="s">
        <v>1076</v>
      </c>
      <c r="AQ508" s="107"/>
      <c r="AT508" s="107"/>
      <c r="BB508" s="510"/>
      <c r="BE508" s="589"/>
      <c r="BJ508" s="1495" t="s">
        <v>1077</v>
      </c>
      <c r="BK508" s="1126" t="s">
        <v>1077</v>
      </c>
      <c r="BL508" s="1126" t="s">
        <v>1077</v>
      </c>
      <c r="BM508" s="1126" t="s">
        <v>1077</v>
      </c>
      <c r="BN508" s="1475"/>
      <c r="BO508" s="1118" t="s">
        <v>1077</v>
      </c>
      <c r="BP508" s="1118" t="s">
        <v>1078</v>
      </c>
      <c r="BQ508" s="1118" t="s">
        <v>1078</v>
      </c>
      <c r="BR508" s="1118" t="s">
        <v>1077</v>
      </c>
      <c r="BS508" s="1059"/>
      <c r="BT508" s="1126" t="s">
        <v>1077</v>
      </c>
      <c r="BU508" s="1126" t="s">
        <v>1077</v>
      </c>
      <c r="BV508" s="1129" t="s">
        <v>1078</v>
      </c>
      <c r="BW508" s="1126" t="s">
        <v>1077</v>
      </c>
      <c r="BX508" s="1126" t="s">
        <v>1078</v>
      </c>
      <c r="BY508" s="1127" t="s">
        <v>1077</v>
      </c>
      <c r="BZ508" s="1475"/>
    </row>
    <row r="509" spans="1:78" ht="120" x14ac:dyDescent="0.25">
      <c r="A509" s="21">
        <v>1259</v>
      </c>
      <c r="B509" s="1064">
        <v>1259</v>
      </c>
      <c r="C509" s="21">
        <v>1259</v>
      </c>
      <c r="D509" s="1347" t="s">
        <v>925</v>
      </c>
      <c r="E509" s="1406"/>
      <c r="F509" s="229"/>
      <c r="G509" s="9">
        <v>2017</v>
      </c>
      <c r="H509" s="21"/>
      <c r="J509" s="254">
        <v>11</v>
      </c>
      <c r="K509" s="74" t="s">
        <v>2614</v>
      </c>
      <c r="L509" s="1584" t="s">
        <v>2546</v>
      </c>
      <c r="M509" s="497" t="s">
        <v>2615</v>
      </c>
      <c r="N509" s="1150" t="s">
        <v>1101</v>
      </c>
      <c r="O509" s="74" t="s">
        <v>1101</v>
      </c>
      <c r="P509" s="1583" t="s">
        <v>2616</v>
      </c>
      <c r="Q509" s="1583" t="s">
        <v>2616</v>
      </c>
      <c r="R509" s="1584" t="s">
        <v>1153</v>
      </c>
      <c r="S509" s="1584" t="s">
        <v>1092</v>
      </c>
      <c r="T509" s="164">
        <v>137000</v>
      </c>
      <c r="U509" s="71">
        <v>2021</v>
      </c>
      <c r="V509" s="11">
        <v>85026</v>
      </c>
      <c r="W509" s="65" t="s">
        <v>2617</v>
      </c>
      <c r="X509" s="5" t="s">
        <v>2618</v>
      </c>
      <c r="Y509" s="1584" t="s">
        <v>2470</v>
      </c>
      <c r="AA509" s="1584">
        <v>1</v>
      </c>
      <c r="AB509" s="1584"/>
      <c r="AC509" s="222">
        <f>9/11</f>
        <v>0.81818181818181823</v>
      </c>
      <c r="AD509" s="74" t="s">
        <v>2619</v>
      </c>
      <c r="AE509" s="573" t="s">
        <v>2620</v>
      </c>
      <c r="AF509" s="507"/>
      <c r="AG509" s="1176" t="s">
        <v>2621</v>
      </c>
      <c r="AH509" s="54" t="s">
        <v>2622</v>
      </c>
      <c r="AI509" s="465"/>
      <c r="AJ509" s="888" t="s">
        <v>1304</v>
      </c>
      <c r="AK509" s="505" t="s">
        <v>2623</v>
      </c>
      <c r="AN509" s="813">
        <v>1</v>
      </c>
      <c r="AO509" s="551" t="s">
        <v>1382</v>
      </c>
      <c r="AP509" s="551" t="s">
        <v>1382</v>
      </c>
      <c r="AQ509" s="107" t="s">
        <v>1304</v>
      </c>
      <c r="AR509" s="107" t="s">
        <v>1304</v>
      </c>
      <c r="AT509" s="107" t="s">
        <v>1151</v>
      </c>
      <c r="AU509" s="998" t="s">
        <v>1151</v>
      </c>
      <c r="AV509" s="107" t="s">
        <v>1101</v>
      </c>
      <c r="AW509" s="107" t="s">
        <v>1304</v>
      </c>
      <c r="AX509" s="107" t="s">
        <v>1398</v>
      </c>
      <c r="AY509" s="107" t="s">
        <v>1669</v>
      </c>
      <c r="AZ509" s="107" t="s">
        <v>1216</v>
      </c>
      <c r="BA509" s="107" t="s">
        <v>1296</v>
      </c>
      <c r="BB509" s="107" t="s">
        <v>1398</v>
      </c>
      <c r="BC509" s="107" t="s">
        <v>1296</v>
      </c>
      <c r="BD509" s="107" t="s">
        <v>1296</v>
      </c>
      <c r="BE509" s="595" t="s">
        <v>1151</v>
      </c>
      <c r="BF509" s="107" t="s">
        <v>1305</v>
      </c>
      <c r="BG509" s="596" t="s">
        <v>1296</v>
      </c>
      <c r="BJ509" s="1495" t="s">
        <v>1077</v>
      </c>
      <c r="BK509" s="1126" t="s">
        <v>1077</v>
      </c>
      <c r="BL509" s="1126" t="s">
        <v>1077</v>
      </c>
      <c r="BM509" s="1126" t="s">
        <v>1077</v>
      </c>
      <c r="BN509" s="1475"/>
      <c r="BO509" s="1118" t="s">
        <v>1077</v>
      </c>
      <c r="BP509" s="1118" t="s">
        <v>1077</v>
      </c>
      <c r="BQ509" s="1118" t="s">
        <v>1077</v>
      </c>
      <c r="BR509" s="1118" t="s">
        <v>1077</v>
      </c>
      <c r="BS509" s="1059"/>
      <c r="BT509" s="1126" t="s">
        <v>1077</v>
      </c>
      <c r="BU509" s="1126" t="s">
        <v>1077</v>
      </c>
      <c r="BV509" s="1129" t="s">
        <v>1078</v>
      </c>
      <c r="BW509" s="1126" t="s">
        <v>1077</v>
      </c>
      <c r="BX509" s="1126" t="s">
        <v>1084</v>
      </c>
      <c r="BY509" s="1127" t="s">
        <v>1077</v>
      </c>
      <c r="BZ509" s="1475"/>
    </row>
    <row r="510" spans="1:78" ht="216" x14ac:dyDescent="0.25">
      <c r="A510" s="21">
        <v>1264</v>
      </c>
      <c r="B510" s="1064">
        <v>1264</v>
      </c>
      <c r="C510" s="39">
        <v>1264</v>
      </c>
      <c r="D510" s="1350" t="s">
        <v>931</v>
      </c>
      <c r="E510" s="1409"/>
      <c r="F510" s="172"/>
      <c r="G510" s="9">
        <v>2017</v>
      </c>
      <c r="H510" s="21"/>
      <c r="J510" s="254">
        <v>462</v>
      </c>
      <c r="K510" s="74" t="s">
        <v>2687</v>
      </c>
      <c r="L510" s="1584" t="s">
        <v>2464</v>
      </c>
      <c r="M510" s="497" t="s">
        <v>2464</v>
      </c>
      <c r="N510" s="1150" t="s">
        <v>1101</v>
      </c>
      <c r="O510" s="74" t="s">
        <v>1101</v>
      </c>
      <c r="P510" s="11" t="s">
        <v>2688</v>
      </c>
      <c r="Q510" s="11" t="s">
        <v>1088</v>
      </c>
      <c r="R510" s="1584" t="s">
        <v>1317</v>
      </c>
      <c r="S510" s="1584" t="s">
        <v>1317</v>
      </c>
      <c r="T510" s="1584">
        <v>45218</v>
      </c>
      <c r="U510" s="1584"/>
      <c r="V510" s="1584"/>
      <c r="W510" s="497" t="s">
        <v>2689</v>
      </c>
      <c r="X510" s="5" t="s">
        <v>2690</v>
      </c>
      <c r="Y510" s="1584" t="s">
        <v>2470</v>
      </c>
      <c r="AA510" s="1584">
        <v>1</v>
      </c>
      <c r="AB510" s="1584"/>
      <c r="AC510" s="1584"/>
      <c r="AE510" s="497" t="s">
        <v>2691</v>
      </c>
      <c r="AF510" s="507"/>
      <c r="AG510" s="1176" t="s">
        <v>2692</v>
      </c>
      <c r="AH510" s="54"/>
      <c r="AI510" s="465"/>
      <c r="AJ510" s="888" t="s">
        <v>1304</v>
      </c>
      <c r="AK510" s="505" t="s">
        <v>2693</v>
      </c>
      <c r="AN510" s="813">
        <v>1</v>
      </c>
      <c r="AO510" s="551" t="s">
        <v>1382</v>
      </c>
      <c r="AP510" s="551" t="s">
        <v>1382</v>
      </c>
      <c r="BB510" s="510"/>
      <c r="BE510" s="589"/>
      <c r="BG510" s="596" t="s">
        <v>1806</v>
      </c>
      <c r="BJ510" s="1495" t="s">
        <v>1077</v>
      </c>
      <c r="BK510" s="1126" t="s">
        <v>1077</v>
      </c>
      <c r="BL510" s="1126" t="s">
        <v>1077</v>
      </c>
      <c r="BM510" s="1126" t="s">
        <v>1077</v>
      </c>
      <c r="BN510" s="1475"/>
      <c r="BO510" s="1118" t="s">
        <v>1078</v>
      </c>
      <c r="BP510" s="1118" t="s">
        <v>1078</v>
      </c>
      <c r="BQ510" s="1118" t="s">
        <v>1078</v>
      </c>
      <c r="BR510" s="1118" t="s">
        <v>1078</v>
      </c>
      <c r="BS510" s="1059"/>
      <c r="BT510" s="1126" t="s">
        <v>1077</v>
      </c>
      <c r="BU510" s="1126" t="s">
        <v>1077</v>
      </c>
      <c r="BV510" s="1129" t="s">
        <v>1078</v>
      </c>
      <c r="BW510" s="1126" t="s">
        <v>1077</v>
      </c>
      <c r="BX510" s="1126" t="s">
        <v>1078</v>
      </c>
      <c r="BY510" s="1127" t="s">
        <v>1078</v>
      </c>
      <c r="BZ510" s="1475"/>
    </row>
    <row r="511" spans="1:78" ht="139.5" customHeight="1" x14ac:dyDescent="0.25">
      <c r="A511" s="21">
        <v>1266</v>
      </c>
      <c r="B511" s="1064">
        <v>1266</v>
      </c>
      <c r="C511" s="21">
        <v>1266</v>
      </c>
      <c r="D511" s="1347" t="s">
        <v>933</v>
      </c>
      <c r="E511" s="1406"/>
      <c r="F511" s="229"/>
      <c r="G511" s="9">
        <v>2017</v>
      </c>
      <c r="H511" s="21"/>
      <c r="J511" s="24">
        <v>179</v>
      </c>
      <c r="K511" s="74" t="s">
        <v>2798</v>
      </c>
      <c r="L511" s="107" t="s">
        <v>2464</v>
      </c>
      <c r="M511" s="121" t="s">
        <v>2464</v>
      </c>
      <c r="N511" s="1152" t="s">
        <v>2799</v>
      </c>
      <c r="O511" s="74" t="s">
        <v>2800</v>
      </c>
      <c r="P511" s="11" t="s">
        <v>1643</v>
      </c>
      <c r="Q511" s="11" t="s">
        <v>1643</v>
      </c>
      <c r="R511" s="11" t="s">
        <v>1086</v>
      </c>
      <c r="S511" s="1584" t="s">
        <v>1086</v>
      </c>
      <c r="T511" s="1584"/>
      <c r="U511" s="71">
        <v>2017</v>
      </c>
      <c r="V511" s="1584">
        <v>1225235</v>
      </c>
      <c r="W511" s="497"/>
      <c r="X511" s="663" t="s">
        <v>2801</v>
      </c>
      <c r="Y511" s="74" t="s">
        <v>2470</v>
      </c>
      <c r="AA511" s="107">
        <v>3</v>
      </c>
      <c r="AD511" s="497" t="s">
        <v>2802</v>
      </c>
      <c r="AE511" s="74" t="s">
        <v>2803</v>
      </c>
      <c r="AF511" s="507" t="s">
        <v>2804</v>
      </c>
      <c r="AG511" s="1176" t="s">
        <v>2805</v>
      </c>
      <c r="AI511" s="465"/>
      <c r="AJ511" s="888" t="s">
        <v>1151</v>
      </c>
      <c r="AL511" s="468" t="s">
        <v>2806</v>
      </c>
      <c r="AM511" s="614" t="s">
        <v>2807</v>
      </c>
      <c r="AN511" s="813">
        <v>1</v>
      </c>
      <c r="AO511" s="551" t="s">
        <v>1076</v>
      </c>
      <c r="AP511" s="551" t="s">
        <v>1076</v>
      </c>
      <c r="AQ511" s="107" t="s">
        <v>1296</v>
      </c>
      <c r="AR511" s="107" t="s">
        <v>1151</v>
      </c>
      <c r="AT511" s="107" t="s">
        <v>1151</v>
      </c>
      <c r="AU511" s="998" t="s">
        <v>1151</v>
      </c>
      <c r="AV511" s="107" t="s">
        <v>1151</v>
      </c>
      <c r="AW511" s="107" t="s">
        <v>1304</v>
      </c>
      <c r="AX511" s="497" t="s">
        <v>1750</v>
      </c>
      <c r="AY511" s="497" t="s">
        <v>1481</v>
      </c>
      <c r="AZ511" s="107" t="s">
        <v>1183</v>
      </c>
      <c r="BA511" s="433" t="s">
        <v>1398</v>
      </c>
      <c r="BB511" s="433" t="s">
        <v>1398</v>
      </c>
      <c r="BC511" s="107" t="s">
        <v>1296</v>
      </c>
      <c r="BD511" s="107" t="s">
        <v>1296</v>
      </c>
      <c r="BE511" s="595" t="s">
        <v>1151</v>
      </c>
      <c r="BF511" s="510" t="s">
        <v>1398</v>
      </c>
      <c r="BG511" s="596" t="s">
        <v>1296</v>
      </c>
      <c r="BJ511" s="1495" t="s">
        <v>1077</v>
      </c>
      <c r="BK511" s="1126" t="s">
        <v>1077</v>
      </c>
      <c r="BL511" s="1126" t="s">
        <v>1077</v>
      </c>
      <c r="BM511" s="1126" t="s">
        <v>1077</v>
      </c>
      <c r="BN511" s="1475"/>
      <c r="BO511" s="1118" t="s">
        <v>1077</v>
      </c>
      <c r="BP511" s="1118" t="s">
        <v>1077</v>
      </c>
      <c r="BQ511" s="1118" t="s">
        <v>1077</v>
      </c>
      <c r="BR511" s="1118" t="s">
        <v>1077</v>
      </c>
      <c r="BS511" s="1059"/>
      <c r="BT511" s="1126" t="s">
        <v>1077</v>
      </c>
      <c r="BU511" s="1126" t="s">
        <v>1077</v>
      </c>
      <c r="BV511" s="1129" t="s">
        <v>1078</v>
      </c>
      <c r="BW511" s="1126" t="s">
        <v>1077</v>
      </c>
      <c r="BX511" s="1126" t="s">
        <v>1077</v>
      </c>
      <c r="BY511" s="1127" t="s">
        <v>1077</v>
      </c>
      <c r="BZ511" s="1475"/>
    </row>
    <row r="512" spans="1:78" ht="51" x14ac:dyDescent="0.25">
      <c r="A512" s="21">
        <v>1268</v>
      </c>
      <c r="B512" s="1064">
        <v>1268</v>
      </c>
      <c r="C512" s="21">
        <v>1268</v>
      </c>
      <c r="D512" s="1347" t="s">
        <v>935</v>
      </c>
      <c r="E512" s="1406"/>
      <c r="F512" s="229"/>
      <c r="G512" s="9">
        <v>2017</v>
      </c>
      <c r="H512" s="21"/>
      <c r="J512" s="24">
        <v>50</v>
      </c>
      <c r="K512" s="74" t="s">
        <v>2808</v>
      </c>
      <c r="L512" s="107" t="s">
        <v>2464</v>
      </c>
      <c r="M512" s="121" t="s">
        <v>2464</v>
      </c>
      <c r="N512" s="1152" t="s">
        <v>2809</v>
      </c>
      <c r="O512" s="74" t="s">
        <v>2810</v>
      </c>
      <c r="P512" s="11" t="s">
        <v>2811</v>
      </c>
      <c r="Q512" s="11" t="s">
        <v>2811</v>
      </c>
      <c r="R512" s="11" t="s">
        <v>1146</v>
      </c>
      <c r="S512" s="1584" t="s">
        <v>1092</v>
      </c>
      <c r="T512" s="1584">
        <v>1300000</v>
      </c>
      <c r="U512" s="1584"/>
      <c r="V512" s="1584"/>
      <c r="W512" s="497"/>
      <c r="X512" s="663" t="s">
        <v>2812</v>
      </c>
      <c r="Y512" s="74" t="s">
        <v>2600</v>
      </c>
      <c r="AA512" s="107">
        <v>1</v>
      </c>
      <c r="AC512" s="3">
        <f xml:space="preserve"> 46/50</f>
        <v>0.92</v>
      </c>
      <c r="AD512" s="497" t="s">
        <v>2813</v>
      </c>
      <c r="AE512" s="74" t="s">
        <v>2814</v>
      </c>
      <c r="AF512" s="507" t="s">
        <v>2815</v>
      </c>
      <c r="AG512" s="1176" t="s">
        <v>2816</v>
      </c>
      <c r="AH512" s="505" t="s">
        <v>2817</v>
      </c>
      <c r="AI512" s="465"/>
      <c r="AJ512" s="888" t="s">
        <v>1304</v>
      </c>
      <c r="AL512" s="468" t="s">
        <v>2818</v>
      </c>
      <c r="AM512" s="612" t="s">
        <v>2819</v>
      </c>
      <c r="AN512" s="813">
        <v>1</v>
      </c>
      <c r="AO512" s="551" t="s">
        <v>1076</v>
      </c>
      <c r="AP512" s="551" t="s">
        <v>1076</v>
      </c>
      <c r="AQ512" s="107" t="s">
        <v>1304</v>
      </c>
      <c r="AR512" s="107" t="s">
        <v>1304</v>
      </c>
      <c r="AT512" s="107" t="s">
        <v>1151</v>
      </c>
      <c r="AU512" s="998" t="s">
        <v>1151</v>
      </c>
      <c r="AV512" s="107" t="s">
        <v>1101</v>
      </c>
      <c r="AW512" s="107" t="s">
        <v>1304</v>
      </c>
      <c r="AX512" s="107" t="s">
        <v>1482</v>
      </c>
      <c r="AY512" s="497" t="s">
        <v>1481</v>
      </c>
      <c r="AZ512" s="107" t="s">
        <v>1183</v>
      </c>
      <c r="BA512" s="107" t="s">
        <v>1296</v>
      </c>
      <c r="BB512" s="433" t="s">
        <v>1398</v>
      </c>
      <c r="BC512" s="107" t="s">
        <v>1296</v>
      </c>
      <c r="BD512" s="107" t="s">
        <v>1296</v>
      </c>
      <c r="BE512" s="595" t="s">
        <v>1151</v>
      </c>
      <c r="BF512" s="510" t="s">
        <v>1482</v>
      </c>
      <c r="BG512" s="596" t="s">
        <v>1296</v>
      </c>
      <c r="BJ512" s="1495" t="s">
        <v>1077</v>
      </c>
      <c r="BK512" s="1126" t="s">
        <v>1077</v>
      </c>
      <c r="BL512" s="1126" t="s">
        <v>1077</v>
      </c>
      <c r="BM512" s="1126" t="s">
        <v>1078</v>
      </c>
      <c r="BN512" s="1475"/>
      <c r="BO512" s="1118" t="s">
        <v>1077</v>
      </c>
      <c r="BP512" s="1118" t="s">
        <v>1077</v>
      </c>
      <c r="BQ512" s="1118" t="s">
        <v>1077</v>
      </c>
      <c r="BR512" s="1118" t="s">
        <v>1077</v>
      </c>
      <c r="BS512" s="1059"/>
      <c r="BT512" s="1126" t="s">
        <v>1077</v>
      </c>
      <c r="BU512" s="1126" t="s">
        <v>1077</v>
      </c>
      <c r="BV512" s="1129" t="s">
        <v>1078</v>
      </c>
      <c r="BW512" s="1126" t="s">
        <v>1077</v>
      </c>
      <c r="BX512" s="1126" t="s">
        <v>1077</v>
      </c>
      <c r="BY512" s="1127" t="s">
        <v>1077</v>
      </c>
      <c r="BZ512" s="1475"/>
    </row>
    <row r="513" spans="1:80" ht="324" x14ac:dyDescent="0.25">
      <c r="A513" s="21">
        <v>1269</v>
      </c>
      <c r="B513" s="1064">
        <v>1269</v>
      </c>
      <c r="C513" s="21">
        <v>1269</v>
      </c>
      <c r="D513" s="1331" t="s">
        <v>937</v>
      </c>
      <c r="E513" s="737"/>
      <c r="F513" s="787"/>
      <c r="G513" s="9">
        <v>2015</v>
      </c>
      <c r="H513" s="21"/>
      <c r="J513" s="24" t="s">
        <v>1101</v>
      </c>
      <c r="L513" s="1584" t="s">
        <v>2766</v>
      </c>
      <c r="M513" s="318" t="s">
        <v>2838</v>
      </c>
      <c r="N513" s="1150"/>
      <c r="P513" s="11" t="s">
        <v>2839</v>
      </c>
      <c r="Q513" s="11" t="s">
        <v>4624</v>
      </c>
      <c r="R513" s="1584" t="s">
        <v>1317</v>
      </c>
      <c r="S513" s="1584" t="s">
        <v>1317</v>
      </c>
      <c r="T513" s="3"/>
      <c r="U513" s="71">
        <v>2015</v>
      </c>
      <c r="V513" s="10">
        <v>2381660</v>
      </c>
      <c r="W513" s="65"/>
      <c r="X513" s="5" t="s">
        <v>2649</v>
      </c>
      <c r="Y513" s="1584" t="s">
        <v>2840</v>
      </c>
      <c r="Z513" s="65"/>
      <c r="AA513" s="1584">
        <v>1</v>
      </c>
      <c r="AB513" s="209"/>
      <c r="AC513" s="209"/>
      <c r="AD513" s="1584"/>
      <c r="AE513" s="1584">
        <v>2011</v>
      </c>
      <c r="AG513" s="1176" t="s">
        <v>2841</v>
      </c>
      <c r="AH513" s="505" t="s">
        <v>2842</v>
      </c>
      <c r="AI513" s="465"/>
      <c r="AJ513" s="888" t="s">
        <v>1304</v>
      </c>
      <c r="AK513" s="466" t="s">
        <v>2843</v>
      </c>
      <c r="AL513" s="505" t="s">
        <v>2844</v>
      </c>
      <c r="AN513" s="813">
        <v>1</v>
      </c>
      <c r="AO513" s="551" t="s">
        <v>1916</v>
      </c>
      <c r="AP513" s="551" t="s">
        <v>1916</v>
      </c>
      <c r="AQ513" s="580"/>
      <c r="AR513" s="499"/>
      <c r="AS513" s="499"/>
      <c r="AT513" s="580"/>
      <c r="AU513" s="1001"/>
      <c r="AV513" s="499"/>
      <c r="AW513" s="499"/>
      <c r="AX513" s="499"/>
      <c r="AY513" s="499"/>
      <c r="AZ513" s="499"/>
      <c r="BA513" s="499"/>
      <c r="BB513" s="580"/>
      <c r="BC513" s="499"/>
      <c r="BD513" s="499"/>
      <c r="BE513" s="592"/>
      <c r="BF513" s="580"/>
      <c r="BJ513" s="1492" t="s">
        <v>1077</v>
      </c>
      <c r="BK513" s="1482" t="s">
        <v>1077</v>
      </c>
      <c r="BL513" s="1482" t="s">
        <v>1078</v>
      </c>
      <c r="BM513" s="1482" t="s">
        <v>1078</v>
      </c>
      <c r="BN513" s="1468"/>
      <c r="BO513" s="1513" t="s">
        <v>1077</v>
      </c>
      <c r="BP513" s="1513" t="s">
        <v>1078</v>
      </c>
      <c r="BQ513" s="1513" t="s">
        <v>1077</v>
      </c>
      <c r="BR513" s="1513" t="s">
        <v>1077</v>
      </c>
      <c r="BS513" s="1504"/>
      <c r="BT513" s="1482" t="s">
        <v>1077</v>
      </c>
      <c r="BU513" s="1482" t="s">
        <v>1077</v>
      </c>
      <c r="BV513" s="1568" t="s">
        <v>1078</v>
      </c>
      <c r="BW513" s="1482" t="s">
        <v>1077</v>
      </c>
      <c r="BX513" s="1482" t="s">
        <v>1078</v>
      </c>
      <c r="BY513" s="1483" t="s">
        <v>1078</v>
      </c>
      <c r="BZ513" s="1468"/>
    </row>
    <row r="514" spans="1:80" ht="150" x14ac:dyDescent="0.25">
      <c r="A514" s="21">
        <v>1270</v>
      </c>
      <c r="B514" s="1064">
        <v>1270</v>
      </c>
      <c r="C514" s="21">
        <v>1270</v>
      </c>
      <c r="D514" s="1347" t="s">
        <v>2624</v>
      </c>
      <c r="E514" s="1406"/>
      <c r="F514" s="229"/>
      <c r="G514" s="9">
        <v>2016</v>
      </c>
      <c r="H514" s="21"/>
      <c r="J514" s="254">
        <v>452</v>
      </c>
      <c r="K514" s="74" t="s">
        <v>2625</v>
      </c>
      <c r="L514" s="1584" t="s">
        <v>2464</v>
      </c>
      <c r="M514" s="497" t="s">
        <v>2464</v>
      </c>
      <c r="N514" s="1150" t="s">
        <v>2596</v>
      </c>
      <c r="O514" s="74" t="s">
        <v>2626</v>
      </c>
      <c r="P514" s="11" t="s">
        <v>2627</v>
      </c>
      <c r="Q514" s="11" t="s">
        <v>4622</v>
      </c>
      <c r="R514" s="1584" t="s">
        <v>2399</v>
      </c>
      <c r="S514" s="1584" t="s">
        <v>1389</v>
      </c>
      <c r="T514" s="1584"/>
      <c r="U514" s="71">
        <v>2016</v>
      </c>
      <c r="V514" s="11">
        <v>1965295</v>
      </c>
      <c r="W514" s="65" t="s">
        <v>2628</v>
      </c>
      <c r="X514" s="5" t="s">
        <v>2629</v>
      </c>
      <c r="Y514" s="1584" t="s">
        <v>2470</v>
      </c>
      <c r="AA514" s="1584">
        <v>4</v>
      </c>
      <c r="AB514" s="1584">
        <v>74.3</v>
      </c>
      <c r="AC514" s="1584">
        <v>84.1</v>
      </c>
      <c r="AD514" s="65" t="s">
        <v>2630</v>
      </c>
      <c r="AE514" s="497" t="s">
        <v>2631</v>
      </c>
      <c r="AF514" s="507" t="s">
        <v>2632</v>
      </c>
      <c r="AG514" s="1176" t="s">
        <v>2633</v>
      </c>
      <c r="AH514" s="54"/>
      <c r="AI514" s="465"/>
      <c r="AJ514" s="888" t="s">
        <v>1151</v>
      </c>
      <c r="AK514" s="505" t="s">
        <v>2634</v>
      </c>
      <c r="AN514" s="813">
        <v>1</v>
      </c>
      <c r="AO514" s="551" t="s">
        <v>1382</v>
      </c>
      <c r="AP514" s="551" t="s">
        <v>1382</v>
      </c>
      <c r="AQ514" s="107" t="s">
        <v>1151</v>
      </c>
      <c r="AR514" s="460" t="s">
        <v>1151</v>
      </c>
      <c r="AS514" s="460"/>
      <c r="AT514" s="107" t="s">
        <v>1151</v>
      </c>
      <c r="AU514" s="998" t="s">
        <v>1151</v>
      </c>
      <c r="AV514" s="107" t="s">
        <v>1296</v>
      </c>
      <c r="AW514" s="107" t="s">
        <v>1304</v>
      </c>
      <c r="AX514" s="107" t="s">
        <v>1482</v>
      </c>
      <c r="AY514" s="107" t="s">
        <v>1481</v>
      </c>
      <c r="AZ514" s="107" t="s">
        <v>1183</v>
      </c>
      <c r="BA514" s="107" t="s">
        <v>1398</v>
      </c>
      <c r="BB514" s="107" t="s">
        <v>1398</v>
      </c>
      <c r="BC514" s="107" t="s">
        <v>1296</v>
      </c>
      <c r="BD514" s="107" t="s">
        <v>1296</v>
      </c>
      <c r="BE514" s="595" t="s">
        <v>1151</v>
      </c>
      <c r="BF514" s="460" t="s">
        <v>1305</v>
      </c>
      <c r="BG514" s="596" t="s">
        <v>1296</v>
      </c>
      <c r="BJ514" s="1495" t="s">
        <v>1077</v>
      </c>
      <c r="BK514" s="1126" t="s">
        <v>1077</v>
      </c>
      <c r="BL514" s="1126" t="s">
        <v>1077</v>
      </c>
      <c r="BM514" s="1126" t="s">
        <v>1077</v>
      </c>
      <c r="BN514" s="1475"/>
      <c r="BO514" s="1118" t="s">
        <v>1077</v>
      </c>
      <c r="BP514" s="1118" t="s">
        <v>1077</v>
      </c>
      <c r="BQ514" s="1118" t="s">
        <v>1078</v>
      </c>
      <c r="BR514" s="1118" t="s">
        <v>1077</v>
      </c>
      <c r="BS514" s="1059"/>
      <c r="BT514" s="1126" t="s">
        <v>1077</v>
      </c>
      <c r="BU514" s="1126" t="s">
        <v>1077</v>
      </c>
      <c r="BV514" s="1129" t="s">
        <v>1077</v>
      </c>
      <c r="BW514" s="1126" t="s">
        <v>1077</v>
      </c>
      <c r="BX514" s="1126" t="s">
        <v>1077</v>
      </c>
      <c r="BY514" s="1127" t="s">
        <v>1078</v>
      </c>
      <c r="BZ514" s="1475"/>
    </row>
    <row r="515" spans="1:80" ht="140.25" x14ac:dyDescent="0.25">
      <c r="A515" s="21">
        <v>1274</v>
      </c>
      <c r="B515" s="1064">
        <v>1274</v>
      </c>
      <c r="C515" s="21">
        <v>1274</v>
      </c>
      <c r="D515" s="1347" t="s">
        <v>941</v>
      </c>
      <c r="E515" s="1406"/>
      <c r="F515" s="229"/>
      <c r="G515" s="9">
        <v>2016</v>
      </c>
      <c r="H515" s="21"/>
      <c r="J515" s="254">
        <v>93</v>
      </c>
      <c r="K515" s="74" t="s">
        <v>2830</v>
      </c>
      <c r="L515" s="1584" t="s">
        <v>2464</v>
      </c>
      <c r="M515" s="318" t="s">
        <v>2464</v>
      </c>
      <c r="N515" s="1150" t="s">
        <v>2831</v>
      </c>
      <c r="O515" s="74" t="s">
        <v>2832</v>
      </c>
      <c r="P515" s="1583" t="s">
        <v>2833</v>
      </c>
      <c r="Q515" s="1583" t="s">
        <v>2833</v>
      </c>
      <c r="R515" s="1584" t="s">
        <v>2834</v>
      </c>
      <c r="S515" s="1584" t="s">
        <v>1389</v>
      </c>
      <c r="T515" s="1584"/>
      <c r="U515" s="71">
        <v>2021</v>
      </c>
      <c r="V515" s="11">
        <v>1519711</v>
      </c>
      <c r="W515" s="65"/>
      <c r="X515" s="5" t="s">
        <v>2835</v>
      </c>
      <c r="Y515" s="1584"/>
      <c r="Z515" s="65"/>
      <c r="AA515" s="1584">
        <v>1</v>
      </c>
      <c r="AB515" s="209"/>
      <c r="AC515" s="209"/>
      <c r="AD515" s="1584"/>
      <c r="AE515" s="1584" t="s">
        <v>1101</v>
      </c>
      <c r="AG515" s="1176" t="s">
        <v>2836</v>
      </c>
      <c r="AH515" s="54"/>
      <c r="AI515" s="465"/>
      <c r="AJ515" s="888" t="s">
        <v>1304</v>
      </c>
      <c r="AK515" s="505"/>
      <c r="AL515" s="468" t="s">
        <v>2837</v>
      </c>
      <c r="AN515" s="813">
        <v>1</v>
      </c>
      <c r="AO515" s="551" t="s">
        <v>1076</v>
      </c>
      <c r="AP515" s="551" t="s">
        <v>1076</v>
      </c>
      <c r="AQ515" s="580"/>
      <c r="AR515" s="499"/>
      <c r="AS515" s="499"/>
      <c r="AT515" s="580"/>
      <c r="AU515" s="1001"/>
      <c r="AV515" s="499"/>
      <c r="AW515" s="499"/>
      <c r="AX515" s="499"/>
      <c r="AY515" s="499"/>
      <c r="AZ515" s="499"/>
      <c r="BA515" s="499"/>
      <c r="BB515" s="580"/>
      <c r="BC515" s="499"/>
      <c r="BD515" s="499"/>
      <c r="BE515" s="592"/>
      <c r="BF515" s="580"/>
      <c r="BJ515" s="1495" t="s">
        <v>1077</v>
      </c>
      <c r="BK515" s="1126" t="s">
        <v>1077</v>
      </c>
      <c r="BL515" s="1126" t="s">
        <v>1077</v>
      </c>
      <c r="BM515" s="1126" t="s">
        <v>1077</v>
      </c>
      <c r="BN515" s="1475"/>
      <c r="BO515" s="1118" t="s">
        <v>1077</v>
      </c>
      <c r="BP515" s="1118" t="s">
        <v>1077</v>
      </c>
      <c r="BQ515" s="1118" t="s">
        <v>1077</v>
      </c>
      <c r="BR515" s="1118" t="s">
        <v>1078</v>
      </c>
      <c r="BS515" s="1059"/>
      <c r="BT515" s="1126" t="s">
        <v>1077</v>
      </c>
      <c r="BU515" s="1126" t="s">
        <v>1077</v>
      </c>
      <c r="BV515" s="1129" t="s">
        <v>1078</v>
      </c>
      <c r="BW515" s="1126" t="s">
        <v>1077</v>
      </c>
      <c r="BX515" s="1126" t="s">
        <v>1078</v>
      </c>
      <c r="BY515" s="1127" t="s">
        <v>1078</v>
      </c>
      <c r="BZ515" s="1475"/>
    </row>
    <row r="516" spans="1:80" ht="108" x14ac:dyDescent="0.25">
      <c r="A516" s="21">
        <v>1275</v>
      </c>
      <c r="B516" s="1064">
        <v>1275</v>
      </c>
      <c r="C516" s="21">
        <v>1275</v>
      </c>
      <c r="D516" s="1347" t="s">
        <v>2544</v>
      </c>
      <c r="E516" s="1406"/>
      <c r="F516" s="229"/>
      <c r="G516" s="9">
        <v>2016</v>
      </c>
      <c r="H516" s="21"/>
      <c r="J516" s="439">
        <v>488</v>
      </c>
      <c r="K516" s="636" t="s">
        <v>2545</v>
      </c>
      <c r="L516" s="1584" t="s">
        <v>2546</v>
      </c>
      <c r="M516" s="497" t="s">
        <v>2547</v>
      </c>
      <c r="N516" s="1150" t="s">
        <v>2548</v>
      </c>
      <c r="O516" s="74" t="s">
        <v>1101</v>
      </c>
      <c r="P516" s="11" t="s">
        <v>1455</v>
      </c>
      <c r="Q516" s="11" t="s">
        <v>1455</v>
      </c>
      <c r="R516" s="1584" t="s">
        <v>1072</v>
      </c>
      <c r="S516" s="1584" t="s">
        <v>1072</v>
      </c>
      <c r="T516" s="1584"/>
      <c r="U516" s="1584">
        <v>2016</v>
      </c>
      <c r="V516" s="11">
        <v>710346</v>
      </c>
      <c r="W516" s="65"/>
      <c r="X516" s="5" t="s">
        <v>2494</v>
      </c>
      <c r="Y516" s="1584" t="s">
        <v>2470</v>
      </c>
      <c r="AA516" s="1584">
        <v>3</v>
      </c>
      <c r="AB516" s="1584"/>
      <c r="AC516" s="224">
        <v>0.26</v>
      </c>
      <c r="AE516" s="74" t="s">
        <v>2549</v>
      </c>
      <c r="AF516" s="507" t="s">
        <v>2550</v>
      </c>
      <c r="AG516" s="1176" t="s">
        <v>2551</v>
      </c>
      <c r="AH516" s="54"/>
      <c r="AI516" s="465"/>
      <c r="AJ516" s="888" t="s">
        <v>1304</v>
      </c>
      <c r="AK516" s="551" t="s">
        <v>2552</v>
      </c>
      <c r="AL516" s="468" t="s">
        <v>2553</v>
      </c>
      <c r="AM516" s="614" t="s">
        <v>2554</v>
      </c>
      <c r="AN516" s="813">
        <v>1</v>
      </c>
      <c r="AO516" s="551" t="s">
        <v>1076</v>
      </c>
      <c r="AP516" s="551" t="s">
        <v>1076</v>
      </c>
      <c r="AQ516" s="107" t="s">
        <v>1304</v>
      </c>
      <c r="AR516" s="107" t="s">
        <v>1304</v>
      </c>
      <c r="AT516" s="107" t="s">
        <v>1151</v>
      </c>
      <c r="AU516" s="998" t="s">
        <v>1151</v>
      </c>
      <c r="AV516" s="107" t="s">
        <v>1101</v>
      </c>
      <c r="AW516" s="107" t="s">
        <v>1304</v>
      </c>
      <c r="AX516" s="107" t="s">
        <v>1398</v>
      </c>
      <c r="AY516" s="497" t="s">
        <v>1481</v>
      </c>
      <c r="AZ516" s="497" t="s">
        <v>1732</v>
      </c>
      <c r="BA516" s="107" t="s">
        <v>1305</v>
      </c>
      <c r="BB516" s="107" t="s">
        <v>1296</v>
      </c>
      <c r="BC516" s="107" t="s">
        <v>1296</v>
      </c>
      <c r="BD516" s="107" t="s">
        <v>1296</v>
      </c>
      <c r="BE516" s="595" t="s">
        <v>1151</v>
      </c>
      <c r="BF516" s="107" t="s">
        <v>1305</v>
      </c>
      <c r="BG516" s="596" t="s">
        <v>1296</v>
      </c>
      <c r="BJ516" s="1495" t="s">
        <v>1077</v>
      </c>
      <c r="BK516" s="1126" t="s">
        <v>1077</v>
      </c>
      <c r="BL516" s="1126" t="s">
        <v>1077</v>
      </c>
      <c r="BM516" s="1126" t="s">
        <v>1077</v>
      </c>
      <c r="BN516" s="1475"/>
      <c r="BO516" s="1118" t="s">
        <v>1077</v>
      </c>
      <c r="BP516" s="1118" t="s">
        <v>1077</v>
      </c>
      <c r="BQ516" s="1118" t="s">
        <v>1077</v>
      </c>
      <c r="BR516" s="1118" t="s">
        <v>1077</v>
      </c>
      <c r="BS516" s="1059"/>
      <c r="BT516" s="1126" t="s">
        <v>1077</v>
      </c>
      <c r="BU516" s="1126" t="s">
        <v>1077</v>
      </c>
      <c r="BV516" s="1129" t="s">
        <v>1078</v>
      </c>
      <c r="BW516" s="1126" t="s">
        <v>1077</v>
      </c>
      <c r="BX516" s="1126" t="s">
        <v>1077</v>
      </c>
      <c r="BY516" s="1127" t="s">
        <v>1077</v>
      </c>
      <c r="BZ516" s="1475"/>
    </row>
    <row r="517" spans="1:80" ht="108" x14ac:dyDescent="0.25">
      <c r="A517" s="21">
        <v>1277</v>
      </c>
      <c r="B517" s="1064">
        <v>1277</v>
      </c>
      <c r="C517" s="21">
        <v>1277</v>
      </c>
      <c r="D517" s="1348" t="s">
        <v>2489</v>
      </c>
      <c r="E517" s="1407"/>
      <c r="F517" s="1061"/>
      <c r="G517" s="9">
        <v>2016</v>
      </c>
      <c r="H517" s="21"/>
      <c r="J517" s="254">
        <v>320</v>
      </c>
      <c r="K517" s="74" t="s">
        <v>2490</v>
      </c>
      <c r="L517" s="1584" t="s">
        <v>2464</v>
      </c>
      <c r="M517" s="497" t="s">
        <v>2464</v>
      </c>
      <c r="N517" s="1150" t="s">
        <v>1101</v>
      </c>
      <c r="O517" s="74" t="s">
        <v>2491</v>
      </c>
      <c r="P517" s="11" t="s">
        <v>2492</v>
      </c>
      <c r="Q517" s="11" t="s">
        <v>2492</v>
      </c>
      <c r="R517" s="1584" t="s">
        <v>2493</v>
      </c>
      <c r="S517" s="1584" t="s">
        <v>1092</v>
      </c>
      <c r="T517" s="4"/>
      <c r="U517" s="4">
        <v>2016</v>
      </c>
      <c r="V517" s="11">
        <v>3458333</v>
      </c>
      <c r="W517" s="65"/>
      <c r="X517" s="5" t="s">
        <v>2494</v>
      </c>
      <c r="Y517" s="1584" t="s">
        <v>2470</v>
      </c>
      <c r="AA517" s="1584">
        <v>1</v>
      </c>
      <c r="AB517" s="1584"/>
      <c r="AC517" s="1584"/>
      <c r="AD517" s="497" t="s">
        <v>1101</v>
      </c>
      <c r="AE517" s="497" t="s">
        <v>2495</v>
      </c>
      <c r="AF517" s="507" t="s">
        <v>1101</v>
      </c>
      <c r="AG517" s="1176" t="s">
        <v>2496</v>
      </c>
      <c r="AH517" s="54"/>
      <c r="AI517" s="465"/>
      <c r="AJ517" s="888" t="s">
        <v>1304</v>
      </c>
      <c r="AK517" s="505" t="s">
        <v>2497</v>
      </c>
      <c r="AL517" s="468" t="s">
        <v>2498</v>
      </c>
      <c r="AN517" s="813">
        <v>1</v>
      </c>
      <c r="AO517" s="551" t="s">
        <v>2037</v>
      </c>
      <c r="AP517" s="551" t="s">
        <v>2037</v>
      </c>
      <c r="BB517" s="510"/>
      <c r="BE517" s="589"/>
      <c r="BJ517" s="1496"/>
      <c r="BK517" s="1487"/>
      <c r="BL517" s="1487"/>
      <c r="BM517" s="1487"/>
      <c r="BN517" s="1476"/>
      <c r="BO517" s="1515"/>
      <c r="BP517" s="1515"/>
      <c r="BQ517" s="1515" t="s">
        <v>1078</v>
      </c>
      <c r="BR517" s="1515"/>
      <c r="BS517" s="1058"/>
      <c r="BT517" s="1487" t="s">
        <v>1077</v>
      </c>
      <c r="BU517" s="1487" t="s">
        <v>1077</v>
      </c>
      <c r="BV517" s="1571" t="s">
        <v>1078</v>
      </c>
      <c r="BW517" s="1487" t="s">
        <v>1077</v>
      </c>
      <c r="BX517" s="1487" t="s">
        <v>1078</v>
      </c>
      <c r="BY517" s="1488" t="s">
        <v>1078</v>
      </c>
      <c r="BZ517" s="1476"/>
    </row>
    <row r="518" spans="1:80" ht="48" x14ac:dyDescent="0.25">
      <c r="A518" s="21">
        <v>1281</v>
      </c>
      <c r="B518" s="1064">
        <v>1281</v>
      </c>
      <c r="C518" s="39">
        <v>1281</v>
      </c>
      <c r="D518" s="1350" t="s">
        <v>949</v>
      </c>
      <c r="E518" s="1409"/>
      <c r="F518" s="172"/>
      <c r="G518" s="28">
        <v>2016</v>
      </c>
      <c r="H518" s="39"/>
      <c r="J518" s="254">
        <v>670</v>
      </c>
      <c r="K518" s="74" t="s">
        <v>2605</v>
      </c>
      <c r="L518" s="1584" t="s">
        <v>2464</v>
      </c>
      <c r="M518" s="497" t="s">
        <v>2464</v>
      </c>
      <c r="N518" s="1150" t="s">
        <v>2606</v>
      </c>
      <c r="O518" s="74" t="s">
        <v>2607</v>
      </c>
      <c r="P518" s="11" t="s">
        <v>2608</v>
      </c>
      <c r="Q518" s="11" t="s">
        <v>2608</v>
      </c>
      <c r="R518" s="1584" t="s">
        <v>1970</v>
      </c>
      <c r="S518" s="1584" t="s">
        <v>1092</v>
      </c>
      <c r="T518" s="1584"/>
      <c r="U518" s="124" t="s">
        <v>1101</v>
      </c>
      <c r="V518" s="1583" t="s">
        <v>1101</v>
      </c>
      <c r="W518" s="1159" t="s">
        <v>2609</v>
      </c>
      <c r="X518" s="5" t="s">
        <v>2610</v>
      </c>
      <c r="Y518" s="1584" t="s">
        <v>2470</v>
      </c>
      <c r="AA518" s="1584">
        <v>1</v>
      </c>
      <c r="AB518" s="1584"/>
      <c r="AC518" s="1584"/>
      <c r="AE518" s="497" t="s">
        <v>2611</v>
      </c>
      <c r="AF518" s="507"/>
      <c r="AG518" s="1176" t="s">
        <v>2612</v>
      </c>
      <c r="AH518" s="54"/>
      <c r="AI518" s="465"/>
      <c r="AJ518" s="888" t="s">
        <v>1304</v>
      </c>
      <c r="AK518" s="505" t="s">
        <v>2613</v>
      </c>
      <c r="AN518" s="813">
        <v>1</v>
      </c>
      <c r="AO518" s="551" t="s">
        <v>2036</v>
      </c>
      <c r="AP518" s="551" t="s">
        <v>2037</v>
      </c>
      <c r="AQ518" s="580"/>
      <c r="AR518" s="499"/>
      <c r="AS518" s="499"/>
      <c r="AT518" s="580"/>
      <c r="AU518" s="1001"/>
      <c r="AV518" s="499"/>
      <c r="AW518" s="499"/>
      <c r="AX518" s="499"/>
      <c r="AY518" s="499"/>
      <c r="AZ518" s="499"/>
      <c r="BA518" s="499"/>
      <c r="BB518" s="580"/>
      <c r="BC518" s="499"/>
      <c r="BD518" s="499"/>
      <c r="BE518" s="592"/>
      <c r="BF518" s="580"/>
      <c r="BG518" s="680"/>
      <c r="BJ518" s="1495"/>
      <c r="BK518" s="1126"/>
      <c r="BL518" s="1126"/>
      <c r="BM518" s="1126"/>
      <c r="BN518" s="1475"/>
      <c r="BO518" s="1118"/>
      <c r="BP518" s="1118"/>
      <c r="BQ518" s="1118"/>
      <c r="BR518" s="1118"/>
      <c r="BS518" s="1059"/>
      <c r="BT518" s="1126"/>
      <c r="BU518" s="1126"/>
      <c r="BV518" s="1129"/>
      <c r="BW518" s="1126"/>
      <c r="BX518" s="1126"/>
      <c r="BY518" s="1127"/>
      <c r="BZ518" s="1475"/>
    </row>
    <row r="519" spans="1:80" ht="192" x14ac:dyDescent="0.25">
      <c r="A519" s="21">
        <v>1282</v>
      </c>
      <c r="B519" s="1064">
        <v>1282</v>
      </c>
      <c r="C519" s="21">
        <v>1282</v>
      </c>
      <c r="D519" s="1347" t="s">
        <v>951</v>
      </c>
      <c r="E519" s="1406"/>
      <c r="F519" s="229"/>
      <c r="G519" s="9">
        <v>2016</v>
      </c>
      <c r="H519" s="21"/>
      <c r="J519" s="254">
        <v>165</v>
      </c>
      <c r="K519" s="636" t="s">
        <v>2574</v>
      </c>
      <c r="L519" s="1584" t="s">
        <v>2546</v>
      </c>
      <c r="M519" s="74" t="s">
        <v>2575</v>
      </c>
      <c r="N519" s="1150" t="s">
        <v>2566</v>
      </c>
      <c r="O519" s="74" t="s">
        <v>2576</v>
      </c>
      <c r="P519" s="11" t="s">
        <v>2568</v>
      </c>
      <c r="Q519" s="11" t="s">
        <v>2568</v>
      </c>
      <c r="R519" s="1584" t="s">
        <v>1172</v>
      </c>
      <c r="S519" s="1584" t="s">
        <v>1092</v>
      </c>
      <c r="T519" s="1584"/>
      <c r="U519" s="71">
        <v>2016</v>
      </c>
      <c r="V519" s="11">
        <v>818344</v>
      </c>
      <c r="W519" s="65"/>
      <c r="X519" s="312" t="s">
        <v>2577</v>
      </c>
      <c r="Y519" s="1584" t="s">
        <v>2470</v>
      </c>
      <c r="AA519" s="1584">
        <v>2</v>
      </c>
      <c r="AB519" s="224">
        <v>0.24</v>
      </c>
      <c r="AC519" s="1584" t="s">
        <v>2578</v>
      </c>
      <c r="AD519" s="74" t="s">
        <v>2579</v>
      </c>
      <c r="AE519" s="74" t="s">
        <v>2571</v>
      </c>
      <c r="AF519" s="507" t="s">
        <v>2580</v>
      </c>
      <c r="AG519" s="1176" t="s">
        <v>2581</v>
      </c>
      <c r="AH519" s="54" t="s">
        <v>2582</v>
      </c>
      <c r="AI519" s="465"/>
      <c r="AJ519" s="888" t="s">
        <v>1151</v>
      </c>
      <c r="AK519" s="505"/>
      <c r="AL519" s="468" t="s">
        <v>2583</v>
      </c>
      <c r="AN519" s="813">
        <v>1</v>
      </c>
      <c r="AO519" s="551" t="s">
        <v>1138</v>
      </c>
      <c r="AP519" s="551" t="s">
        <v>1138</v>
      </c>
      <c r="AQ519" s="107" t="s">
        <v>1296</v>
      </c>
      <c r="AR519" s="107" t="s">
        <v>1151</v>
      </c>
      <c r="AT519" s="107" t="s">
        <v>1151</v>
      </c>
      <c r="AU519" s="998" t="s">
        <v>1151</v>
      </c>
      <c r="AV519" s="107" t="s">
        <v>1296</v>
      </c>
      <c r="AW519" s="107" t="s">
        <v>1296</v>
      </c>
      <c r="AX519" s="460" t="s">
        <v>1482</v>
      </c>
      <c r="AY519" s="497" t="s">
        <v>1481</v>
      </c>
      <c r="AZ519" s="497" t="s">
        <v>1398</v>
      </c>
      <c r="BA519" s="107" t="s">
        <v>1305</v>
      </c>
      <c r="BB519" s="510" t="s">
        <v>1404</v>
      </c>
      <c r="BC519" s="460" t="s">
        <v>1296</v>
      </c>
      <c r="BD519" s="460" t="s">
        <v>1296</v>
      </c>
      <c r="BE519" s="595" t="s">
        <v>1151</v>
      </c>
      <c r="BF519" s="107" t="s">
        <v>1398</v>
      </c>
      <c r="BG519" s="596" t="s">
        <v>1296</v>
      </c>
      <c r="BJ519" s="1495" t="s">
        <v>1077</v>
      </c>
      <c r="BK519" s="1126" t="s">
        <v>1077</v>
      </c>
      <c r="BL519" s="1126" t="s">
        <v>1078</v>
      </c>
      <c r="BM519" s="1126" t="s">
        <v>1077</v>
      </c>
      <c r="BN519" s="1475"/>
      <c r="BO519" s="1118" t="s">
        <v>1077</v>
      </c>
      <c r="BP519" s="1118" t="s">
        <v>1078</v>
      </c>
      <c r="BQ519" s="1118" t="s">
        <v>1077</v>
      </c>
      <c r="BR519" s="1118" t="s">
        <v>1077</v>
      </c>
      <c r="BS519" s="1059"/>
      <c r="BT519" s="1126" t="s">
        <v>1077</v>
      </c>
      <c r="BU519" s="1126" t="s">
        <v>1077</v>
      </c>
      <c r="BV519" s="1129" t="s">
        <v>1077</v>
      </c>
      <c r="BW519" s="1126" t="s">
        <v>1077</v>
      </c>
      <c r="BX519" s="1126" t="s">
        <v>1077</v>
      </c>
      <c r="BY519" s="1127"/>
      <c r="BZ519" s="1475"/>
    </row>
    <row r="520" spans="1:80" ht="300" x14ac:dyDescent="0.25">
      <c r="A520" s="21">
        <v>1283</v>
      </c>
      <c r="B520" s="1064">
        <v>1283</v>
      </c>
      <c r="C520" s="21">
        <v>1283</v>
      </c>
      <c r="D520" s="1347" t="s">
        <v>2584</v>
      </c>
      <c r="E520" s="1406"/>
      <c r="F520" s="229"/>
      <c r="G520" s="9">
        <v>2015</v>
      </c>
      <c r="H520" s="21"/>
      <c r="J520" s="254">
        <v>130</v>
      </c>
      <c r="K520" s="636" t="s">
        <v>2585</v>
      </c>
      <c r="L520" s="1584" t="s">
        <v>2464</v>
      </c>
      <c r="M520" s="497" t="s">
        <v>2464</v>
      </c>
      <c r="N520" s="1150" t="s">
        <v>1101</v>
      </c>
      <c r="O520" s="74" t="s">
        <v>1101</v>
      </c>
      <c r="P520" s="11" t="s">
        <v>2586</v>
      </c>
      <c r="Q520" s="11" t="s">
        <v>2586</v>
      </c>
      <c r="R520" s="1584" t="s">
        <v>1091</v>
      </c>
      <c r="S520" s="1584" t="s">
        <v>1092</v>
      </c>
      <c r="T520" s="1584"/>
      <c r="U520" s="71">
        <v>2015</v>
      </c>
      <c r="V520" s="11">
        <v>473339</v>
      </c>
      <c r="W520" s="65"/>
      <c r="X520" s="5" t="s">
        <v>2587</v>
      </c>
      <c r="Y520" s="1584" t="s">
        <v>2470</v>
      </c>
      <c r="AA520" s="1584">
        <v>2</v>
      </c>
      <c r="AB520" s="222">
        <f>86/176</f>
        <v>0.48863636363636365</v>
      </c>
      <c r="AC520" s="1584"/>
      <c r="AE520" s="497" t="s">
        <v>1101</v>
      </c>
      <c r="AF520" s="507" t="s">
        <v>2588</v>
      </c>
      <c r="AG520" s="1176" t="s">
        <v>2589</v>
      </c>
      <c r="AH520" s="505" t="s">
        <v>2590</v>
      </c>
      <c r="AI520" s="465"/>
      <c r="AJ520" s="888" t="s">
        <v>2591</v>
      </c>
      <c r="AK520" s="505" t="s">
        <v>2592</v>
      </c>
      <c r="AN520" s="813">
        <v>1</v>
      </c>
      <c r="AO520" s="551" t="s">
        <v>1076</v>
      </c>
      <c r="AP520" s="551" t="s">
        <v>1076</v>
      </c>
      <c r="AQ520" s="107" t="s">
        <v>1304</v>
      </c>
      <c r="AR520" s="497" t="s">
        <v>1151</v>
      </c>
      <c r="AS520" s="497" t="s">
        <v>2593</v>
      </c>
      <c r="AT520" s="107" t="s">
        <v>1151</v>
      </c>
      <c r="AU520" s="998" t="s">
        <v>1151</v>
      </c>
      <c r="AV520" s="107" t="s">
        <v>1296</v>
      </c>
      <c r="AW520" s="107" t="s">
        <v>1296</v>
      </c>
      <c r="AX520" s="107" t="s">
        <v>1398</v>
      </c>
      <c r="AY520" s="460" t="s">
        <v>1669</v>
      </c>
      <c r="AZ520" s="460" t="s">
        <v>1398</v>
      </c>
      <c r="BA520" s="107" t="s">
        <v>1482</v>
      </c>
      <c r="BB520" s="510" t="s">
        <v>1296</v>
      </c>
      <c r="BC520" s="107" t="s">
        <v>1296</v>
      </c>
      <c r="BD520" s="107" t="s">
        <v>1296</v>
      </c>
      <c r="BE520" s="589" t="s">
        <v>1304</v>
      </c>
      <c r="BF520" s="510" t="s">
        <v>1305</v>
      </c>
      <c r="BG520" s="596" t="s">
        <v>1296</v>
      </c>
      <c r="BJ520" s="1495" t="s">
        <v>1077</v>
      </c>
      <c r="BK520" s="1126" t="s">
        <v>1077</v>
      </c>
      <c r="BL520" s="1126" t="s">
        <v>1077</v>
      </c>
      <c r="BM520" s="1126" t="s">
        <v>1077</v>
      </c>
      <c r="BN520" s="1475"/>
      <c r="BO520" s="1118" t="s">
        <v>1077</v>
      </c>
      <c r="BP520" s="1118" t="s">
        <v>1078</v>
      </c>
      <c r="BQ520" s="1118" t="s">
        <v>1077</v>
      </c>
      <c r="BR520" s="1118" t="s">
        <v>1077</v>
      </c>
      <c r="BS520" s="1059"/>
      <c r="BT520" s="1126" t="s">
        <v>1077</v>
      </c>
      <c r="BU520" s="1126" t="s">
        <v>1077</v>
      </c>
      <c r="BV520" s="1129" t="s">
        <v>1077</v>
      </c>
      <c r="BW520" s="1126" t="s">
        <v>1077</v>
      </c>
      <c r="BX520" s="1126" t="s">
        <v>1084</v>
      </c>
      <c r="BY520" s="1127" t="s">
        <v>1077</v>
      </c>
      <c r="BZ520" s="1475"/>
    </row>
    <row r="521" spans="1:80" ht="108" x14ac:dyDescent="0.25">
      <c r="A521" s="21">
        <v>1285</v>
      </c>
      <c r="B521" s="1064">
        <v>1285</v>
      </c>
      <c r="C521" s="21">
        <v>1285</v>
      </c>
      <c r="D521" s="1347" t="s">
        <v>955</v>
      </c>
      <c r="E521" s="1406"/>
      <c r="F521" s="229"/>
      <c r="G521" s="9">
        <v>2015</v>
      </c>
      <c r="H521" s="21"/>
      <c r="J521" s="24">
        <v>20</v>
      </c>
      <c r="K521" s="74" t="s">
        <v>2820</v>
      </c>
      <c r="L521" s="107" t="s">
        <v>2464</v>
      </c>
      <c r="M521" s="121" t="s">
        <v>2464</v>
      </c>
      <c r="N521" s="1152" t="s">
        <v>1101</v>
      </c>
      <c r="O521" s="74" t="s">
        <v>1101</v>
      </c>
      <c r="P521" s="11" t="s">
        <v>2821</v>
      </c>
      <c r="Q521" s="11" t="s">
        <v>2821</v>
      </c>
      <c r="R521" s="11" t="s">
        <v>1091</v>
      </c>
      <c r="S521" s="1584" t="s">
        <v>1092</v>
      </c>
      <c r="T521" s="1584">
        <v>40000</v>
      </c>
      <c r="U521" s="1584"/>
      <c r="V521" s="1584"/>
      <c r="W521" s="497"/>
      <c r="X521" s="663" t="s">
        <v>2822</v>
      </c>
      <c r="Y521" s="74" t="s">
        <v>2823</v>
      </c>
      <c r="AA521" s="107">
        <v>1</v>
      </c>
      <c r="AD521" s="497" t="s">
        <v>2802</v>
      </c>
      <c r="AE521" s="74" t="s">
        <v>2824</v>
      </c>
      <c r="AF521" s="507"/>
      <c r="AG521" s="1176" t="s">
        <v>2825</v>
      </c>
      <c r="AI521" s="465"/>
      <c r="AJ521" s="888" t="s">
        <v>1304</v>
      </c>
      <c r="AK521" s="468" t="s">
        <v>2826</v>
      </c>
      <c r="AL521" s="468" t="s">
        <v>2827</v>
      </c>
      <c r="AN521" s="813">
        <v>1</v>
      </c>
      <c r="AO521" s="551" t="s">
        <v>1382</v>
      </c>
      <c r="AP521" s="551" t="s">
        <v>1382</v>
      </c>
      <c r="AQ521" s="107" t="s">
        <v>1304</v>
      </c>
      <c r="AR521" s="107" t="s">
        <v>1304</v>
      </c>
      <c r="AT521" s="510" t="s">
        <v>1151</v>
      </c>
      <c r="AU521" s="999" t="s">
        <v>1304</v>
      </c>
      <c r="AV521" s="107" t="s">
        <v>1101</v>
      </c>
      <c r="AW521" s="107" t="s">
        <v>1304</v>
      </c>
      <c r="AX521" s="107" t="s">
        <v>1398</v>
      </c>
      <c r="AY521" s="497" t="s">
        <v>2828</v>
      </c>
      <c r="AZ521" s="497" t="s">
        <v>2829</v>
      </c>
      <c r="BA521" s="107" t="s">
        <v>1296</v>
      </c>
      <c r="BB521" s="509" t="s">
        <v>1296</v>
      </c>
      <c r="BC521" s="107" t="s">
        <v>1296</v>
      </c>
      <c r="BD521" s="107" t="s">
        <v>1296</v>
      </c>
      <c r="BE521" s="595" t="s">
        <v>1151</v>
      </c>
      <c r="BF521" s="510" t="s">
        <v>1305</v>
      </c>
      <c r="BG521" s="596" t="s">
        <v>1296</v>
      </c>
      <c r="BJ521" s="1495" t="s">
        <v>1077</v>
      </c>
      <c r="BK521" s="1126" t="s">
        <v>1077</v>
      </c>
      <c r="BL521" s="1126" t="s">
        <v>1077</v>
      </c>
      <c r="BM521" s="1126" t="s">
        <v>1077</v>
      </c>
      <c r="BN521" s="1475"/>
      <c r="BO521" s="1118" t="s">
        <v>1077</v>
      </c>
      <c r="BP521" s="1118" t="s">
        <v>1077</v>
      </c>
      <c r="BQ521" s="1118" t="s">
        <v>1077</v>
      </c>
      <c r="BR521" s="1118" t="s">
        <v>1077</v>
      </c>
      <c r="BS521" s="1059"/>
      <c r="BT521" s="1126" t="s">
        <v>1077</v>
      </c>
      <c r="BU521" s="1126" t="s">
        <v>1077</v>
      </c>
      <c r="BV521" s="1129" t="s">
        <v>1078</v>
      </c>
      <c r="BW521" s="1126" t="s">
        <v>1077</v>
      </c>
      <c r="BX521" s="1126" t="s">
        <v>1078</v>
      </c>
      <c r="BY521" s="1127" t="s">
        <v>1078</v>
      </c>
      <c r="BZ521" s="1475"/>
    </row>
    <row r="522" spans="1:80" ht="38.25" x14ac:dyDescent="0.25">
      <c r="A522" s="21">
        <v>1286</v>
      </c>
      <c r="B522" s="1064">
        <v>1286</v>
      </c>
      <c r="C522" s="21">
        <v>1286</v>
      </c>
      <c r="D522" s="1347" t="s">
        <v>957</v>
      </c>
      <c r="E522" s="1406"/>
      <c r="F522" s="229"/>
      <c r="G522" s="9">
        <v>2020</v>
      </c>
      <c r="H522" s="21"/>
      <c r="J522" s="803">
        <v>32500</v>
      </c>
      <c r="N522" s="1150"/>
      <c r="P522" s="243"/>
      <c r="Q522" s="243"/>
      <c r="R522" s="69"/>
      <c r="S522" s="69"/>
      <c r="T522" s="1584"/>
      <c r="U522" s="1584"/>
      <c r="V522" s="11"/>
      <c r="W522" s="65"/>
      <c r="AG522" s="1592"/>
      <c r="AI522" s="465"/>
      <c r="AJ522" s="888"/>
      <c r="AN522" s="813">
        <v>1</v>
      </c>
      <c r="AO522" s="551" t="s">
        <v>1382</v>
      </c>
      <c r="AP522" s="551" t="s">
        <v>1382</v>
      </c>
      <c r="BB522" s="510"/>
      <c r="BE522" s="589"/>
      <c r="BJ522" s="1573"/>
      <c r="BK522" s="465"/>
      <c r="BL522" s="465"/>
      <c r="BM522" s="465"/>
      <c r="BN522" s="1574"/>
      <c r="BO522" s="465"/>
      <c r="BP522" s="465"/>
      <c r="BQ522" s="465"/>
      <c r="BR522" s="465"/>
      <c r="BS522" s="1574"/>
      <c r="BT522" s="465"/>
      <c r="BU522" s="465"/>
      <c r="BV522" s="465"/>
      <c r="BW522" s="465"/>
      <c r="BX522" s="465"/>
      <c r="BY522" s="888"/>
      <c r="BZ522" s="1475"/>
    </row>
    <row r="523" spans="1:80" ht="63.75" x14ac:dyDescent="0.25">
      <c r="A523" s="38">
        <v>34406</v>
      </c>
      <c r="B523" s="1064">
        <v>16</v>
      </c>
      <c r="D523" s="1204" t="s">
        <v>1845</v>
      </c>
      <c r="E523" s="52">
        <v>1</v>
      </c>
      <c r="F523" s="435"/>
      <c r="G523" s="437"/>
      <c r="H523" s="130"/>
      <c r="I523" s="40" t="s">
        <v>503</v>
      </c>
      <c r="J523" s="804"/>
      <c r="M523" s="107"/>
      <c r="O523" s="121"/>
      <c r="P523" s="121" t="s">
        <v>1846</v>
      </c>
      <c r="Q523" s="121" t="s">
        <v>1846</v>
      </c>
      <c r="R523" s="107" t="s">
        <v>1086</v>
      </c>
      <c r="S523" s="107" t="s">
        <v>1086</v>
      </c>
      <c r="U523" s="107">
        <v>2013</v>
      </c>
      <c r="V523" s="121">
        <v>4216555</v>
      </c>
      <c r="AG523" s="1167"/>
      <c r="AH523" s="505"/>
      <c r="AI523" s="465"/>
      <c r="AJ523" s="888"/>
      <c r="AN523" s="1296">
        <v>3</v>
      </c>
      <c r="AO523" s="989"/>
      <c r="AP523" s="989"/>
      <c r="AV523" s="107" t="s">
        <v>1088</v>
      </c>
      <c r="AW523" s="107" t="s">
        <v>1088</v>
      </c>
      <c r="AX523" s="107" t="s">
        <v>1088</v>
      </c>
      <c r="AY523" s="499"/>
      <c r="AZ523" s="107" t="s">
        <v>1088</v>
      </c>
      <c r="BA523" s="107" t="s">
        <v>1088</v>
      </c>
      <c r="BB523" s="107" t="s">
        <v>1088</v>
      </c>
      <c r="BC523" s="107" t="s">
        <v>1088</v>
      </c>
      <c r="BD523" s="107" t="s">
        <v>1088</v>
      </c>
      <c r="BE523" s="595" t="s">
        <v>1088</v>
      </c>
      <c r="BF523" s="107" t="s">
        <v>1088</v>
      </c>
      <c r="BJ523" s="1335"/>
      <c r="BK523" s="1366"/>
      <c r="BL523" s="1366"/>
      <c r="BM523" s="1366"/>
      <c r="BN523" s="1053"/>
      <c r="BO523" s="1392"/>
      <c r="BP523" s="1392"/>
      <c r="BQ523" s="1392"/>
      <c r="BR523" s="1392"/>
      <c r="BS523" s="1611"/>
      <c r="BT523" s="1366"/>
      <c r="BU523" s="1366"/>
      <c r="BV523" s="1366"/>
      <c r="BW523" s="1366"/>
      <c r="BX523" s="1366"/>
      <c r="BY523" s="1419"/>
      <c r="BZ523" s="1053"/>
    </row>
    <row r="524" spans="1:80" ht="263.25" customHeight="1" x14ac:dyDescent="0.25">
      <c r="A524" s="38">
        <v>34402</v>
      </c>
      <c r="B524" s="1064">
        <v>16</v>
      </c>
      <c r="D524" s="1204" t="s">
        <v>495</v>
      </c>
      <c r="E524" s="52">
        <v>1</v>
      </c>
      <c r="F524" s="435"/>
      <c r="G524" s="437"/>
      <c r="H524" s="130"/>
      <c r="I524" s="40" t="s">
        <v>1838</v>
      </c>
      <c r="J524" s="804"/>
      <c r="M524" s="107"/>
      <c r="O524" s="121"/>
      <c r="P524" s="121" t="s">
        <v>1839</v>
      </c>
      <c r="Q524" s="121" t="s">
        <v>1839</v>
      </c>
      <c r="R524" s="107" t="s">
        <v>1072</v>
      </c>
      <c r="S524" s="107" t="s">
        <v>1072</v>
      </c>
      <c r="U524" s="107">
        <v>2013</v>
      </c>
      <c r="V524" s="121">
        <v>8414132</v>
      </c>
      <c r="AG524" s="1167"/>
      <c r="AH524" s="505"/>
      <c r="AI524" s="465"/>
      <c r="AJ524" s="888"/>
      <c r="AN524" s="1296">
        <v>3</v>
      </c>
      <c r="AO524" s="989"/>
      <c r="AP524" s="989"/>
      <c r="AV524" s="107" t="s">
        <v>1088</v>
      </c>
      <c r="AW524" s="107" t="s">
        <v>1088</v>
      </c>
      <c r="AX524" s="107" t="s">
        <v>1088</v>
      </c>
      <c r="AY524" s="499"/>
      <c r="AZ524" s="107" t="s">
        <v>1088</v>
      </c>
      <c r="BA524" s="107" t="s">
        <v>1088</v>
      </c>
      <c r="BB524" s="107" t="s">
        <v>1088</v>
      </c>
      <c r="BC524" s="107" t="s">
        <v>1088</v>
      </c>
      <c r="BD524" s="107" t="s">
        <v>1088</v>
      </c>
      <c r="BE524" s="595" t="s">
        <v>1088</v>
      </c>
      <c r="BF524" s="107" t="s">
        <v>1088</v>
      </c>
      <c r="BJ524" s="1335"/>
      <c r="BK524" s="1366"/>
      <c r="BL524" s="1366"/>
      <c r="BM524" s="1366"/>
      <c r="BN524" s="1053"/>
      <c r="BO524" s="1392"/>
      <c r="BP524" s="1392"/>
      <c r="BQ524" s="1392"/>
      <c r="BR524" s="1392"/>
      <c r="BS524" s="1611"/>
      <c r="BT524" s="1366"/>
      <c r="BU524" s="1366"/>
      <c r="BV524" s="1366"/>
      <c r="BW524" s="1366"/>
      <c r="BX524" s="1366"/>
      <c r="BY524" s="1419"/>
      <c r="BZ524" s="1053"/>
    </row>
    <row r="525" spans="1:80" ht="246" customHeight="1" x14ac:dyDescent="0.25">
      <c r="A525" s="38">
        <v>34404</v>
      </c>
      <c r="B525" s="1064">
        <v>16</v>
      </c>
      <c r="D525" s="1204" t="s">
        <v>499</v>
      </c>
      <c r="E525" s="52">
        <v>1</v>
      </c>
      <c r="F525" s="435"/>
      <c r="G525" s="437"/>
      <c r="H525" s="130"/>
      <c r="I525" s="40" t="s">
        <v>1842</v>
      </c>
      <c r="J525" s="804"/>
      <c r="M525" s="107"/>
      <c r="O525" s="121"/>
      <c r="P525" s="74" t="s">
        <v>1843</v>
      </c>
      <c r="Q525" s="74" t="s">
        <v>1843</v>
      </c>
      <c r="R525" s="107" t="s">
        <v>1072</v>
      </c>
      <c r="S525" s="107" t="s">
        <v>1072</v>
      </c>
      <c r="U525" s="107">
        <v>2013</v>
      </c>
      <c r="V525" s="121">
        <v>783079</v>
      </c>
      <c r="AG525" s="1167"/>
      <c r="AH525" s="505"/>
      <c r="AI525" s="465"/>
      <c r="AJ525" s="888"/>
      <c r="AN525" s="1296">
        <v>3</v>
      </c>
      <c r="AO525" s="989"/>
      <c r="AP525" s="989"/>
      <c r="AV525" s="107" t="s">
        <v>1088</v>
      </c>
      <c r="AW525" s="107" t="s">
        <v>1088</v>
      </c>
      <c r="AX525" s="107" t="s">
        <v>1088</v>
      </c>
      <c r="AY525" s="499"/>
      <c r="AZ525" s="107" t="s">
        <v>1088</v>
      </c>
      <c r="BA525" s="107" t="s">
        <v>1088</v>
      </c>
      <c r="BB525" s="107" t="s">
        <v>1088</v>
      </c>
      <c r="BC525" s="107" t="s">
        <v>1088</v>
      </c>
      <c r="BD525" s="107" t="s">
        <v>1088</v>
      </c>
      <c r="BE525" s="595" t="s">
        <v>1088</v>
      </c>
      <c r="BF525" s="107" t="s">
        <v>1088</v>
      </c>
      <c r="BJ525" s="1335"/>
      <c r="BK525" s="1366"/>
      <c r="BL525" s="1366"/>
      <c r="BM525" s="1366"/>
      <c r="BN525" s="1053"/>
      <c r="BO525" s="1392"/>
      <c r="BP525" s="1392"/>
      <c r="BQ525" s="1392"/>
      <c r="BR525" s="1392"/>
      <c r="BS525" s="1611"/>
      <c r="BT525" s="1366"/>
      <c r="BU525" s="1366"/>
      <c r="BV525" s="1366"/>
      <c r="BW525" s="1366"/>
      <c r="BX525" s="1366"/>
      <c r="BY525" s="1419"/>
      <c r="BZ525" s="1053"/>
    </row>
    <row r="526" spans="1:80" ht="48.75" thickBot="1" x14ac:dyDescent="0.3">
      <c r="A526" s="38">
        <v>34403</v>
      </c>
      <c r="B526" s="1064">
        <v>16</v>
      </c>
      <c r="D526" s="1204" t="s">
        <v>497</v>
      </c>
      <c r="E526" s="52">
        <v>1</v>
      </c>
      <c r="F526" s="435"/>
      <c r="G526" s="437"/>
      <c r="H526" s="130"/>
      <c r="I526" s="40" t="s">
        <v>497</v>
      </c>
      <c r="J526" s="804"/>
      <c r="M526" s="107"/>
      <c r="O526" s="121"/>
      <c r="P526" s="121" t="s">
        <v>1840</v>
      </c>
      <c r="Q526" s="121" t="s">
        <v>4589</v>
      </c>
      <c r="R526" s="107" t="s">
        <v>1072</v>
      </c>
      <c r="S526" s="107" t="s">
        <v>1072</v>
      </c>
      <c r="U526" s="107">
        <v>2011</v>
      </c>
      <c r="V526" s="1"/>
      <c r="W526" s="116" t="s">
        <v>1841</v>
      </c>
      <c r="AG526" s="1167"/>
      <c r="AH526" s="505"/>
      <c r="AI526" s="465"/>
      <c r="AJ526" s="888"/>
      <c r="AN526" s="1296">
        <v>3</v>
      </c>
      <c r="AO526" s="989"/>
      <c r="AP526" s="989"/>
      <c r="AV526" s="107" t="s">
        <v>1088</v>
      </c>
      <c r="AW526" s="107" t="s">
        <v>1088</v>
      </c>
      <c r="AX526" s="107" t="s">
        <v>1088</v>
      </c>
      <c r="AY526" s="499"/>
      <c r="AZ526" s="107" t="s">
        <v>1088</v>
      </c>
      <c r="BA526" s="107" t="s">
        <v>1088</v>
      </c>
      <c r="BB526" s="107" t="s">
        <v>1088</v>
      </c>
      <c r="BC526" s="107" t="s">
        <v>1088</v>
      </c>
      <c r="BD526" s="107" t="s">
        <v>1088</v>
      </c>
      <c r="BE526" s="595" t="s">
        <v>1088</v>
      </c>
      <c r="BF526" s="107" t="s">
        <v>1088</v>
      </c>
      <c r="BJ526" s="1335"/>
      <c r="BK526" s="1366"/>
      <c r="BL526" s="1366"/>
      <c r="BM526" s="1366"/>
      <c r="BN526" s="1464"/>
      <c r="BO526" s="1392"/>
      <c r="BP526" s="1392"/>
      <c r="BQ526" s="1392"/>
      <c r="BR526" s="1392"/>
      <c r="BS526" s="1622"/>
      <c r="BT526" s="1366"/>
      <c r="BU526" s="1366"/>
      <c r="BV526" s="1366"/>
      <c r="BW526" s="1366"/>
      <c r="BX526" s="1366"/>
      <c r="BY526" s="1419"/>
      <c r="BZ526" s="1464"/>
    </row>
    <row r="527" spans="1:80" s="10" customFormat="1" ht="30" x14ac:dyDescent="0.25">
      <c r="A527" s="38">
        <v>34405</v>
      </c>
      <c r="B527" s="1064">
        <v>16</v>
      </c>
      <c r="C527" s="21"/>
      <c r="D527" s="1204" t="s">
        <v>501</v>
      </c>
      <c r="E527" s="52">
        <v>1</v>
      </c>
      <c r="F527" s="435"/>
      <c r="G527" s="437"/>
      <c r="H527" s="130"/>
      <c r="I527" s="40" t="s">
        <v>1844</v>
      </c>
      <c r="J527" s="804"/>
      <c r="K527" s="497"/>
      <c r="L527" s="107"/>
      <c r="M527" s="107"/>
      <c r="N527" s="511"/>
      <c r="O527" s="121"/>
      <c r="P527" s="121" t="s">
        <v>1839</v>
      </c>
      <c r="Q527" s="121" t="s">
        <v>1839</v>
      </c>
      <c r="R527" s="107" t="s">
        <v>1072</v>
      </c>
      <c r="S527" s="107" t="s">
        <v>1072</v>
      </c>
      <c r="T527" s="107"/>
      <c r="U527" s="107">
        <v>2013</v>
      </c>
      <c r="V527" s="121">
        <v>8414132</v>
      </c>
      <c r="W527" s="74"/>
      <c r="X527" s="663"/>
      <c r="Y527" s="121"/>
      <c r="Z527" s="121"/>
      <c r="AA527" s="107"/>
      <c r="AB527" s="3"/>
      <c r="AD527" s="497"/>
      <c r="AE527" s="121"/>
      <c r="AF527" s="642"/>
      <c r="AG527" s="1167"/>
      <c r="AH527" s="505"/>
      <c r="AI527" s="465"/>
      <c r="AJ527" s="888"/>
      <c r="AK527" s="466"/>
      <c r="AL527" s="468"/>
      <c r="AM527" s="612"/>
      <c r="AN527" s="1296">
        <v>3</v>
      </c>
      <c r="AO527" s="989"/>
      <c r="AP527" s="989"/>
      <c r="AQ527" s="510"/>
      <c r="AR527" s="107"/>
      <c r="AS527" s="107"/>
      <c r="AT527" s="510"/>
      <c r="AU527" s="998"/>
      <c r="AV527" s="107" t="s">
        <v>1088</v>
      </c>
      <c r="AW527" s="107" t="s">
        <v>1088</v>
      </c>
      <c r="AX527" s="107" t="s">
        <v>1088</v>
      </c>
      <c r="AY527" s="499"/>
      <c r="AZ527" s="107" t="s">
        <v>1088</v>
      </c>
      <c r="BA527" s="107" t="s">
        <v>1088</v>
      </c>
      <c r="BB527" s="107" t="s">
        <v>1088</v>
      </c>
      <c r="BC527" s="107" t="s">
        <v>1088</v>
      </c>
      <c r="BD527" s="107" t="s">
        <v>1088</v>
      </c>
      <c r="BE527" s="595" t="s">
        <v>1088</v>
      </c>
      <c r="BF527" s="107" t="s">
        <v>1088</v>
      </c>
      <c r="BG527" s="596"/>
      <c r="BH527" s="565"/>
      <c r="BI527" s="1"/>
      <c r="BJ527" s="1335"/>
      <c r="BK527" s="1366"/>
      <c r="BL527" s="1366"/>
      <c r="BM527" s="1366"/>
      <c r="BN527" s="1366"/>
      <c r="BO527" s="1392"/>
      <c r="BP527" s="1392"/>
      <c r="BQ527" s="1392"/>
      <c r="BR527" s="1392"/>
      <c r="BS527" s="1392"/>
      <c r="BT527" s="1366"/>
      <c r="BU527" s="1366"/>
      <c r="BV527" s="1366"/>
      <c r="BW527" s="1366"/>
      <c r="BX527" s="1366"/>
      <c r="BY527" s="1419"/>
      <c r="BZ527" s="1366"/>
      <c r="CA527" s="1"/>
      <c r="CB527" s="1"/>
    </row>
    <row r="528" spans="1:80" ht="60" x14ac:dyDescent="0.25">
      <c r="A528" s="38">
        <v>344</v>
      </c>
      <c r="B528" s="1064">
        <v>344</v>
      </c>
      <c r="C528" s="39"/>
      <c r="D528" s="1375" t="s">
        <v>489</v>
      </c>
      <c r="E528" s="46"/>
      <c r="F528" s="438"/>
      <c r="G528" s="793">
        <v>2013</v>
      </c>
      <c r="H528" s="135"/>
      <c r="I528" s="964"/>
      <c r="J528" s="803">
        <v>1416</v>
      </c>
      <c r="K528" s="1591" t="s">
        <v>1833</v>
      </c>
      <c r="M528" s="107"/>
      <c r="O528" s="139" t="s">
        <v>1834</v>
      </c>
      <c r="P528" s="139" t="s">
        <v>1835</v>
      </c>
      <c r="Q528" s="139" t="s">
        <v>1835</v>
      </c>
      <c r="R528" s="433" t="s">
        <v>1317</v>
      </c>
      <c r="S528" s="433" t="s">
        <v>1317</v>
      </c>
      <c r="U528" s="107">
        <v>2013</v>
      </c>
      <c r="V528" s="636"/>
      <c r="W528" s="636" t="s">
        <v>1836</v>
      </c>
      <c r="X528" s="663" t="s">
        <v>1837</v>
      </c>
      <c r="AB528" s="3">
        <v>25</v>
      </c>
      <c r="AG528" s="1167"/>
      <c r="AH528" s="505" t="s">
        <v>1837</v>
      </c>
      <c r="AI528" s="465"/>
      <c r="AJ528" s="888"/>
      <c r="AN528" s="813">
        <v>1</v>
      </c>
      <c r="AO528" s="989" t="s">
        <v>1562</v>
      </c>
      <c r="AP528" s="989" t="s">
        <v>1562</v>
      </c>
      <c r="AQ528" s="580"/>
      <c r="AR528" s="499"/>
      <c r="AS528" s="499"/>
      <c r="AT528" s="580"/>
      <c r="AU528" s="1001"/>
      <c r="AV528" s="499"/>
      <c r="AW528" s="499"/>
      <c r="AX528" s="499"/>
      <c r="AY528" s="499"/>
      <c r="AZ528" s="499"/>
      <c r="BA528" s="499"/>
      <c r="BB528" s="580"/>
      <c r="BC528" s="499"/>
      <c r="BD528" s="499"/>
      <c r="BE528" s="589"/>
      <c r="BJ528" s="849" t="s">
        <v>1077</v>
      </c>
      <c r="BK528" s="1413" t="s">
        <v>1077</v>
      </c>
      <c r="BL528" s="1413" t="s">
        <v>1078</v>
      </c>
      <c r="BM528" s="1413" t="s">
        <v>1078</v>
      </c>
      <c r="BN528" s="1602"/>
      <c r="BO528" s="1429" t="s">
        <v>1077</v>
      </c>
      <c r="BP528" s="1429" t="s">
        <v>1077</v>
      </c>
      <c r="BQ528" s="1429" t="s">
        <v>1077</v>
      </c>
      <c r="BR528" s="1429" t="s">
        <v>1078</v>
      </c>
      <c r="BS528" s="1617"/>
      <c r="BT528" s="1413" t="s">
        <v>1077</v>
      </c>
      <c r="BU528" s="1413" t="s">
        <v>1077</v>
      </c>
      <c r="BV528" s="1402" t="s">
        <v>1078</v>
      </c>
      <c r="BW528" s="1413" t="s">
        <v>1077</v>
      </c>
      <c r="BX528" s="1413" t="s">
        <v>1077</v>
      </c>
      <c r="BY528" s="1422" t="s">
        <v>1078</v>
      </c>
      <c r="BZ528" s="1602"/>
    </row>
    <row r="529" spans="1:78" ht="39" thickBot="1" x14ac:dyDescent="0.3">
      <c r="A529" s="38">
        <v>34407</v>
      </c>
      <c r="B529" s="1064">
        <v>16</v>
      </c>
      <c r="D529" s="1204" t="s">
        <v>1847</v>
      </c>
      <c r="E529" s="52">
        <v>1</v>
      </c>
      <c r="F529" s="435"/>
      <c r="G529" s="437"/>
      <c r="H529" s="130"/>
      <c r="I529" s="40" t="s">
        <v>505</v>
      </c>
      <c r="J529" s="804"/>
      <c r="M529" s="107"/>
      <c r="O529" s="121"/>
      <c r="P529" s="121" t="s">
        <v>1821</v>
      </c>
      <c r="Q529" s="121" t="s">
        <v>1821</v>
      </c>
      <c r="R529" s="107" t="s">
        <v>1086</v>
      </c>
      <c r="S529" s="107" t="s">
        <v>1086</v>
      </c>
      <c r="U529" s="107">
        <v>2021</v>
      </c>
      <c r="V529" s="116">
        <v>7400000</v>
      </c>
      <c r="W529" s="74" t="s">
        <v>1424</v>
      </c>
      <c r="AG529" s="1167"/>
      <c r="AH529" s="505"/>
      <c r="AI529" s="465"/>
      <c r="AJ529" s="888"/>
      <c r="AN529" s="1296">
        <v>3</v>
      </c>
      <c r="AO529" s="989"/>
      <c r="AP529" s="989"/>
      <c r="AV529" s="107" t="s">
        <v>1088</v>
      </c>
      <c r="AW529" s="107" t="s">
        <v>1088</v>
      </c>
      <c r="AX529" s="107" t="s">
        <v>1088</v>
      </c>
      <c r="AY529" s="499"/>
      <c r="AZ529" s="107" t="s">
        <v>1088</v>
      </c>
      <c r="BA529" s="107" t="s">
        <v>1088</v>
      </c>
      <c r="BB529" s="107" t="s">
        <v>1088</v>
      </c>
      <c r="BC529" s="107" t="s">
        <v>1088</v>
      </c>
      <c r="BD529" s="107" t="s">
        <v>1088</v>
      </c>
      <c r="BE529" s="595" t="s">
        <v>1088</v>
      </c>
      <c r="BF529" s="107" t="s">
        <v>1088</v>
      </c>
      <c r="BJ529" s="1335"/>
      <c r="BK529" s="1366"/>
      <c r="BL529" s="1366"/>
      <c r="BM529" s="1366"/>
      <c r="BN529" s="1366"/>
      <c r="BO529" s="1392"/>
      <c r="BP529" s="1392"/>
      <c r="BQ529" s="1392"/>
      <c r="BR529" s="1392"/>
      <c r="BS529" s="1392"/>
      <c r="BT529" s="1366"/>
      <c r="BU529" s="1366"/>
      <c r="BV529" s="1366"/>
      <c r="BW529" s="1366"/>
      <c r="BX529" s="1366"/>
      <c r="BY529" s="1419"/>
      <c r="BZ529" s="1366"/>
    </row>
    <row r="530" spans="1:78" x14ac:dyDescent="0.25">
      <c r="N530" s="1150"/>
      <c r="P530" s="11"/>
      <c r="Q530" s="11"/>
      <c r="R530" s="4"/>
      <c r="S530" s="4"/>
      <c r="T530" s="4"/>
      <c r="U530" s="4"/>
      <c r="V530" s="11"/>
      <c r="W530" s="65"/>
      <c r="BN530" s="1477"/>
      <c r="BS530" s="1508"/>
      <c r="BZ530" s="1477"/>
    </row>
    <row r="531" spans="1:78" x14ac:dyDescent="0.25">
      <c r="N531" s="1150"/>
      <c r="P531" s="11"/>
      <c r="Q531" s="11"/>
      <c r="R531" s="4"/>
      <c r="S531" s="4"/>
      <c r="T531" s="4"/>
      <c r="U531" s="4"/>
      <c r="V531" s="11"/>
      <c r="W531" s="65"/>
    </row>
    <row r="532" spans="1:78" x14ac:dyDescent="0.25">
      <c r="N532" s="1150"/>
      <c r="P532" s="11"/>
      <c r="Q532" s="11"/>
      <c r="R532" s="4"/>
      <c r="S532" s="4"/>
      <c r="T532" s="4"/>
      <c r="U532" s="4"/>
      <c r="V532" s="11"/>
      <c r="W532" s="65"/>
    </row>
    <row r="533" spans="1:78" x14ac:dyDescent="0.25">
      <c r="N533" s="1150"/>
      <c r="P533" s="11"/>
      <c r="Q533" s="11"/>
      <c r="R533" s="4"/>
      <c r="S533" s="4"/>
      <c r="T533" s="4"/>
      <c r="U533" s="4"/>
      <c r="V533" s="11"/>
      <c r="W533" s="65"/>
    </row>
    <row r="534" spans="1:78" x14ac:dyDescent="0.25">
      <c r="N534" s="1150"/>
      <c r="P534" s="11"/>
      <c r="Q534" s="11"/>
      <c r="R534" s="4"/>
      <c r="S534" s="4"/>
      <c r="T534" s="4"/>
      <c r="U534" s="4"/>
      <c r="V534" s="11"/>
      <c r="W534" s="65"/>
    </row>
    <row r="535" spans="1:78" x14ac:dyDescent="0.25">
      <c r="N535" s="1150"/>
      <c r="P535" s="11"/>
      <c r="Q535" s="11"/>
      <c r="R535" s="4"/>
      <c r="S535" s="4"/>
      <c r="T535" s="4"/>
      <c r="U535" s="4"/>
      <c r="V535" s="11"/>
      <c r="W535" s="65"/>
    </row>
    <row r="536" spans="1:78" x14ac:dyDescent="0.25">
      <c r="N536" s="1150"/>
      <c r="P536" s="11"/>
      <c r="Q536" s="11"/>
      <c r="R536" s="4"/>
      <c r="S536" s="4"/>
      <c r="T536" s="4"/>
      <c r="U536" s="4"/>
      <c r="V536" s="11"/>
      <c r="W536" s="65"/>
    </row>
    <row r="537" spans="1:78" x14ac:dyDescent="0.25">
      <c r="N537" s="1150"/>
      <c r="P537" s="11"/>
      <c r="Q537" s="11"/>
      <c r="R537" s="4"/>
      <c r="S537" s="4"/>
      <c r="T537" s="4"/>
      <c r="U537" s="4"/>
      <c r="V537" s="11"/>
      <c r="W537" s="65"/>
    </row>
    <row r="538" spans="1:78" x14ac:dyDescent="0.25">
      <c r="N538" s="1150"/>
      <c r="P538" s="11"/>
      <c r="Q538" s="11"/>
      <c r="R538" s="4"/>
      <c r="S538" s="4"/>
      <c r="T538" s="4"/>
      <c r="U538" s="4"/>
      <c r="V538" s="11"/>
      <c r="W538" s="65"/>
    </row>
    <row r="539" spans="1:78" x14ac:dyDescent="0.25">
      <c r="N539" s="1150"/>
      <c r="P539" s="11"/>
      <c r="Q539" s="11"/>
      <c r="R539" s="4"/>
      <c r="S539" s="4"/>
      <c r="T539" s="4"/>
      <c r="U539" s="4"/>
      <c r="V539" s="11"/>
      <c r="W539" s="65"/>
    </row>
    <row r="540" spans="1:78" x14ac:dyDescent="0.25">
      <c r="N540" s="1150"/>
      <c r="P540" s="11"/>
      <c r="Q540" s="11"/>
      <c r="R540" s="4"/>
      <c r="S540" s="4"/>
      <c r="T540" s="4"/>
      <c r="U540" s="4"/>
      <c r="V540" s="11"/>
      <c r="W540" s="65"/>
    </row>
    <row r="541" spans="1:78" x14ac:dyDescent="0.25">
      <c r="N541" s="1150"/>
      <c r="P541" s="11"/>
      <c r="Q541" s="11"/>
      <c r="R541" s="4"/>
      <c r="S541" s="4"/>
      <c r="T541" s="4"/>
      <c r="U541" s="4"/>
      <c r="V541" s="11"/>
      <c r="W541" s="65"/>
    </row>
    <row r="542" spans="1:78" x14ac:dyDescent="0.25">
      <c r="N542" s="1150"/>
      <c r="P542" s="11"/>
      <c r="Q542" s="11"/>
      <c r="R542" s="4"/>
      <c r="S542" s="4"/>
      <c r="T542" s="4"/>
      <c r="U542" s="4"/>
      <c r="V542" s="11"/>
      <c r="W542" s="65"/>
    </row>
    <row r="543" spans="1:78" x14ac:dyDescent="0.25">
      <c r="N543" s="1150"/>
      <c r="P543" s="11"/>
      <c r="Q543" s="11"/>
      <c r="R543" s="4"/>
      <c r="S543" s="4"/>
      <c r="T543" s="4"/>
      <c r="U543" s="4"/>
      <c r="V543" s="11"/>
      <c r="W543" s="65"/>
    </row>
    <row r="544" spans="1:78" x14ac:dyDescent="0.25">
      <c r="N544" s="1150"/>
      <c r="P544" s="11"/>
      <c r="Q544" s="11"/>
      <c r="R544" s="4"/>
      <c r="S544" s="4"/>
      <c r="T544" s="4"/>
      <c r="U544" s="4"/>
      <c r="V544" s="11"/>
      <c r="W544" s="65"/>
    </row>
    <row r="545" spans="14:23" x14ac:dyDescent="0.25">
      <c r="N545" s="1150"/>
      <c r="P545" s="11"/>
      <c r="Q545" s="11"/>
      <c r="R545" s="4"/>
      <c r="S545" s="4"/>
      <c r="T545" s="4"/>
      <c r="U545" s="4"/>
      <c r="V545" s="11"/>
      <c r="W545" s="65"/>
    </row>
    <row r="546" spans="14:23" x14ac:dyDescent="0.25">
      <c r="N546" s="1150"/>
      <c r="P546" s="11"/>
      <c r="Q546" s="11"/>
      <c r="R546" s="4"/>
      <c r="S546" s="4"/>
      <c r="T546" s="4"/>
      <c r="U546" s="4"/>
      <c r="V546" s="11"/>
      <c r="W546" s="65"/>
    </row>
    <row r="547" spans="14:23" x14ac:dyDescent="0.25">
      <c r="N547" s="1150"/>
      <c r="P547" s="11"/>
      <c r="Q547" s="11"/>
      <c r="R547" s="4"/>
      <c r="S547" s="4"/>
      <c r="T547" s="4"/>
      <c r="U547" s="4"/>
      <c r="V547" s="11"/>
      <c r="W547" s="65"/>
    </row>
  </sheetData>
  <autoFilter ref="A1:CB529">
    <sortState ref="A2:CB529">
      <sortCondition ref="C1:C529"/>
    </sortState>
  </autoFilter>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896"/>
  <sheetViews>
    <sheetView zoomScale="70" zoomScaleNormal="70" workbookViewId="0">
      <pane ySplit="1" topLeftCell="A704" activePane="bottomLeft" state="frozen"/>
      <selection pane="bottomLeft" activeCell="A641" sqref="A641:XFD641"/>
    </sheetView>
  </sheetViews>
  <sheetFormatPr baseColWidth="10" defaultColWidth="10.85546875" defaultRowHeight="18.75" x14ac:dyDescent="0.25"/>
  <cols>
    <col min="1" max="1" width="9.7109375" style="3" bestFit="1" customWidth="1"/>
    <col min="2" max="2" width="12.140625" style="3" bestFit="1" customWidth="1"/>
    <col min="3" max="3" width="12.140625" style="21" bestFit="1" customWidth="1"/>
    <col min="4" max="4" width="45" style="934" bestFit="1" customWidth="1"/>
    <col min="5" max="5" width="29.42578125" style="64" customWidth="1"/>
    <col min="6" max="6" width="20.28515625" style="14" bestFit="1" customWidth="1"/>
    <col min="7" max="7" width="10" style="370" bestFit="1" customWidth="1"/>
    <col min="8" max="8" width="16.7109375" style="3" bestFit="1" customWidth="1"/>
    <col min="9" max="9" width="14.85546875" style="12" bestFit="1" customWidth="1"/>
    <col min="10" max="10" width="19.140625" style="3" bestFit="1" customWidth="1"/>
    <col min="11" max="11" width="18.28515625" style="3" bestFit="1" customWidth="1"/>
    <col min="12" max="12" width="16" style="3" bestFit="1" customWidth="1"/>
    <col min="13" max="13" width="14.28515625" style="3" bestFit="1" customWidth="1"/>
    <col min="14" max="14" width="18.140625" style="3" customWidth="1"/>
    <col min="15" max="16" width="19.140625" style="3" bestFit="1" customWidth="1"/>
    <col min="17" max="17" width="17.42578125" style="3" bestFit="1" customWidth="1"/>
    <col min="18" max="18" width="21.5703125" style="3" bestFit="1" customWidth="1"/>
    <col min="19" max="19" width="16.7109375" style="3" bestFit="1" customWidth="1"/>
    <col min="20" max="20" width="11" style="3" bestFit="1" customWidth="1"/>
    <col min="21" max="21" width="13.42578125" style="3" bestFit="1" customWidth="1"/>
    <col min="22" max="22" width="14.28515625" style="107" bestFit="1" customWidth="1"/>
    <col min="23" max="23" width="17.140625" style="254" bestFit="1" customWidth="1"/>
    <col min="24" max="24" width="20.5703125" style="254" bestFit="1" customWidth="1"/>
    <col min="25" max="25" width="17.42578125" style="1281" customWidth="1"/>
    <col min="26" max="26" width="28.85546875" style="217" bestFit="1" customWidth="1"/>
    <col min="27" max="27" width="30.28515625" style="134" customWidth="1"/>
    <col min="28" max="28" width="40.7109375" style="6" customWidth="1"/>
    <col min="29" max="29" width="33.42578125" style="6" customWidth="1"/>
    <col min="30" max="30" width="17.42578125" style="230" bestFit="1" customWidth="1"/>
    <col min="31" max="31" width="18.85546875" style="6" bestFit="1" customWidth="1"/>
    <col min="32" max="32" width="13" style="6" bestFit="1" customWidth="1"/>
    <col min="33" max="33" width="23.85546875" style="4" bestFit="1" customWidth="1"/>
    <col min="34" max="34" width="17.140625" style="4" bestFit="1" customWidth="1"/>
    <col min="35" max="35" width="26" style="576" customWidth="1"/>
    <col min="36" max="36" width="17.42578125" style="101" customWidth="1"/>
    <col min="37" max="37" width="26.7109375" style="6" bestFit="1" customWidth="1"/>
    <col min="38" max="38" width="17.42578125" style="4" bestFit="1" customWidth="1"/>
    <col min="39" max="39" width="15" style="4" bestFit="1" customWidth="1"/>
    <col min="40" max="40" width="16.85546875" style="4" bestFit="1" customWidth="1"/>
    <col min="41" max="41" width="17.42578125" style="4" bestFit="1" customWidth="1"/>
    <col min="42" max="42" width="20.140625" style="4" bestFit="1" customWidth="1"/>
    <col min="43" max="43" width="17.85546875" style="4" bestFit="1" customWidth="1"/>
    <col min="44" max="44" width="20.140625" style="4" bestFit="1" customWidth="1"/>
    <col min="45" max="45" width="18.140625" style="4" bestFit="1" customWidth="1"/>
    <col min="46" max="46" width="22.140625" style="4" bestFit="1" customWidth="1"/>
    <col min="47" max="47" width="17.7109375" style="4" bestFit="1" customWidth="1"/>
    <col min="48" max="48" width="19.5703125" style="6" bestFit="1" customWidth="1"/>
    <col min="49" max="49" width="18.28515625" style="4" bestFit="1" customWidth="1"/>
    <col min="50" max="50" width="17.7109375" style="4" bestFit="1" customWidth="1"/>
    <col min="51" max="51" width="28.28515625" style="4" bestFit="1" customWidth="1"/>
    <col min="52" max="52" width="26.28515625" style="3" bestFit="1" customWidth="1"/>
    <col min="53" max="53" width="18.28515625" style="3" bestFit="1" customWidth="1"/>
    <col min="54" max="54" width="16" style="24" bestFit="1" customWidth="1"/>
    <col min="55" max="55" width="17.85546875" style="3" bestFit="1" customWidth="1"/>
    <col min="56" max="56" width="20.7109375" style="975" bestFit="1" customWidth="1"/>
    <col min="57" max="57" width="22.85546875" style="211" bestFit="1" customWidth="1"/>
    <col min="58" max="58" width="46" style="3" customWidth="1"/>
    <col min="59" max="59" width="15" style="10" bestFit="1" customWidth="1"/>
    <col min="60" max="60" width="41" style="11" bestFit="1" customWidth="1"/>
    <col min="61" max="61" width="17.28515625" style="3" bestFit="1" customWidth="1"/>
    <col min="62" max="62" width="14" style="10" bestFit="1" customWidth="1"/>
    <col min="63" max="63" width="16.7109375" style="13" bestFit="1" customWidth="1"/>
    <col min="64" max="64" width="16.85546875" style="3" bestFit="1" customWidth="1"/>
    <col min="65" max="65" width="17.140625" style="3" bestFit="1" customWidth="1"/>
    <col min="66" max="66" width="18.140625" style="211" bestFit="1" customWidth="1"/>
    <col min="67" max="67" width="12.42578125" style="11" bestFit="1" customWidth="1"/>
    <col min="68" max="68" width="13.5703125" style="11" bestFit="1" customWidth="1"/>
    <col min="69" max="69" width="26.28515625" style="11" bestFit="1" customWidth="1"/>
    <col min="70" max="70" width="22.42578125" style="4" bestFit="1" customWidth="1"/>
    <col min="71" max="71" width="13.5703125" style="11" bestFit="1" customWidth="1"/>
    <col min="72" max="72" width="16.85546875" style="14" bestFit="1" customWidth="1"/>
    <col min="73" max="73" width="17.140625" style="4" bestFit="1" customWidth="1"/>
    <col min="74" max="74" width="16.85546875" style="4" bestFit="1" customWidth="1"/>
    <col min="75" max="75" width="16.7109375" style="211" bestFit="1" customWidth="1"/>
    <col min="76" max="76" width="17.140625" style="4" bestFit="1" customWidth="1"/>
    <col min="77" max="77" width="13.85546875" style="11" bestFit="1" customWidth="1"/>
    <col min="78" max="78" width="19.5703125" style="11" bestFit="1" customWidth="1"/>
    <col min="79" max="79" width="16.7109375" style="4" bestFit="1" customWidth="1"/>
    <col min="80" max="80" width="13.140625" style="11" bestFit="1" customWidth="1"/>
    <col min="81" max="81" width="16.85546875" style="14" bestFit="1" customWidth="1"/>
    <col min="82" max="83" width="16.85546875" style="4" bestFit="1" customWidth="1"/>
    <col min="84" max="84" width="16.85546875" style="211" bestFit="1" customWidth="1"/>
    <col min="85" max="85" width="17.28515625" style="4" bestFit="1" customWidth="1"/>
    <col min="86" max="86" width="14" style="11" bestFit="1" customWidth="1"/>
    <col min="87" max="87" width="19.5703125" style="6" bestFit="1" customWidth="1"/>
    <col min="88" max="88" width="16.85546875" style="4" bestFit="1" customWidth="1"/>
    <col min="89" max="89" width="13.5703125" style="11" bestFit="1" customWidth="1"/>
    <col min="90" max="90" width="16.85546875" style="14" bestFit="1" customWidth="1"/>
    <col min="91" max="92" width="16.85546875" style="4" bestFit="1" customWidth="1"/>
    <col min="93" max="93" width="10.85546875" style="1"/>
    <col min="94" max="94" width="10.85546875" style="4"/>
    <col min="95" max="96" width="10.7109375" style="4" bestFit="1" customWidth="1"/>
    <col min="97" max="97" width="16" style="6" customWidth="1"/>
    <col min="98" max="98" width="15.28515625" style="4" bestFit="1" customWidth="1"/>
    <col min="99" max="99" width="10.140625" style="4" bestFit="1" customWidth="1"/>
    <col min="100" max="100" width="10.5703125" style="13" bestFit="1" customWidth="1"/>
    <col min="101" max="101" width="10.85546875" style="3"/>
    <col min="102" max="102" width="10.7109375" style="3" bestFit="1" customWidth="1"/>
    <col min="103" max="16384" width="10.85546875" style="1"/>
  </cols>
  <sheetData>
    <row r="1" spans="1:102" s="263" customFormat="1" ht="30.75" thickBot="1" x14ac:dyDescent="0.25">
      <c r="A1" s="3" t="s">
        <v>2864</v>
      </c>
      <c r="B1" s="3" t="s">
        <v>997</v>
      </c>
      <c r="C1" s="21" t="s">
        <v>999</v>
      </c>
      <c r="D1" s="352" t="s">
        <v>2</v>
      </c>
      <c r="E1" s="936" t="s">
        <v>6</v>
      </c>
      <c r="F1" s="1066" t="s">
        <v>2865</v>
      </c>
      <c r="G1" s="369" t="s">
        <v>2866</v>
      </c>
      <c r="H1" s="432" t="s">
        <v>2867</v>
      </c>
      <c r="I1" s="766" t="s">
        <v>2868</v>
      </c>
      <c r="J1" s="256" t="s">
        <v>2869</v>
      </c>
      <c r="K1" s="256" t="s">
        <v>2870</v>
      </c>
      <c r="L1" s="256" t="s">
        <v>2871</v>
      </c>
      <c r="M1" s="256" t="s">
        <v>2872</v>
      </c>
      <c r="N1" s="256" t="s">
        <v>2873</v>
      </c>
      <c r="O1" s="256" t="s">
        <v>2874</v>
      </c>
      <c r="P1" s="257" t="s">
        <v>2875</v>
      </c>
      <c r="Q1" s="256" t="s">
        <v>2876</v>
      </c>
      <c r="R1" s="632" t="s">
        <v>2877</v>
      </c>
      <c r="S1" s="256" t="s">
        <v>2878</v>
      </c>
      <c r="T1" s="256" t="s">
        <v>2879</v>
      </c>
      <c r="U1" s="256" t="s">
        <v>2880</v>
      </c>
      <c r="V1" s="256" t="s">
        <v>2881</v>
      </c>
      <c r="W1" s="1292" t="s">
        <v>2882</v>
      </c>
      <c r="X1" s="1292" t="s">
        <v>2883</v>
      </c>
      <c r="Y1" s="1293" t="s">
        <v>2884</v>
      </c>
      <c r="Z1" s="258" t="s">
        <v>2885</v>
      </c>
      <c r="AA1" s="259" t="s">
        <v>2886</v>
      </c>
      <c r="AB1" s="259" t="s">
        <v>2887</v>
      </c>
      <c r="AC1" s="259" t="s">
        <v>2888</v>
      </c>
      <c r="AD1" s="685" t="s">
        <v>2889</v>
      </c>
      <c r="AE1" s="686" t="s">
        <v>2890</v>
      </c>
      <c r="AF1" s="686" t="s">
        <v>2891</v>
      </c>
      <c r="AG1" s="260" t="s">
        <v>2892</v>
      </c>
      <c r="AH1" s="260" t="s">
        <v>2893</v>
      </c>
      <c r="AI1" s="832" t="s">
        <v>2894</v>
      </c>
      <c r="AJ1" s="684" t="s">
        <v>2895</v>
      </c>
      <c r="AK1" s="262" t="s">
        <v>2896</v>
      </c>
      <c r="AL1" s="261" t="s">
        <v>2897</v>
      </c>
      <c r="AM1" s="314" t="s">
        <v>2898</v>
      </c>
      <c r="AN1" s="261" t="s">
        <v>2899</v>
      </c>
      <c r="AO1" s="314" t="s">
        <v>2900</v>
      </c>
      <c r="AP1" s="261" t="s">
        <v>2901</v>
      </c>
      <c r="AQ1" s="314" t="s">
        <v>2902</v>
      </c>
      <c r="AR1" s="261" t="s">
        <v>2903</v>
      </c>
      <c r="AS1" s="314" t="s">
        <v>2904</v>
      </c>
      <c r="AT1" s="261" t="s">
        <v>2905</v>
      </c>
      <c r="AU1" s="314" t="s">
        <v>2906</v>
      </c>
      <c r="AV1" s="262" t="s">
        <v>2907</v>
      </c>
      <c r="AW1" s="261" t="s">
        <v>2908</v>
      </c>
      <c r="AX1" s="314" t="s">
        <v>2909</v>
      </c>
      <c r="AY1" s="261" t="s">
        <v>2910</v>
      </c>
      <c r="AZ1" s="261" t="s">
        <v>2911</v>
      </c>
      <c r="BA1" s="261" t="s">
        <v>2912</v>
      </c>
      <c r="BB1" s="1180" t="s">
        <v>2913</v>
      </c>
      <c r="BC1" s="1367" t="s">
        <v>2914</v>
      </c>
      <c r="BD1" s="974" t="s">
        <v>2915</v>
      </c>
      <c r="BE1" s="814" t="s">
        <v>2916</v>
      </c>
      <c r="BF1" s="739" t="s">
        <v>2917</v>
      </c>
      <c r="BG1" s="743" t="s">
        <v>2918</v>
      </c>
      <c r="BH1" s="744" t="s">
        <v>2919</v>
      </c>
      <c r="BI1" s="740" t="s">
        <v>2920</v>
      </c>
      <c r="BJ1" s="744" t="s">
        <v>2921</v>
      </c>
      <c r="BK1" s="741" t="s">
        <v>2922</v>
      </c>
      <c r="BL1" s="742" t="s">
        <v>2923</v>
      </c>
      <c r="BM1" s="742" t="s">
        <v>2924</v>
      </c>
      <c r="BN1" s="814" t="s">
        <v>2925</v>
      </c>
      <c r="BO1" s="743" t="s">
        <v>2926</v>
      </c>
      <c r="BP1" s="743" t="s">
        <v>2927</v>
      </c>
      <c r="BQ1" s="744" t="s">
        <v>2928</v>
      </c>
      <c r="BR1" s="740" t="s">
        <v>2929</v>
      </c>
      <c r="BS1" s="744" t="s">
        <v>2930</v>
      </c>
      <c r="BT1" s="741" t="s">
        <v>2931</v>
      </c>
      <c r="BU1" s="742" t="s">
        <v>2932</v>
      </c>
      <c r="BV1" s="742" t="s">
        <v>2933</v>
      </c>
      <c r="BW1" s="814" t="s">
        <v>2934</v>
      </c>
      <c r="BX1" s="739" t="s">
        <v>2935</v>
      </c>
      <c r="BY1" s="743" t="s">
        <v>2936</v>
      </c>
      <c r="BZ1" s="744" t="s">
        <v>2937</v>
      </c>
      <c r="CA1" s="740" t="s">
        <v>2938</v>
      </c>
      <c r="CB1" s="744" t="s">
        <v>2939</v>
      </c>
      <c r="CC1" s="745" t="s">
        <v>2940</v>
      </c>
      <c r="CD1" s="746" t="s">
        <v>2941</v>
      </c>
      <c r="CE1" s="746" t="s">
        <v>2942</v>
      </c>
      <c r="CF1" s="814" t="s">
        <v>2943</v>
      </c>
      <c r="CG1" s="739" t="s">
        <v>2944</v>
      </c>
      <c r="CH1" s="743" t="s">
        <v>2945</v>
      </c>
      <c r="CI1" s="969" t="s">
        <v>2946</v>
      </c>
      <c r="CJ1" s="740" t="s">
        <v>2947</v>
      </c>
      <c r="CK1" s="744" t="s">
        <v>2948</v>
      </c>
      <c r="CL1" s="741" t="s">
        <v>2949</v>
      </c>
      <c r="CM1" s="742" t="s">
        <v>2950</v>
      </c>
      <c r="CN1" s="742" t="s">
        <v>2951</v>
      </c>
      <c r="CP1" s="739" t="s">
        <v>2952</v>
      </c>
      <c r="CQ1" s="739" t="s">
        <v>2953</v>
      </c>
      <c r="CR1" s="739" t="s">
        <v>2954</v>
      </c>
      <c r="CS1" s="969" t="s">
        <v>2955</v>
      </c>
      <c r="CT1" s="740" t="s">
        <v>2956</v>
      </c>
      <c r="CU1" s="740" t="s">
        <v>2957</v>
      </c>
      <c r="CV1" s="741" t="s">
        <v>2958</v>
      </c>
      <c r="CW1" s="742" t="s">
        <v>2959</v>
      </c>
      <c r="CX1" s="742" t="s">
        <v>2960</v>
      </c>
    </row>
    <row r="2" spans="1:102" ht="69" customHeight="1" x14ac:dyDescent="0.25">
      <c r="A2" s="3">
        <v>1</v>
      </c>
      <c r="B2" s="3">
        <v>1</v>
      </c>
      <c r="C2" s="253">
        <v>14</v>
      </c>
      <c r="D2" s="897" t="s">
        <v>8</v>
      </c>
      <c r="E2" s="64" t="s">
        <v>2961</v>
      </c>
      <c r="G2" s="370">
        <v>1754</v>
      </c>
      <c r="J2" s="3">
        <v>1</v>
      </c>
      <c r="N2" s="46">
        <v>1</v>
      </c>
      <c r="O2" s="3">
        <v>1</v>
      </c>
      <c r="V2" s="497"/>
      <c r="W2" s="312" t="s">
        <v>2962</v>
      </c>
      <c r="X2" s="312" t="s">
        <v>2963</v>
      </c>
      <c r="Y2" s="1253"/>
      <c r="Z2" s="211" t="s">
        <v>2964</v>
      </c>
      <c r="AA2" s="319" t="s">
        <v>2965</v>
      </c>
      <c r="AB2" s="11" t="s">
        <v>2966</v>
      </c>
      <c r="AC2" s="11"/>
      <c r="AD2" s="366"/>
      <c r="AE2" s="51"/>
      <c r="AF2" s="51"/>
      <c r="AG2" s="52"/>
      <c r="AH2" s="51"/>
      <c r="AI2" s="254" t="s">
        <v>2967</v>
      </c>
      <c r="AJ2" s="6"/>
      <c r="AK2" s="6" t="s">
        <v>2968</v>
      </c>
      <c r="AL2" s="3">
        <f>100-76</f>
        <v>24</v>
      </c>
      <c r="AM2" s="3"/>
      <c r="AN2" s="3"/>
      <c r="AO2" s="3"/>
      <c r="AP2" s="3"/>
      <c r="AQ2" s="3"/>
      <c r="AR2" s="3"/>
      <c r="AS2" s="3"/>
      <c r="AT2" s="3"/>
      <c r="AU2" s="3"/>
      <c r="AV2" s="19"/>
      <c r="AW2" s="3"/>
      <c r="AX2" s="3"/>
      <c r="AY2" s="4" t="s">
        <v>2969</v>
      </c>
      <c r="AZ2" s="3">
        <v>76</v>
      </c>
      <c r="BB2" s="24">
        <v>1</v>
      </c>
      <c r="BC2" s="3">
        <v>1</v>
      </c>
      <c r="BE2" s="211" t="s">
        <v>2970</v>
      </c>
      <c r="BF2" s="1369">
        <v>51</v>
      </c>
      <c r="BL2" s="3">
        <v>5</v>
      </c>
    </row>
    <row r="3" spans="1:102" ht="66" customHeight="1" x14ac:dyDescent="0.25">
      <c r="A3" s="3">
        <v>2</v>
      </c>
      <c r="B3" s="3">
        <v>2</v>
      </c>
      <c r="C3" s="21">
        <v>14</v>
      </c>
      <c r="D3" s="897" t="s">
        <v>10</v>
      </c>
      <c r="G3" s="370">
        <v>235</v>
      </c>
      <c r="K3" s="3">
        <v>1</v>
      </c>
      <c r="L3" s="3">
        <v>1</v>
      </c>
      <c r="N3" s="3">
        <v>1</v>
      </c>
      <c r="W3" s="435" t="s">
        <v>2971</v>
      </c>
      <c r="X3" s="435" t="s">
        <v>2971</v>
      </c>
      <c r="Y3" s="1254"/>
      <c r="Z3" s="211" t="s">
        <v>2972</v>
      </c>
      <c r="AA3" s="11" t="s">
        <v>2973</v>
      </c>
      <c r="AB3" s="11" t="s">
        <v>2974</v>
      </c>
      <c r="AC3" s="11"/>
      <c r="AD3" s="366"/>
      <c r="AE3" s="51"/>
      <c r="AF3" s="51"/>
      <c r="AG3" s="52"/>
      <c r="AH3" s="51"/>
      <c r="AI3" s="436" t="s">
        <v>2967</v>
      </c>
      <c r="AK3" s="6" t="s">
        <v>2975</v>
      </c>
      <c r="AL3" s="3">
        <v>37</v>
      </c>
      <c r="AM3" s="3"/>
      <c r="AN3" s="3">
        <v>23</v>
      </c>
      <c r="AO3" s="3"/>
      <c r="AP3" s="3">
        <v>1</v>
      </c>
      <c r="AQ3" s="3"/>
      <c r="AR3" s="3">
        <v>38</v>
      </c>
      <c r="AS3" s="3"/>
      <c r="AT3" s="3"/>
      <c r="AU3" s="3"/>
      <c r="AV3" s="19" t="s">
        <v>2969</v>
      </c>
      <c r="AW3" s="3">
        <v>74</v>
      </c>
      <c r="AX3" s="3"/>
      <c r="AY3" s="4" t="s">
        <v>2976</v>
      </c>
      <c r="AZ3" s="3">
        <v>2</v>
      </c>
      <c r="BB3" s="24">
        <v>1</v>
      </c>
      <c r="BC3" s="3">
        <v>1</v>
      </c>
      <c r="BE3" s="211" t="s">
        <v>2970</v>
      </c>
      <c r="BF3" s="3">
        <v>-11</v>
      </c>
      <c r="BL3" s="3">
        <v>1</v>
      </c>
      <c r="BN3" s="211" t="s">
        <v>2977</v>
      </c>
      <c r="BO3" s="4">
        <v>5</v>
      </c>
      <c r="BU3" s="4">
        <v>2</v>
      </c>
      <c r="BW3" s="211" t="s">
        <v>2978</v>
      </c>
      <c r="BX3" s="4">
        <v>0</v>
      </c>
      <c r="CD3" s="4">
        <v>3</v>
      </c>
      <c r="CF3" s="211" t="s">
        <v>2979</v>
      </c>
      <c r="CG3" s="4">
        <v>5</v>
      </c>
      <c r="CM3" s="4">
        <v>4</v>
      </c>
    </row>
    <row r="4" spans="1:102" ht="30" x14ac:dyDescent="0.25">
      <c r="A4" s="3">
        <v>3</v>
      </c>
      <c r="B4" s="3">
        <v>3</v>
      </c>
      <c r="C4" s="21">
        <v>14</v>
      </c>
      <c r="D4" s="897" t="s">
        <v>12</v>
      </c>
      <c r="G4" s="370">
        <v>102</v>
      </c>
      <c r="J4" s="46"/>
      <c r="K4" s="46"/>
      <c r="L4" s="46">
        <v>1</v>
      </c>
      <c r="M4" s="46"/>
      <c r="N4" s="46"/>
      <c r="O4" s="46"/>
      <c r="P4" s="46"/>
      <c r="Q4" s="46"/>
      <c r="R4" s="46"/>
      <c r="S4" s="46"/>
      <c r="T4" s="46"/>
      <c r="U4" s="46"/>
      <c r="V4" s="353"/>
      <c r="W4" s="437" t="s">
        <v>2971</v>
      </c>
      <c r="X4" s="437" t="s">
        <v>2971</v>
      </c>
      <c r="Y4" s="1255"/>
      <c r="Z4" s="211" t="s">
        <v>2972</v>
      </c>
      <c r="AA4" s="11" t="s">
        <v>2980</v>
      </c>
      <c r="AB4" s="11"/>
      <c r="AC4" s="11"/>
      <c r="AD4" s="366"/>
      <c r="AE4" s="51"/>
      <c r="AF4" s="51"/>
      <c r="AG4" s="52"/>
      <c r="AH4" s="51"/>
      <c r="AI4" s="436" t="s">
        <v>2967</v>
      </c>
      <c r="AK4" s="43" t="s">
        <v>2968</v>
      </c>
      <c r="AL4" s="42">
        <f>100-AZ4</f>
        <v>90.7</v>
      </c>
      <c r="AM4" s="3"/>
      <c r="AN4" s="3"/>
      <c r="AO4" s="3"/>
      <c r="AP4" s="3"/>
      <c r="AQ4" s="3"/>
      <c r="AR4" s="3"/>
      <c r="AS4" s="3"/>
      <c r="AT4" s="3"/>
      <c r="AU4" s="3"/>
      <c r="AV4" s="19"/>
      <c r="AW4" s="3"/>
      <c r="AX4" s="3"/>
      <c r="AY4" s="4" t="s">
        <v>2969</v>
      </c>
      <c r="AZ4" s="3">
        <v>9.3000000000000007</v>
      </c>
      <c r="BB4" s="24">
        <v>1</v>
      </c>
      <c r="BC4" s="3">
        <v>1</v>
      </c>
      <c r="BE4" s="211" t="s">
        <v>2970</v>
      </c>
      <c r="BF4" s="3">
        <v>0.70000000000000284</v>
      </c>
      <c r="BL4" s="3">
        <v>5</v>
      </c>
    </row>
    <row r="5" spans="1:102" ht="30" x14ac:dyDescent="0.25">
      <c r="A5" s="3">
        <v>4</v>
      </c>
      <c r="B5" s="3">
        <v>4</v>
      </c>
      <c r="C5" s="21">
        <v>14</v>
      </c>
      <c r="D5" s="898" t="s">
        <v>396</v>
      </c>
      <c r="F5" s="14">
        <v>293</v>
      </c>
      <c r="G5" s="370">
        <v>515</v>
      </c>
      <c r="J5" s="46"/>
      <c r="K5" s="46"/>
      <c r="L5" s="46">
        <v>1</v>
      </c>
      <c r="M5" s="46"/>
      <c r="N5" s="46"/>
      <c r="O5" s="46"/>
      <c r="P5" s="46"/>
      <c r="Q5" s="46"/>
      <c r="R5" s="46"/>
      <c r="S5" s="46"/>
      <c r="T5" s="46"/>
      <c r="U5" s="46"/>
      <c r="V5" s="353"/>
      <c r="W5" s="437" t="s">
        <v>2971</v>
      </c>
      <c r="X5" s="437" t="s">
        <v>2971</v>
      </c>
      <c r="Y5" s="1255"/>
      <c r="Z5" s="211" t="s">
        <v>2972</v>
      </c>
      <c r="AA5" s="11" t="s">
        <v>2980</v>
      </c>
      <c r="AB5" s="11"/>
      <c r="AC5" s="11"/>
      <c r="AD5" s="366"/>
      <c r="AE5" s="51"/>
      <c r="AF5" s="51"/>
      <c r="AG5" s="52"/>
      <c r="AH5" s="51"/>
      <c r="AI5" s="436" t="s">
        <v>2981</v>
      </c>
      <c r="AK5" s="43" t="s">
        <v>2968</v>
      </c>
      <c r="AL5" s="42">
        <f t="shared" ref="AL5:AL41" si="0">100-AZ5</f>
        <v>96.2</v>
      </c>
      <c r="AM5" s="3"/>
      <c r="AN5" s="3"/>
      <c r="AO5" s="3"/>
      <c r="AP5" s="3"/>
      <c r="AQ5" s="3"/>
      <c r="AR5" s="3"/>
      <c r="AS5" s="3"/>
      <c r="AT5" s="3"/>
      <c r="AU5" s="3"/>
      <c r="AV5" s="19"/>
      <c r="AW5" s="3"/>
      <c r="AX5" s="3"/>
      <c r="AY5" s="4" t="s">
        <v>2969</v>
      </c>
      <c r="AZ5" s="3">
        <v>3.8</v>
      </c>
      <c r="BB5" s="24">
        <v>1</v>
      </c>
      <c r="BC5" s="3">
        <v>1</v>
      </c>
      <c r="BE5" s="211" t="s">
        <v>2970</v>
      </c>
      <c r="BF5" s="3">
        <v>0.20000000000000284</v>
      </c>
      <c r="BH5" s="11" t="s">
        <v>2982</v>
      </c>
      <c r="BI5" s="3">
        <v>-9</v>
      </c>
      <c r="BL5" s="3">
        <v>10</v>
      </c>
      <c r="CW5" s="3">
        <v>2</v>
      </c>
    </row>
    <row r="6" spans="1:102" ht="30" x14ac:dyDescent="0.25">
      <c r="A6" s="3">
        <v>5</v>
      </c>
      <c r="B6" s="3">
        <v>5</v>
      </c>
      <c r="C6" s="21">
        <v>14</v>
      </c>
      <c r="D6" s="899" t="s">
        <v>17</v>
      </c>
      <c r="G6" s="370">
        <v>32</v>
      </c>
      <c r="J6" s="63"/>
      <c r="K6" s="63"/>
      <c r="L6" s="63"/>
      <c r="M6" s="63"/>
      <c r="N6" s="63"/>
      <c r="O6" s="63"/>
      <c r="P6" s="63"/>
      <c r="Q6" s="63"/>
      <c r="R6" s="63"/>
      <c r="S6" s="63"/>
      <c r="T6" s="63"/>
      <c r="U6" s="63"/>
      <c r="V6" s="526" t="s">
        <v>2983</v>
      </c>
      <c r="W6" s="436" t="s">
        <v>2984</v>
      </c>
      <c r="X6" s="436" t="s">
        <v>2984</v>
      </c>
      <c r="Y6" s="1256"/>
      <c r="Z6" s="211" t="s">
        <v>2972</v>
      </c>
      <c r="AA6" s="11"/>
      <c r="AB6" s="11"/>
      <c r="AC6" s="11"/>
      <c r="AD6" s="366"/>
      <c r="AE6" s="51"/>
      <c r="AF6" s="51"/>
      <c r="AG6" s="52"/>
      <c r="AH6" s="51"/>
      <c r="AI6" s="436" t="s">
        <v>2967</v>
      </c>
      <c r="AK6" s="43" t="s">
        <v>2968</v>
      </c>
      <c r="AL6" s="42">
        <f t="shared" si="0"/>
        <v>80</v>
      </c>
      <c r="AM6" s="3"/>
      <c r="AN6" s="3"/>
      <c r="AO6" s="3"/>
      <c r="AP6" s="3"/>
      <c r="AQ6" s="3"/>
      <c r="AR6" s="3"/>
      <c r="AS6" s="3"/>
      <c r="AT6" s="3"/>
      <c r="AU6" s="3"/>
      <c r="AV6" s="19"/>
      <c r="AW6" s="3"/>
      <c r="AX6" s="3"/>
      <c r="AY6" s="4" t="s">
        <v>2969</v>
      </c>
      <c r="AZ6" s="3">
        <v>20</v>
      </c>
      <c r="BB6" s="24">
        <v>1</v>
      </c>
      <c r="BC6" s="3">
        <v>1</v>
      </c>
      <c r="BE6" s="211" t="s">
        <v>2970</v>
      </c>
      <c r="BF6" s="3">
        <v>0</v>
      </c>
      <c r="BL6" s="3">
        <v>5</v>
      </c>
    </row>
    <row r="7" spans="1:102" ht="30" x14ac:dyDescent="0.25">
      <c r="A7" s="3">
        <v>6</v>
      </c>
      <c r="B7" s="3">
        <v>6</v>
      </c>
      <c r="C7" s="21">
        <v>14</v>
      </c>
      <c r="D7" s="899" t="s">
        <v>18</v>
      </c>
      <c r="G7" s="370">
        <v>691</v>
      </c>
      <c r="J7" s="63"/>
      <c r="K7" s="63"/>
      <c r="L7" s="63"/>
      <c r="M7" s="63"/>
      <c r="N7" s="63"/>
      <c r="O7" s="63"/>
      <c r="P7" s="63"/>
      <c r="Q7" s="63"/>
      <c r="R7" s="63"/>
      <c r="S7" s="63"/>
      <c r="T7" s="63"/>
      <c r="U7" s="63"/>
      <c r="V7" s="526" t="s">
        <v>2983</v>
      </c>
      <c r="W7" s="436" t="s">
        <v>2984</v>
      </c>
      <c r="X7" s="436" t="s">
        <v>2984</v>
      </c>
      <c r="Y7" s="1256"/>
      <c r="Z7" s="211" t="s">
        <v>2972</v>
      </c>
      <c r="AA7" s="11"/>
      <c r="AB7" s="11"/>
      <c r="AC7" s="11"/>
      <c r="AD7" s="366"/>
      <c r="AE7" s="51"/>
      <c r="AF7" s="51"/>
      <c r="AG7" s="52"/>
      <c r="AH7" s="51"/>
      <c r="AI7" s="436" t="s">
        <v>2967</v>
      </c>
      <c r="AK7" s="43" t="s">
        <v>2968</v>
      </c>
      <c r="AL7" s="42">
        <f t="shared" si="0"/>
        <v>83</v>
      </c>
      <c r="AM7" s="3"/>
      <c r="AN7" s="3"/>
      <c r="AO7" s="3"/>
      <c r="AP7" s="3"/>
      <c r="AQ7" s="3"/>
      <c r="AR7" s="3"/>
      <c r="AS7" s="3"/>
      <c r="AT7" s="3"/>
      <c r="AU7" s="3"/>
      <c r="AV7" s="19"/>
      <c r="AW7" s="3"/>
      <c r="AX7" s="3"/>
      <c r="AY7" s="4" t="s">
        <v>2969</v>
      </c>
      <c r="AZ7" s="3">
        <v>17</v>
      </c>
      <c r="BB7" s="24">
        <v>1</v>
      </c>
      <c r="BC7" s="3">
        <v>1</v>
      </c>
      <c r="BE7" s="211" t="s">
        <v>2970</v>
      </c>
      <c r="BF7" s="3">
        <v>0</v>
      </c>
      <c r="BL7" s="3">
        <v>5</v>
      </c>
    </row>
    <row r="8" spans="1:102" ht="30" x14ac:dyDescent="0.25">
      <c r="A8" s="3">
        <v>7</v>
      </c>
      <c r="B8" s="3">
        <v>7</v>
      </c>
      <c r="C8" s="21">
        <v>14</v>
      </c>
      <c r="D8" s="899" t="s">
        <v>19</v>
      </c>
      <c r="G8" s="370">
        <v>421</v>
      </c>
      <c r="J8" s="63"/>
      <c r="K8" s="63"/>
      <c r="L8" s="63"/>
      <c r="M8" s="63"/>
      <c r="N8" s="63"/>
      <c r="O8" s="63"/>
      <c r="P8" s="63"/>
      <c r="Q8" s="63"/>
      <c r="R8" s="63"/>
      <c r="S8" s="63"/>
      <c r="T8" s="63"/>
      <c r="U8" s="63"/>
      <c r="V8" s="526" t="s">
        <v>2983</v>
      </c>
      <c r="W8" s="436" t="s">
        <v>2984</v>
      </c>
      <c r="X8" s="436" t="s">
        <v>2984</v>
      </c>
      <c r="Y8" s="1256"/>
      <c r="Z8" s="211" t="s">
        <v>2972</v>
      </c>
      <c r="AA8" s="11"/>
      <c r="AB8" s="11"/>
      <c r="AC8" s="11"/>
      <c r="AD8" s="366"/>
      <c r="AE8" s="51"/>
      <c r="AF8" s="51"/>
      <c r="AG8" s="52"/>
      <c r="AH8" s="51"/>
      <c r="AI8" s="436" t="s">
        <v>2967</v>
      </c>
      <c r="AK8" s="43" t="s">
        <v>2968</v>
      </c>
      <c r="AL8" s="42">
        <f t="shared" si="0"/>
        <v>78</v>
      </c>
      <c r="AM8" s="3"/>
      <c r="AN8" s="3"/>
      <c r="AO8" s="3"/>
      <c r="AP8" s="3"/>
      <c r="AQ8" s="3"/>
      <c r="AR8" s="3"/>
      <c r="AS8" s="3"/>
      <c r="AT8" s="3"/>
      <c r="AU8" s="3"/>
      <c r="AV8" s="19"/>
      <c r="AW8" s="3"/>
      <c r="AX8" s="3"/>
      <c r="AY8" s="4" t="s">
        <v>2969</v>
      </c>
      <c r="AZ8" s="3">
        <v>22</v>
      </c>
      <c r="BB8" s="24">
        <v>1</v>
      </c>
      <c r="BC8" s="3">
        <v>1</v>
      </c>
      <c r="BE8" s="211" t="s">
        <v>2970</v>
      </c>
      <c r="BF8" s="3">
        <v>0</v>
      </c>
      <c r="BL8" s="3">
        <v>5</v>
      </c>
    </row>
    <row r="9" spans="1:102" ht="60" x14ac:dyDescent="0.25">
      <c r="A9" s="3">
        <v>8</v>
      </c>
      <c r="B9" s="3">
        <v>8</v>
      </c>
      <c r="C9" s="21">
        <v>14</v>
      </c>
      <c r="D9" s="899" t="s">
        <v>20</v>
      </c>
      <c r="G9" s="370">
        <v>13012</v>
      </c>
      <c r="J9" s="63"/>
      <c r="K9" s="63"/>
      <c r="L9" s="63"/>
      <c r="M9" s="63"/>
      <c r="N9" s="63"/>
      <c r="O9" s="63"/>
      <c r="P9" s="63"/>
      <c r="Q9" s="63"/>
      <c r="R9" s="63"/>
      <c r="S9" s="63"/>
      <c r="T9" s="63"/>
      <c r="U9" s="63"/>
      <c r="V9" s="526" t="s">
        <v>2983</v>
      </c>
      <c r="W9" s="436" t="s">
        <v>2984</v>
      </c>
      <c r="X9" s="436" t="s">
        <v>2984</v>
      </c>
      <c r="Y9" s="1256"/>
      <c r="Z9" s="211" t="s">
        <v>2972</v>
      </c>
      <c r="AA9" s="11"/>
      <c r="AB9" s="11"/>
      <c r="AC9" s="11"/>
      <c r="AD9" s="366"/>
      <c r="AE9" s="51"/>
      <c r="AF9" s="51"/>
      <c r="AG9" s="52"/>
      <c r="AH9" s="51"/>
      <c r="AI9" s="436" t="s">
        <v>2967</v>
      </c>
      <c r="AK9" s="43" t="s">
        <v>2968</v>
      </c>
      <c r="AL9" s="42">
        <f t="shared" si="0"/>
        <v>80</v>
      </c>
      <c r="AM9" s="3"/>
      <c r="AN9" s="3"/>
      <c r="AO9" s="3"/>
      <c r="AP9" s="3"/>
      <c r="AQ9" s="3"/>
      <c r="AR9" s="3"/>
      <c r="AS9" s="3"/>
      <c r="AT9" s="3"/>
      <c r="AU9" s="3"/>
      <c r="AV9" s="19"/>
      <c r="AW9" s="3"/>
      <c r="AX9" s="3"/>
      <c r="AY9" s="4" t="s">
        <v>2969</v>
      </c>
      <c r="AZ9" s="3">
        <v>20</v>
      </c>
      <c r="BB9" s="24">
        <v>1</v>
      </c>
      <c r="BC9" s="3">
        <v>1</v>
      </c>
      <c r="BE9" s="211" t="s">
        <v>2970</v>
      </c>
      <c r="BF9" s="3">
        <v>0</v>
      </c>
      <c r="BL9" s="3">
        <v>5</v>
      </c>
      <c r="BQ9" s="11" t="s">
        <v>2985</v>
      </c>
      <c r="BR9" s="4">
        <v>10</v>
      </c>
    </row>
    <row r="10" spans="1:102" ht="30" x14ac:dyDescent="0.25">
      <c r="A10" s="3">
        <v>9</v>
      </c>
      <c r="B10" s="3">
        <v>9</v>
      </c>
      <c r="C10" s="21">
        <v>14</v>
      </c>
      <c r="D10" s="900" t="s">
        <v>21</v>
      </c>
      <c r="G10" s="370">
        <v>230</v>
      </c>
      <c r="J10" s="63"/>
      <c r="K10" s="63"/>
      <c r="L10" s="63"/>
      <c r="M10" s="63"/>
      <c r="N10" s="63"/>
      <c r="O10" s="63"/>
      <c r="P10" s="63"/>
      <c r="Q10" s="63"/>
      <c r="R10" s="63"/>
      <c r="S10" s="63"/>
      <c r="T10" s="63"/>
      <c r="U10" s="63"/>
      <c r="V10" s="526" t="s">
        <v>2983</v>
      </c>
      <c r="W10" s="436" t="s">
        <v>2984</v>
      </c>
      <c r="X10" s="436" t="s">
        <v>2984</v>
      </c>
      <c r="Y10" s="1256"/>
      <c r="Z10" s="211" t="s">
        <v>2972</v>
      </c>
      <c r="AA10" s="11"/>
      <c r="AB10" s="11"/>
      <c r="AC10" s="11"/>
      <c r="AD10" s="366"/>
      <c r="AE10" s="51"/>
      <c r="AF10" s="51"/>
      <c r="AG10" s="52"/>
      <c r="AH10" s="51"/>
      <c r="AI10" s="436" t="s">
        <v>2967</v>
      </c>
      <c r="AK10" s="43" t="s">
        <v>2968</v>
      </c>
      <c r="AL10" s="42">
        <f t="shared" si="0"/>
        <v>62</v>
      </c>
      <c r="AM10" s="3"/>
      <c r="AN10" s="3"/>
      <c r="AO10" s="3"/>
      <c r="AP10" s="3"/>
      <c r="AQ10" s="3"/>
      <c r="AR10" s="3"/>
      <c r="AS10" s="3"/>
      <c r="AT10" s="3"/>
      <c r="AU10" s="3"/>
      <c r="AV10" s="19"/>
      <c r="AW10" s="3"/>
      <c r="AX10" s="3"/>
      <c r="AY10" s="4" t="s">
        <v>2969</v>
      </c>
      <c r="AZ10" s="3">
        <v>38</v>
      </c>
      <c r="BB10" s="24">
        <v>1</v>
      </c>
      <c r="BC10" s="3">
        <v>1</v>
      </c>
      <c r="BE10" s="211" t="s">
        <v>2970</v>
      </c>
      <c r="BF10" s="3">
        <v>-1</v>
      </c>
      <c r="BL10" s="3">
        <v>5</v>
      </c>
    </row>
    <row r="11" spans="1:102" ht="60" x14ac:dyDescent="0.25">
      <c r="A11" s="3">
        <v>10</v>
      </c>
      <c r="B11" s="3">
        <v>10</v>
      </c>
      <c r="C11" s="21">
        <v>14</v>
      </c>
      <c r="D11" s="901" t="s">
        <v>22</v>
      </c>
      <c r="G11" s="370">
        <v>5330</v>
      </c>
      <c r="J11" s="63"/>
      <c r="K11" s="63"/>
      <c r="L11" s="63"/>
      <c r="M11" s="63"/>
      <c r="N11" s="63"/>
      <c r="O11" s="63"/>
      <c r="P11" s="63"/>
      <c r="Q11" s="63"/>
      <c r="R11" s="63"/>
      <c r="S11" s="63"/>
      <c r="T11" s="63"/>
      <c r="U11" s="63"/>
      <c r="V11" s="526" t="s">
        <v>2983</v>
      </c>
      <c r="W11" s="436" t="s">
        <v>2984</v>
      </c>
      <c r="X11" s="436" t="s">
        <v>2984</v>
      </c>
      <c r="Y11" s="1256"/>
      <c r="Z11" s="211" t="s">
        <v>2972</v>
      </c>
      <c r="AA11" s="11"/>
      <c r="AB11" s="11"/>
      <c r="AC11" s="11"/>
      <c r="AD11" s="366"/>
      <c r="AE11" s="51"/>
      <c r="AF11" s="51"/>
      <c r="AG11" s="52"/>
      <c r="AH11" s="51"/>
      <c r="AI11" s="436" t="s">
        <v>2967</v>
      </c>
      <c r="AK11" s="43" t="s">
        <v>2968</v>
      </c>
      <c r="AL11" s="42">
        <f t="shared" si="0"/>
        <v>79</v>
      </c>
      <c r="AM11" s="3"/>
      <c r="AN11" s="3"/>
      <c r="AO11" s="3"/>
      <c r="AP11" s="3"/>
      <c r="AQ11" s="3"/>
      <c r="AR11" s="3"/>
      <c r="AS11" s="3"/>
      <c r="AT11" s="3"/>
      <c r="AU11" s="3"/>
      <c r="AV11" s="19"/>
      <c r="AW11" s="3"/>
      <c r="AX11" s="3"/>
      <c r="AY11" s="4" t="s">
        <v>2969</v>
      </c>
      <c r="AZ11" s="3">
        <v>21</v>
      </c>
      <c r="BB11" s="24">
        <v>1</v>
      </c>
      <c r="BC11" s="3">
        <v>1</v>
      </c>
      <c r="BE11" s="211" t="s">
        <v>2970</v>
      </c>
      <c r="BF11" s="3">
        <v>-1</v>
      </c>
      <c r="BL11" s="3">
        <v>5</v>
      </c>
      <c r="BQ11" s="11" t="s">
        <v>2985</v>
      </c>
      <c r="BR11" s="4">
        <v>12</v>
      </c>
    </row>
    <row r="12" spans="1:102" ht="30" x14ac:dyDescent="0.25">
      <c r="A12" s="3">
        <v>11</v>
      </c>
      <c r="B12" s="3">
        <v>11</v>
      </c>
      <c r="C12" s="21">
        <v>14</v>
      </c>
      <c r="D12" s="898" t="s">
        <v>23</v>
      </c>
      <c r="E12" s="64" t="s">
        <v>2986</v>
      </c>
      <c r="G12" s="371">
        <v>201</v>
      </c>
      <c r="H12" s="3">
        <v>300</v>
      </c>
      <c r="I12" s="12">
        <v>201</v>
      </c>
      <c r="J12" s="46"/>
      <c r="K12" s="46"/>
      <c r="L12" s="46">
        <v>1</v>
      </c>
      <c r="M12" s="46"/>
      <c r="N12" s="46"/>
      <c r="O12" s="46"/>
      <c r="P12" s="46"/>
      <c r="Q12" s="46"/>
      <c r="R12" s="46"/>
      <c r="S12" s="46"/>
      <c r="T12" s="46"/>
      <c r="U12" s="46"/>
      <c r="V12" s="353"/>
      <c r="W12" s="435" t="s">
        <v>2971</v>
      </c>
      <c r="X12" s="435" t="s">
        <v>2971</v>
      </c>
      <c r="Y12" s="1254"/>
      <c r="Z12" s="211" t="s">
        <v>2987</v>
      </c>
      <c r="AA12" s="11" t="s">
        <v>2987</v>
      </c>
      <c r="AB12" s="11" t="s">
        <v>2988</v>
      </c>
      <c r="AC12" s="11"/>
      <c r="AD12" s="230" t="s">
        <v>1853</v>
      </c>
      <c r="AH12" s="6"/>
      <c r="AI12" s="436" t="s">
        <v>2967</v>
      </c>
      <c r="AK12" s="43" t="s">
        <v>2968</v>
      </c>
      <c r="AL12" s="42">
        <f t="shared" si="0"/>
        <v>60</v>
      </c>
      <c r="AM12" s="3"/>
      <c r="AN12" s="3"/>
      <c r="AO12" s="3"/>
      <c r="AP12" s="3"/>
      <c r="AQ12" s="3"/>
      <c r="AR12" s="3"/>
      <c r="AS12" s="3"/>
      <c r="AT12" s="3"/>
      <c r="AU12" s="3"/>
      <c r="AV12" s="19"/>
      <c r="AW12" s="3"/>
      <c r="AX12" s="3"/>
      <c r="AY12" s="4" t="s">
        <v>2969</v>
      </c>
      <c r="AZ12" s="3">
        <v>40</v>
      </c>
      <c r="BB12" s="147">
        <v>1</v>
      </c>
      <c r="BC12" s="3">
        <v>1</v>
      </c>
      <c r="BE12" s="211" t="s">
        <v>2970</v>
      </c>
      <c r="BF12" s="3">
        <v>-2</v>
      </c>
      <c r="BH12" s="11" t="s">
        <v>2982</v>
      </c>
      <c r="BI12" s="3">
        <v>-4</v>
      </c>
      <c r="BL12" s="3">
        <v>10</v>
      </c>
      <c r="BQ12" s="11" t="s">
        <v>2989</v>
      </c>
      <c r="BR12" s="4">
        <v>5</v>
      </c>
      <c r="BT12" s="14">
        <v>20</v>
      </c>
      <c r="CW12" s="3">
        <v>2</v>
      </c>
    </row>
    <row r="13" spans="1:102" ht="27.75" customHeight="1" x14ac:dyDescent="0.25">
      <c r="A13" s="3">
        <v>12</v>
      </c>
      <c r="B13" s="3">
        <v>12</v>
      </c>
      <c r="C13" s="21">
        <v>14</v>
      </c>
      <c r="D13" s="897" t="s">
        <v>25</v>
      </c>
      <c r="G13" s="370">
        <v>1000</v>
      </c>
      <c r="L13" s="3">
        <v>1</v>
      </c>
      <c r="W13" s="435" t="s">
        <v>2971</v>
      </c>
      <c r="X13" s="435" t="s">
        <v>2971</v>
      </c>
      <c r="Y13" s="1254"/>
      <c r="Z13" s="211" t="s">
        <v>2987</v>
      </c>
      <c r="AA13" s="11" t="s">
        <v>2987</v>
      </c>
      <c r="AB13" s="11" t="s">
        <v>2988</v>
      </c>
      <c r="AC13" s="11"/>
      <c r="AE13" s="6">
        <v>2000</v>
      </c>
      <c r="AH13" s="6"/>
      <c r="AI13" s="436" t="s">
        <v>2967</v>
      </c>
      <c r="AK13" s="43" t="s">
        <v>2968</v>
      </c>
      <c r="AL13" s="42">
        <f t="shared" si="0"/>
        <v>94</v>
      </c>
      <c r="AM13" s="3"/>
      <c r="AN13" s="3"/>
      <c r="AO13" s="3"/>
      <c r="AP13" s="3"/>
      <c r="AQ13" s="3"/>
      <c r="AR13" s="3"/>
      <c r="AS13" s="3"/>
      <c r="AT13" s="3"/>
      <c r="AU13" s="3"/>
      <c r="AV13" s="19"/>
      <c r="AW13" s="3"/>
      <c r="AX13" s="3"/>
      <c r="AY13" s="4" t="s">
        <v>2969</v>
      </c>
      <c r="AZ13" s="3">
        <v>6</v>
      </c>
      <c r="BB13" s="320">
        <v>1</v>
      </c>
      <c r="BC13" s="3">
        <v>1</v>
      </c>
      <c r="BE13" s="211" t="s">
        <v>2970</v>
      </c>
      <c r="BF13" s="3">
        <v>-1</v>
      </c>
      <c r="BL13" s="3">
        <v>5</v>
      </c>
    </row>
    <row r="14" spans="1:102" ht="30" x14ac:dyDescent="0.25">
      <c r="A14" s="3">
        <v>13</v>
      </c>
      <c r="B14" s="3">
        <v>13</v>
      </c>
      <c r="C14" s="21">
        <v>14</v>
      </c>
      <c r="D14" s="899" t="s">
        <v>26</v>
      </c>
      <c r="G14" s="370">
        <v>247</v>
      </c>
      <c r="J14" s="63"/>
      <c r="K14" s="63"/>
      <c r="L14" s="63"/>
      <c r="M14" s="63"/>
      <c r="N14" s="63"/>
      <c r="O14" s="63"/>
      <c r="P14" s="63"/>
      <c r="Q14" s="63"/>
      <c r="R14" s="63"/>
      <c r="S14" s="63"/>
      <c r="T14" s="63"/>
      <c r="U14" s="63"/>
      <c r="V14" s="500" t="s">
        <v>2983</v>
      </c>
      <c r="W14" s="436" t="s">
        <v>1088</v>
      </c>
      <c r="X14" s="436" t="s">
        <v>1088</v>
      </c>
      <c r="Y14" s="1256"/>
      <c r="Z14" s="211" t="s">
        <v>2990</v>
      </c>
      <c r="AA14" s="11"/>
      <c r="AB14" s="11"/>
      <c r="AC14" s="11"/>
      <c r="AD14" s="366"/>
      <c r="AE14" s="51"/>
      <c r="AF14" s="51"/>
      <c r="AG14" s="52"/>
      <c r="AH14" s="51"/>
      <c r="AI14" s="436" t="s">
        <v>2967</v>
      </c>
      <c r="AK14" s="43" t="s">
        <v>2968</v>
      </c>
      <c r="AL14" s="42">
        <f t="shared" si="0"/>
        <v>69</v>
      </c>
      <c r="AM14" s="3"/>
      <c r="AN14" s="3"/>
      <c r="AO14" s="3"/>
      <c r="AP14" s="3"/>
      <c r="AQ14" s="3"/>
      <c r="AR14" s="3"/>
      <c r="AS14" s="3"/>
      <c r="AT14" s="3"/>
      <c r="AU14" s="3"/>
      <c r="AV14" s="19"/>
      <c r="AW14" s="3"/>
      <c r="AX14" s="3"/>
      <c r="AY14" s="4" t="s">
        <v>2969</v>
      </c>
      <c r="AZ14" s="3">
        <v>31</v>
      </c>
      <c r="BB14" s="24">
        <v>1</v>
      </c>
      <c r="BC14" s="3">
        <v>1</v>
      </c>
      <c r="BE14" s="211" t="s">
        <v>2970</v>
      </c>
      <c r="BF14" s="3">
        <v>-2</v>
      </c>
      <c r="BL14" s="3">
        <v>5</v>
      </c>
    </row>
    <row r="15" spans="1:102" ht="30" x14ac:dyDescent="0.25">
      <c r="A15" s="3">
        <v>14</v>
      </c>
      <c r="B15" s="3">
        <v>14</v>
      </c>
      <c r="C15" s="21">
        <v>14</v>
      </c>
      <c r="D15" s="899" t="s">
        <v>27</v>
      </c>
      <c r="E15" s="64" t="s">
        <v>806</v>
      </c>
      <c r="G15" s="370">
        <v>500</v>
      </c>
      <c r="J15" s="63"/>
      <c r="K15" s="63"/>
      <c r="L15" s="63"/>
      <c r="M15" s="63"/>
      <c r="N15" s="63"/>
      <c r="O15" s="63"/>
      <c r="P15" s="63"/>
      <c r="Q15" s="63"/>
      <c r="R15" s="63"/>
      <c r="S15" s="63"/>
      <c r="T15" s="63"/>
      <c r="U15" s="63"/>
      <c r="V15" s="500" t="s">
        <v>2983</v>
      </c>
      <c r="W15" s="436" t="s">
        <v>1088</v>
      </c>
      <c r="X15" s="436" t="s">
        <v>1088</v>
      </c>
      <c r="Y15" s="1256"/>
      <c r="Z15" s="211" t="s">
        <v>2990</v>
      </c>
      <c r="AA15" s="11"/>
      <c r="AB15" s="11"/>
      <c r="AC15" s="11"/>
      <c r="AD15" s="366"/>
      <c r="AE15" s="51"/>
      <c r="AF15" s="51"/>
      <c r="AG15" s="52"/>
      <c r="AH15" s="51"/>
      <c r="AI15" s="436" t="s">
        <v>2967</v>
      </c>
      <c r="AK15" s="43" t="s">
        <v>2968</v>
      </c>
      <c r="AL15" s="42">
        <f t="shared" si="0"/>
        <v>95</v>
      </c>
      <c r="AM15" s="3"/>
      <c r="AN15" s="3"/>
      <c r="AO15" s="3"/>
      <c r="AP15" s="3"/>
      <c r="AQ15" s="3"/>
      <c r="AR15" s="3"/>
      <c r="AS15" s="3"/>
      <c r="AT15" s="3"/>
      <c r="AU15" s="3"/>
      <c r="AV15" s="19"/>
      <c r="AW15" s="3"/>
      <c r="AX15" s="3"/>
      <c r="AY15" s="4" t="s">
        <v>2969</v>
      </c>
      <c r="AZ15" s="3">
        <v>5</v>
      </c>
      <c r="BB15" s="24">
        <v>1</v>
      </c>
      <c r="BC15" s="3">
        <v>1</v>
      </c>
      <c r="BE15" s="211" t="s">
        <v>2970</v>
      </c>
      <c r="BF15" s="3">
        <v>-1</v>
      </c>
      <c r="BH15" s="11" t="s">
        <v>2991</v>
      </c>
      <c r="BI15" s="3">
        <v>-6</v>
      </c>
      <c r="BL15" s="3">
        <v>5</v>
      </c>
    </row>
    <row r="16" spans="1:102" ht="30" x14ac:dyDescent="0.25">
      <c r="A16" s="3">
        <v>15</v>
      </c>
      <c r="B16" s="3">
        <v>15</v>
      </c>
      <c r="C16" s="21">
        <v>14</v>
      </c>
      <c r="D16" s="899" t="s">
        <v>29</v>
      </c>
      <c r="G16" s="370">
        <v>1153</v>
      </c>
      <c r="J16" s="63"/>
      <c r="K16" s="63"/>
      <c r="L16" s="63"/>
      <c r="M16" s="63"/>
      <c r="N16" s="63"/>
      <c r="O16" s="63"/>
      <c r="P16" s="63"/>
      <c r="Q16" s="63"/>
      <c r="R16" s="63"/>
      <c r="S16" s="63"/>
      <c r="T16" s="63"/>
      <c r="U16" s="63"/>
      <c r="V16" s="500" t="s">
        <v>2983</v>
      </c>
      <c r="W16" s="436" t="s">
        <v>1088</v>
      </c>
      <c r="X16" s="436" t="s">
        <v>1088</v>
      </c>
      <c r="Y16" s="1256"/>
      <c r="Z16" s="211" t="s">
        <v>2990</v>
      </c>
      <c r="AA16" s="11"/>
      <c r="AB16" s="11"/>
      <c r="AC16" s="11"/>
      <c r="AD16" s="366"/>
      <c r="AE16" s="51"/>
      <c r="AF16" s="51"/>
      <c r="AG16" s="52"/>
      <c r="AH16" s="51"/>
      <c r="AI16" s="436" t="s">
        <v>2967</v>
      </c>
      <c r="AK16" s="43" t="s">
        <v>2968</v>
      </c>
      <c r="AL16" s="42">
        <f t="shared" si="0"/>
        <v>71</v>
      </c>
      <c r="AM16" s="3"/>
      <c r="AN16" s="3"/>
      <c r="AO16" s="3"/>
      <c r="AP16" s="3"/>
      <c r="AQ16" s="3"/>
      <c r="AR16" s="3"/>
      <c r="AS16" s="3"/>
      <c r="AT16" s="3"/>
      <c r="AU16" s="3"/>
      <c r="AV16" s="19"/>
      <c r="AW16" s="3"/>
      <c r="AX16" s="3"/>
      <c r="AY16" s="4" t="s">
        <v>2969</v>
      </c>
      <c r="AZ16" s="3">
        <v>29</v>
      </c>
      <c r="BB16" s="24">
        <v>1</v>
      </c>
      <c r="BC16" s="3">
        <v>1</v>
      </c>
      <c r="BE16" s="211" t="s">
        <v>2970</v>
      </c>
      <c r="BF16" s="3">
        <v>-2</v>
      </c>
      <c r="BL16" s="3">
        <v>5</v>
      </c>
    </row>
    <row r="17" spans="1:102" ht="30" x14ac:dyDescent="0.25">
      <c r="A17" s="3">
        <v>16</v>
      </c>
      <c r="B17" s="3">
        <v>16</v>
      </c>
      <c r="C17" s="21">
        <v>14</v>
      </c>
      <c r="D17" s="899" t="s">
        <v>30</v>
      </c>
      <c r="G17" s="370">
        <v>215</v>
      </c>
      <c r="J17" s="63"/>
      <c r="K17" s="63"/>
      <c r="L17" s="63"/>
      <c r="M17" s="63"/>
      <c r="N17" s="63"/>
      <c r="O17" s="63"/>
      <c r="P17" s="63"/>
      <c r="Q17" s="63"/>
      <c r="R17" s="63"/>
      <c r="S17" s="63"/>
      <c r="T17" s="63"/>
      <c r="U17" s="63"/>
      <c r="V17" s="500" t="s">
        <v>2983</v>
      </c>
      <c r="W17" s="436" t="s">
        <v>1088</v>
      </c>
      <c r="X17" s="436" t="s">
        <v>1088</v>
      </c>
      <c r="Y17" s="1256"/>
      <c r="Z17" s="211" t="s">
        <v>2990</v>
      </c>
      <c r="AA17" s="11"/>
      <c r="AB17" s="11"/>
      <c r="AC17" s="11"/>
      <c r="AD17" s="366"/>
      <c r="AE17" s="51"/>
      <c r="AF17" s="51"/>
      <c r="AG17" s="52"/>
      <c r="AH17" s="51"/>
      <c r="AI17" s="436" t="s">
        <v>2967</v>
      </c>
      <c r="AK17" s="43" t="s">
        <v>2968</v>
      </c>
      <c r="AL17" s="42">
        <f t="shared" si="0"/>
        <v>97.1</v>
      </c>
      <c r="AM17" s="3"/>
      <c r="AN17" s="3"/>
      <c r="AO17" s="3"/>
      <c r="AP17" s="3"/>
      <c r="AQ17" s="3"/>
      <c r="AR17" s="3"/>
      <c r="AS17" s="3"/>
      <c r="AT17" s="3"/>
      <c r="AU17" s="3"/>
      <c r="AV17" s="19"/>
      <c r="AW17" s="3"/>
      <c r="AX17" s="3"/>
      <c r="AY17" s="4" t="s">
        <v>2969</v>
      </c>
      <c r="AZ17" s="3">
        <v>2.9</v>
      </c>
      <c r="BB17" s="147">
        <v>1</v>
      </c>
      <c r="BC17" s="3">
        <v>1</v>
      </c>
      <c r="BE17" s="211" t="s">
        <v>2970</v>
      </c>
      <c r="BF17" s="3">
        <v>-0.79999999999999716</v>
      </c>
      <c r="BL17" s="3">
        <v>5</v>
      </c>
    </row>
    <row r="18" spans="1:102" ht="30" x14ac:dyDescent="0.25">
      <c r="A18" s="3">
        <v>17</v>
      </c>
      <c r="B18" s="3">
        <v>17</v>
      </c>
      <c r="C18" s="21">
        <v>14</v>
      </c>
      <c r="D18" s="899" t="s">
        <v>31</v>
      </c>
      <c r="G18" s="370">
        <v>548</v>
      </c>
      <c r="J18" s="63"/>
      <c r="K18" s="63"/>
      <c r="L18" s="63"/>
      <c r="M18" s="63"/>
      <c r="N18" s="63"/>
      <c r="O18" s="63"/>
      <c r="P18" s="63"/>
      <c r="Q18" s="63"/>
      <c r="R18" s="63"/>
      <c r="S18" s="63"/>
      <c r="T18" s="63"/>
      <c r="U18" s="63"/>
      <c r="V18" s="500" t="s">
        <v>2983</v>
      </c>
      <c r="W18" s="436" t="s">
        <v>1088</v>
      </c>
      <c r="X18" s="436" t="s">
        <v>1088</v>
      </c>
      <c r="Y18" s="1256"/>
      <c r="Z18" s="211" t="s">
        <v>2990</v>
      </c>
      <c r="AA18" s="11"/>
      <c r="AB18" s="11"/>
      <c r="AC18" s="11"/>
      <c r="AD18" s="366"/>
      <c r="AE18" s="51"/>
      <c r="AF18" s="51"/>
      <c r="AG18" s="52"/>
      <c r="AH18" s="51"/>
      <c r="AI18" s="436" t="s">
        <v>2967</v>
      </c>
      <c r="AK18" s="43" t="s">
        <v>2968</v>
      </c>
      <c r="AL18" s="42">
        <f t="shared" si="0"/>
        <v>77</v>
      </c>
      <c r="AM18" s="3"/>
      <c r="AN18" s="3"/>
      <c r="AO18" s="3"/>
      <c r="AP18" s="3"/>
      <c r="AQ18" s="3"/>
      <c r="AR18" s="3"/>
      <c r="AS18" s="3"/>
      <c r="AT18" s="3"/>
      <c r="AU18" s="3"/>
      <c r="AV18" s="19"/>
      <c r="AW18" s="3"/>
      <c r="AX18" s="3"/>
      <c r="AY18" s="4" t="s">
        <v>2969</v>
      </c>
      <c r="AZ18" s="3">
        <v>23</v>
      </c>
      <c r="BB18" s="24">
        <v>1</v>
      </c>
      <c r="BC18" s="3">
        <v>1</v>
      </c>
      <c r="BE18" s="211" t="s">
        <v>2970</v>
      </c>
      <c r="BF18" s="3">
        <v>-2</v>
      </c>
      <c r="BL18" s="3">
        <v>5</v>
      </c>
    </row>
    <row r="19" spans="1:102" ht="30" x14ac:dyDescent="0.25">
      <c r="A19" s="3">
        <v>18</v>
      </c>
      <c r="B19" s="3">
        <v>18</v>
      </c>
      <c r="C19" s="21">
        <v>14</v>
      </c>
      <c r="D19" s="899" t="s">
        <v>32</v>
      </c>
      <c r="G19" s="370">
        <v>585</v>
      </c>
      <c r="J19" s="63"/>
      <c r="K19" s="63"/>
      <c r="L19" s="63"/>
      <c r="M19" s="63"/>
      <c r="N19" s="63"/>
      <c r="O19" s="63"/>
      <c r="P19" s="63"/>
      <c r="Q19" s="63"/>
      <c r="R19" s="63"/>
      <c r="S19" s="63"/>
      <c r="T19" s="63"/>
      <c r="U19" s="63"/>
      <c r="V19" s="500" t="s">
        <v>2983</v>
      </c>
      <c r="W19" s="436" t="s">
        <v>1088</v>
      </c>
      <c r="X19" s="436" t="s">
        <v>1088</v>
      </c>
      <c r="Y19" s="1256"/>
      <c r="Z19" s="211" t="s">
        <v>2990</v>
      </c>
      <c r="AA19" s="11"/>
      <c r="AB19" s="11"/>
      <c r="AC19" s="11"/>
      <c r="AD19" s="366"/>
      <c r="AE19" s="51"/>
      <c r="AF19" s="51"/>
      <c r="AG19" s="52"/>
      <c r="AH19" s="51"/>
      <c r="AI19" s="436" t="s">
        <v>2967</v>
      </c>
      <c r="AK19" s="43" t="s">
        <v>2968</v>
      </c>
      <c r="AL19" s="42">
        <f t="shared" si="0"/>
        <v>79</v>
      </c>
      <c r="AM19" s="3"/>
      <c r="AN19" s="3"/>
      <c r="AO19" s="3"/>
      <c r="AP19" s="3"/>
      <c r="AQ19" s="3"/>
      <c r="AR19" s="3"/>
      <c r="AS19" s="3"/>
      <c r="AT19" s="3"/>
      <c r="AU19" s="3"/>
      <c r="AV19" s="19"/>
      <c r="AW19" s="3"/>
      <c r="AX19" s="3"/>
      <c r="AY19" s="4" t="s">
        <v>2969</v>
      </c>
      <c r="AZ19" s="3">
        <v>21</v>
      </c>
      <c r="BB19" s="24">
        <v>1</v>
      </c>
      <c r="BC19" s="3">
        <v>1</v>
      </c>
      <c r="BE19" s="211" t="s">
        <v>2970</v>
      </c>
      <c r="BF19" s="3">
        <v>-2</v>
      </c>
      <c r="BL19" s="3">
        <v>5</v>
      </c>
    </row>
    <row r="20" spans="1:102" ht="15" x14ac:dyDescent="0.25">
      <c r="A20" s="3">
        <v>19</v>
      </c>
      <c r="B20" s="3">
        <v>19</v>
      </c>
      <c r="C20" s="21">
        <v>14</v>
      </c>
      <c r="D20" s="897" t="s">
        <v>33</v>
      </c>
      <c r="G20" s="370">
        <v>500</v>
      </c>
      <c r="O20" s="3">
        <v>1</v>
      </c>
      <c r="W20" s="436" t="s">
        <v>2984</v>
      </c>
      <c r="X20" s="436" t="s">
        <v>2984</v>
      </c>
      <c r="Y20" s="1256"/>
      <c r="Z20" s="211" t="s">
        <v>2992</v>
      </c>
      <c r="AA20" s="11" t="s">
        <v>2993</v>
      </c>
      <c r="AB20" s="11"/>
      <c r="AC20" s="11"/>
      <c r="AD20" s="230" t="s">
        <v>2994</v>
      </c>
      <c r="AH20" s="6"/>
      <c r="AI20" s="436" t="s">
        <v>2967</v>
      </c>
      <c r="AK20" s="43" t="s">
        <v>2968</v>
      </c>
      <c r="AL20" s="42">
        <f t="shared" si="0"/>
        <v>46.2</v>
      </c>
      <c r="AM20" s="3"/>
      <c r="AN20" s="3"/>
      <c r="AO20" s="3"/>
      <c r="AP20" s="3"/>
      <c r="AQ20" s="3"/>
      <c r="AR20" s="3">
        <v>10.9</v>
      </c>
      <c r="AS20" s="3"/>
      <c r="AT20" s="3"/>
      <c r="AU20" s="3"/>
      <c r="AV20" s="19"/>
      <c r="AW20" s="3"/>
      <c r="AX20" s="3"/>
      <c r="AY20" s="4" t="s">
        <v>2969</v>
      </c>
      <c r="AZ20" s="3">
        <v>53.8</v>
      </c>
      <c r="BB20" s="24">
        <v>1</v>
      </c>
      <c r="BC20" s="3">
        <v>1</v>
      </c>
      <c r="BE20" s="211" t="s">
        <v>2970</v>
      </c>
      <c r="BF20" s="3">
        <v>-2.5</v>
      </c>
      <c r="BL20" s="3">
        <v>5</v>
      </c>
      <c r="CF20" s="211" t="s">
        <v>2979</v>
      </c>
      <c r="CG20" s="4">
        <v>3.1999999999999993</v>
      </c>
      <c r="CL20" s="14">
        <v>4</v>
      </c>
    </row>
    <row r="21" spans="1:102" ht="30" x14ac:dyDescent="0.25">
      <c r="A21" s="3">
        <v>20</v>
      </c>
      <c r="B21" s="3">
        <v>19</v>
      </c>
      <c r="C21" s="21">
        <v>14</v>
      </c>
      <c r="D21" s="897" t="s">
        <v>33</v>
      </c>
      <c r="G21" s="370">
        <v>500</v>
      </c>
      <c r="O21" s="3">
        <v>1</v>
      </c>
      <c r="W21" s="436" t="s">
        <v>2984</v>
      </c>
      <c r="X21" s="436" t="s">
        <v>2984</v>
      </c>
      <c r="Y21" s="1256"/>
      <c r="Z21" s="211" t="s">
        <v>2992</v>
      </c>
      <c r="AA21" s="11" t="s">
        <v>2993</v>
      </c>
      <c r="AB21" s="11"/>
      <c r="AC21" s="11"/>
      <c r="AD21" s="230" t="s">
        <v>2994</v>
      </c>
      <c r="AH21" s="6"/>
      <c r="AI21" s="436" t="s">
        <v>2967</v>
      </c>
      <c r="AK21" s="6" t="s">
        <v>2995</v>
      </c>
      <c r="AL21" s="3">
        <v>42.6</v>
      </c>
      <c r="AM21" s="3"/>
      <c r="AN21" s="3"/>
      <c r="AO21" s="3"/>
      <c r="AP21" s="3"/>
      <c r="AQ21" s="3"/>
      <c r="AR21" s="3">
        <v>12.5</v>
      </c>
      <c r="AS21" s="3"/>
      <c r="AT21" s="3"/>
      <c r="AU21" s="3"/>
      <c r="AV21" s="19"/>
      <c r="AW21" s="3"/>
      <c r="AX21" s="3"/>
      <c r="AY21" s="3"/>
      <c r="BC21" s="3">
        <v>1</v>
      </c>
      <c r="BE21" s="211" t="s">
        <v>2996</v>
      </c>
      <c r="BF21" s="3">
        <v>-5.6000000000000014</v>
      </c>
      <c r="BL21" s="3">
        <v>1</v>
      </c>
      <c r="CF21" s="211" t="s">
        <v>2979</v>
      </c>
      <c r="CG21" s="4">
        <v>5.8000000000000007</v>
      </c>
      <c r="CL21" s="14">
        <v>4</v>
      </c>
    </row>
    <row r="22" spans="1:102" ht="30" x14ac:dyDescent="0.25">
      <c r="A22" s="3">
        <v>21</v>
      </c>
      <c r="B22" s="3">
        <v>20</v>
      </c>
      <c r="C22" s="21">
        <v>14</v>
      </c>
      <c r="D22" s="902" t="s">
        <v>35</v>
      </c>
      <c r="G22" s="370">
        <v>235</v>
      </c>
      <c r="J22" s="63"/>
      <c r="K22" s="63"/>
      <c r="L22" s="63"/>
      <c r="M22" s="63"/>
      <c r="N22" s="63"/>
      <c r="O22" s="63"/>
      <c r="P22" s="63"/>
      <c r="Q22" s="63"/>
      <c r="R22" s="63"/>
      <c r="S22" s="63"/>
      <c r="T22" s="63"/>
      <c r="U22" s="63"/>
      <c r="V22" s="500" t="s">
        <v>2983</v>
      </c>
      <c r="W22" s="436" t="s">
        <v>2984</v>
      </c>
      <c r="X22" s="436" t="s">
        <v>2984</v>
      </c>
      <c r="Y22" s="1256"/>
      <c r="Z22" s="211" t="s">
        <v>2990</v>
      </c>
      <c r="AA22" s="11"/>
      <c r="AB22" s="11"/>
      <c r="AC22" s="11"/>
      <c r="AD22" s="366"/>
      <c r="AE22" s="51"/>
      <c r="AF22" s="51"/>
      <c r="AG22" s="52"/>
      <c r="AH22" s="51"/>
      <c r="AI22" s="436" t="s">
        <v>2967</v>
      </c>
      <c r="AK22" s="43" t="s">
        <v>2968</v>
      </c>
      <c r="AL22" s="42">
        <f t="shared" si="0"/>
        <v>81</v>
      </c>
      <c r="AM22" s="3"/>
      <c r="AN22" s="3"/>
      <c r="AO22" s="3"/>
      <c r="AP22" s="3"/>
      <c r="AQ22" s="3"/>
      <c r="AR22" s="3"/>
      <c r="AS22" s="3"/>
      <c r="AT22" s="3"/>
      <c r="AU22" s="3"/>
      <c r="AV22" s="19"/>
      <c r="AW22" s="3"/>
      <c r="AX22" s="3"/>
      <c r="AY22" s="4" t="s">
        <v>2969</v>
      </c>
      <c r="AZ22" s="3">
        <v>19</v>
      </c>
      <c r="BB22" s="24">
        <v>1</v>
      </c>
      <c r="BC22" s="3">
        <v>1</v>
      </c>
      <c r="BE22" s="211" t="s">
        <v>2970</v>
      </c>
      <c r="BF22" s="3">
        <v>-2</v>
      </c>
      <c r="BL22" s="3">
        <v>5</v>
      </c>
    </row>
    <row r="23" spans="1:102" ht="60" x14ac:dyDescent="0.25">
      <c r="A23" s="3">
        <v>22</v>
      </c>
      <c r="B23" s="3">
        <v>21</v>
      </c>
      <c r="C23" s="21">
        <v>14</v>
      </c>
      <c r="D23" s="900" t="s">
        <v>36</v>
      </c>
      <c r="G23" s="370">
        <v>15141</v>
      </c>
      <c r="J23" s="63"/>
      <c r="K23" s="63"/>
      <c r="L23" s="63"/>
      <c r="M23" s="63"/>
      <c r="N23" s="63"/>
      <c r="O23" s="63"/>
      <c r="P23" s="63"/>
      <c r="Q23" s="63"/>
      <c r="R23" s="63"/>
      <c r="S23" s="63"/>
      <c r="T23" s="63"/>
      <c r="U23" s="63"/>
      <c r="V23" s="500" t="s">
        <v>2983</v>
      </c>
      <c r="W23" s="436" t="s">
        <v>2984</v>
      </c>
      <c r="X23" s="436" t="s">
        <v>2984</v>
      </c>
      <c r="Y23" s="1256"/>
      <c r="Z23" s="211" t="s">
        <v>2990</v>
      </c>
      <c r="AA23" s="11"/>
      <c r="AB23" s="11"/>
      <c r="AC23" s="11"/>
      <c r="AD23" s="366"/>
      <c r="AE23" s="51"/>
      <c r="AF23" s="51"/>
      <c r="AG23" s="52"/>
      <c r="AH23" s="51"/>
      <c r="AI23" s="436" t="s">
        <v>2967</v>
      </c>
      <c r="AK23" s="43" t="s">
        <v>2968</v>
      </c>
      <c r="AL23" s="42">
        <f t="shared" si="0"/>
        <v>81</v>
      </c>
      <c r="AM23" s="3"/>
      <c r="AN23" s="3"/>
      <c r="AO23" s="3"/>
      <c r="AP23" s="3"/>
      <c r="AQ23" s="3"/>
      <c r="AR23" s="3"/>
      <c r="AS23" s="3"/>
      <c r="AT23" s="3"/>
      <c r="AU23" s="3"/>
      <c r="AV23" s="19"/>
      <c r="AW23" s="3"/>
      <c r="AX23" s="3"/>
      <c r="AY23" s="4" t="s">
        <v>2969</v>
      </c>
      <c r="AZ23" s="3">
        <v>19</v>
      </c>
      <c r="BB23" s="24">
        <v>1</v>
      </c>
      <c r="BC23" s="3">
        <v>1</v>
      </c>
      <c r="BE23" s="1370" t="s">
        <v>2970</v>
      </c>
      <c r="BF23" s="1369">
        <v>-2</v>
      </c>
      <c r="BL23" s="3">
        <v>5</v>
      </c>
      <c r="BQ23" s="11" t="s">
        <v>2985</v>
      </c>
      <c r="BR23" s="4">
        <v>17</v>
      </c>
    </row>
    <row r="24" spans="1:102" ht="30" x14ac:dyDescent="0.25">
      <c r="A24" s="3">
        <v>23</v>
      </c>
      <c r="B24" s="3">
        <v>22</v>
      </c>
      <c r="C24" s="21">
        <v>14</v>
      </c>
      <c r="D24" s="900" t="s">
        <v>31</v>
      </c>
      <c r="G24" s="370">
        <v>548</v>
      </c>
      <c r="J24" s="63"/>
      <c r="K24" s="63"/>
      <c r="L24" s="63"/>
      <c r="M24" s="63"/>
      <c r="N24" s="63"/>
      <c r="O24" s="63"/>
      <c r="P24" s="63"/>
      <c r="Q24" s="63"/>
      <c r="R24" s="63"/>
      <c r="S24" s="63"/>
      <c r="T24" s="63"/>
      <c r="U24" s="63"/>
      <c r="V24" s="500" t="s">
        <v>2983</v>
      </c>
      <c r="W24" s="436" t="s">
        <v>2984</v>
      </c>
      <c r="X24" s="436" t="s">
        <v>2984</v>
      </c>
      <c r="Y24" s="1256"/>
      <c r="Z24" s="211" t="s">
        <v>2990</v>
      </c>
      <c r="AA24" s="11"/>
      <c r="AB24" s="11"/>
      <c r="AC24" s="11"/>
      <c r="AD24" s="366"/>
      <c r="AE24" s="51"/>
      <c r="AF24" s="51"/>
      <c r="AG24" s="52"/>
      <c r="AH24" s="51"/>
      <c r="AI24" s="436" t="s">
        <v>2967</v>
      </c>
      <c r="AK24" s="43" t="s">
        <v>2968</v>
      </c>
      <c r="AL24" s="42">
        <f t="shared" si="0"/>
        <v>82</v>
      </c>
      <c r="AM24" s="3"/>
      <c r="AN24" s="3"/>
      <c r="AO24" s="3"/>
      <c r="AP24" s="3"/>
      <c r="AQ24" s="3"/>
      <c r="AR24" s="3"/>
      <c r="AS24" s="3"/>
      <c r="AT24" s="3"/>
      <c r="AU24" s="3"/>
      <c r="AV24" s="19"/>
      <c r="AW24" s="3"/>
      <c r="AX24" s="3"/>
      <c r="AY24" s="4" t="s">
        <v>2969</v>
      </c>
      <c r="AZ24" s="3">
        <v>18</v>
      </c>
      <c r="BB24" s="24">
        <v>1</v>
      </c>
      <c r="BC24" s="3">
        <v>1</v>
      </c>
      <c r="BE24" s="211" t="s">
        <v>2970</v>
      </c>
      <c r="BF24" s="3">
        <v>-2</v>
      </c>
      <c r="BL24" s="3">
        <v>5</v>
      </c>
    </row>
    <row r="25" spans="1:102" ht="60" x14ac:dyDescent="0.25">
      <c r="A25" s="3">
        <v>24</v>
      </c>
      <c r="B25" s="3">
        <v>23</v>
      </c>
      <c r="C25" s="21">
        <v>14</v>
      </c>
      <c r="D25" s="900" t="s">
        <v>37</v>
      </c>
      <c r="G25" s="370">
        <v>4632</v>
      </c>
      <c r="J25" s="63"/>
      <c r="K25" s="63"/>
      <c r="L25" s="63"/>
      <c r="M25" s="63"/>
      <c r="N25" s="63"/>
      <c r="O25" s="63"/>
      <c r="P25" s="63"/>
      <c r="Q25" s="63"/>
      <c r="R25" s="63"/>
      <c r="S25" s="63"/>
      <c r="T25" s="63"/>
      <c r="U25" s="63"/>
      <c r="V25" s="500" t="s">
        <v>2983</v>
      </c>
      <c r="W25" s="436" t="s">
        <v>2984</v>
      </c>
      <c r="X25" s="436" t="s">
        <v>2984</v>
      </c>
      <c r="Y25" s="1256"/>
      <c r="Z25" s="211" t="s">
        <v>2990</v>
      </c>
      <c r="AA25" s="11"/>
      <c r="AB25" s="11"/>
      <c r="AC25" s="11"/>
      <c r="AD25" s="366"/>
      <c r="AE25" s="51"/>
      <c r="AF25" s="51"/>
      <c r="AG25" s="52"/>
      <c r="AH25" s="51"/>
      <c r="AI25" s="436" t="s">
        <v>2967</v>
      </c>
      <c r="AK25" s="43" t="s">
        <v>2968</v>
      </c>
      <c r="AL25" s="42">
        <f t="shared" si="0"/>
        <v>83</v>
      </c>
      <c r="AM25" s="3"/>
      <c r="AN25" s="3"/>
      <c r="AO25" s="3"/>
      <c r="AP25" s="3"/>
      <c r="AQ25" s="3"/>
      <c r="AR25" s="3"/>
      <c r="AS25" s="3"/>
      <c r="AT25" s="3"/>
      <c r="AU25" s="3"/>
      <c r="AV25" s="19"/>
      <c r="AW25" s="3"/>
      <c r="AX25" s="3"/>
      <c r="AY25" s="4" t="s">
        <v>2969</v>
      </c>
      <c r="AZ25" s="3">
        <v>17</v>
      </c>
      <c r="BB25" s="24">
        <v>1</v>
      </c>
      <c r="BC25" s="3">
        <v>1</v>
      </c>
      <c r="BE25" s="211" t="s">
        <v>2970</v>
      </c>
      <c r="BF25" s="3">
        <v>-2</v>
      </c>
      <c r="BL25" s="3">
        <v>5</v>
      </c>
      <c r="BQ25" s="11" t="s">
        <v>2985</v>
      </c>
      <c r="BR25" s="4">
        <v>23</v>
      </c>
    </row>
    <row r="26" spans="1:102" ht="36" x14ac:dyDescent="0.25">
      <c r="A26" s="3">
        <v>25</v>
      </c>
      <c r="B26" s="3">
        <v>24</v>
      </c>
      <c r="C26" s="21">
        <v>14</v>
      </c>
      <c r="D26" s="897" t="s">
        <v>38</v>
      </c>
      <c r="G26" s="370">
        <v>956</v>
      </c>
      <c r="H26" s="3">
        <v>1115</v>
      </c>
      <c r="I26" s="12">
        <v>956</v>
      </c>
      <c r="J26" s="3">
        <v>1</v>
      </c>
      <c r="L26" s="46">
        <v>1</v>
      </c>
      <c r="O26" s="3">
        <v>1</v>
      </c>
      <c r="W26" s="436" t="s">
        <v>2984</v>
      </c>
      <c r="X26" s="436" t="s">
        <v>2984</v>
      </c>
      <c r="Y26" s="1256"/>
      <c r="Z26" s="211" t="s">
        <v>2997</v>
      </c>
      <c r="AA26" s="11" t="s">
        <v>2998</v>
      </c>
      <c r="AB26" s="65" t="s">
        <v>2999</v>
      </c>
      <c r="AC26" s="11"/>
      <c r="AD26" s="366"/>
      <c r="AE26" s="51">
        <v>2003</v>
      </c>
      <c r="AF26" s="51"/>
      <c r="AG26" s="52"/>
      <c r="AH26" s="51"/>
      <c r="AI26" s="254" t="s">
        <v>2967</v>
      </c>
      <c r="AJ26" s="6" t="s">
        <v>1121</v>
      </c>
      <c r="AK26" s="43" t="s">
        <v>2968</v>
      </c>
      <c r="AL26" s="42">
        <f t="shared" si="0"/>
        <v>87</v>
      </c>
      <c r="AM26" s="3"/>
      <c r="AN26" s="3"/>
      <c r="AO26" s="3"/>
      <c r="AP26" s="3"/>
      <c r="AQ26" s="3"/>
      <c r="AR26" s="3"/>
      <c r="AS26" s="3"/>
      <c r="AT26" s="3"/>
      <c r="AU26" s="3"/>
      <c r="AV26" s="19"/>
      <c r="AW26" s="3"/>
      <c r="AX26" s="3"/>
      <c r="AY26" s="4" t="s">
        <v>2969</v>
      </c>
      <c r="AZ26" s="3">
        <v>13</v>
      </c>
      <c r="BB26" s="24">
        <v>1</v>
      </c>
      <c r="BC26" s="3">
        <v>1</v>
      </c>
      <c r="BE26" s="211" t="s">
        <v>2970</v>
      </c>
      <c r="BF26" s="3">
        <v>-2</v>
      </c>
      <c r="BL26" s="3">
        <v>5</v>
      </c>
    </row>
    <row r="27" spans="1:102" ht="48" x14ac:dyDescent="0.25">
      <c r="A27" s="3">
        <v>26</v>
      </c>
      <c r="B27" s="3">
        <v>25</v>
      </c>
      <c r="C27" s="21">
        <v>14</v>
      </c>
      <c r="D27" s="897" t="s">
        <v>40</v>
      </c>
      <c r="G27" s="370">
        <v>2500</v>
      </c>
      <c r="J27" s="3">
        <v>1</v>
      </c>
      <c r="S27" s="3">
        <v>1</v>
      </c>
      <c r="V27" s="497"/>
      <c r="W27" s="436" t="s">
        <v>2984</v>
      </c>
      <c r="X27" s="436" t="s">
        <v>2984</v>
      </c>
      <c r="Y27" s="1256"/>
      <c r="Z27" s="211" t="s">
        <v>3000</v>
      </c>
      <c r="AA27" s="11" t="s">
        <v>3001</v>
      </c>
      <c r="AB27" s="65" t="s">
        <v>3002</v>
      </c>
      <c r="AC27" s="11"/>
      <c r="AD27" s="366"/>
      <c r="AE27" s="1103">
        <v>37500</v>
      </c>
      <c r="AF27" s="51"/>
      <c r="AG27" s="52"/>
      <c r="AH27" s="51"/>
      <c r="AI27" s="833" t="s">
        <v>2967</v>
      </c>
      <c r="AK27" s="1361" t="s">
        <v>2968</v>
      </c>
      <c r="AL27" s="42">
        <f t="shared" si="0"/>
        <v>47</v>
      </c>
      <c r="AM27" s="3"/>
      <c r="AN27" s="3"/>
      <c r="AO27" s="3"/>
      <c r="AP27" s="3"/>
      <c r="AQ27" s="3"/>
      <c r="AR27" s="3"/>
      <c r="AS27" s="3"/>
      <c r="AT27" s="3"/>
      <c r="AU27" s="3"/>
      <c r="AV27" s="19"/>
      <c r="AW27" s="3"/>
      <c r="AX27" s="3"/>
      <c r="AY27" s="4" t="s">
        <v>3003</v>
      </c>
      <c r="AZ27" s="3">
        <v>53</v>
      </c>
      <c r="BB27" s="24">
        <v>1</v>
      </c>
      <c r="BC27" s="3">
        <v>1</v>
      </c>
      <c r="BE27" s="211" t="s">
        <v>2970</v>
      </c>
      <c r="BF27" s="3">
        <v>-3</v>
      </c>
      <c r="BH27" s="11" t="s">
        <v>3004</v>
      </c>
      <c r="BI27" s="3">
        <v>-5</v>
      </c>
      <c r="BK27" s="13">
        <v>10</v>
      </c>
      <c r="CV27" s="13">
        <v>2</v>
      </c>
    </row>
    <row r="28" spans="1:102" s="142" customFormat="1" ht="30" x14ac:dyDescent="0.25">
      <c r="A28" s="46">
        <v>27</v>
      </c>
      <c r="B28" s="46">
        <v>26</v>
      </c>
      <c r="C28" s="21">
        <v>14</v>
      </c>
      <c r="D28" s="903" t="s">
        <v>41</v>
      </c>
      <c r="E28" s="133"/>
      <c r="F28" s="146"/>
      <c r="G28" s="371">
        <v>177</v>
      </c>
      <c r="H28" s="46"/>
      <c r="I28" s="143"/>
      <c r="J28" s="46">
        <v>1</v>
      </c>
      <c r="K28" s="46"/>
      <c r="L28" s="46">
        <v>1</v>
      </c>
      <c r="M28" s="46"/>
      <c r="N28" s="46"/>
      <c r="O28" s="46"/>
      <c r="P28" s="46"/>
      <c r="Q28" s="46"/>
      <c r="R28" s="46"/>
      <c r="S28" s="46"/>
      <c r="T28" s="46"/>
      <c r="U28" s="46"/>
      <c r="V28" s="433"/>
      <c r="W28" s="435" t="s">
        <v>2971</v>
      </c>
      <c r="X28" s="435" t="s">
        <v>2971</v>
      </c>
      <c r="Y28" s="1254"/>
      <c r="Z28" s="212" t="s">
        <v>3005</v>
      </c>
      <c r="AA28" s="218" t="s">
        <v>3006</v>
      </c>
      <c r="AB28" s="218" t="s">
        <v>3007</v>
      </c>
      <c r="AC28" s="218"/>
      <c r="AD28" s="687" t="s">
        <v>1853</v>
      </c>
      <c r="AE28" s="61"/>
      <c r="AF28" s="61"/>
      <c r="AG28" s="66"/>
      <c r="AH28" s="61"/>
      <c r="AI28" s="834" t="s">
        <v>2967</v>
      </c>
      <c r="AJ28" s="141"/>
      <c r="AK28" s="43" t="s">
        <v>2968</v>
      </c>
      <c r="AL28" s="42">
        <f t="shared" si="0"/>
        <v>45</v>
      </c>
      <c r="AM28" s="46"/>
      <c r="AN28" s="46"/>
      <c r="AO28" s="46"/>
      <c r="AP28" s="46"/>
      <c r="AQ28" s="46"/>
      <c r="AR28" s="46"/>
      <c r="AS28" s="46"/>
      <c r="AT28" s="46"/>
      <c r="AU28" s="46"/>
      <c r="AV28" s="68"/>
      <c r="AW28" s="46"/>
      <c r="AX28" s="46"/>
      <c r="AY28" s="60" t="s">
        <v>3003</v>
      </c>
      <c r="AZ28" s="46">
        <v>55</v>
      </c>
      <c r="BA28" s="46"/>
      <c r="BB28" s="24">
        <v>1</v>
      </c>
      <c r="BC28" s="46">
        <v>1</v>
      </c>
      <c r="BD28" s="1181"/>
      <c r="BE28" s="212" t="s">
        <v>2970</v>
      </c>
      <c r="BF28" s="3">
        <v>-3</v>
      </c>
      <c r="BG28" s="138"/>
      <c r="BH28" s="218"/>
      <c r="BI28" s="46"/>
      <c r="BJ28" s="138"/>
      <c r="BK28" s="98"/>
      <c r="BL28" s="46">
        <v>5</v>
      </c>
      <c r="BM28" s="46"/>
      <c r="BN28" s="212"/>
      <c r="BO28" s="218"/>
      <c r="BP28" s="218"/>
      <c r="BQ28" s="218"/>
      <c r="BR28" s="66"/>
      <c r="BS28" s="218"/>
      <c r="BT28" s="146"/>
      <c r="BU28" s="66"/>
      <c r="BV28" s="66"/>
      <c r="BW28" s="212"/>
      <c r="BX28" s="66"/>
      <c r="BY28" s="218"/>
      <c r="BZ28" s="218"/>
      <c r="CA28" s="66"/>
      <c r="CB28" s="218"/>
      <c r="CC28" s="146"/>
      <c r="CD28" s="66"/>
      <c r="CE28" s="66"/>
      <c r="CF28" s="212"/>
      <c r="CG28" s="66"/>
      <c r="CH28" s="218"/>
      <c r="CI28" s="61"/>
      <c r="CJ28" s="66"/>
      <c r="CK28" s="218"/>
      <c r="CL28" s="146"/>
      <c r="CM28" s="66"/>
      <c r="CN28" s="66"/>
      <c r="CP28" s="66"/>
      <c r="CQ28" s="66"/>
      <c r="CR28" s="66"/>
      <c r="CS28" s="61"/>
      <c r="CT28" s="66"/>
      <c r="CU28" s="66"/>
      <c r="CV28" s="98"/>
      <c r="CW28" s="46"/>
      <c r="CX28" s="46"/>
    </row>
    <row r="29" spans="1:102" ht="30" x14ac:dyDescent="0.25">
      <c r="A29" s="3">
        <v>28</v>
      </c>
      <c r="B29" s="3">
        <v>27</v>
      </c>
      <c r="C29" s="21">
        <v>14</v>
      </c>
      <c r="D29" s="900" t="s">
        <v>42</v>
      </c>
      <c r="G29" s="370">
        <v>106</v>
      </c>
      <c r="J29" s="63"/>
      <c r="K29" s="63"/>
      <c r="L29" s="63"/>
      <c r="M29" s="63"/>
      <c r="N29" s="63"/>
      <c r="O29" s="63"/>
      <c r="P29" s="63"/>
      <c r="Q29" s="63"/>
      <c r="R29" s="63"/>
      <c r="S29" s="63"/>
      <c r="T29" s="63"/>
      <c r="U29" s="63"/>
      <c r="V29" s="500" t="s">
        <v>2983</v>
      </c>
      <c r="W29" s="254" t="s">
        <v>1088</v>
      </c>
      <c r="X29" s="254" t="s">
        <v>1088</v>
      </c>
      <c r="Y29" s="1257"/>
      <c r="Z29" s="211" t="s">
        <v>2990</v>
      </c>
      <c r="AA29" s="11"/>
      <c r="AB29" s="11"/>
      <c r="AC29" s="11"/>
      <c r="AD29" s="366"/>
      <c r="AE29" s="51"/>
      <c r="AF29" s="51"/>
      <c r="AG29" s="52"/>
      <c r="AH29" s="52"/>
      <c r="AI29" s="833" t="s">
        <v>2967</v>
      </c>
      <c r="AK29" s="43" t="s">
        <v>2968</v>
      </c>
      <c r="AL29" s="42">
        <f t="shared" si="0"/>
        <v>98</v>
      </c>
      <c r="AM29" s="3"/>
      <c r="AN29" s="3"/>
      <c r="AO29" s="3"/>
      <c r="AP29" s="3"/>
      <c r="AQ29" s="3"/>
      <c r="AR29" s="3"/>
      <c r="AS29" s="3"/>
      <c r="AT29" s="3"/>
      <c r="AU29" s="3"/>
      <c r="AV29" s="19"/>
      <c r="AW29" s="3"/>
      <c r="AX29" s="3"/>
      <c r="AY29" s="4" t="s">
        <v>3003</v>
      </c>
      <c r="AZ29" s="3">
        <v>2</v>
      </c>
      <c r="BB29" s="24">
        <v>1</v>
      </c>
      <c r="BC29" s="3">
        <v>1</v>
      </c>
      <c r="BE29" s="211" t="s">
        <v>2970</v>
      </c>
      <c r="BF29" s="3">
        <v>-1</v>
      </c>
      <c r="BL29" s="3">
        <v>5</v>
      </c>
    </row>
    <row r="30" spans="1:102" ht="30" x14ac:dyDescent="0.25">
      <c r="A30" s="3">
        <v>29</v>
      </c>
      <c r="B30" s="3">
        <v>28</v>
      </c>
      <c r="C30" s="21">
        <v>14</v>
      </c>
      <c r="D30" s="900" t="s">
        <v>43</v>
      </c>
      <c r="G30" s="370">
        <v>229</v>
      </c>
      <c r="J30" s="63"/>
      <c r="K30" s="63"/>
      <c r="L30" s="63"/>
      <c r="M30" s="63"/>
      <c r="N30" s="63"/>
      <c r="O30" s="63"/>
      <c r="P30" s="63"/>
      <c r="Q30" s="63"/>
      <c r="R30" s="63"/>
      <c r="S30" s="63"/>
      <c r="T30" s="63"/>
      <c r="U30" s="63"/>
      <c r="V30" s="500" t="s">
        <v>2983</v>
      </c>
      <c r="W30" s="254" t="s">
        <v>1088</v>
      </c>
      <c r="X30" s="254" t="s">
        <v>1088</v>
      </c>
      <c r="Y30" s="1257"/>
      <c r="Z30" s="211" t="s">
        <v>2990</v>
      </c>
      <c r="AA30" s="11"/>
      <c r="AB30" s="11"/>
      <c r="AC30" s="11"/>
      <c r="AD30" s="366"/>
      <c r="AE30" s="51"/>
      <c r="AF30" s="51"/>
      <c r="AG30" s="52"/>
      <c r="AH30" s="52"/>
      <c r="AI30" s="833" t="s">
        <v>2967</v>
      </c>
      <c r="AK30" s="43" t="s">
        <v>2968</v>
      </c>
      <c r="AL30" s="42">
        <f t="shared" si="0"/>
        <v>76</v>
      </c>
      <c r="AM30" s="3"/>
      <c r="AN30" s="3"/>
      <c r="AO30" s="3"/>
      <c r="AP30" s="3"/>
      <c r="AQ30" s="3"/>
      <c r="AR30" s="3"/>
      <c r="AS30" s="3"/>
      <c r="AT30" s="3"/>
      <c r="AU30" s="3"/>
      <c r="AV30" s="19"/>
      <c r="AW30" s="3"/>
      <c r="AX30" s="3"/>
      <c r="AY30" s="4" t="s">
        <v>3003</v>
      </c>
      <c r="AZ30" s="3">
        <v>24</v>
      </c>
      <c r="BB30" s="24">
        <v>1</v>
      </c>
      <c r="BC30" s="3">
        <v>1</v>
      </c>
      <c r="BE30" s="211" t="s">
        <v>2970</v>
      </c>
      <c r="BF30" s="3">
        <v>-3</v>
      </c>
      <c r="BL30" s="3">
        <v>5</v>
      </c>
    </row>
    <row r="31" spans="1:102" s="142" customFormat="1" ht="45" x14ac:dyDescent="0.25">
      <c r="A31" s="46">
        <v>30</v>
      </c>
      <c r="B31" s="46">
        <v>29</v>
      </c>
      <c r="C31" s="21">
        <v>14</v>
      </c>
      <c r="D31" s="903" t="s">
        <v>44</v>
      </c>
      <c r="E31" s="133"/>
      <c r="F31" s="146"/>
      <c r="G31" s="371">
        <v>400</v>
      </c>
      <c r="H31" s="46">
        <v>529</v>
      </c>
      <c r="I31" s="143">
        <v>400</v>
      </c>
      <c r="J31" s="46"/>
      <c r="K31" s="46"/>
      <c r="L31" s="46"/>
      <c r="M31" s="46"/>
      <c r="N31" s="46"/>
      <c r="O31" s="46"/>
      <c r="P31" s="46"/>
      <c r="Q31" s="46"/>
      <c r="R31" s="46"/>
      <c r="S31" s="46"/>
      <c r="T31" s="46"/>
      <c r="U31" s="46"/>
      <c r="V31" s="433"/>
      <c r="W31" s="437" t="s">
        <v>2984</v>
      </c>
      <c r="X31" s="437" t="s">
        <v>2984</v>
      </c>
      <c r="Y31" s="1257"/>
      <c r="Z31" s="212" t="s">
        <v>3008</v>
      </c>
      <c r="AA31" s="218"/>
      <c r="AB31" s="218"/>
      <c r="AC31" s="218"/>
      <c r="AD31" s="687" t="s">
        <v>1853</v>
      </c>
      <c r="AE31" s="61"/>
      <c r="AF31" s="61"/>
      <c r="AG31" s="66"/>
      <c r="AH31" s="66"/>
      <c r="AI31" s="833" t="s">
        <v>2967</v>
      </c>
      <c r="AJ31" s="101"/>
      <c r="AK31" s="43" t="s">
        <v>2968</v>
      </c>
      <c r="AL31" s="42">
        <f t="shared" si="0"/>
        <v>60.5</v>
      </c>
      <c r="AM31" s="46"/>
      <c r="AN31" s="46"/>
      <c r="AO31" s="46"/>
      <c r="AP31" s="46"/>
      <c r="AQ31" s="46"/>
      <c r="AR31" s="46"/>
      <c r="AS31" s="46"/>
      <c r="AT31" s="46"/>
      <c r="AU31" s="46"/>
      <c r="AV31" s="68"/>
      <c r="AW31" s="46"/>
      <c r="AX31" s="46"/>
      <c r="AY31" s="60" t="s">
        <v>3003</v>
      </c>
      <c r="AZ31" s="46">
        <v>39.5</v>
      </c>
      <c r="BA31" s="46"/>
      <c r="BB31" s="793">
        <v>1</v>
      </c>
      <c r="BC31" s="3">
        <v>1</v>
      </c>
      <c r="BD31" s="1181"/>
      <c r="BE31" s="212" t="s">
        <v>2970</v>
      </c>
      <c r="BF31" s="3">
        <v>-3.5</v>
      </c>
      <c r="BG31" s="138"/>
      <c r="BH31" s="218"/>
      <c r="BI31" s="46"/>
      <c r="BJ31" s="138"/>
      <c r="BK31" s="98"/>
      <c r="BL31" s="46">
        <v>5</v>
      </c>
      <c r="BM31" s="46"/>
      <c r="BN31" s="212"/>
      <c r="BO31" s="218"/>
      <c r="BP31" s="218"/>
      <c r="BQ31" s="218"/>
      <c r="BR31" s="66"/>
      <c r="BS31" s="218"/>
      <c r="BT31" s="146"/>
      <c r="BU31" s="66"/>
      <c r="BV31" s="66"/>
      <c r="BW31" s="212"/>
      <c r="BX31" s="66"/>
      <c r="BY31" s="218"/>
      <c r="BZ31" s="218"/>
      <c r="CA31" s="66"/>
      <c r="CB31" s="218"/>
      <c r="CC31" s="146"/>
      <c r="CD31" s="66"/>
      <c r="CE31" s="66"/>
      <c r="CF31" s="212"/>
      <c r="CG31" s="66"/>
      <c r="CH31" s="218"/>
      <c r="CI31" s="61"/>
      <c r="CJ31" s="66"/>
      <c r="CK31" s="218"/>
      <c r="CL31" s="146"/>
      <c r="CM31" s="66"/>
      <c r="CN31" s="66"/>
      <c r="CP31" s="66"/>
      <c r="CQ31" s="66"/>
      <c r="CR31" s="66"/>
      <c r="CS31" s="61"/>
      <c r="CT31" s="66"/>
      <c r="CU31" s="66"/>
      <c r="CV31" s="98"/>
      <c r="CW31" s="46"/>
      <c r="CX31" s="46"/>
    </row>
    <row r="32" spans="1:102" ht="30" x14ac:dyDescent="0.25">
      <c r="A32" s="3">
        <v>31</v>
      </c>
      <c r="B32" s="3">
        <v>30</v>
      </c>
      <c r="C32" s="21">
        <v>14</v>
      </c>
      <c r="D32" s="900" t="s">
        <v>45</v>
      </c>
      <c r="G32" s="370">
        <v>189</v>
      </c>
      <c r="J32" s="63"/>
      <c r="K32" s="63"/>
      <c r="L32" s="63"/>
      <c r="M32" s="63"/>
      <c r="N32" s="63"/>
      <c r="O32" s="63"/>
      <c r="P32" s="63"/>
      <c r="Q32" s="63"/>
      <c r="R32" s="63"/>
      <c r="S32" s="63"/>
      <c r="T32" s="63"/>
      <c r="U32" s="63"/>
      <c r="V32" s="500" t="s">
        <v>2983</v>
      </c>
      <c r="W32" s="254" t="s">
        <v>1088</v>
      </c>
      <c r="X32" s="254" t="s">
        <v>1088</v>
      </c>
      <c r="Y32" s="1257"/>
      <c r="Z32" s="211" t="s">
        <v>2990</v>
      </c>
      <c r="AA32" s="11"/>
      <c r="AB32" s="11"/>
      <c r="AC32" s="11"/>
      <c r="AD32" s="366"/>
      <c r="AE32" s="51"/>
      <c r="AF32" s="51"/>
      <c r="AG32" s="52"/>
      <c r="AH32" s="52"/>
      <c r="AI32" s="833" t="s">
        <v>2967</v>
      </c>
      <c r="AK32" s="43" t="s">
        <v>2968</v>
      </c>
      <c r="AL32" s="42">
        <f t="shared" si="0"/>
        <v>83</v>
      </c>
      <c r="AM32" s="3"/>
      <c r="AN32" s="3"/>
      <c r="AO32" s="3"/>
      <c r="AP32" s="3"/>
      <c r="AQ32" s="3"/>
      <c r="AR32" s="3"/>
      <c r="AS32" s="3"/>
      <c r="AT32" s="3"/>
      <c r="AU32" s="3"/>
      <c r="AV32" s="19"/>
      <c r="AW32" s="3"/>
      <c r="AX32" s="3"/>
      <c r="AY32" s="4" t="s">
        <v>3003</v>
      </c>
      <c r="AZ32" s="3">
        <v>17</v>
      </c>
      <c r="BB32" s="24">
        <v>1</v>
      </c>
      <c r="BC32" s="3">
        <v>1</v>
      </c>
      <c r="BE32" s="211" t="s">
        <v>2970</v>
      </c>
      <c r="BF32" s="3">
        <v>-3</v>
      </c>
      <c r="BL32" s="3">
        <v>5</v>
      </c>
    </row>
    <row r="33" spans="1:102" ht="60" x14ac:dyDescent="0.25">
      <c r="A33" s="3">
        <v>32</v>
      </c>
      <c r="B33" s="3">
        <v>31</v>
      </c>
      <c r="C33" s="21">
        <v>14</v>
      </c>
      <c r="D33" s="900" t="s">
        <v>46</v>
      </c>
      <c r="G33" s="370">
        <v>5500</v>
      </c>
      <c r="J33" s="63"/>
      <c r="K33" s="63"/>
      <c r="L33" s="63"/>
      <c r="M33" s="63"/>
      <c r="N33" s="63"/>
      <c r="O33" s="63"/>
      <c r="P33" s="63"/>
      <c r="Q33" s="63"/>
      <c r="R33" s="63"/>
      <c r="S33" s="63"/>
      <c r="T33" s="63"/>
      <c r="U33" s="63"/>
      <c r="V33" s="500" t="s">
        <v>2983</v>
      </c>
      <c r="W33" s="254" t="s">
        <v>1088</v>
      </c>
      <c r="X33" s="254" t="s">
        <v>1088</v>
      </c>
      <c r="Y33" s="1257"/>
      <c r="Z33" s="211" t="s">
        <v>2990</v>
      </c>
      <c r="AA33" s="11"/>
      <c r="AB33" s="11"/>
      <c r="AC33" s="11"/>
      <c r="AD33" s="366"/>
      <c r="AE33" s="51"/>
      <c r="AF33" s="51"/>
      <c r="AG33" s="52"/>
      <c r="AH33" s="52"/>
      <c r="AI33" s="833" t="s">
        <v>2967</v>
      </c>
      <c r="AK33" s="43" t="s">
        <v>2968</v>
      </c>
      <c r="AL33" s="42">
        <f t="shared" si="0"/>
        <v>84</v>
      </c>
      <c r="AM33" s="3"/>
      <c r="AN33" s="3"/>
      <c r="AO33" s="3"/>
      <c r="AP33" s="3"/>
      <c r="AQ33" s="3"/>
      <c r="AR33" s="3"/>
      <c r="AS33" s="3"/>
      <c r="AT33" s="3"/>
      <c r="AU33" s="3"/>
      <c r="AV33" s="19"/>
      <c r="AW33" s="3"/>
      <c r="AX33" s="3"/>
      <c r="AY33" s="4" t="s">
        <v>3003</v>
      </c>
      <c r="AZ33" s="3">
        <v>16</v>
      </c>
      <c r="BB33" s="24">
        <v>1</v>
      </c>
      <c r="BC33" s="3">
        <v>1</v>
      </c>
      <c r="BE33" s="211" t="s">
        <v>2970</v>
      </c>
      <c r="BF33" s="3">
        <v>-3</v>
      </c>
      <c r="BL33" s="3">
        <v>5</v>
      </c>
      <c r="BQ33" s="11" t="s">
        <v>2985</v>
      </c>
      <c r="BR33" s="4">
        <v>25</v>
      </c>
    </row>
    <row r="34" spans="1:102" s="142" customFormat="1" ht="44.25" customHeight="1" x14ac:dyDescent="0.25">
      <c r="A34" s="46">
        <v>33</v>
      </c>
      <c r="B34" s="46">
        <v>32</v>
      </c>
      <c r="C34" s="21">
        <v>14</v>
      </c>
      <c r="D34" s="903" t="s">
        <v>47</v>
      </c>
      <c r="E34" s="133"/>
      <c r="F34" s="146"/>
      <c r="G34" s="371">
        <v>5364</v>
      </c>
      <c r="H34" s="46"/>
      <c r="I34" s="143"/>
      <c r="J34" s="46"/>
      <c r="K34" s="46"/>
      <c r="L34" s="46">
        <v>1</v>
      </c>
      <c r="M34" s="46"/>
      <c r="N34" s="46">
        <v>1</v>
      </c>
      <c r="O34" s="46"/>
      <c r="P34" s="46"/>
      <c r="Q34" s="46"/>
      <c r="R34" s="46"/>
      <c r="S34" s="46"/>
      <c r="T34" s="46"/>
      <c r="U34" s="46"/>
      <c r="V34" s="433"/>
      <c r="W34" s="435" t="s">
        <v>2971</v>
      </c>
      <c r="X34" s="435" t="s">
        <v>2971</v>
      </c>
      <c r="Y34" s="1254"/>
      <c r="Z34" s="212" t="s">
        <v>3009</v>
      </c>
      <c r="AA34" s="218" t="s">
        <v>3009</v>
      </c>
      <c r="AB34" s="218"/>
      <c r="AC34" s="218"/>
      <c r="AD34" s="687"/>
      <c r="AE34" s="61" t="s">
        <v>3010</v>
      </c>
      <c r="AF34" s="61"/>
      <c r="AG34" s="66"/>
      <c r="AH34" s="66"/>
      <c r="AI34" s="833" t="s">
        <v>2967</v>
      </c>
      <c r="AJ34" s="101"/>
      <c r="AK34" s="43" t="s">
        <v>2968</v>
      </c>
      <c r="AL34" s="42">
        <f t="shared" si="0"/>
        <v>38</v>
      </c>
      <c r="AM34" s="46"/>
      <c r="AN34" s="46"/>
      <c r="AO34" s="46"/>
      <c r="AP34" s="46"/>
      <c r="AQ34" s="46"/>
      <c r="AR34" s="46"/>
      <c r="AS34" s="46"/>
      <c r="AT34" s="46"/>
      <c r="AU34" s="46"/>
      <c r="AV34" s="68"/>
      <c r="AW34" s="46"/>
      <c r="AX34" s="46"/>
      <c r="AY34" s="60" t="s">
        <v>3003</v>
      </c>
      <c r="AZ34" s="46">
        <v>62</v>
      </c>
      <c r="BA34" s="46"/>
      <c r="BB34" s="24">
        <v>1</v>
      </c>
      <c r="BC34" s="3">
        <v>1</v>
      </c>
      <c r="BD34" s="1181"/>
      <c r="BE34" s="212" t="s">
        <v>2970</v>
      </c>
      <c r="BF34" s="3">
        <v>-4</v>
      </c>
      <c r="BG34" s="138"/>
      <c r="BH34" s="218"/>
      <c r="BI34" s="46"/>
      <c r="BJ34" s="138"/>
      <c r="BK34" s="98"/>
      <c r="BL34" s="46">
        <v>5</v>
      </c>
      <c r="BM34" s="46"/>
      <c r="BN34" s="212" t="s">
        <v>2977</v>
      </c>
      <c r="BO34" s="218">
        <v>1</v>
      </c>
      <c r="BP34" s="218"/>
      <c r="BQ34" s="218"/>
      <c r="BR34" s="66"/>
      <c r="BS34" s="218"/>
      <c r="BT34" s="146">
        <v>2</v>
      </c>
      <c r="BU34" s="66"/>
      <c r="BV34" s="66"/>
      <c r="BW34" s="212" t="s">
        <v>2978</v>
      </c>
      <c r="BX34" s="66">
        <v>2</v>
      </c>
      <c r="BY34" s="218"/>
      <c r="BZ34" s="218"/>
      <c r="CA34" s="66"/>
      <c r="CB34" s="218"/>
      <c r="CC34" s="146">
        <v>3</v>
      </c>
      <c r="CD34" s="66"/>
      <c r="CE34" s="66"/>
      <c r="CF34" s="212" t="s">
        <v>2979</v>
      </c>
      <c r="CG34" s="66">
        <v>2</v>
      </c>
      <c r="CH34" s="218"/>
      <c r="CI34" s="61"/>
      <c r="CJ34" s="66"/>
      <c r="CK34" s="218"/>
      <c r="CL34" s="146">
        <v>4</v>
      </c>
      <c r="CM34" s="66"/>
      <c r="CN34" s="66"/>
      <c r="CP34" s="66"/>
      <c r="CQ34" s="66"/>
      <c r="CR34" s="66"/>
      <c r="CS34" s="61"/>
      <c r="CT34" s="66"/>
      <c r="CU34" s="66"/>
      <c r="CV34" s="98"/>
      <c r="CW34" s="46"/>
      <c r="CX34" s="46"/>
    </row>
    <row r="35" spans="1:102" s="142" customFormat="1" ht="36.75" customHeight="1" x14ac:dyDescent="0.25">
      <c r="A35" s="46">
        <v>34</v>
      </c>
      <c r="B35" s="46">
        <v>32</v>
      </c>
      <c r="C35" s="21">
        <v>14</v>
      </c>
      <c r="D35" s="903" t="s">
        <v>47</v>
      </c>
      <c r="E35" s="133"/>
      <c r="F35" s="146"/>
      <c r="G35" s="371">
        <v>5364</v>
      </c>
      <c r="H35" s="46"/>
      <c r="I35" s="143"/>
      <c r="J35" s="46"/>
      <c r="K35" s="46"/>
      <c r="L35" s="46">
        <v>1</v>
      </c>
      <c r="M35" s="46"/>
      <c r="N35" s="46">
        <v>1</v>
      </c>
      <c r="O35" s="46"/>
      <c r="P35" s="46"/>
      <c r="Q35" s="46"/>
      <c r="R35" s="46"/>
      <c r="S35" s="46"/>
      <c r="T35" s="46"/>
      <c r="U35" s="46"/>
      <c r="V35" s="433"/>
      <c r="W35" s="437" t="s">
        <v>2971</v>
      </c>
      <c r="X35" s="437" t="s">
        <v>2971</v>
      </c>
      <c r="Y35" s="1257"/>
      <c r="Z35" s="211" t="s">
        <v>3009</v>
      </c>
      <c r="AA35" s="218"/>
      <c r="AB35" s="218"/>
      <c r="AC35" s="218"/>
      <c r="AD35" s="687"/>
      <c r="AE35" s="61" t="s">
        <v>3010</v>
      </c>
      <c r="AF35" s="61"/>
      <c r="AG35" s="66"/>
      <c r="AH35" s="66"/>
      <c r="AI35" s="833" t="s">
        <v>2967</v>
      </c>
      <c r="AJ35" s="101"/>
      <c r="AK35" s="43" t="s">
        <v>2968</v>
      </c>
      <c r="AL35" s="42">
        <f t="shared" si="0"/>
        <v>38</v>
      </c>
      <c r="AM35" s="46"/>
      <c r="AN35" s="46"/>
      <c r="AO35" s="46"/>
      <c r="AP35" s="46"/>
      <c r="AQ35" s="46"/>
      <c r="AR35" s="46"/>
      <c r="AS35" s="46"/>
      <c r="AT35" s="46"/>
      <c r="AU35" s="46"/>
      <c r="AV35" s="68"/>
      <c r="AW35" s="46"/>
      <c r="AX35" s="46"/>
      <c r="AY35" s="60" t="s">
        <v>3003</v>
      </c>
      <c r="AZ35" s="46">
        <v>62</v>
      </c>
      <c r="BA35" s="46"/>
      <c r="BB35" s="147">
        <v>1</v>
      </c>
      <c r="BC35" s="3">
        <v>1</v>
      </c>
      <c r="BD35" s="1181"/>
      <c r="BE35" s="212"/>
      <c r="BF35" s="3"/>
      <c r="BG35" s="138"/>
      <c r="BH35" s="218"/>
      <c r="BI35" s="46"/>
      <c r="BJ35" s="138"/>
      <c r="BK35" s="98"/>
      <c r="BL35" s="46">
        <v>5</v>
      </c>
      <c r="BM35" s="46"/>
      <c r="BN35" s="212"/>
      <c r="BO35" s="218"/>
      <c r="BP35" s="218"/>
      <c r="BQ35" s="218" t="s">
        <v>3011</v>
      </c>
      <c r="BR35" s="66">
        <v>18</v>
      </c>
      <c r="BS35" s="218"/>
      <c r="BT35" s="146">
        <v>20</v>
      </c>
      <c r="BU35" s="66"/>
      <c r="BV35" s="66"/>
      <c r="BW35" s="212"/>
      <c r="BX35" s="66"/>
      <c r="BY35" s="218"/>
      <c r="BZ35" s="218" t="s">
        <v>3011</v>
      </c>
      <c r="CA35" s="66">
        <v>51</v>
      </c>
      <c r="CB35" s="218"/>
      <c r="CC35" s="146">
        <v>30</v>
      </c>
      <c r="CD35" s="66"/>
      <c r="CE35" s="66"/>
      <c r="CF35" s="212"/>
      <c r="CG35" s="66"/>
      <c r="CH35" s="218"/>
      <c r="CI35" s="61" t="s">
        <v>3012</v>
      </c>
      <c r="CJ35" s="66">
        <v>6</v>
      </c>
      <c r="CK35" s="218"/>
      <c r="CL35" s="146"/>
      <c r="CM35" s="66">
        <v>40</v>
      </c>
      <c r="CN35" s="66"/>
      <c r="CP35" s="66"/>
      <c r="CQ35" s="66"/>
      <c r="CR35" s="66"/>
      <c r="CS35" s="61"/>
      <c r="CT35" s="66"/>
      <c r="CU35" s="66"/>
      <c r="CV35" s="98"/>
      <c r="CW35" s="46"/>
      <c r="CX35" s="46">
        <v>2</v>
      </c>
    </row>
    <row r="36" spans="1:102" ht="30" x14ac:dyDescent="0.25">
      <c r="A36" s="3">
        <v>35</v>
      </c>
      <c r="B36" s="3">
        <v>33</v>
      </c>
      <c r="C36" s="21">
        <v>14</v>
      </c>
      <c r="D36" s="900" t="s">
        <v>48</v>
      </c>
      <c r="G36" s="370">
        <v>410</v>
      </c>
      <c r="J36" s="63"/>
      <c r="K36" s="63"/>
      <c r="L36" s="63"/>
      <c r="M36" s="63"/>
      <c r="N36" s="63"/>
      <c r="O36" s="63"/>
      <c r="P36" s="63"/>
      <c r="Q36" s="63"/>
      <c r="R36" s="63"/>
      <c r="S36" s="63"/>
      <c r="T36" s="63"/>
      <c r="U36" s="63"/>
      <c r="V36" s="500" t="s">
        <v>2983</v>
      </c>
      <c r="W36" s="254" t="s">
        <v>1088</v>
      </c>
      <c r="X36" s="254" t="s">
        <v>1088</v>
      </c>
      <c r="Y36" s="1257"/>
      <c r="Z36" s="211" t="s">
        <v>2990</v>
      </c>
      <c r="AA36" s="11"/>
      <c r="AB36" s="11"/>
      <c r="AC36" s="11"/>
      <c r="AD36" s="230" t="s">
        <v>1392</v>
      </c>
      <c r="AI36" s="833" t="s">
        <v>2967</v>
      </c>
      <c r="AK36" s="43" t="s">
        <v>2968</v>
      </c>
      <c r="AL36" s="42">
        <f t="shared" si="0"/>
        <v>96</v>
      </c>
      <c r="AM36" s="3"/>
      <c r="AN36" s="3"/>
      <c r="AO36" s="3"/>
      <c r="AP36" s="3"/>
      <c r="AQ36" s="3"/>
      <c r="AR36" s="3"/>
      <c r="AS36" s="3"/>
      <c r="AT36" s="3"/>
      <c r="AU36" s="3"/>
      <c r="AV36" s="19"/>
      <c r="AW36" s="3"/>
      <c r="AX36" s="3"/>
      <c r="AY36" s="4" t="s">
        <v>3003</v>
      </c>
      <c r="AZ36" s="3">
        <v>4</v>
      </c>
      <c r="BB36" s="24">
        <v>1</v>
      </c>
      <c r="BC36" s="3">
        <v>1</v>
      </c>
      <c r="BE36" s="1370" t="s">
        <v>2970</v>
      </c>
      <c r="BF36" s="1369">
        <v>-2</v>
      </c>
      <c r="BL36" s="3">
        <v>5</v>
      </c>
    </row>
    <row r="37" spans="1:102" ht="30" x14ac:dyDescent="0.25">
      <c r="A37" s="3">
        <v>36</v>
      </c>
      <c r="B37" s="3">
        <v>34</v>
      </c>
      <c r="C37" s="21">
        <v>14</v>
      </c>
      <c r="D37" s="900" t="s">
        <v>49</v>
      </c>
      <c r="G37" s="370">
        <v>124</v>
      </c>
      <c r="J37" s="63"/>
      <c r="K37" s="63"/>
      <c r="L37" s="63"/>
      <c r="M37" s="63"/>
      <c r="N37" s="63"/>
      <c r="O37" s="63"/>
      <c r="P37" s="63"/>
      <c r="Q37" s="63"/>
      <c r="R37" s="63"/>
      <c r="S37" s="63"/>
      <c r="T37" s="63"/>
      <c r="U37" s="63"/>
      <c r="V37" s="500" t="s">
        <v>2983</v>
      </c>
      <c r="W37" s="254" t="s">
        <v>1088</v>
      </c>
      <c r="X37" s="254" t="s">
        <v>1088</v>
      </c>
      <c r="Y37" s="1257"/>
      <c r="Z37" s="211" t="s">
        <v>2990</v>
      </c>
      <c r="AA37" s="11"/>
      <c r="AB37" s="11"/>
      <c r="AC37" s="11"/>
      <c r="AD37" s="366"/>
      <c r="AE37" s="51"/>
      <c r="AF37" s="51"/>
      <c r="AG37" s="52"/>
      <c r="AH37" s="52"/>
      <c r="AI37" s="833" t="s">
        <v>2967</v>
      </c>
      <c r="AK37" s="43" t="s">
        <v>2968</v>
      </c>
      <c r="AL37" s="42">
        <f t="shared" si="0"/>
        <v>96</v>
      </c>
      <c r="AM37" s="3"/>
      <c r="AN37" s="3"/>
      <c r="AO37" s="3"/>
      <c r="AP37" s="3"/>
      <c r="AQ37" s="3"/>
      <c r="AR37" s="3"/>
      <c r="AS37" s="3"/>
      <c r="AT37" s="3"/>
      <c r="AU37" s="3"/>
      <c r="AV37" s="19"/>
      <c r="AW37" s="3"/>
      <c r="AX37" s="3"/>
      <c r="AY37" s="4" t="s">
        <v>3003</v>
      </c>
      <c r="AZ37" s="3">
        <v>4</v>
      </c>
      <c r="BB37" s="24">
        <v>1</v>
      </c>
      <c r="BC37" s="3">
        <v>1</v>
      </c>
      <c r="BE37" s="1370" t="s">
        <v>2970</v>
      </c>
      <c r="BF37" s="1369">
        <v>-2</v>
      </c>
      <c r="BL37" s="3">
        <v>5</v>
      </c>
    </row>
    <row r="38" spans="1:102" ht="30" x14ac:dyDescent="0.25">
      <c r="A38" s="3">
        <v>37</v>
      </c>
      <c r="B38" s="3">
        <v>35</v>
      </c>
      <c r="C38" s="21">
        <v>14</v>
      </c>
      <c r="D38" s="900" t="s">
        <v>50</v>
      </c>
      <c r="G38" s="370">
        <v>154</v>
      </c>
      <c r="J38" s="63"/>
      <c r="K38" s="63"/>
      <c r="L38" s="63"/>
      <c r="M38" s="63"/>
      <c r="N38" s="63"/>
      <c r="O38" s="63"/>
      <c r="P38" s="63"/>
      <c r="Q38" s="63"/>
      <c r="R38" s="63"/>
      <c r="S38" s="63"/>
      <c r="T38" s="63"/>
      <c r="U38" s="63"/>
      <c r="V38" s="500" t="s">
        <v>2983</v>
      </c>
      <c r="W38" s="254" t="s">
        <v>1088</v>
      </c>
      <c r="X38" s="254" t="s">
        <v>1088</v>
      </c>
      <c r="Y38" s="1257"/>
      <c r="Z38" s="211" t="s">
        <v>2990</v>
      </c>
      <c r="AA38" s="11"/>
      <c r="AB38" s="11"/>
      <c r="AC38" s="11"/>
      <c r="AD38" s="366"/>
      <c r="AE38" s="51"/>
      <c r="AF38" s="51"/>
      <c r="AG38" s="52"/>
      <c r="AH38" s="52"/>
      <c r="AI38" s="833" t="s">
        <v>2967</v>
      </c>
      <c r="AK38" s="43" t="s">
        <v>2968</v>
      </c>
      <c r="AL38" s="42">
        <f>100-AZ38</f>
        <v>81</v>
      </c>
      <c r="AM38" s="3"/>
      <c r="AN38" s="3"/>
      <c r="AO38" s="3"/>
      <c r="AP38" s="3"/>
      <c r="AQ38" s="3"/>
      <c r="AR38" s="3"/>
      <c r="AS38" s="3"/>
      <c r="AT38" s="3"/>
      <c r="AU38" s="3"/>
      <c r="AV38" s="19"/>
      <c r="AW38" s="3"/>
      <c r="AX38" s="3"/>
      <c r="AY38" s="4" t="s">
        <v>3003</v>
      </c>
      <c r="AZ38" s="3">
        <v>19</v>
      </c>
      <c r="BB38" s="24">
        <v>1</v>
      </c>
      <c r="BC38" s="3">
        <v>1</v>
      </c>
      <c r="BE38" s="211" t="s">
        <v>2970</v>
      </c>
      <c r="BF38" s="3">
        <v>-4</v>
      </c>
      <c r="BL38" s="3">
        <v>5</v>
      </c>
    </row>
    <row r="39" spans="1:102" ht="33" customHeight="1" x14ac:dyDescent="0.25">
      <c r="A39" s="3">
        <v>38</v>
      </c>
      <c r="B39" s="3">
        <v>36</v>
      </c>
      <c r="C39" s="21">
        <v>14</v>
      </c>
      <c r="D39" s="904" t="s">
        <v>51</v>
      </c>
      <c r="G39" s="323">
        <v>210</v>
      </c>
      <c r="H39" s="3">
        <v>247</v>
      </c>
      <c r="I39" s="12">
        <v>210</v>
      </c>
      <c r="J39" s="63"/>
      <c r="K39" s="63"/>
      <c r="L39" s="63"/>
      <c r="M39" s="63"/>
      <c r="N39" s="63"/>
      <c r="O39" s="63"/>
      <c r="P39" s="63"/>
      <c r="Q39" s="63"/>
      <c r="R39" s="63"/>
      <c r="S39" s="63"/>
      <c r="T39" s="63"/>
      <c r="U39" s="63"/>
      <c r="V39" s="500" t="s">
        <v>2983</v>
      </c>
      <c r="W39" s="437" t="s">
        <v>1131</v>
      </c>
      <c r="X39" s="437" t="s">
        <v>1131</v>
      </c>
      <c r="Y39" s="1254"/>
      <c r="Z39" s="211" t="s">
        <v>2990</v>
      </c>
      <c r="AA39" s="11"/>
      <c r="AB39" s="11"/>
      <c r="AC39" s="11"/>
      <c r="AD39" s="230" t="s">
        <v>1853</v>
      </c>
      <c r="AI39" s="833" t="s">
        <v>2967</v>
      </c>
      <c r="AK39" s="43" t="s">
        <v>2968</v>
      </c>
      <c r="AL39" s="42">
        <f>100-AZ39</f>
        <v>56</v>
      </c>
      <c r="AM39" s="3"/>
      <c r="AN39" s="3"/>
      <c r="AO39" s="3"/>
      <c r="AP39" s="3"/>
      <c r="AQ39" s="3"/>
      <c r="AR39" s="3"/>
      <c r="AS39" s="3"/>
      <c r="AT39" s="3"/>
      <c r="AU39" s="3"/>
      <c r="AV39" s="19"/>
      <c r="AW39" s="3"/>
      <c r="AX39" s="3"/>
      <c r="AY39" s="4" t="s">
        <v>3003</v>
      </c>
      <c r="AZ39" s="3">
        <v>44</v>
      </c>
      <c r="BB39" s="182">
        <v>1</v>
      </c>
      <c r="BC39" s="3">
        <v>1</v>
      </c>
      <c r="BE39" s="211" t="s">
        <v>2970</v>
      </c>
      <c r="BF39" s="3">
        <v>-5</v>
      </c>
      <c r="BL39" s="3">
        <v>5</v>
      </c>
    </row>
    <row r="40" spans="1:102" ht="30" x14ac:dyDescent="0.25">
      <c r="A40" s="3">
        <v>39</v>
      </c>
      <c r="B40" s="3">
        <v>37</v>
      </c>
      <c r="C40" s="21">
        <v>14</v>
      </c>
      <c r="D40" s="904" t="s">
        <v>52</v>
      </c>
      <c r="G40" s="323">
        <v>476</v>
      </c>
      <c r="H40" s="3">
        <v>476</v>
      </c>
      <c r="I40" s="12">
        <v>615</v>
      </c>
      <c r="J40" s="63"/>
      <c r="K40" s="63"/>
      <c r="L40" s="63"/>
      <c r="M40" s="63"/>
      <c r="N40" s="63"/>
      <c r="O40" s="63"/>
      <c r="P40" s="63"/>
      <c r="Q40" s="63"/>
      <c r="R40" s="63"/>
      <c r="S40" s="63"/>
      <c r="T40" s="63"/>
      <c r="U40" s="63"/>
      <c r="V40" s="500" t="s">
        <v>2983</v>
      </c>
      <c r="W40" s="437" t="s">
        <v>1131</v>
      </c>
      <c r="X40" s="437" t="s">
        <v>1131</v>
      </c>
      <c r="Y40" s="1254"/>
      <c r="Z40" s="211" t="s">
        <v>2990</v>
      </c>
      <c r="AA40" s="11"/>
      <c r="AB40" s="11"/>
      <c r="AC40" s="11"/>
      <c r="AD40" s="230" t="s">
        <v>3013</v>
      </c>
      <c r="AI40" s="833" t="s">
        <v>2967</v>
      </c>
      <c r="AK40" s="43" t="s">
        <v>2968</v>
      </c>
      <c r="AL40" s="42">
        <f>100-AZ40</f>
        <v>52</v>
      </c>
      <c r="AM40" s="3"/>
      <c r="AN40" s="3"/>
      <c r="AO40" s="3"/>
      <c r="AP40" s="3"/>
      <c r="AQ40" s="3"/>
      <c r="AR40" s="3"/>
      <c r="AS40" s="3"/>
      <c r="AT40" s="3"/>
      <c r="AU40" s="3"/>
      <c r="AV40" s="19"/>
      <c r="AW40" s="3"/>
      <c r="AX40" s="3"/>
      <c r="AY40" s="4" t="s">
        <v>3003</v>
      </c>
      <c r="AZ40" s="3">
        <v>48</v>
      </c>
      <c r="BB40" s="182">
        <v>1</v>
      </c>
      <c r="BC40" s="3">
        <v>1</v>
      </c>
      <c r="BE40" s="211" t="s">
        <v>2970</v>
      </c>
      <c r="BF40" s="3">
        <v>-5</v>
      </c>
      <c r="BL40" s="3">
        <v>5</v>
      </c>
    </row>
    <row r="41" spans="1:102" ht="71.25" customHeight="1" x14ac:dyDescent="0.25">
      <c r="A41" s="3">
        <v>40</v>
      </c>
      <c r="B41" s="3">
        <v>38</v>
      </c>
      <c r="C41" s="21">
        <v>14</v>
      </c>
      <c r="D41" s="898" t="s">
        <v>53</v>
      </c>
      <c r="G41" s="370">
        <v>232</v>
      </c>
      <c r="J41" s="3">
        <v>1</v>
      </c>
      <c r="P41" s="46">
        <v>1</v>
      </c>
      <c r="S41" s="3">
        <v>1</v>
      </c>
      <c r="W41" s="448" t="s">
        <v>2984</v>
      </c>
      <c r="X41" s="448" t="s">
        <v>2984</v>
      </c>
      <c r="Y41" s="1256"/>
      <c r="Z41" s="211" t="s">
        <v>3014</v>
      </c>
      <c r="AA41" s="11" t="s">
        <v>3002</v>
      </c>
      <c r="AB41" s="11" t="s">
        <v>3015</v>
      </c>
      <c r="AC41" s="11"/>
      <c r="AE41" s="688">
        <v>37500</v>
      </c>
      <c r="AI41" s="833" t="s">
        <v>2967</v>
      </c>
      <c r="AK41" s="43" t="s">
        <v>2968</v>
      </c>
      <c r="AL41" s="42">
        <f t="shared" si="0"/>
        <v>48</v>
      </c>
      <c r="AM41" s="3"/>
      <c r="AN41" s="3">
        <v>11</v>
      </c>
      <c r="AO41" s="3"/>
      <c r="AP41" s="3">
        <v>0</v>
      </c>
      <c r="AQ41" s="3"/>
      <c r="AR41" s="3">
        <v>19</v>
      </c>
      <c r="AS41" s="3"/>
      <c r="AT41" s="3"/>
      <c r="AU41" s="3"/>
      <c r="AV41" s="6" t="s">
        <v>3016</v>
      </c>
      <c r="AW41" s="3">
        <v>23</v>
      </c>
      <c r="AX41" s="3"/>
      <c r="AY41" s="4" t="s">
        <v>3003</v>
      </c>
      <c r="AZ41" s="3">
        <v>52</v>
      </c>
      <c r="BB41" s="24">
        <v>1</v>
      </c>
      <c r="BC41" s="3">
        <v>1</v>
      </c>
      <c r="BE41" s="211" t="s">
        <v>2970</v>
      </c>
      <c r="BF41" s="3">
        <v>-5</v>
      </c>
      <c r="BL41" s="3">
        <v>5</v>
      </c>
      <c r="BN41" s="211" t="s">
        <v>2977</v>
      </c>
      <c r="BO41" s="11">
        <v>2</v>
      </c>
      <c r="BT41" s="14">
        <v>2</v>
      </c>
      <c r="BW41" s="211" t="s">
        <v>2978</v>
      </c>
      <c r="BX41" s="4">
        <v>0</v>
      </c>
      <c r="CC41" s="14">
        <v>3</v>
      </c>
      <c r="CF41" s="211" t="s">
        <v>2979</v>
      </c>
      <c r="CG41" s="4">
        <v>0</v>
      </c>
      <c r="CL41" s="14">
        <v>4</v>
      </c>
    </row>
    <row r="42" spans="1:102" ht="90" x14ac:dyDescent="0.25">
      <c r="A42" s="3">
        <v>41</v>
      </c>
      <c r="B42" s="3">
        <v>38</v>
      </c>
      <c r="C42" s="21">
        <v>14</v>
      </c>
      <c r="D42" s="898" t="s">
        <v>53</v>
      </c>
      <c r="G42" s="370">
        <v>232</v>
      </c>
      <c r="J42" s="3">
        <v>1</v>
      </c>
      <c r="P42" s="46">
        <v>1</v>
      </c>
      <c r="S42" s="3">
        <v>1</v>
      </c>
      <c r="W42" s="448" t="s">
        <v>2984</v>
      </c>
      <c r="X42" s="448" t="s">
        <v>2984</v>
      </c>
      <c r="Y42" s="1256"/>
      <c r="Z42" s="211" t="s">
        <v>3014</v>
      </c>
      <c r="AA42" s="11" t="s">
        <v>3002</v>
      </c>
      <c r="AB42" s="11" t="s">
        <v>3015</v>
      </c>
      <c r="AC42" s="11"/>
      <c r="AE42" s="688">
        <v>37500</v>
      </c>
      <c r="AI42" s="833" t="s">
        <v>2967</v>
      </c>
      <c r="AK42" s="19" t="s">
        <v>3017</v>
      </c>
      <c r="AL42" s="3">
        <v>46</v>
      </c>
      <c r="AM42" s="3"/>
      <c r="AN42" s="3">
        <v>11</v>
      </c>
      <c r="AO42" s="3"/>
      <c r="AP42" s="3">
        <v>0</v>
      </c>
      <c r="AQ42" s="3"/>
      <c r="AR42" s="3">
        <v>19</v>
      </c>
      <c r="AS42" s="3"/>
      <c r="AT42" s="3"/>
      <c r="AU42" s="3"/>
      <c r="AV42" s="6" t="s">
        <v>3016</v>
      </c>
      <c r="AW42" s="3">
        <v>23</v>
      </c>
      <c r="AX42" s="3"/>
      <c r="AY42" s="4" t="s">
        <v>3018</v>
      </c>
      <c r="AZ42" s="3">
        <v>1</v>
      </c>
      <c r="BC42" s="3">
        <v>1</v>
      </c>
      <c r="BE42" s="211" t="s">
        <v>2970</v>
      </c>
      <c r="BF42" s="3">
        <v>-3</v>
      </c>
      <c r="BH42" s="11" t="s">
        <v>3011</v>
      </c>
      <c r="BI42" s="3">
        <v>-5</v>
      </c>
      <c r="BK42" s="13">
        <v>1</v>
      </c>
      <c r="BM42" s="3">
        <v>10</v>
      </c>
      <c r="BQ42" s="11" t="s">
        <v>3011</v>
      </c>
      <c r="BR42" s="4">
        <v>23</v>
      </c>
      <c r="BT42" s="14">
        <v>20</v>
      </c>
      <c r="BW42" s="211" t="s">
        <v>2978</v>
      </c>
      <c r="BX42" s="4">
        <v>0</v>
      </c>
      <c r="BZ42" s="11" t="s">
        <v>3011</v>
      </c>
      <c r="CA42" s="4">
        <v>0</v>
      </c>
      <c r="CC42" s="14">
        <v>330</v>
      </c>
      <c r="CI42" s="6" t="s">
        <v>3011</v>
      </c>
      <c r="CJ42" s="4">
        <v>8</v>
      </c>
      <c r="CL42" s="14">
        <v>40</v>
      </c>
      <c r="CX42" s="3">
        <v>2</v>
      </c>
    </row>
    <row r="43" spans="1:102" ht="30" x14ac:dyDescent="0.25">
      <c r="A43" s="3">
        <v>42</v>
      </c>
      <c r="B43" s="3">
        <v>39</v>
      </c>
      <c r="C43" s="21">
        <v>14</v>
      </c>
      <c r="D43" s="898" t="s">
        <v>54</v>
      </c>
      <c r="G43" s="370">
        <v>176</v>
      </c>
      <c r="V43" s="107" t="s">
        <v>2983</v>
      </c>
      <c r="W43" s="436" t="s">
        <v>1088</v>
      </c>
      <c r="X43" s="436" t="s">
        <v>1088</v>
      </c>
      <c r="Y43" s="1256"/>
      <c r="Z43" s="211" t="s">
        <v>2990</v>
      </c>
      <c r="AA43" s="11"/>
      <c r="AB43" s="11"/>
      <c r="AC43" s="11"/>
      <c r="AD43" s="366"/>
      <c r="AE43" s="51"/>
      <c r="AF43" s="51"/>
      <c r="AG43" s="52"/>
      <c r="AH43" s="52"/>
      <c r="AI43" s="833" t="s">
        <v>2967</v>
      </c>
      <c r="AK43" s="43" t="s">
        <v>2968</v>
      </c>
      <c r="AL43" s="42">
        <f t="shared" ref="AL43" si="1">100-AZ43</f>
        <v>63</v>
      </c>
      <c r="AM43" s="3"/>
      <c r="AN43" s="3"/>
      <c r="AO43" s="3"/>
      <c r="AP43" s="3"/>
      <c r="AQ43" s="3"/>
      <c r="AR43" s="3"/>
      <c r="AS43" s="3"/>
      <c r="AT43" s="3"/>
      <c r="AU43" s="3"/>
      <c r="AV43" s="19"/>
      <c r="AW43" s="3"/>
      <c r="AX43" s="3"/>
      <c r="AY43" s="4" t="s">
        <v>3003</v>
      </c>
      <c r="AZ43" s="3">
        <v>37</v>
      </c>
      <c r="BB43" s="24">
        <v>1</v>
      </c>
      <c r="BC43" s="3">
        <v>1</v>
      </c>
      <c r="BE43" s="211" t="s">
        <v>2970</v>
      </c>
      <c r="BF43" s="3">
        <v>-5</v>
      </c>
      <c r="BL43" s="3">
        <v>5</v>
      </c>
    </row>
    <row r="44" spans="1:102" ht="30" x14ac:dyDescent="0.25">
      <c r="A44" s="3">
        <v>43</v>
      </c>
      <c r="B44" s="3">
        <v>40</v>
      </c>
      <c r="C44" s="21">
        <v>14</v>
      </c>
      <c r="D44" s="903" t="s">
        <v>55</v>
      </c>
      <c r="E44" s="64" t="s">
        <v>3019</v>
      </c>
      <c r="F44" s="14">
        <v>62</v>
      </c>
      <c r="G44" s="370">
        <v>445</v>
      </c>
      <c r="V44" s="107" t="s">
        <v>2983</v>
      </c>
      <c r="W44" s="254" t="s">
        <v>2971</v>
      </c>
      <c r="X44" s="254" t="s">
        <v>2971</v>
      </c>
      <c r="Y44" s="1257"/>
      <c r="Z44" s="1105" t="s">
        <v>3005</v>
      </c>
      <c r="AA44" s="11"/>
      <c r="AB44" s="11"/>
      <c r="AC44" s="11"/>
      <c r="AD44" s="366"/>
      <c r="AE44" s="51"/>
      <c r="AF44" s="51"/>
      <c r="AG44" s="52"/>
      <c r="AH44" s="52"/>
      <c r="AI44" s="833" t="s">
        <v>2967</v>
      </c>
      <c r="AK44" s="43" t="s">
        <v>2968</v>
      </c>
      <c r="AL44" s="42">
        <f t="shared" ref="AL44:AL53" si="2">100-AZ44</f>
        <v>97</v>
      </c>
      <c r="AM44" s="3"/>
      <c r="AN44" s="3"/>
      <c r="AO44" s="3"/>
      <c r="AP44" s="3"/>
      <c r="AQ44" s="3"/>
      <c r="AR44" s="3"/>
      <c r="AS44" s="3"/>
      <c r="AT44" s="3"/>
      <c r="AU44" s="3"/>
      <c r="AV44" s="19"/>
      <c r="AW44" s="3"/>
      <c r="AX44" s="3"/>
      <c r="AY44" s="4" t="s">
        <v>3003</v>
      </c>
      <c r="AZ44" s="3">
        <v>3</v>
      </c>
      <c r="BB44" s="24">
        <v>1</v>
      </c>
      <c r="BC44" s="3">
        <v>1</v>
      </c>
      <c r="BE44" s="211" t="s">
        <v>2970</v>
      </c>
      <c r="BF44" s="3">
        <v>-2</v>
      </c>
      <c r="BL44" s="3">
        <v>5</v>
      </c>
    </row>
    <row r="45" spans="1:102" ht="30" x14ac:dyDescent="0.25">
      <c r="A45" s="3">
        <v>44</v>
      </c>
      <c r="B45" s="3">
        <v>41</v>
      </c>
      <c r="C45" s="21">
        <v>14</v>
      </c>
      <c r="D45" s="898" t="s">
        <v>56</v>
      </c>
      <c r="G45" s="370">
        <v>411</v>
      </c>
      <c r="V45" s="107" t="s">
        <v>2983</v>
      </c>
      <c r="W45" s="436" t="s">
        <v>1088</v>
      </c>
      <c r="X45" s="436" t="s">
        <v>1088</v>
      </c>
      <c r="Y45" s="1256"/>
      <c r="Z45" s="211" t="s">
        <v>2990</v>
      </c>
      <c r="AA45" s="11"/>
      <c r="AB45" s="11"/>
      <c r="AC45" s="11"/>
      <c r="AD45" s="366"/>
      <c r="AE45" s="51"/>
      <c r="AF45" s="51"/>
      <c r="AG45" s="52"/>
      <c r="AH45" s="52"/>
      <c r="AI45" s="833" t="s">
        <v>2967</v>
      </c>
      <c r="AK45" s="43" t="s">
        <v>2968</v>
      </c>
      <c r="AL45" s="42">
        <f t="shared" si="2"/>
        <v>97</v>
      </c>
      <c r="AM45" s="3"/>
      <c r="AN45" s="3"/>
      <c r="AO45" s="3"/>
      <c r="AP45" s="3"/>
      <c r="AQ45" s="3"/>
      <c r="AR45" s="3"/>
      <c r="AS45" s="3"/>
      <c r="AT45" s="3"/>
      <c r="AU45" s="3"/>
      <c r="AV45" s="19"/>
      <c r="AW45" s="3"/>
      <c r="AX45" s="3"/>
      <c r="AY45" s="4" t="s">
        <v>3003</v>
      </c>
      <c r="AZ45" s="3">
        <v>3</v>
      </c>
      <c r="BB45" s="24">
        <v>1</v>
      </c>
      <c r="BC45" s="3">
        <v>1</v>
      </c>
      <c r="BE45" s="211" t="s">
        <v>2970</v>
      </c>
      <c r="BF45" s="3">
        <v>-2</v>
      </c>
      <c r="BL45" s="3">
        <v>5</v>
      </c>
    </row>
    <row r="46" spans="1:102" ht="30" x14ac:dyDescent="0.25">
      <c r="A46" s="3">
        <v>45</v>
      </c>
      <c r="B46" s="3">
        <v>42</v>
      </c>
      <c r="C46" s="21">
        <v>14</v>
      </c>
      <c r="D46" s="898" t="s">
        <v>57</v>
      </c>
      <c r="G46" s="370">
        <v>501</v>
      </c>
      <c r="V46" s="107" t="s">
        <v>2983</v>
      </c>
      <c r="W46" s="436" t="s">
        <v>1088</v>
      </c>
      <c r="X46" s="436" t="s">
        <v>1088</v>
      </c>
      <c r="Y46" s="1256"/>
      <c r="Z46" s="211" t="s">
        <v>2990</v>
      </c>
      <c r="AA46" s="11"/>
      <c r="AB46" s="11"/>
      <c r="AC46" s="11"/>
      <c r="AD46" s="366"/>
      <c r="AE46" s="51"/>
      <c r="AF46" s="51"/>
      <c r="AG46" s="52"/>
      <c r="AH46" s="52"/>
      <c r="AI46" s="833" t="s">
        <v>2967</v>
      </c>
      <c r="AK46" s="43" t="s">
        <v>2968</v>
      </c>
      <c r="AL46" s="42">
        <f t="shared" si="2"/>
        <v>85</v>
      </c>
      <c r="AM46" s="3"/>
      <c r="AN46" s="3"/>
      <c r="AO46" s="3"/>
      <c r="AP46" s="3"/>
      <c r="AQ46" s="3"/>
      <c r="AR46" s="3"/>
      <c r="AS46" s="3"/>
      <c r="AT46" s="3"/>
      <c r="AU46" s="3"/>
      <c r="AV46" s="19"/>
      <c r="AW46" s="3"/>
      <c r="AX46" s="3"/>
      <c r="AY46" s="4" t="s">
        <v>3003</v>
      </c>
      <c r="AZ46" s="3">
        <v>15</v>
      </c>
      <c r="BB46" s="24">
        <v>1</v>
      </c>
      <c r="BC46" s="3">
        <v>1</v>
      </c>
      <c r="BE46" s="211" t="s">
        <v>2970</v>
      </c>
      <c r="BF46" s="3">
        <v>-4</v>
      </c>
      <c r="BL46" s="3">
        <v>5</v>
      </c>
    </row>
    <row r="47" spans="1:102" ht="30" x14ac:dyDescent="0.25">
      <c r="A47" s="3">
        <v>46</v>
      </c>
      <c r="B47" s="3">
        <v>43</v>
      </c>
      <c r="C47" s="21">
        <v>14</v>
      </c>
      <c r="D47" s="898" t="s">
        <v>58</v>
      </c>
      <c r="G47" s="370">
        <v>188</v>
      </c>
      <c r="V47" s="107" t="s">
        <v>2983</v>
      </c>
      <c r="W47" s="436" t="s">
        <v>1088</v>
      </c>
      <c r="X47" s="436" t="s">
        <v>1088</v>
      </c>
      <c r="Y47" s="1256"/>
      <c r="Z47" s="211" t="s">
        <v>2990</v>
      </c>
      <c r="AA47" s="11"/>
      <c r="AB47" s="11"/>
      <c r="AC47" s="11"/>
      <c r="AD47" s="366"/>
      <c r="AE47" s="51"/>
      <c r="AF47" s="51"/>
      <c r="AG47" s="52"/>
      <c r="AH47" s="52"/>
      <c r="AI47" s="833" t="s">
        <v>2967</v>
      </c>
      <c r="AK47" s="43" t="s">
        <v>2968</v>
      </c>
      <c r="AL47" s="42">
        <f t="shared" si="2"/>
        <v>86</v>
      </c>
      <c r="AM47" s="3"/>
      <c r="AN47" s="3"/>
      <c r="AO47" s="3"/>
      <c r="AP47" s="3"/>
      <c r="AQ47" s="3"/>
      <c r="AR47" s="3"/>
      <c r="AS47" s="3"/>
      <c r="AT47" s="3"/>
      <c r="AU47" s="3"/>
      <c r="AV47" s="19"/>
      <c r="AW47" s="3"/>
      <c r="AX47" s="3"/>
      <c r="AY47" s="4" t="s">
        <v>3003</v>
      </c>
      <c r="AZ47" s="3">
        <v>14</v>
      </c>
      <c r="BB47" s="24">
        <v>1</v>
      </c>
      <c r="BC47" s="3">
        <v>1</v>
      </c>
      <c r="BE47" s="211" t="s">
        <v>2970</v>
      </c>
      <c r="BF47" s="3">
        <v>-4</v>
      </c>
      <c r="BL47" s="3">
        <v>5</v>
      </c>
    </row>
    <row r="48" spans="1:102" ht="30" x14ac:dyDescent="0.25">
      <c r="A48" s="3">
        <v>47</v>
      </c>
      <c r="B48" s="3">
        <v>44</v>
      </c>
      <c r="C48" s="21">
        <v>14</v>
      </c>
      <c r="D48" s="898" t="s">
        <v>59</v>
      </c>
      <c r="G48" s="370">
        <v>212</v>
      </c>
      <c r="V48" s="107" t="s">
        <v>2983</v>
      </c>
      <c r="W48" s="436" t="s">
        <v>1088</v>
      </c>
      <c r="X48" s="436" t="s">
        <v>1088</v>
      </c>
      <c r="Y48" s="1256"/>
      <c r="Z48" s="211" t="s">
        <v>2990</v>
      </c>
      <c r="AA48" s="11"/>
      <c r="AB48" s="11"/>
      <c r="AC48" s="11"/>
      <c r="AD48" s="366"/>
      <c r="AE48" s="51"/>
      <c r="AF48" s="51"/>
      <c r="AG48" s="52"/>
      <c r="AH48" s="52"/>
      <c r="AI48" s="833" t="s">
        <v>2967</v>
      </c>
      <c r="AK48" s="43" t="s">
        <v>2968</v>
      </c>
      <c r="AL48" s="42">
        <f t="shared" si="2"/>
        <v>86</v>
      </c>
      <c r="AM48" s="3"/>
      <c r="AN48" s="3"/>
      <c r="AO48" s="3"/>
      <c r="AP48" s="3"/>
      <c r="AQ48" s="3"/>
      <c r="AR48" s="3"/>
      <c r="AS48" s="3"/>
      <c r="AT48" s="3"/>
      <c r="AU48" s="3"/>
      <c r="AV48" s="19"/>
      <c r="AW48" s="3"/>
      <c r="AX48" s="3"/>
      <c r="AY48" s="4" t="s">
        <v>3003</v>
      </c>
      <c r="AZ48" s="3">
        <v>14</v>
      </c>
      <c r="BB48" s="24">
        <v>1</v>
      </c>
      <c r="BC48" s="3">
        <v>1</v>
      </c>
      <c r="BE48" s="211" t="s">
        <v>2970</v>
      </c>
      <c r="BF48" s="3">
        <v>-4</v>
      </c>
      <c r="BL48" s="3">
        <v>5</v>
      </c>
    </row>
    <row r="49" spans="1:102" ht="60" x14ac:dyDescent="0.25">
      <c r="A49" s="3">
        <v>48</v>
      </c>
      <c r="B49" s="3">
        <v>45</v>
      </c>
      <c r="C49" s="21">
        <v>14</v>
      </c>
      <c r="D49" s="898" t="s">
        <v>60</v>
      </c>
      <c r="G49" s="375">
        <v>40990</v>
      </c>
      <c r="V49" s="107" t="s">
        <v>2983</v>
      </c>
      <c r="W49" s="436" t="s">
        <v>1088</v>
      </c>
      <c r="X49" s="436" t="s">
        <v>1088</v>
      </c>
      <c r="Y49" s="1256"/>
      <c r="Z49" s="211" t="s">
        <v>2990</v>
      </c>
      <c r="AA49" s="11"/>
      <c r="AB49" s="11"/>
      <c r="AC49" s="11"/>
      <c r="AD49" s="366"/>
      <c r="AE49" s="51"/>
      <c r="AF49" s="51"/>
      <c r="AG49" s="52"/>
      <c r="AH49" s="52"/>
      <c r="AI49" s="833" t="s">
        <v>2967</v>
      </c>
      <c r="AK49" s="43" t="s">
        <v>2968</v>
      </c>
      <c r="AL49" s="42">
        <f t="shared" si="2"/>
        <v>75</v>
      </c>
      <c r="AM49" s="3"/>
      <c r="AN49" s="3"/>
      <c r="AO49" s="3"/>
      <c r="AP49" s="3"/>
      <c r="AQ49" s="3"/>
      <c r="AR49" s="3"/>
      <c r="AS49" s="3"/>
      <c r="AT49" s="3"/>
      <c r="AU49" s="3"/>
      <c r="AV49" s="19"/>
      <c r="AW49" s="3"/>
      <c r="AX49" s="3"/>
      <c r="AY49" s="4" t="s">
        <v>3003</v>
      </c>
      <c r="AZ49" s="3">
        <v>25</v>
      </c>
      <c r="BB49" s="24">
        <v>1</v>
      </c>
      <c r="BC49" s="3">
        <v>1</v>
      </c>
      <c r="BE49" s="211" t="s">
        <v>2970</v>
      </c>
      <c r="BF49" s="3">
        <v>-5</v>
      </c>
      <c r="BL49" s="3">
        <v>5</v>
      </c>
      <c r="BQ49" s="11" t="s">
        <v>2985</v>
      </c>
      <c r="BR49" s="4">
        <v>37</v>
      </c>
    </row>
    <row r="50" spans="1:102" ht="15" x14ac:dyDescent="0.25">
      <c r="A50" s="3">
        <v>49</v>
      </c>
      <c r="B50" s="3">
        <v>46</v>
      </c>
      <c r="C50" s="21">
        <v>14</v>
      </c>
      <c r="D50" s="898" t="s">
        <v>61</v>
      </c>
      <c r="G50" s="370">
        <v>500</v>
      </c>
      <c r="V50" s="107" t="s">
        <v>2983</v>
      </c>
      <c r="W50" s="436" t="s">
        <v>2984</v>
      </c>
      <c r="X50" s="436" t="s">
        <v>2984</v>
      </c>
      <c r="Y50" s="1256"/>
      <c r="Z50" s="211" t="s">
        <v>3020</v>
      </c>
      <c r="AA50" s="11"/>
      <c r="AB50" s="11"/>
      <c r="AC50" s="11"/>
      <c r="AD50" s="230" t="s">
        <v>2994</v>
      </c>
      <c r="AI50" s="833" t="s">
        <v>2967</v>
      </c>
      <c r="AK50" s="43" t="s">
        <v>2968</v>
      </c>
      <c r="AL50" s="42">
        <f t="shared" si="2"/>
        <v>42.6</v>
      </c>
      <c r="AM50" s="3"/>
      <c r="AN50" s="3"/>
      <c r="AO50" s="3"/>
      <c r="AP50" s="3"/>
      <c r="AQ50" s="3"/>
      <c r="AR50" s="3"/>
      <c r="AS50" s="3"/>
      <c r="AT50" s="3"/>
      <c r="AU50" s="3"/>
      <c r="AV50" s="19"/>
      <c r="AW50" s="3"/>
      <c r="AX50" s="3"/>
      <c r="AY50" s="4" t="s">
        <v>3003</v>
      </c>
      <c r="AZ50" s="3">
        <v>57.4</v>
      </c>
      <c r="BB50" s="24">
        <v>1</v>
      </c>
      <c r="BC50" s="3">
        <v>1</v>
      </c>
      <c r="BE50" s="211" t="s">
        <v>2970</v>
      </c>
      <c r="BF50" s="3">
        <v>-5.6000000000000014</v>
      </c>
      <c r="BL50" s="3">
        <v>5</v>
      </c>
    </row>
    <row r="51" spans="1:102" ht="30" x14ac:dyDescent="0.25">
      <c r="A51" s="3">
        <v>50</v>
      </c>
      <c r="B51" s="3">
        <v>47</v>
      </c>
      <c r="C51" s="21">
        <v>14</v>
      </c>
      <c r="D51" s="898" t="s">
        <v>62</v>
      </c>
      <c r="G51" s="370">
        <v>33</v>
      </c>
      <c r="V51" s="107" t="s">
        <v>2983</v>
      </c>
      <c r="W51" s="436" t="s">
        <v>1088</v>
      </c>
      <c r="X51" s="436" t="s">
        <v>1088</v>
      </c>
      <c r="Y51" s="1256"/>
      <c r="Z51" s="211" t="s">
        <v>2990</v>
      </c>
      <c r="AA51" s="11"/>
      <c r="AB51" s="11"/>
      <c r="AC51" s="11"/>
      <c r="AD51" s="366"/>
      <c r="AE51" s="51"/>
      <c r="AF51" s="51"/>
      <c r="AG51" s="52"/>
      <c r="AH51" s="52"/>
      <c r="AI51" s="833" t="s">
        <v>2967</v>
      </c>
      <c r="AK51" s="43" t="s">
        <v>2968</v>
      </c>
      <c r="AL51" s="42">
        <f t="shared" si="2"/>
        <v>88</v>
      </c>
      <c r="AM51" s="3"/>
      <c r="AN51" s="3"/>
      <c r="AO51" s="3"/>
      <c r="AP51" s="3"/>
      <c r="AQ51" s="3"/>
      <c r="AR51" s="3"/>
      <c r="AS51" s="3"/>
      <c r="AT51" s="3"/>
      <c r="AU51" s="3"/>
      <c r="AV51" s="19"/>
      <c r="AW51" s="3"/>
      <c r="AX51" s="3"/>
      <c r="AY51" s="4" t="s">
        <v>3003</v>
      </c>
      <c r="AZ51" s="3">
        <v>12</v>
      </c>
      <c r="BB51" s="24">
        <v>1</v>
      </c>
      <c r="BC51" s="3">
        <v>1</v>
      </c>
      <c r="BE51" s="211" t="s">
        <v>2970</v>
      </c>
      <c r="BF51" s="3">
        <v>-4</v>
      </c>
      <c r="BL51" s="3">
        <v>5</v>
      </c>
    </row>
    <row r="52" spans="1:102" ht="42.75" customHeight="1" x14ac:dyDescent="0.25">
      <c r="A52" s="3">
        <v>51</v>
      </c>
      <c r="B52" s="3">
        <v>48</v>
      </c>
      <c r="C52" s="21">
        <v>14</v>
      </c>
      <c r="D52" s="898" t="s">
        <v>63</v>
      </c>
      <c r="G52" s="370">
        <v>954</v>
      </c>
      <c r="V52" s="107" t="s">
        <v>2983</v>
      </c>
      <c r="W52" s="436" t="s">
        <v>2984</v>
      </c>
      <c r="X52" s="436" t="s">
        <v>2984</v>
      </c>
      <c r="Y52" s="1256"/>
      <c r="Z52" s="211" t="s">
        <v>3005</v>
      </c>
      <c r="AA52" s="11"/>
      <c r="AB52" s="11"/>
      <c r="AC52" s="11"/>
      <c r="AD52" s="366"/>
      <c r="AE52" s="51" t="s">
        <v>3021</v>
      </c>
      <c r="AF52" s="51"/>
      <c r="AG52" s="52"/>
      <c r="AH52" s="52"/>
      <c r="AI52" s="833" t="s">
        <v>2967</v>
      </c>
      <c r="AK52" s="43" t="s">
        <v>2968</v>
      </c>
      <c r="AL52" s="42">
        <f t="shared" si="2"/>
        <v>25</v>
      </c>
      <c r="AM52" s="3"/>
      <c r="AN52" s="3"/>
      <c r="AO52" s="3"/>
      <c r="AP52" s="3"/>
      <c r="AQ52" s="3"/>
      <c r="AR52" s="3"/>
      <c r="AS52" s="3"/>
      <c r="AT52" s="3"/>
      <c r="AU52" s="3"/>
      <c r="AV52" s="19"/>
      <c r="AW52" s="3"/>
      <c r="AX52" s="3"/>
      <c r="AY52" s="4" t="s">
        <v>3003</v>
      </c>
      <c r="AZ52" s="3">
        <v>75</v>
      </c>
      <c r="BB52" s="24">
        <v>1</v>
      </c>
      <c r="BC52" s="3">
        <v>1</v>
      </c>
      <c r="BE52" s="211" t="s">
        <v>2970</v>
      </c>
      <c r="BF52" s="3">
        <v>-5</v>
      </c>
      <c r="BL52" s="3">
        <v>5</v>
      </c>
    </row>
    <row r="53" spans="1:102" ht="70.5" customHeight="1" x14ac:dyDescent="0.25">
      <c r="A53" s="3">
        <v>52</v>
      </c>
      <c r="B53" s="3">
        <v>49</v>
      </c>
      <c r="C53" s="21">
        <v>14</v>
      </c>
      <c r="D53" s="898" t="s">
        <v>64</v>
      </c>
      <c r="G53" s="370">
        <v>282</v>
      </c>
      <c r="J53" s="46"/>
      <c r="K53" s="46">
        <v>1</v>
      </c>
      <c r="L53" s="3">
        <v>1</v>
      </c>
      <c r="V53" s="497"/>
      <c r="W53" s="436" t="s">
        <v>2971</v>
      </c>
      <c r="X53" s="436" t="s">
        <v>2971</v>
      </c>
      <c r="Y53" s="1256"/>
      <c r="Z53" s="211" t="s">
        <v>3000</v>
      </c>
      <c r="AA53" s="11"/>
      <c r="AB53" s="11" t="s">
        <v>3022</v>
      </c>
      <c r="AC53" s="11"/>
      <c r="AD53" s="366"/>
      <c r="AE53" s="51"/>
      <c r="AF53" s="51"/>
      <c r="AG53" s="52"/>
      <c r="AH53" s="52"/>
      <c r="AI53" s="833" t="s">
        <v>2967</v>
      </c>
      <c r="AK53" s="43" t="s">
        <v>2968</v>
      </c>
      <c r="AL53" s="42">
        <f t="shared" si="2"/>
        <v>47</v>
      </c>
      <c r="AM53" s="3"/>
      <c r="AN53" s="3"/>
      <c r="AO53" s="3"/>
      <c r="AP53" s="3"/>
      <c r="AQ53" s="3"/>
      <c r="AR53" s="3"/>
      <c r="AS53" s="3"/>
      <c r="AT53" s="3"/>
      <c r="AU53" s="3"/>
      <c r="AV53" s="19"/>
      <c r="AW53" s="3"/>
      <c r="AX53" s="3"/>
      <c r="AY53" s="4" t="s">
        <v>3003</v>
      </c>
      <c r="AZ53" s="3">
        <v>53</v>
      </c>
      <c r="BB53" s="24">
        <v>1</v>
      </c>
      <c r="BC53" s="3">
        <v>1</v>
      </c>
      <c r="BE53" s="211" t="s">
        <v>2970</v>
      </c>
      <c r="BF53" s="3">
        <v>-6</v>
      </c>
      <c r="BL53" s="3">
        <v>5</v>
      </c>
    </row>
    <row r="54" spans="1:102" ht="30" x14ac:dyDescent="0.25">
      <c r="A54" s="3">
        <v>53</v>
      </c>
      <c r="B54" s="3">
        <v>49</v>
      </c>
      <c r="C54" s="21">
        <v>14</v>
      </c>
      <c r="D54" s="898" t="s">
        <v>3023</v>
      </c>
      <c r="G54" s="373" t="s">
        <v>1324</v>
      </c>
      <c r="W54" s="436" t="s">
        <v>2984</v>
      </c>
      <c r="X54" s="436" t="s">
        <v>2984</v>
      </c>
      <c r="Y54" s="1257"/>
      <c r="Z54" s="211" t="s">
        <v>3000</v>
      </c>
      <c r="AA54" s="11"/>
      <c r="AB54" s="11"/>
      <c r="AC54" s="11"/>
      <c r="AD54" s="366"/>
      <c r="AE54" s="51" t="s">
        <v>3024</v>
      </c>
      <c r="AF54" s="51"/>
      <c r="AG54" s="52"/>
      <c r="AH54" s="52"/>
      <c r="AI54" s="833" t="s">
        <v>2967</v>
      </c>
      <c r="AK54" s="19" t="s">
        <v>3017</v>
      </c>
      <c r="AL54" s="3">
        <v>44</v>
      </c>
      <c r="AM54" s="3"/>
      <c r="AN54" s="3">
        <v>5</v>
      </c>
      <c r="AO54" s="3"/>
      <c r="AP54" s="3">
        <v>0</v>
      </c>
      <c r="AQ54" s="3"/>
      <c r="AR54" s="3">
        <v>30</v>
      </c>
      <c r="AS54" s="3"/>
      <c r="AT54" s="3"/>
      <c r="AU54" s="3"/>
      <c r="AV54" s="19" t="s">
        <v>3016</v>
      </c>
      <c r="AW54" s="3">
        <v>21</v>
      </c>
      <c r="AX54" s="3"/>
      <c r="AY54" s="3" t="s">
        <v>3018</v>
      </c>
      <c r="AZ54" s="3">
        <v>0</v>
      </c>
      <c r="BC54" s="3">
        <v>1</v>
      </c>
      <c r="BE54" s="211" t="s">
        <v>2970</v>
      </c>
      <c r="BF54" s="3">
        <v>-3</v>
      </c>
      <c r="BL54" s="3">
        <v>1</v>
      </c>
      <c r="BN54" s="211" t="s">
        <v>2977</v>
      </c>
      <c r="BO54" s="11">
        <v>1</v>
      </c>
      <c r="BU54" s="4">
        <v>2</v>
      </c>
      <c r="BW54" s="211" t="s">
        <v>2978</v>
      </c>
      <c r="BX54" s="4">
        <v>1</v>
      </c>
      <c r="CD54" s="4">
        <v>3</v>
      </c>
      <c r="CF54" s="211" t="s">
        <v>2979</v>
      </c>
      <c r="CG54" s="4">
        <v>3</v>
      </c>
      <c r="CM54" s="4">
        <v>4</v>
      </c>
    </row>
    <row r="55" spans="1:102" ht="30" x14ac:dyDescent="0.25">
      <c r="A55" s="3">
        <v>54</v>
      </c>
      <c r="B55" s="3">
        <v>49</v>
      </c>
      <c r="C55" s="21">
        <v>14</v>
      </c>
      <c r="D55" s="904" t="s">
        <v>64</v>
      </c>
      <c r="G55" s="374">
        <v>282</v>
      </c>
      <c r="W55" s="436" t="s">
        <v>2971</v>
      </c>
      <c r="X55" s="436" t="s">
        <v>2971</v>
      </c>
      <c r="Y55" s="1257"/>
      <c r="Z55" s="211" t="s">
        <v>3000</v>
      </c>
      <c r="AA55" s="11"/>
      <c r="AB55" s="11"/>
      <c r="AC55" s="11"/>
      <c r="AD55" s="687" t="s">
        <v>3025</v>
      </c>
      <c r="AE55" s="6">
        <v>2001</v>
      </c>
      <c r="AF55" s="6">
        <v>2002</v>
      </c>
      <c r="AI55" s="833" t="s">
        <v>2967</v>
      </c>
      <c r="AK55" s="19" t="s">
        <v>3017</v>
      </c>
      <c r="AL55" s="3">
        <v>44</v>
      </c>
      <c r="AM55" s="3"/>
      <c r="AN55" s="3">
        <v>5</v>
      </c>
      <c r="AO55" s="3"/>
      <c r="AP55" s="3">
        <v>0</v>
      </c>
      <c r="AQ55" s="3"/>
      <c r="AR55" s="3">
        <v>30</v>
      </c>
      <c r="AS55" s="3"/>
      <c r="AT55" s="3"/>
      <c r="AU55" s="3"/>
      <c r="AV55" s="19" t="s">
        <v>3016</v>
      </c>
      <c r="AW55" s="3">
        <v>21</v>
      </c>
      <c r="AX55" s="3"/>
      <c r="AY55" s="3" t="s">
        <v>3018</v>
      </c>
      <c r="AZ55" s="3">
        <v>0</v>
      </c>
      <c r="BC55" s="3">
        <v>1</v>
      </c>
      <c r="BH55" s="11" t="s">
        <v>3011</v>
      </c>
      <c r="BI55" s="3">
        <v>-6</v>
      </c>
      <c r="BM55" s="3">
        <v>10</v>
      </c>
      <c r="BQ55" s="11" t="s">
        <v>3011</v>
      </c>
      <c r="BR55" s="4">
        <v>10</v>
      </c>
      <c r="BU55" s="4">
        <v>20</v>
      </c>
      <c r="BZ55" s="11" t="s">
        <v>3011</v>
      </c>
      <c r="CA55" s="4">
        <v>60</v>
      </c>
      <c r="CD55" s="4">
        <v>30</v>
      </c>
      <c r="CI55" s="6" t="s">
        <v>3011</v>
      </c>
      <c r="CJ55" s="4">
        <v>11</v>
      </c>
      <c r="CM55" s="4">
        <v>40</v>
      </c>
      <c r="CX55" s="3">
        <v>2</v>
      </c>
    </row>
    <row r="56" spans="1:102" ht="30.75" customHeight="1" x14ac:dyDescent="0.25">
      <c r="A56" s="3">
        <v>55</v>
      </c>
      <c r="B56" s="3">
        <v>50</v>
      </c>
      <c r="C56" s="21">
        <v>14</v>
      </c>
      <c r="D56" s="898" t="s">
        <v>65</v>
      </c>
      <c r="G56" s="323">
        <v>634</v>
      </c>
      <c r="H56" s="3">
        <v>972</v>
      </c>
      <c r="I56" s="12">
        <v>634</v>
      </c>
      <c r="L56" s="3">
        <v>1</v>
      </c>
      <c r="V56" s="497"/>
      <c r="W56" s="254" t="s">
        <v>2971</v>
      </c>
      <c r="X56" s="254" t="s">
        <v>2971</v>
      </c>
      <c r="Y56" s="1257"/>
      <c r="Z56" s="211" t="s">
        <v>2988</v>
      </c>
      <c r="AA56" s="11"/>
      <c r="AB56" s="11"/>
      <c r="AC56" s="11"/>
      <c r="AD56" s="230" t="s">
        <v>3026</v>
      </c>
      <c r="AI56" s="833" t="s">
        <v>2967</v>
      </c>
      <c r="AK56" s="43" t="s">
        <v>2968</v>
      </c>
      <c r="AL56" s="42">
        <f t="shared" ref="AL56:AL67" si="3">100-AZ56</f>
        <v>66</v>
      </c>
      <c r="AM56" s="3"/>
      <c r="AN56" s="3"/>
      <c r="AO56" s="3"/>
      <c r="AP56" s="3"/>
      <c r="AQ56" s="3"/>
      <c r="AR56" s="3"/>
      <c r="AS56" s="3"/>
      <c r="AT56" s="3"/>
      <c r="AU56" s="3"/>
      <c r="AV56" s="19"/>
      <c r="AW56" s="3"/>
      <c r="AX56" s="3"/>
      <c r="AY56" s="3" t="s">
        <v>3003</v>
      </c>
      <c r="AZ56" s="3">
        <v>34</v>
      </c>
      <c r="BB56" s="24">
        <v>1</v>
      </c>
      <c r="BC56" s="3">
        <v>1</v>
      </c>
      <c r="BE56" s="211" t="s">
        <v>2970</v>
      </c>
      <c r="BF56" s="3">
        <v>-6</v>
      </c>
      <c r="BL56" s="3">
        <v>5</v>
      </c>
    </row>
    <row r="57" spans="1:102" ht="28.5" customHeight="1" x14ac:dyDescent="0.25">
      <c r="A57" s="3">
        <v>56</v>
      </c>
      <c r="B57" s="3">
        <v>51</v>
      </c>
      <c r="C57" s="21">
        <v>14</v>
      </c>
      <c r="D57" s="898" t="s">
        <v>66</v>
      </c>
      <c r="G57" s="370">
        <v>27</v>
      </c>
      <c r="W57" s="454" t="s">
        <v>1131</v>
      </c>
      <c r="X57" s="454" t="s">
        <v>1131</v>
      </c>
      <c r="Y57" s="1258"/>
      <c r="Z57" s="212"/>
      <c r="AA57" s="218"/>
      <c r="AB57" s="11"/>
      <c r="AC57" s="11"/>
      <c r="AD57" s="366"/>
      <c r="AE57" s="51"/>
      <c r="AF57" s="51"/>
      <c r="AG57" s="52"/>
      <c r="AH57" s="52"/>
      <c r="AI57" s="833" t="s">
        <v>2967</v>
      </c>
      <c r="AK57" s="43" t="s">
        <v>2968</v>
      </c>
      <c r="AL57" s="42">
        <f t="shared" si="3"/>
        <v>82</v>
      </c>
      <c r="AM57" s="3"/>
      <c r="AN57" s="3"/>
      <c r="AO57" s="3"/>
      <c r="AP57" s="3"/>
      <c r="AQ57" s="3"/>
      <c r="AR57" s="3"/>
      <c r="AS57" s="3"/>
      <c r="AT57" s="3"/>
      <c r="AU57" s="3"/>
      <c r="AV57" s="19"/>
      <c r="AW57" s="3"/>
      <c r="AX57" s="3"/>
      <c r="AY57" s="3" t="s">
        <v>3003</v>
      </c>
      <c r="AZ57" s="3">
        <v>18</v>
      </c>
      <c r="BB57" s="24">
        <v>1</v>
      </c>
      <c r="BC57" s="3">
        <v>1</v>
      </c>
      <c r="BE57" s="211" t="s">
        <v>2970</v>
      </c>
      <c r="BF57" s="3">
        <v>-5</v>
      </c>
      <c r="BL57" s="3">
        <v>5</v>
      </c>
    </row>
    <row r="58" spans="1:102" ht="15" x14ac:dyDescent="0.25">
      <c r="A58" s="3">
        <v>57</v>
      </c>
      <c r="B58" s="3">
        <v>52</v>
      </c>
      <c r="C58" s="21">
        <v>14</v>
      </c>
      <c r="D58" s="898" t="s">
        <v>67</v>
      </c>
      <c r="G58" s="370">
        <v>197</v>
      </c>
      <c r="W58" s="454" t="s">
        <v>1131</v>
      </c>
      <c r="X58" s="454" t="s">
        <v>1131</v>
      </c>
      <c r="Y58" s="1258"/>
      <c r="Z58" s="212"/>
      <c r="AA58" s="218"/>
      <c r="AB58" s="11"/>
      <c r="AC58" s="11"/>
      <c r="AD58" s="366"/>
      <c r="AE58" s="51"/>
      <c r="AF58" s="51"/>
      <c r="AG58" s="52"/>
      <c r="AH58" s="52"/>
      <c r="AI58" s="833" t="s">
        <v>2967</v>
      </c>
      <c r="AK58" s="43" t="s">
        <v>2968</v>
      </c>
      <c r="AL58" s="42">
        <f t="shared" si="3"/>
        <v>91</v>
      </c>
      <c r="AM58" s="3"/>
      <c r="AN58" s="3"/>
      <c r="AO58" s="3"/>
      <c r="AP58" s="3"/>
      <c r="AQ58" s="3"/>
      <c r="AR58" s="3"/>
      <c r="AS58" s="3"/>
      <c r="AT58" s="3"/>
      <c r="AU58" s="3"/>
      <c r="AV58" s="19"/>
      <c r="AW58" s="3"/>
      <c r="AX58" s="3"/>
      <c r="AY58" s="3" t="s">
        <v>3003</v>
      </c>
      <c r="AZ58" s="3">
        <v>9</v>
      </c>
      <c r="BB58" s="24">
        <v>1</v>
      </c>
      <c r="BC58" s="3">
        <v>1</v>
      </c>
      <c r="BE58" s="211" t="s">
        <v>2970</v>
      </c>
      <c r="BF58" s="3">
        <v>-4</v>
      </c>
      <c r="BL58" s="3">
        <v>5</v>
      </c>
    </row>
    <row r="59" spans="1:102" ht="64.5" customHeight="1" x14ac:dyDescent="0.25">
      <c r="A59" s="3">
        <v>58</v>
      </c>
      <c r="B59" s="3">
        <v>53</v>
      </c>
      <c r="C59" s="21">
        <v>14</v>
      </c>
      <c r="D59" s="898" t="s">
        <v>68</v>
      </c>
      <c r="G59" s="323">
        <v>400</v>
      </c>
      <c r="I59" s="12">
        <v>400</v>
      </c>
      <c r="L59" s="3">
        <v>1</v>
      </c>
      <c r="W59" s="254" t="s">
        <v>2971</v>
      </c>
      <c r="X59" s="254" t="s">
        <v>2971</v>
      </c>
      <c r="Y59" s="1257"/>
      <c r="Z59" s="211" t="s">
        <v>2987</v>
      </c>
      <c r="AA59" s="11"/>
      <c r="AB59" s="11" t="s">
        <v>2988</v>
      </c>
      <c r="AC59" s="11"/>
      <c r="AD59" s="230" t="s">
        <v>3027</v>
      </c>
      <c r="AI59" s="254" t="s">
        <v>2967</v>
      </c>
      <c r="AJ59" s="6"/>
      <c r="AK59" s="43" t="s">
        <v>2968</v>
      </c>
      <c r="AL59" s="42">
        <f t="shared" si="3"/>
        <v>56</v>
      </c>
      <c r="AM59" s="3"/>
      <c r="AN59" s="3"/>
      <c r="AO59" s="3"/>
      <c r="AP59" s="3"/>
      <c r="AQ59" s="3"/>
      <c r="AR59" s="3"/>
      <c r="AS59" s="3"/>
      <c r="AT59" s="3"/>
      <c r="AU59" s="3"/>
      <c r="AV59" s="19"/>
      <c r="AW59" s="3"/>
      <c r="AX59" s="3"/>
      <c r="AY59" s="3" t="s">
        <v>3003</v>
      </c>
      <c r="AZ59" s="3">
        <v>44</v>
      </c>
      <c r="BB59" s="24">
        <v>1</v>
      </c>
      <c r="BC59" s="3">
        <v>1</v>
      </c>
      <c r="BE59" s="211" t="s">
        <v>2970</v>
      </c>
      <c r="BF59" s="3">
        <v>-7</v>
      </c>
      <c r="BL59" s="3">
        <v>5</v>
      </c>
      <c r="BQ59" s="11" t="s">
        <v>3028</v>
      </c>
      <c r="BR59" s="4">
        <v>19</v>
      </c>
      <c r="BT59" s="14">
        <v>20</v>
      </c>
    </row>
    <row r="60" spans="1:102" ht="30" x14ac:dyDescent="0.25">
      <c r="A60" s="3">
        <v>59</v>
      </c>
      <c r="B60" s="3">
        <v>54</v>
      </c>
      <c r="C60" s="21">
        <v>14</v>
      </c>
      <c r="D60" s="898" t="s">
        <v>69</v>
      </c>
      <c r="E60" s="64" t="s">
        <v>806</v>
      </c>
      <c r="G60" s="370">
        <v>1100</v>
      </c>
      <c r="V60" s="107" t="s">
        <v>2983</v>
      </c>
      <c r="W60" s="436" t="s">
        <v>1131</v>
      </c>
      <c r="X60" s="436" t="s">
        <v>1131</v>
      </c>
      <c r="Y60" s="1257"/>
      <c r="Z60" s="211" t="s">
        <v>2990</v>
      </c>
      <c r="AA60" s="11"/>
      <c r="AB60" s="11"/>
      <c r="AC60" s="11"/>
      <c r="AD60" s="366"/>
      <c r="AE60" s="51"/>
      <c r="AF60" s="51"/>
      <c r="AG60" s="52"/>
      <c r="AH60" s="52"/>
      <c r="AI60" s="835" t="s">
        <v>2967</v>
      </c>
      <c r="AK60" s="43" t="s">
        <v>2968</v>
      </c>
      <c r="AL60" s="42">
        <f t="shared" si="3"/>
        <v>94</v>
      </c>
      <c r="AM60" s="3"/>
      <c r="AN60" s="3"/>
      <c r="AO60" s="3"/>
      <c r="AP60" s="3"/>
      <c r="AQ60" s="3"/>
      <c r="AR60" s="3"/>
      <c r="AS60" s="3"/>
      <c r="AT60" s="3"/>
      <c r="AU60" s="3"/>
      <c r="AV60" s="19"/>
      <c r="AW60" s="3"/>
      <c r="AX60" s="3"/>
      <c r="AY60" s="3" t="s">
        <v>3003</v>
      </c>
      <c r="AZ60" s="3">
        <v>6</v>
      </c>
      <c r="BB60" s="24">
        <v>1</v>
      </c>
      <c r="BC60" s="3">
        <v>1</v>
      </c>
      <c r="BE60" s="211" t="s">
        <v>2970</v>
      </c>
      <c r="BF60" s="3">
        <v>-4</v>
      </c>
      <c r="BH60" s="11" t="s">
        <v>3004</v>
      </c>
      <c r="BI60" s="3">
        <v>-10</v>
      </c>
      <c r="BL60" s="3">
        <v>5</v>
      </c>
    </row>
    <row r="61" spans="1:102" ht="60" x14ac:dyDescent="0.25">
      <c r="A61" s="3">
        <v>60</v>
      </c>
      <c r="B61" s="3">
        <v>55</v>
      </c>
      <c r="C61" s="21">
        <v>14</v>
      </c>
      <c r="D61" s="898" t="s">
        <v>70</v>
      </c>
      <c r="G61" s="370">
        <v>4940</v>
      </c>
      <c r="V61" s="107" t="s">
        <v>2983</v>
      </c>
      <c r="W61" s="254" t="s">
        <v>2971</v>
      </c>
      <c r="X61" s="254" t="s">
        <v>2971</v>
      </c>
      <c r="Y61" s="1257"/>
      <c r="Z61" s="211" t="s">
        <v>2990</v>
      </c>
      <c r="AA61" s="11"/>
      <c r="AB61" s="11"/>
      <c r="AC61" s="11"/>
      <c r="AD61" s="366"/>
      <c r="AE61" s="51"/>
      <c r="AF61" s="51"/>
      <c r="AG61" s="52"/>
      <c r="AH61" s="52"/>
      <c r="AI61" s="835" t="s">
        <v>2967</v>
      </c>
      <c r="AK61" s="43" t="s">
        <v>2968</v>
      </c>
      <c r="AL61" s="42">
        <f t="shared" si="3"/>
        <v>83</v>
      </c>
      <c r="AM61" s="3"/>
      <c r="AN61" s="3"/>
      <c r="AO61" s="3"/>
      <c r="AP61" s="3"/>
      <c r="AQ61" s="3"/>
      <c r="AR61" s="3"/>
      <c r="AS61" s="3"/>
      <c r="AT61" s="3"/>
      <c r="AU61" s="3"/>
      <c r="AV61" s="19"/>
      <c r="AW61" s="3"/>
      <c r="AX61" s="3"/>
      <c r="AY61" s="3" t="s">
        <v>3003</v>
      </c>
      <c r="AZ61" s="3">
        <v>17</v>
      </c>
      <c r="BB61" s="24">
        <v>1</v>
      </c>
      <c r="BC61" s="3">
        <v>1</v>
      </c>
      <c r="BE61" s="211" t="s">
        <v>2970</v>
      </c>
      <c r="BF61" s="3">
        <v>-6</v>
      </c>
      <c r="BH61" s="11" t="s">
        <v>3029</v>
      </c>
      <c r="BI61" s="3">
        <v>-14</v>
      </c>
      <c r="BL61" s="3">
        <v>10</v>
      </c>
      <c r="BQ61" s="11" t="s">
        <v>2985</v>
      </c>
      <c r="BR61" s="4">
        <v>30</v>
      </c>
      <c r="CW61" s="3">
        <v>2</v>
      </c>
    </row>
    <row r="62" spans="1:102" s="142" customFormat="1" ht="15" x14ac:dyDescent="0.25">
      <c r="A62" s="46">
        <v>61</v>
      </c>
      <c r="B62" s="46">
        <v>56</v>
      </c>
      <c r="C62" s="21">
        <v>14</v>
      </c>
      <c r="D62" s="903" t="s">
        <v>72</v>
      </c>
      <c r="E62" s="133"/>
      <c r="F62" s="146"/>
      <c r="G62" s="375">
        <v>409</v>
      </c>
      <c r="H62" s="46">
        <v>416</v>
      </c>
      <c r="I62" s="143">
        <v>409</v>
      </c>
      <c r="J62" s="46"/>
      <c r="K62" s="46"/>
      <c r="L62" s="46"/>
      <c r="M62" s="46"/>
      <c r="N62" s="46"/>
      <c r="O62" s="46"/>
      <c r="P62" s="46"/>
      <c r="Q62" s="46"/>
      <c r="R62" s="46"/>
      <c r="S62" s="46"/>
      <c r="T62" s="46"/>
      <c r="U62" s="46"/>
      <c r="V62" s="433"/>
      <c r="W62" s="454" t="s">
        <v>1131</v>
      </c>
      <c r="X62" s="454" t="s">
        <v>1131</v>
      </c>
      <c r="Y62" s="1258"/>
      <c r="Z62" s="212"/>
      <c r="AA62" s="218"/>
      <c r="AB62" s="218"/>
      <c r="AC62" s="218"/>
      <c r="AD62" s="687" t="s">
        <v>3030</v>
      </c>
      <c r="AE62" s="61"/>
      <c r="AF62" s="61"/>
      <c r="AG62" s="66"/>
      <c r="AH62" s="66"/>
      <c r="AI62" s="835" t="s">
        <v>2967</v>
      </c>
      <c r="AJ62" s="101"/>
      <c r="AK62" s="43" t="s">
        <v>2968</v>
      </c>
      <c r="AL62" s="42">
        <f t="shared" si="3"/>
        <v>56</v>
      </c>
      <c r="AM62" s="46"/>
      <c r="AN62" s="46"/>
      <c r="AO62" s="46"/>
      <c r="AP62" s="46"/>
      <c r="AQ62" s="46"/>
      <c r="AR62" s="46"/>
      <c r="AS62" s="46"/>
      <c r="AT62" s="46"/>
      <c r="AU62" s="46"/>
      <c r="AV62" s="68"/>
      <c r="AW62" s="46"/>
      <c r="AX62" s="46"/>
      <c r="AY62" s="3" t="s">
        <v>3003</v>
      </c>
      <c r="AZ62" s="46">
        <v>44</v>
      </c>
      <c r="BA62" s="46"/>
      <c r="BB62" s="147">
        <v>1</v>
      </c>
      <c r="BC62" s="3">
        <v>1</v>
      </c>
      <c r="BD62" s="1181"/>
      <c r="BE62" s="211" t="s">
        <v>2970</v>
      </c>
      <c r="BF62" s="3">
        <v>-8</v>
      </c>
      <c r="BG62" s="138"/>
      <c r="BH62" s="218"/>
      <c r="BI62" s="46"/>
      <c r="BJ62" s="138"/>
      <c r="BK62" s="98"/>
      <c r="BL62" s="46">
        <v>5</v>
      </c>
      <c r="BM62" s="46"/>
      <c r="BN62" s="212"/>
      <c r="BO62" s="218"/>
      <c r="BP62" s="218"/>
      <c r="BQ62" s="218"/>
      <c r="BR62" s="66"/>
      <c r="BS62" s="218"/>
      <c r="BT62" s="146"/>
      <c r="BU62" s="66"/>
      <c r="BV62" s="66"/>
      <c r="BW62" s="212"/>
      <c r="BX62" s="66"/>
      <c r="BY62" s="218"/>
      <c r="BZ62" s="218"/>
      <c r="CA62" s="66"/>
      <c r="CB62" s="218"/>
      <c r="CC62" s="146"/>
      <c r="CD62" s="66"/>
      <c r="CE62" s="66"/>
      <c r="CF62" s="212"/>
      <c r="CG62" s="66"/>
      <c r="CH62" s="218"/>
      <c r="CI62" s="61"/>
      <c r="CJ62" s="66"/>
      <c r="CK62" s="218"/>
      <c r="CL62" s="146"/>
      <c r="CM62" s="66"/>
      <c r="CN62" s="66"/>
      <c r="CP62" s="66"/>
      <c r="CQ62" s="66"/>
      <c r="CR62" s="66"/>
      <c r="CS62" s="61"/>
      <c r="CT62" s="66"/>
      <c r="CU62" s="66"/>
      <c r="CV62" s="98"/>
      <c r="CW62" s="46"/>
      <c r="CX62" s="46"/>
    </row>
    <row r="63" spans="1:102" ht="30" x14ac:dyDescent="0.25">
      <c r="A63" s="3">
        <v>62</v>
      </c>
      <c r="B63" s="3">
        <v>57</v>
      </c>
      <c r="C63" s="21">
        <v>14</v>
      </c>
      <c r="D63" s="898" t="s">
        <v>3031</v>
      </c>
      <c r="G63" s="323">
        <v>706</v>
      </c>
      <c r="I63" s="12">
        <v>706</v>
      </c>
      <c r="L63" s="3">
        <v>1</v>
      </c>
      <c r="V63" s="497"/>
      <c r="W63" s="254" t="s">
        <v>2971</v>
      </c>
      <c r="X63" s="254" t="s">
        <v>2971</v>
      </c>
      <c r="Y63" s="1257"/>
      <c r="Z63" s="211" t="s">
        <v>2988</v>
      </c>
      <c r="AA63" s="11"/>
      <c r="AB63" s="11"/>
      <c r="AC63" s="11"/>
      <c r="AD63" s="230" t="s">
        <v>1853</v>
      </c>
      <c r="AI63" s="835" t="s">
        <v>2967</v>
      </c>
      <c r="AK63" s="43" t="s">
        <v>2968</v>
      </c>
      <c r="AL63" s="42">
        <f t="shared" si="3"/>
        <v>60</v>
      </c>
      <c r="AM63" s="3"/>
      <c r="AN63" s="3"/>
      <c r="AO63" s="3"/>
      <c r="AP63" s="3"/>
      <c r="AQ63" s="3"/>
      <c r="AR63" s="3"/>
      <c r="AS63" s="3"/>
      <c r="AT63" s="3"/>
      <c r="AU63" s="3"/>
      <c r="AV63" s="19"/>
      <c r="AW63" s="3"/>
      <c r="AX63" s="3"/>
      <c r="AY63" s="3" t="s">
        <v>3003</v>
      </c>
      <c r="AZ63" s="3">
        <v>40</v>
      </c>
      <c r="BB63" s="24">
        <v>1</v>
      </c>
      <c r="BC63" s="3">
        <v>1</v>
      </c>
      <c r="BE63" s="211" t="s">
        <v>2970</v>
      </c>
      <c r="BF63" s="3">
        <v>-8</v>
      </c>
      <c r="BH63" s="11" t="s">
        <v>3029</v>
      </c>
      <c r="BI63" s="3">
        <v>-10</v>
      </c>
      <c r="BL63" s="3">
        <v>10</v>
      </c>
      <c r="BQ63" s="11" t="s">
        <v>2989</v>
      </c>
      <c r="BR63" s="4">
        <v>17</v>
      </c>
      <c r="BT63" s="14">
        <v>20</v>
      </c>
      <c r="CW63" s="3">
        <v>2</v>
      </c>
    </row>
    <row r="64" spans="1:102" ht="30" x14ac:dyDescent="0.25">
      <c r="A64" s="3">
        <v>63</v>
      </c>
      <c r="B64" s="3">
        <v>58</v>
      </c>
      <c r="C64" s="21">
        <v>14</v>
      </c>
      <c r="D64" s="898" t="s">
        <v>75</v>
      </c>
      <c r="G64" s="370">
        <v>742</v>
      </c>
      <c r="V64" s="107" t="s">
        <v>2983</v>
      </c>
      <c r="W64" s="436" t="s">
        <v>1131</v>
      </c>
      <c r="X64" s="436" t="s">
        <v>1131</v>
      </c>
      <c r="Y64" s="1257"/>
      <c r="Z64" s="211" t="s">
        <v>2990</v>
      </c>
      <c r="AA64" s="11"/>
      <c r="AB64" s="11"/>
      <c r="AC64" s="11"/>
      <c r="AD64" s="366"/>
      <c r="AE64" s="51"/>
      <c r="AF64" s="51"/>
      <c r="AG64" s="52"/>
      <c r="AH64" s="52"/>
      <c r="AI64" s="835" t="s">
        <v>2967</v>
      </c>
      <c r="AK64" s="43" t="s">
        <v>2968</v>
      </c>
      <c r="AL64" s="42">
        <f t="shared" si="3"/>
        <v>63</v>
      </c>
      <c r="AM64" s="3"/>
      <c r="AN64" s="3"/>
      <c r="AO64" s="3"/>
      <c r="AP64" s="3"/>
      <c r="AQ64" s="3"/>
      <c r="AR64" s="3"/>
      <c r="AS64" s="3"/>
      <c r="AT64" s="3"/>
      <c r="AU64" s="3"/>
      <c r="AV64" s="19"/>
      <c r="AW64" s="3"/>
      <c r="AX64" s="3"/>
      <c r="AY64" s="3" t="s">
        <v>3003</v>
      </c>
      <c r="AZ64" s="3">
        <v>37</v>
      </c>
      <c r="BB64" s="24">
        <v>1</v>
      </c>
      <c r="BC64" s="3">
        <v>1</v>
      </c>
      <c r="BE64" s="211" t="s">
        <v>2970</v>
      </c>
      <c r="BF64" s="3">
        <v>-8</v>
      </c>
      <c r="BL64" s="3">
        <v>5</v>
      </c>
    </row>
    <row r="65" spans="1:102" ht="30" x14ac:dyDescent="0.25">
      <c r="A65" s="3">
        <v>64</v>
      </c>
      <c r="B65" s="3">
        <v>59</v>
      </c>
      <c r="C65" s="21">
        <v>14</v>
      </c>
      <c r="D65" s="898" t="s">
        <v>76</v>
      </c>
      <c r="G65" s="370">
        <v>5655</v>
      </c>
      <c r="V65" s="107" t="s">
        <v>2983</v>
      </c>
      <c r="W65" s="436" t="s">
        <v>1131</v>
      </c>
      <c r="X65" s="436" t="s">
        <v>1131</v>
      </c>
      <c r="Y65" s="1257"/>
      <c r="Z65" s="211" t="s">
        <v>2990</v>
      </c>
      <c r="AA65" s="11"/>
      <c r="AB65" s="11"/>
      <c r="AC65" s="11"/>
      <c r="AD65" s="366"/>
      <c r="AE65" s="51"/>
      <c r="AF65" s="51"/>
      <c r="AG65" s="52"/>
      <c r="AH65" s="52"/>
      <c r="AI65" s="835" t="s">
        <v>2967</v>
      </c>
      <c r="AK65" s="43" t="s">
        <v>2968</v>
      </c>
      <c r="AL65" s="42">
        <f t="shared" si="3"/>
        <v>96</v>
      </c>
      <c r="AM65" s="46"/>
      <c r="AN65" s="3"/>
      <c r="AO65" s="3"/>
      <c r="AP65" s="3"/>
      <c r="AQ65" s="3"/>
      <c r="AR65" s="3"/>
      <c r="AS65" s="3"/>
      <c r="AT65" s="3"/>
      <c r="AU65" s="3"/>
      <c r="AV65" s="19"/>
      <c r="AW65" s="3"/>
      <c r="AX65" s="3"/>
      <c r="AY65" s="3" t="s">
        <v>3003</v>
      </c>
      <c r="AZ65" s="46">
        <v>4</v>
      </c>
      <c r="BB65" s="24">
        <v>1</v>
      </c>
      <c r="BC65" s="3">
        <v>1</v>
      </c>
      <c r="BE65" s="211" t="s">
        <v>2970</v>
      </c>
      <c r="BF65" s="3">
        <v>-4</v>
      </c>
      <c r="BL65" s="3">
        <v>5</v>
      </c>
    </row>
    <row r="66" spans="1:102" ht="30" x14ac:dyDescent="0.25">
      <c r="A66" s="3">
        <v>65</v>
      </c>
      <c r="B66" s="3">
        <v>60</v>
      </c>
      <c r="C66" s="21">
        <v>14</v>
      </c>
      <c r="D66" s="898" t="s">
        <v>77</v>
      </c>
      <c r="G66" s="370">
        <v>681</v>
      </c>
      <c r="V66" s="107" t="s">
        <v>2983</v>
      </c>
      <c r="W66" s="436" t="s">
        <v>1131</v>
      </c>
      <c r="X66" s="436" t="s">
        <v>1131</v>
      </c>
      <c r="Y66" s="1257"/>
      <c r="Z66" s="211" t="s">
        <v>2990</v>
      </c>
      <c r="AA66" s="11"/>
      <c r="AB66" s="11"/>
      <c r="AC66" s="11"/>
      <c r="AD66" s="366"/>
      <c r="AE66" s="51"/>
      <c r="AF66" s="51"/>
      <c r="AG66" s="52"/>
      <c r="AH66" s="52"/>
      <c r="AI66" s="835" t="s">
        <v>2967</v>
      </c>
      <c r="AK66" s="43" t="s">
        <v>2968</v>
      </c>
      <c r="AL66" s="42">
        <f t="shared" si="3"/>
        <v>74</v>
      </c>
      <c r="AM66" s="3"/>
      <c r="AN66" s="3"/>
      <c r="AO66" s="3"/>
      <c r="AP66" s="3"/>
      <c r="AQ66" s="3"/>
      <c r="AR66" s="3"/>
      <c r="AS66" s="3"/>
      <c r="AT66" s="3"/>
      <c r="AU66" s="3"/>
      <c r="AV66" s="19"/>
      <c r="AW66" s="3"/>
      <c r="AX66" s="3"/>
      <c r="AY66" s="3" t="s">
        <v>3003</v>
      </c>
      <c r="AZ66" s="3">
        <v>26</v>
      </c>
      <c r="BB66" s="24">
        <v>1</v>
      </c>
      <c r="BC66" s="3">
        <v>1</v>
      </c>
      <c r="BE66" s="211" t="s">
        <v>2970</v>
      </c>
      <c r="BF66" s="3">
        <v>-8</v>
      </c>
      <c r="BL66" s="3">
        <v>5</v>
      </c>
    </row>
    <row r="67" spans="1:102" ht="30" x14ac:dyDescent="0.25">
      <c r="A67" s="3">
        <v>66</v>
      </c>
      <c r="B67" s="3">
        <v>61</v>
      </c>
      <c r="C67" s="21">
        <v>14</v>
      </c>
      <c r="D67" s="898" t="s">
        <v>78</v>
      </c>
      <c r="G67" s="370">
        <v>2018</v>
      </c>
      <c r="W67" s="436" t="s">
        <v>2984</v>
      </c>
      <c r="X67" s="436" t="s">
        <v>3032</v>
      </c>
      <c r="Y67" s="1257"/>
      <c r="Z67" s="211" t="s">
        <v>3033</v>
      </c>
      <c r="AA67" s="11"/>
      <c r="AB67" s="11"/>
      <c r="AC67" s="11"/>
      <c r="AD67" s="366"/>
      <c r="AE67" s="1103">
        <v>37803</v>
      </c>
      <c r="AF67" s="51"/>
      <c r="AG67" s="52"/>
      <c r="AH67" s="52"/>
      <c r="AI67" s="835" t="s">
        <v>2967</v>
      </c>
      <c r="AK67" s="43" t="s">
        <v>2968</v>
      </c>
      <c r="AL67" s="42">
        <f t="shared" si="3"/>
        <v>54</v>
      </c>
      <c r="AM67" s="3"/>
      <c r="AN67" s="3"/>
      <c r="AO67" s="3"/>
      <c r="AP67" s="3"/>
      <c r="AQ67" s="3"/>
      <c r="AR67" s="3"/>
      <c r="AS67" s="3"/>
      <c r="AT67" s="3"/>
      <c r="AU67" s="3"/>
      <c r="AV67" s="19"/>
      <c r="AW67" s="3"/>
      <c r="AX67" s="3"/>
      <c r="AY67" s="3" t="s">
        <v>3003</v>
      </c>
      <c r="AZ67" s="3">
        <v>46</v>
      </c>
      <c r="BB67" s="24">
        <v>1</v>
      </c>
      <c r="BC67" s="3">
        <v>1</v>
      </c>
      <c r="BE67" s="211" t="s">
        <v>2970</v>
      </c>
      <c r="BF67" s="3">
        <v>-9</v>
      </c>
      <c r="BL67" s="3">
        <v>5</v>
      </c>
      <c r="BN67" s="211" t="s">
        <v>2977</v>
      </c>
      <c r="BO67" s="11">
        <v>1</v>
      </c>
      <c r="BT67" s="14">
        <v>2</v>
      </c>
      <c r="BW67" s="211" t="s">
        <v>2978</v>
      </c>
      <c r="BX67" s="4">
        <v>1</v>
      </c>
      <c r="CC67" s="14">
        <v>3</v>
      </c>
      <c r="CF67" s="211" t="s">
        <v>2979</v>
      </c>
      <c r="CG67" s="4">
        <v>3</v>
      </c>
      <c r="CL67" s="14">
        <v>4</v>
      </c>
    </row>
    <row r="68" spans="1:102" ht="43.5" customHeight="1" x14ac:dyDescent="0.25">
      <c r="A68" s="3">
        <v>67</v>
      </c>
      <c r="B68" s="3">
        <v>61</v>
      </c>
      <c r="C68" s="21">
        <v>14</v>
      </c>
      <c r="D68" s="903" t="s">
        <v>78</v>
      </c>
      <c r="G68" s="370">
        <v>2018</v>
      </c>
      <c r="W68" s="436" t="s">
        <v>2984</v>
      </c>
      <c r="X68" s="436" t="s">
        <v>3032</v>
      </c>
      <c r="Y68" s="1257"/>
      <c r="Z68" s="211" t="s">
        <v>3033</v>
      </c>
      <c r="AA68" s="11"/>
      <c r="AB68" s="11"/>
      <c r="AC68" s="11"/>
      <c r="AD68" s="366"/>
      <c r="AE68" s="1103">
        <v>37803</v>
      </c>
      <c r="AF68" s="51"/>
      <c r="AG68" s="52"/>
      <c r="AH68" s="52"/>
      <c r="AI68" s="835" t="s">
        <v>2967</v>
      </c>
      <c r="AK68" s="19" t="s">
        <v>3017</v>
      </c>
      <c r="AL68" s="3">
        <v>49</v>
      </c>
      <c r="AM68" s="3"/>
      <c r="AN68" s="3">
        <v>5</v>
      </c>
      <c r="AO68" s="3"/>
      <c r="AP68" s="3">
        <v>3</v>
      </c>
      <c r="AQ68" s="3"/>
      <c r="AR68" s="3">
        <v>22</v>
      </c>
      <c r="AS68" s="3"/>
      <c r="AT68" s="3"/>
      <c r="AU68" s="3"/>
      <c r="AV68" s="6" t="s">
        <v>3016</v>
      </c>
      <c r="AW68" s="3">
        <v>20</v>
      </c>
      <c r="AX68" s="3"/>
      <c r="AY68" s="3" t="s">
        <v>3018</v>
      </c>
      <c r="AZ68" s="3">
        <v>1</v>
      </c>
      <c r="BC68" s="3">
        <v>1</v>
      </c>
      <c r="BE68" s="211" t="s">
        <v>2970</v>
      </c>
      <c r="BF68" s="3">
        <v>-4</v>
      </c>
      <c r="BH68" s="11" t="s">
        <v>3011</v>
      </c>
      <c r="BI68" s="3">
        <v>-9</v>
      </c>
      <c r="BK68" s="13">
        <v>1</v>
      </c>
      <c r="BL68" s="3">
        <v>10</v>
      </c>
      <c r="BQ68" s="11" t="s">
        <v>3011</v>
      </c>
      <c r="BR68" s="4">
        <v>18</v>
      </c>
      <c r="BT68" s="14">
        <v>20</v>
      </c>
      <c r="BZ68" s="11" t="s">
        <v>3011</v>
      </c>
      <c r="CA68" s="4">
        <v>35</v>
      </c>
      <c r="CC68" s="14">
        <v>30</v>
      </c>
      <c r="CI68" s="6" t="s">
        <v>3011</v>
      </c>
      <c r="CJ68" s="4">
        <v>12</v>
      </c>
      <c r="CL68" s="14">
        <v>40</v>
      </c>
      <c r="CX68" s="3">
        <v>2</v>
      </c>
    </row>
    <row r="69" spans="1:102" ht="30" x14ac:dyDescent="0.25">
      <c r="A69" s="3">
        <v>68</v>
      </c>
      <c r="B69" s="3">
        <v>62</v>
      </c>
      <c r="C69" s="21">
        <v>14</v>
      </c>
      <c r="D69" s="898" t="s">
        <v>79</v>
      </c>
      <c r="G69" s="370">
        <v>187</v>
      </c>
      <c r="W69" s="436" t="s">
        <v>2971</v>
      </c>
      <c r="X69" s="436" t="s">
        <v>2971</v>
      </c>
      <c r="Y69" s="1257"/>
      <c r="Z69" s="211" t="s">
        <v>3033</v>
      </c>
      <c r="AA69" s="11"/>
      <c r="AB69" s="11"/>
      <c r="AC69" s="11"/>
      <c r="AD69" s="366"/>
      <c r="AE69" s="1103">
        <v>37165</v>
      </c>
      <c r="AF69" s="51"/>
      <c r="AG69" s="52"/>
      <c r="AH69" s="52"/>
      <c r="AI69" s="835" t="s">
        <v>2967</v>
      </c>
      <c r="AK69" s="43" t="s">
        <v>2968</v>
      </c>
      <c r="AL69" s="42">
        <f t="shared" ref="AL69" si="4">100-AZ69</f>
        <v>49</v>
      </c>
      <c r="AM69" s="3"/>
      <c r="AN69" s="3"/>
      <c r="AO69" s="3"/>
      <c r="AP69" s="3"/>
      <c r="AQ69" s="3"/>
      <c r="AR69" s="3"/>
      <c r="AS69" s="3"/>
      <c r="AT69" s="3"/>
      <c r="AU69" s="3"/>
      <c r="AV69" s="19"/>
      <c r="AW69" s="3"/>
      <c r="AX69" s="3"/>
      <c r="AY69" s="3" t="s">
        <v>3003</v>
      </c>
      <c r="AZ69" s="3">
        <v>51</v>
      </c>
      <c r="BB69" s="24">
        <v>1</v>
      </c>
      <c r="BC69" s="3">
        <v>1</v>
      </c>
      <c r="BE69" s="211" t="s">
        <v>2970</v>
      </c>
      <c r="BF69" s="3">
        <v>-9</v>
      </c>
      <c r="BL69" s="3">
        <v>5</v>
      </c>
      <c r="BN69" s="211" t="s">
        <v>2977</v>
      </c>
      <c r="BO69" s="11">
        <v>1</v>
      </c>
      <c r="BU69" s="4">
        <v>2</v>
      </c>
      <c r="BW69" s="211" t="s">
        <v>2978</v>
      </c>
      <c r="BX69" s="4">
        <v>1</v>
      </c>
      <c r="CD69" s="4">
        <v>3</v>
      </c>
      <c r="CF69" s="211" t="s">
        <v>2979</v>
      </c>
      <c r="CG69" s="4">
        <v>3</v>
      </c>
      <c r="CM69" s="4">
        <v>4</v>
      </c>
    </row>
    <row r="70" spans="1:102" ht="30" x14ac:dyDescent="0.25">
      <c r="A70" s="3">
        <v>69</v>
      </c>
      <c r="B70" s="3">
        <v>62</v>
      </c>
      <c r="C70" s="21">
        <v>14</v>
      </c>
      <c r="D70" s="898" t="s">
        <v>79</v>
      </c>
      <c r="G70" s="370">
        <v>187</v>
      </c>
      <c r="W70" s="436" t="s">
        <v>2971</v>
      </c>
      <c r="X70" s="436" t="s">
        <v>2971</v>
      </c>
      <c r="Y70" s="1257"/>
      <c r="Z70" s="211" t="s">
        <v>3033</v>
      </c>
      <c r="AA70" s="11"/>
      <c r="AB70" s="11"/>
      <c r="AC70" s="11"/>
      <c r="AD70" s="366"/>
      <c r="AE70" s="1103">
        <v>37165</v>
      </c>
      <c r="AF70" s="51"/>
      <c r="AG70" s="52"/>
      <c r="AH70" s="52"/>
      <c r="AI70" s="835" t="s">
        <v>2967</v>
      </c>
      <c r="AK70" s="19" t="s">
        <v>3017</v>
      </c>
      <c r="AL70" s="3">
        <v>44</v>
      </c>
      <c r="AM70" s="3"/>
      <c r="AN70" s="3">
        <v>4</v>
      </c>
      <c r="AO70" s="3"/>
      <c r="AP70" s="3">
        <v>2</v>
      </c>
      <c r="AQ70" s="3"/>
      <c r="AR70" s="3">
        <v>27</v>
      </c>
      <c r="AS70" s="3"/>
      <c r="AT70" s="3"/>
      <c r="AU70" s="3"/>
      <c r="AV70" s="6" t="s">
        <v>3016</v>
      </c>
      <c r="AW70" s="3">
        <v>23</v>
      </c>
      <c r="AX70" s="3"/>
      <c r="AY70" s="3" t="s">
        <v>3018</v>
      </c>
      <c r="AZ70" s="3">
        <v>1</v>
      </c>
      <c r="BC70" s="3">
        <v>1</v>
      </c>
      <c r="BE70" s="211" t="s">
        <v>2970</v>
      </c>
      <c r="BF70" s="3">
        <v>-4</v>
      </c>
      <c r="BH70" s="11" t="s">
        <v>3011</v>
      </c>
      <c r="BI70" s="3">
        <v>-9</v>
      </c>
      <c r="BL70" s="3">
        <v>110</v>
      </c>
      <c r="BQ70" s="11" t="s">
        <v>3034</v>
      </c>
      <c r="BR70" s="4">
        <v>41</v>
      </c>
      <c r="BU70" s="4">
        <v>20</v>
      </c>
      <c r="BZ70" s="11" t="s">
        <v>3011</v>
      </c>
      <c r="CA70" s="4">
        <v>133</v>
      </c>
      <c r="CD70" s="4">
        <v>30</v>
      </c>
      <c r="CI70" s="6" t="s">
        <v>3011</v>
      </c>
      <c r="CJ70" s="4">
        <v>10</v>
      </c>
      <c r="CM70" s="4">
        <v>40</v>
      </c>
      <c r="CX70" s="3">
        <v>2</v>
      </c>
    </row>
    <row r="71" spans="1:102" ht="30" x14ac:dyDescent="0.25">
      <c r="A71" s="3">
        <v>70</v>
      </c>
      <c r="B71" s="3">
        <v>63</v>
      </c>
      <c r="C71" s="21">
        <v>14</v>
      </c>
      <c r="D71" s="898" t="s">
        <v>80</v>
      </c>
      <c r="G71" s="370">
        <v>382</v>
      </c>
      <c r="V71" s="107" t="s">
        <v>2983</v>
      </c>
      <c r="W71" s="436" t="s">
        <v>1131</v>
      </c>
      <c r="X71" s="436" t="s">
        <v>1131</v>
      </c>
      <c r="Y71" s="1257"/>
      <c r="Z71" s="211" t="s">
        <v>2990</v>
      </c>
      <c r="AA71" s="11"/>
      <c r="AB71" s="11"/>
      <c r="AC71" s="11"/>
      <c r="AD71" s="366"/>
      <c r="AE71" s="51"/>
      <c r="AF71" s="51"/>
      <c r="AG71" s="52"/>
      <c r="AH71" s="52"/>
      <c r="AI71" s="835" t="s">
        <v>2967</v>
      </c>
      <c r="AK71" s="43" t="s">
        <v>2968</v>
      </c>
      <c r="AL71" s="42">
        <f t="shared" ref="AL71" si="5">100-AZ71</f>
        <v>93</v>
      </c>
      <c r="AM71" s="3"/>
      <c r="AN71" s="3"/>
      <c r="AO71" s="3"/>
      <c r="AP71" s="3"/>
      <c r="AQ71" s="3"/>
      <c r="AR71" s="3"/>
      <c r="AS71" s="3"/>
      <c r="AT71" s="3"/>
      <c r="AU71" s="3"/>
      <c r="AV71" s="19"/>
      <c r="AW71" s="3"/>
      <c r="AX71" s="3"/>
      <c r="AY71" s="3" t="s">
        <v>3003</v>
      </c>
      <c r="AZ71" s="3">
        <v>7</v>
      </c>
      <c r="BB71" s="24">
        <v>1</v>
      </c>
      <c r="BC71" s="3">
        <v>1</v>
      </c>
      <c r="BE71" s="1370" t="s">
        <v>2970</v>
      </c>
      <c r="BF71" s="1369">
        <v>-6</v>
      </c>
      <c r="BL71" s="3">
        <v>5</v>
      </c>
    </row>
    <row r="72" spans="1:102" ht="60" x14ac:dyDescent="0.25">
      <c r="A72" s="3">
        <v>71</v>
      </c>
      <c r="B72" s="3">
        <v>64</v>
      </c>
      <c r="C72" s="21">
        <v>14</v>
      </c>
      <c r="D72" s="898" t="s">
        <v>81</v>
      </c>
      <c r="G72" s="370">
        <v>6918</v>
      </c>
      <c r="V72" s="107" t="s">
        <v>2983</v>
      </c>
      <c r="W72" s="436" t="s">
        <v>1131</v>
      </c>
      <c r="X72" s="436" t="s">
        <v>1131</v>
      </c>
      <c r="Y72" s="1257"/>
      <c r="Z72" s="211" t="s">
        <v>2990</v>
      </c>
      <c r="AA72" s="11"/>
      <c r="AB72" s="11"/>
      <c r="AC72" s="11"/>
      <c r="AD72" s="366"/>
      <c r="AE72" s="51"/>
      <c r="AF72" s="51"/>
      <c r="AG72" s="52"/>
      <c r="AH72" s="52"/>
      <c r="AI72" s="835" t="s">
        <v>2967</v>
      </c>
      <c r="AK72" s="43" t="s">
        <v>2968</v>
      </c>
      <c r="AL72" s="42">
        <f t="shared" ref="AL72:AL73" si="6">100-AZ72</f>
        <v>93</v>
      </c>
      <c r="AM72" s="3"/>
      <c r="AN72" s="3"/>
      <c r="AO72" s="3"/>
      <c r="AP72" s="3"/>
      <c r="AQ72" s="3"/>
      <c r="AR72" s="3"/>
      <c r="AS72" s="3"/>
      <c r="AT72" s="3"/>
      <c r="AU72" s="3"/>
      <c r="AV72" s="19"/>
      <c r="AW72" s="3"/>
      <c r="AX72" s="3"/>
      <c r="AY72" s="3" t="s">
        <v>3003</v>
      </c>
      <c r="AZ72" s="3">
        <v>7</v>
      </c>
      <c r="BB72" s="24">
        <v>1</v>
      </c>
      <c r="BC72" s="3">
        <v>1</v>
      </c>
      <c r="BE72" s="1370" t="s">
        <v>2970</v>
      </c>
      <c r="BF72" s="1369">
        <v>-6</v>
      </c>
      <c r="BL72" s="3">
        <v>5</v>
      </c>
      <c r="BQ72" s="11" t="s">
        <v>2985</v>
      </c>
      <c r="BR72" s="4">
        <v>31</v>
      </c>
    </row>
    <row r="73" spans="1:102" ht="30" x14ac:dyDescent="0.25">
      <c r="A73" s="3">
        <v>72</v>
      </c>
      <c r="B73" s="3">
        <v>65</v>
      </c>
      <c r="C73" s="21">
        <v>14</v>
      </c>
      <c r="D73" s="898" t="s">
        <v>82</v>
      </c>
      <c r="G73" s="370">
        <v>5364</v>
      </c>
      <c r="W73" s="436" t="s">
        <v>2971</v>
      </c>
      <c r="X73" s="436" t="s">
        <v>2971</v>
      </c>
      <c r="Y73" s="1257"/>
      <c r="Z73" s="211" t="s">
        <v>3035</v>
      </c>
      <c r="AA73" s="11" t="s">
        <v>3035</v>
      </c>
      <c r="AB73" s="11"/>
      <c r="AC73" s="11"/>
      <c r="AD73" s="366"/>
      <c r="AE73" s="1103">
        <v>37742</v>
      </c>
      <c r="AF73" s="51"/>
      <c r="AG73" s="52"/>
      <c r="AH73" s="52"/>
      <c r="AI73" s="835" t="s">
        <v>2967</v>
      </c>
      <c r="AK73" s="43" t="s">
        <v>2968</v>
      </c>
      <c r="AL73" s="42">
        <f t="shared" si="6"/>
        <v>44</v>
      </c>
      <c r="AM73" s="3"/>
      <c r="AN73" s="3">
        <v>6</v>
      </c>
      <c r="AO73" s="3"/>
      <c r="AP73" s="3">
        <v>4</v>
      </c>
      <c r="AQ73" s="3"/>
      <c r="AR73" s="3">
        <v>37</v>
      </c>
      <c r="AS73" s="3"/>
      <c r="AT73" s="3"/>
      <c r="AU73" s="3"/>
      <c r="AV73" s="6" t="s">
        <v>3016</v>
      </c>
      <c r="AW73" s="3">
        <v>15</v>
      </c>
      <c r="AX73" s="3"/>
      <c r="AY73" s="3" t="s">
        <v>3003</v>
      </c>
      <c r="AZ73" s="3">
        <v>56</v>
      </c>
      <c r="BB73" s="24">
        <v>1</v>
      </c>
      <c r="BC73" s="3">
        <v>1</v>
      </c>
      <c r="BE73" s="211" t="s">
        <v>2970</v>
      </c>
      <c r="BF73" s="3">
        <v>-10</v>
      </c>
      <c r="BL73" s="3">
        <v>5</v>
      </c>
      <c r="BN73" s="211" t="s">
        <v>2977</v>
      </c>
      <c r="BO73" s="11">
        <v>1</v>
      </c>
      <c r="BT73" s="14">
        <v>2</v>
      </c>
      <c r="BW73" s="211" t="s">
        <v>2978</v>
      </c>
      <c r="BX73" s="4">
        <v>2</v>
      </c>
      <c r="CC73" s="14">
        <v>3</v>
      </c>
      <c r="CF73" s="211" t="s">
        <v>2979</v>
      </c>
      <c r="CG73" s="4">
        <v>2</v>
      </c>
      <c r="CL73" s="14">
        <v>4</v>
      </c>
    </row>
    <row r="74" spans="1:102" ht="62.25" customHeight="1" x14ac:dyDescent="0.25">
      <c r="A74" s="3">
        <v>73</v>
      </c>
      <c r="B74" s="3">
        <v>65</v>
      </c>
      <c r="C74" s="21">
        <v>14</v>
      </c>
      <c r="D74" s="898" t="s">
        <v>82</v>
      </c>
      <c r="G74" s="370">
        <v>5364</v>
      </c>
      <c r="W74" s="436" t="s">
        <v>2971</v>
      </c>
      <c r="X74" s="436" t="s">
        <v>2971</v>
      </c>
      <c r="Y74" s="1257"/>
      <c r="Z74" s="211" t="s">
        <v>3035</v>
      </c>
      <c r="AA74" s="11" t="s">
        <v>3035</v>
      </c>
      <c r="AB74" s="11"/>
      <c r="AC74" s="11"/>
      <c r="AD74" s="366"/>
      <c r="AE74" s="1103">
        <v>37742</v>
      </c>
      <c r="AF74" s="51"/>
      <c r="AG74" s="52"/>
      <c r="AH74" s="52"/>
      <c r="AI74" s="835" t="s">
        <v>2967</v>
      </c>
      <c r="AK74" s="19" t="s">
        <v>3017</v>
      </c>
      <c r="AL74" s="3">
        <v>37</v>
      </c>
      <c r="AM74" s="3"/>
      <c r="AN74" s="3">
        <v>6</v>
      </c>
      <c r="AO74" s="3"/>
      <c r="AP74" s="3">
        <v>4</v>
      </c>
      <c r="AQ74" s="3"/>
      <c r="AR74" s="3">
        <v>37</v>
      </c>
      <c r="AS74" s="3"/>
      <c r="AT74" s="3"/>
      <c r="AU74" s="3"/>
      <c r="AV74" s="6" t="s">
        <v>3016</v>
      </c>
      <c r="AW74" s="3">
        <v>15</v>
      </c>
      <c r="AX74" s="3"/>
      <c r="AY74" s="3" t="s">
        <v>3018</v>
      </c>
      <c r="AZ74" s="3">
        <v>1</v>
      </c>
      <c r="BC74" s="3">
        <v>1</v>
      </c>
      <c r="BE74" s="211" t="s">
        <v>2970</v>
      </c>
      <c r="BF74" s="3">
        <v>-3</v>
      </c>
      <c r="BH74" s="11" t="s">
        <v>3011</v>
      </c>
      <c r="BI74" s="3">
        <v>-10</v>
      </c>
      <c r="BK74" s="13">
        <v>110</v>
      </c>
      <c r="BQ74" s="11" t="s">
        <v>3034</v>
      </c>
      <c r="BR74" s="4">
        <v>18</v>
      </c>
      <c r="BT74" s="14">
        <v>20</v>
      </c>
      <c r="BZ74" s="11" t="s">
        <v>3034</v>
      </c>
      <c r="CA74" s="4">
        <v>51</v>
      </c>
      <c r="CC74" s="14">
        <v>30</v>
      </c>
      <c r="CI74" s="6" t="s">
        <v>3034</v>
      </c>
      <c r="CJ74" s="4">
        <v>6</v>
      </c>
      <c r="CL74" s="14">
        <v>40</v>
      </c>
      <c r="CX74" s="3">
        <v>2</v>
      </c>
    </row>
    <row r="75" spans="1:102" s="58" customFormat="1" ht="15" x14ac:dyDescent="0.25">
      <c r="A75" s="49">
        <v>74</v>
      </c>
      <c r="B75" s="49">
        <v>66</v>
      </c>
      <c r="C75" s="21">
        <v>14</v>
      </c>
      <c r="D75" s="904" t="s">
        <v>83</v>
      </c>
      <c r="E75" s="937"/>
      <c r="F75" s="210"/>
      <c r="G75" s="374">
        <v>162</v>
      </c>
      <c r="H75" s="49"/>
      <c r="I75" s="137"/>
      <c r="J75" s="49"/>
      <c r="K75" s="49"/>
      <c r="L75" s="49"/>
      <c r="M75" s="49"/>
      <c r="N75" s="49"/>
      <c r="O75" s="49"/>
      <c r="P75" s="49"/>
      <c r="Q75" s="49"/>
      <c r="R75" s="49"/>
      <c r="S75" s="49"/>
      <c r="T75" s="49"/>
      <c r="U75" s="49"/>
      <c r="V75" s="499"/>
      <c r="W75" s="437" t="s">
        <v>1131</v>
      </c>
      <c r="X75" s="437" t="s">
        <v>1131</v>
      </c>
      <c r="Y75" s="1254"/>
      <c r="Z75" s="213"/>
      <c r="AA75" s="1102" t="s">
        <v>3036</v>
      </c>
      <c r="AB75" s="166"/>
      <c r="AC75" s="166"/>
      <c r="AD75" s="366"/>
      <c r="AE75" s="51"/>
      <c r="AF75" s="51"/>
      <c r="AG75" s="52"/>
      <c r="AH75" s="52"/>
      <c r="AI75" s="836" t="s">
        <v>2967</v>
      </c>
      <c r="AJ75" s="183"/>
      <c r="AK75" s="148"/>
      <c r="AL75" s="49"/>
      <c r="AM75" s="49"/>
      <c r="AN75" s="49"/>
      <c r="AO75" s="49"/>
      <c r="AP75" s="49"/>
      <c r="AQ75" s="49"/>
      <c r="AR75" s="49"/>
      <c r="AS75" s="49"/>
      <c r="AT75" s="49"/>
      <c r="AU75" s="49"/>
      <c r="AV75" s="148"/>
      <c r="AW75" s="49"/>
      <c r="AX75" s="49"/>
      <c r="AY75" s="48" t="s">
        <v>3003</v>
      </c>
      <c r="AZ75" s="49">
        <v>4</v>
      </c>
      <c r="BA75" s="49"/>
      <c r="BB75" s="182">
        <v>1</v>
      </c>
      <c r="BC75" s="49">
        <v>1</v>
      </c>
      <c r="BD75" s="975"/>
      <c r="BE75" s="211" t="s">
        <v>2970</v>
      </c>
      <c r="BF75" s="3">
        <v>-5</v>
      </c>
      <c r="BG75" s="10"/>
      <c r="BH75" s="11"/>
      <c r="BI75" s="3"/>
      <c r="BJ75" s="10"/>
      <c r="BK75" s="13"/>
      <c r="BL75" s="3">
        <v>5</v>
      </c>
      <c r="BM75" s="3"/>
      <c r="BN75" s="211"/>
      <c r="BO75" s="11"/>
      <c r="BP75" s="11"/>
      <c r="BQ75" s="11"/>
      <c r="BR75" s="4"/>
      <c r="BS75" s="11"/>
      <c r="BT75" s="14"/>
      <c r="BU75" s="4"/>
      <c r="BV75" s="4"/>
      <c r="BW75" s="211"/>
      <c r="BX75" s="4"/>
      <c r="BY75" s="11"/>
      <c r="BZ75" s="11"/>
      <c r="CA75" s="4"/>
      <c r="CB75" s="11"/>
      <c r="CC75" s="14"/>
      <c r="CD75" s="4"/>
      <c r="CE75" s="4"/>
      <c r="CF75" s="211"/>
      <c r="CG75" s="4"/>
      <c r="CH75" s="11"/>
      <c r="CI75" s="6"/>
      <c r="CJ75" s="4"/>
      <c r="CK75" s="11"/>
      <c r="CL75" s="14"/>
      <c r="CM75" s="4"/>
      <c r="CN75" s="4"/>
      <c r="CP75" s="4"/>
      <c r="CQ75" s="4"/>
      <c r="CR75" s="4"/>
      <c r="CS75" s="6"/>
      <c r="CT75" s="4"/>
      <c r="CU75" s="4"/>
      <c r="CV75" s="13"/>
      <c r="CW75" s="3"/>
      <c r="CX75" s="3"/>
    </row>
    <row r="76" spans="1:102" ht="30" x14ac:dyDescent="0.25">
      <c r="A76" s="3">
        <v>75</v>
      </c>
      <c r="B76" s="3">
        <v>67</v>
      </c>
      <c r="C76" s="21">
        <v>14</v>
      </c>
      <c r="D76" s="898" t="s">
        <v>84</v>
      </c>
      <c r="G76" s="370">
        <v>793</v>
      </c>
      <c r="L76" s="3">
        <v>1</v>
      </c>
      <c r="V76" s="497"/>
      <c r="W76" s="438" t="s">
        <v>2971</v>
      </c>
      <c r="X76" s="438" t="s">
        <v>2971</v>
      </c>
      <c r="Y76" s="1258"/>
      <c r="Z76" s="211" t="s">
        <v>2973</v>
      </c>
      <c r="AA76" s="11" t="s">
        <v>3014</v>
      </c>
      <c r="AB76" s="11"/>
      <c r="AC76" s="11"/>
      <c r="AD76" s="366"/>
      <c r="AE76" s="51"/>
      <c r="AF76" s="51"/>
      <c r="AG76" s="52"/>
      <c r="AH76" s="52"/>
      <c r="AI76" s="835" t="s">
        <v>2967</v>
      </c>
      <c r="AK76" s="43" t="s">
        <v>2968</v>
      </c>
      <c r="AL76" s="42">
        <f t="shared" ref="AL76" si="7">100-AZ76</f>
        <v>48</v>
      </c>
      <c r="AM76" s="3"/>
      <c r="AN76" s="3"/>
      <c r="AO76" s="3"/>
      <c r="AP76" s="3"/>
      <c r="AQ76" s="3"/>
      <c r="AR76" s="3"/>
      <c r="AS76" s="3"/>
      <c r="AT76" s="3"/>
      <c r="AU76" s="3"/>
      <c r="AV76" s="19"/>
      <c r="AW76" s="3"/>
      <c r="AX76" s="3"/>
      <c r="AY76" s="3" t="s">
        <v>3003</v>
      </c>
      <c r="AZ76" s="3">
        <v>52</v>
      </c>
      <c r="BB76" s="24">
        <v>1</v>
      </c>
      <c r="BC76" s="3">
        <v>1</v>
      </c>
      <c r="BE76" s="211" t="s">
        <v>2970</v>
      </c>
      <c r="BF76" s="3">
        <v>-11</v>
      </c>
      <c r="BL76" s="3">
        <v>5</v>
      </c>
      <c r="BN76" s="211" t="s">
        <v>2977</v>
      </c>
      <c r="BO76" s="11">
        <v>2</v>
      </c>
      <c r="BU76" s="4">
        <v>2</v>
      </c>
      <c r="BW76" s="211" t="s">
        <v>2978</v>
      </c>
      <c r="BX76" s="4">
        <v>2</v>
      </c>
      <c r="CD76" s="4">
        <v>3</v>
      </c>
      <c r="CF76" s="211" t="s">
        <v>2979</v>
      </c>
      <c r="CG76" s="4">
        <v>3</v>
      </c>
      <c r="CM76" s="4">
        <v>4</v>
      </c>
    </row>
    <row r="77" spans="1:102" ht="30" x14ac:dyDescent="0.25">
      <c r="A77" s="3">
        <v>76</v>
      </c>
      <c r="B77" s="3">
        <v>67</v>
      </c>
      <c r="C77" s="21">
        <v>14</v>
      </c>
      <c r="D77" s="898" t="s">
        <v>3037</v>
      </c>
      <c r="G77" s="323">
        <v>793</v>
      </c>
      <c r="W77" s="436" t="s">
        <v>2971</v>
      </c>
      <c r="X77" s="436" t="s">
        <v>2971</v>
      </c>
      <c r="Y77" s="1257"/>
      <c r="Z77" s="211" t="s">
        <v>2973</v>
      </c>
      <c r="AA77" s="11" t="s">
        <v>3014</v>
      </c>
      <c r="AB77" s="11"/>
      <c r="AC77" s="11"/>
      <c r="AD77" s="366"/>
      <c r="AE77" s="51"/>
      <c r="AF77" s="51"/>
      <c r="AG77" s="52"/>
      <c r="AH77" s="52"/>
      <c r="AI77" s="835" t="s">
        <v>2967</v>
      </c>
      <c r="AK77" s="19" t="s">
        <v>3017</v>
      </c>
      <c r="AL77" s="3">
        <v>42</v>
      </c>
      <c r="AM77" s="3"/>
      <c r="AN77" s="3">
        <v>16</v>
      </c>
      <c r="AO77" s="3"/>
      <c r="AP77" s="3">
        <v>3</v>
      </c>
      <c r="AQ77" s="3"/>
      <c r="AR77" s="3">
        <v>21</v>
      </c>
      <c r="AS77" s="3"/>
      <c r="AT77" s="3"/>
      <c r="AU77" s="3"/>
      <c r="AV77" s="6" t="s">
        <v>3016</v>
      </c>
      <c r="AW77" s="3">
        <v>17</v>
      </c>
      <c r="AX77" s="3"/>
      <c r="AY77" s="3" t="s">
        <v>3018</v>
      </c>
      <c r="AZ77" s="3">
        <v>1</v>
      </c>
      <c r="BC77" s="3">
        <v>1</v>
      </c>
      <c r="BE77" s="211" t="s">
        <v>2970</v>
      </c>
      <c r="BF77" s="3">
        <v>-5</v>
      </c>
      <c r="BH77" s="11" t="s">
        <v>3034</v>
      </c>
      <c r="BI77" s="3">
        <v>-11</v>
      </c>
      <c r="BL77" s="3">
        <v>110</v>
      </c>
      <c r="BQ77" s="11" t="s">
        <v>3034</v>
      </c>
      <c r="BR77" s="4">
        <v>16</v>
      </c>
      <c r="BU77" s="4">
        <v>20</v>
      </c>
      <c r="BZ77" s="11" t="s">
        <v>3034</v>
      </c>
      <c r="CA77" s="4">
        <v>75</v>
      </c>
      <c r="CD77" s="4">
        <v>30</v>
      </c>
      <c r="CI77" s="6" t="s">
        <v>3034</v>
      </c>
      <c r="CJ77" s="4">
        <v>14</v>
      </c>
      <c r="CM77" s="4">
        <v>40</v>
      </c>
      <c r="CX77" s="3">
        <v>2</v>
      </c>
    </row>
    <row r="78" spans="1:102" ht="30" x14ac:dyDescent="0.25">
      <c r="A78" s="3">
        <v>77</v>
      </c>
      <c r="B78" s="3">
        <v>68</v>
      </c>
      <c r="C78" s="21">
        <v>14</v>
      </c>
      <c r="D78" s="898" t="s">
        <v>86</v>
      </c>
      <c r="G78" s="370">
        <v>213</v>
      </c>
      <c r="V78" s="107" t="s">
        <v>2983</v>
      </c>
      <c r="W78" s="437" t="s">
        <v>2984</v>
      </c>
      <c r="X78" s="437" t="s">
        <v>2984</v>
      </c>
      <c r="Y78" s="1255"/>
      <c r="Z78" s="211" t="s">
        <v>2990</v>
      </c>
      <c r="AA78" s="11"/>
      <c r="AB78" s="11"/>
      <c r="AC78" s="11"/>
      <c r="AD78" s="366"/>
      <c r="AE78" s="51"/>
      <c r="AF78" s="51"/>
      <c r="AG78" s="52"/>
      <c r="AH78" s="52"/>
      <c r="AI78" s="835" t="s">
        <v>2967</v>
      </c>
      <c r="AK78" s="43" t="s">
        <v>2968</v>
      </c>
      <c r="AL78" s="42">
        <f t="shared" ref="AL78:AL80" si="8">100-AZ78</f>
        <v>66</v>
      </c>
      <c r="AM78" s="3"/>
      <c r="AN78" s="3"/>
      <c r="AO78" s="3"/>
      <c r="AP78" s="3"/>
      <c r="AQ78" s="3"/>
      <c r="AR78" s="3"/>
      <c r="AS78" s="3"/>
      <c r="AT78" s="3"/>
      <c r="AU78" s="3"/>
      <c r="AV78" s="19"/>
      <c r="AW78" s="3"/>
      <c r="AX78" s="3"/>
      <c r="AY78" s="3" t="s">
        <v>3003</v>
      </c>
      <c r="AZ78" s="3">
        <v>34</v>
      </c>
      <c r="BB78" s="24">
        <v>1</v>
      </c>
      <c r="BC78" s="3">
        <v>1</v>
      </c>
      <c r="BE78" s="211" t="s">
        <v>2970</v>
      </c>
      <c r="BF78" s="3">
        <v>-13</v>
      </c>
      <c r="BL78" s="3">
        <v>5</v>
      </c>
    </row>
    <row r="79" spans="1:102" ht="30" x14ac:dyDescent="0.25">
      <c r="A79" s="3">
        <v>78</v>
      </c>
      <c r="B79" s="3">
        <v>69</v>
      </c>
      <c r="C79" s="21">
        <v>14</v>
      </c>
      <c r="D79" s="898" t="s">
        <v>87</v>
      </c>
      <c r="G79" s="370">
        <v>721</v>
      </c>
      <c r="V79" s="107" t="s">
        <v>2983</v>
      </c>
      <c r="W79" s="437" t="s">
        <v>2984</v>
      </c>
      <c r="X79" s="437" t="s">
        <v>2984</v>
      </c>
      <c r="Y79" s="1255"/>
      <c r="Z79" s="211" t="s">
        <v>2990</v>
      </c>
      <c r="AA79" s="11"/>
      <c r="AB79" s="11"/>
      <c r="AC79" s="11"/>
      <c r="AD79" s="366"/>
      <c r="AE79" s="51"/>
      <c r="AF79" s="51"/>
      <c r="AG79" s="52"/>
      <c r="AH79" s="52"/>
      <c r="AI79" s="835" t="s">
        <v>2967</v>
      </c>
      <c r="AK79" s="43" t="s">
        <v>2968</v>
      </c>
      <c r="AL79" s="42">
        <f t="shared" si="8"/>
        <v>87</v>
      </c>
      <c r="AM79" s="3"/>
      <c r="AN79" s="3"/>
      <c r="AO79" s="3"/>
      <c r="AP79" s="3"/>
      <c r="AQ79" s="3"/>
      <c r="AR79" s="3"/>
      <c r="AS79" s="3"/>
      <c r="AT79" s="3"/>
      <c r="AU79" s="3"/>
      <c r="AV79" s="19"/>
      <c r="AW79" s="3"/>
      <c r="AX79" s="3"/>
      <c r="AY79" s="3" t="s">
        <v>3003</v>
      </c>
      <c r="AZ79" s="3">
        <v>13</v>
      </c>
      <c r="BB79" s="24">
        <v>1</v>
      </c>
      <c r="BC79" s="3">
        <v>1</v>
      </c>
      <c r="BE79" s="211" t="s">
        <v>2970</v>
      </c>
      <c r="BF79" s="3">
        <v>-11</v>
      </c>
      <c r="BL79" s="3">
        <v>5</v>
      </c>
    </row>
    <row r="80" spans="1:102" ht="30" x14ac:dyDescent="0.25">
      <c r="A80" s="3">
        <v>79</v>
      </c>
      <c r="B80" s="3">
        <v>70</v>
      </c>
      <c r="C80" s="21">
        <v>14</v>
      </c>
      <c r="D80" s="898" t="s">
        <v>88</v>
      </c>
      <c r="G80" s="370">
        <v>257</v>
      </c>
      <c r="J80" s="46">
        <v>1</v>
      </c>
      <c r="K80" s="46"/>
      <c r="L80" s="3">
        <v>1</v>
      </c>
      <c r="W80" s="438" t="s">
        <v>2971</v>
      </c>
      <c r="X80" s="438" t="s">
        <v>3038</v>
      </c>
      <c r="Y80" s="1258"/>
      <c r="Z80" s="211" t="s">
        <v>3039</v>
      </c>
      <c r="AA80" s="11"/>
      <c r="AB80" s="11" t="s">
        <v>3040</v>
      </c>
      <c r="AC80" s="11"/>
      <c r="AD80" s="366"/>
      <c r="AE80" s="51"/>
      <c r="AF80" s="51"/>
      <c r="AG80" s="52"/>
      <c r="AH80" s="52"/>
      <c r="AI80" s="835" t="s">
        <v>2967</v>
      </c>
      <c r="AK80" s="43" t="s">
        <v>2968</v>
      </c>
      <c r="AL80" s="42">
        <f t="shared" si="8"/>
        <v>50</v>
      </c>
      <c r="AM80" s="3"/>
      <c r="AN80" s="3"/>
      <c r="AO80" s="3"/>
      <c r="AP80" s="3"/>
      <c r="AQ80" s="3"/>
      <c r="AR80" s="3"/>
      <c r="AS80" s="3"/>
      <c r="AT80" s="3"/>
      <c r="AU80" s="3"/>
      <c r="AV80" s="19"/>
      <c r="AW80" s="3"/>
      <c r="AX80" s="3"/>
      <c r="AY80" s="3" t="s">
        <v>3003</v>
      </c>
      <c r="AZ80" s="3">
        <v>50</v>
      </c>
      <c r="BB80" s="24">
        <v>1</v>
      </c>
      <c r="BC80" s="3">
        <v>1</v>
      </c>
      <c r="BE80" s="211" t="s">
        <v>2970</v>
      </c>
      <c r="BF80" s="3">
        <v>-16</v>
      </c>
      <c r="BL80" s="3">
        <v>5</v>
      </c>
      <c r="BN80" s="211" t="s">
        <v>2977</v>
      </c>
      <c r="BO80" s="11">
        <v>-3</v>
      </c>
      <c r="BU80" s="4">
        <v>2</v>
      </c>
      <c r="BW80" s="211" t="s">
        <v>2978</v>
      </c>
      <c r="BX80" s="4">
        <v>-1</v>
      </c>
      <c r="CD80" s="4">
        <v>3</v>
      </c>
      <c r="CF80" s="211" t="s">
        <v>2979</v>
      </c>
      <c r="CG80" s="4">
        <v>13</v>
      </c>
      <c r="CM80" s="4">
        <v>4</v>
      </c>
    </row>
    <row r="81" spans="1:102" ht="30" x14ac:dyDescent="0.25">
      <c r="A81" s="3">
        <v>80</v>
      </c>
      <c r="B81" s="3">
        <v>70</v>
      </c>
      <c r="C81" s="21">
        <v>14</v>
      </c>
      <c r="D81" s="898" t="s">
        <v>88</v>
      </c>
      <c r="G81" s="370">
        <v>257</v>
      </c>
      <c r="J81" s="46">
        <v>1</v>
      </c>
      <c r="K81" s="46"/>
      <c r="L81" s="3">
        <v>1</v>
      </c>
      <c r="W81" s="438" t="s">
        <v>2971</v>
      </c>
      <c r="X81" s="438" t="s">
        <v>3038</v>
      </c>
      <c r="Y81" s="1258"/>
      <c r="Z81" s="211" t="s">
        <v>3039</v>
      </c>
      <c r="AA81" s="11"/>
      <c r="AB81" s="11" t="s">
        <v>3040</v>
      </c>
      <c r="AC81" s="11"/>
      <c r="AD81" s="366"/>
      <c r="AE81" s="51"/>
      <c r="AF81" s="51"/>
      <c r="AG81" s="52"/>
      <c r="AH81" s="52"/>
      <c r="AI81" s="835" t="s">
        <v>2967</v>
      </c>
      <c r="AK81" s="19" t="s">
        <v>3017</v>
      </c>
      <c r="AL81" s="3">
        <v>41</v>
      </c>
      <c r="AM81" s="3"/>
      <c r="AN81" s="3">
        <v>22</v>
      </c>
      <c r="AO81" s="3"/>
      <c r="AP81" s="3">
        <v>5</v>
      </c>
      <c r="AQ81" s="3"/>
      <c r="AR81" s="3">
        <v>19</v>
      </c>
      <c r="AS81" s="3"/>
      <c r="AT81" s="3"/>
      <c r="AU81" s="3"/>
      <c r="AV81" s="6" t="s">
        <v>3016</v>
      </c>
      <c r="AW81" s="3">
        <v>8</v>
      </c>
      <c r="AX81" s="3"/>
      <c r="AY81" s="3" t="s">
        <v>2037</v>
      </c>
      <c r="AZ81" s="3">
        <v>4</v>
      </c>
      <c r="BC81" s="3">
        <v>1</v>
      </c>
      <c r="BE81" s="211" t="s">
        <v>2970</v>
      </c>
      <c r="BF81" s="3">
        <v>-7</v>
      </c>
      <c r="BH81" s="11" t="s">
        <v>3034</v>
      </c>
      <c r="BI81" s="3">
        <v>-16</v>
      </c>
      <c r="BL81" s="3">
        <v>110</v>
      </c>
      <c r="BQ81" s="11" t="s">
        <v>3034</v>
      </c>
      <c r="BU81" s="4">
        <v>20</v>
      </c>
      <c r="BZ81" s="11" t="s">
        <v>3034</v>
      </c>
      <c r="CD81" s="4">
        <v>30</v>
      </c>
      <c r="CI81" s="6" t="s">
        <v>3034</v>
      </c>
      <c r="CM81" s="4">
        <v>40</v>
      </c>
      <c r="CX81" s="3">
        <v>2</v>
      </c>
    </row>
    <row r="82" spans="1:102" ht="42.75" customHeight="1" x14ac:dyDescent="0.25">
      <c r="A82" s="3">
        <v>81</v>
      </c>
      <c r="B82" s="3">
        <v>71</v>
      </c>
      <c r="C82" s="21">
        <v>14</v>
      </c>
      <c r="D82" s="904" t="s">
        <v>89</v>
      </c>
      <c r="G82" s="370">
        <v>3000</v>
      </c>
      <c r="N82" s="46"/>
      <c r="V82" s="107" t="s">
        <v>2983</v>
      </c>
      <c r="W82" s="254" t="s">
        <v>2962</v>
      </c>
      <c r="X82" s="254" t="s">
        <v>2962</v>
      </c>
      <c r="Y82" s="1257"/>
      <c r="Z82" s="211" t="s">
        <v>2990</v>
      </c>
      <c r="AA82" s="218"/>
      <c r="AB82" s="11" t="s">
        <v>3041</v>
      </c>
      <c r="AC82" s="11"/>
      <c r="AD82" s="230" t="s">
        <v>3027</v>
      </c>
      <c r="AI82" s="835" t="s">
        <v>2967</v>
      </c>
      <c r="AK82" s="43" t="s">
        <v>2968</v>
      </c>
      <c r="AL82" s="42">
        <f t="shared" ref="AL82:AL83" si="9">100-AZ82</f>
        <v>71.3</v>
      </c>
      <c r="AM82" s="3"/>
      <c r="AN82" s="3"/>
      <c r="AO82" s="3"/>
      <c r="AP82" s="3"/>
      <c r="AQ82" s="3"/>
      <c r="AR82" s="3"/>
      <c r="AS82" s="3"/>
      <c r="AT82" s="3"/>
      <c r="AU82" s="3"/>
      <c r="AV82" s="19"/>
      <c r="AW82" s="3"/>
      <c r="AX82" s="3"/>
      <c r="AY82" s="3" t="s">
        <v>3003</v>
      </c>
      <c r="AZ82" s="3">
        <v>28.7</v>
      </c>
      <c r="BB82" s="182">
        <v>1</v>
      </c>
      <c r="BC82" s="3">
        <v>1</v>
      </c>
      <c r="BE82" s="211" t="s">
        <v>2970</v>
      </c>
      <c r="BF82" s="3">
        <v>-21.9</v>
      </c>
      <c r="BL82" s="3">
        <v>5</v>
      </c>
    </row>
    <row r="83" spans="1:102" ht="30" x14ac:dyDescent="0.25">
      <c r="A83" s="3">
        <v>82</v>
      </c>
      <c r="B83" s="3">
        <v>72</v>
      </c>
      <c r="C83" s="21">
        <v>14</v>
      </c>
      <c r="D83" s="904" t="s">
        <v>90</v>
      </c>
      <c r="G83" s="370">
        <v>175</v>
      </c>
      <c r="N83" s="46"/>
      <c r="V83" s="107" t="s">
        <v>2983</v>
      </c>
      <c r="W83" s="254" t="s">
        <v>2962</v>
      </c>
      <c r="X83" s="254" t="s">
        <v>2962</v>
      </c>
      <c r="Y83" s="1257"/>
      <c r="Z83" s="211" t="s">
        <v>2972</v>
      </c>
      <c r="AA83" s="218"/>
      <c r="AB83" s="11"/>
      <c r="AC83" s="11"/>
      <c r="AD83" s="230" t="s">
        <v>3042</v>
      </c>
      <c r="AI83" s="835" t="s">
        <v>2967</v>
      </c>
      <c r="AK83" s="43" t="s">
        <v>2968</v>
      </c>
      <c r="AL83" s="42">
        <f t="shared" si="9"/>
        <v>80</v>
      </c>
      <c r="AM83" s="3"/>
      <c r="AN83" s="3"/>
      <c r="AO83" s="3"/>
      <c r="AP83" s="3"/>
      <c r="AQ83" s="3"/>
      <c r="AR83" s="3"/>
      <c r="AS83" s="3"/>
      <c r="AT83" s="3"/>
      <c r="AU83" s="3"/>
      <c r="AV83" s="19"/>
      <c r="AW83" s="3"/>
      <c r="AX83" s="3"/>
      <c r="AY83" s="3" t="s">
        <v>3003</v>
      </c>
      <c r="AZ83" s="3">
        <v>20</v>
      </c>
      <c r="BB83" s="182">
        <v>1</v>
      </c>
      <c r="BC83" s="3">
        <v>1</v>
      </c>
      <c r="BE83" s="211" t="s">
        <v>2970</v>
      </c>
      <c r="BF83" s="3">
        <v>-35</v>
      </c>
      <c r="BL83" s="3">
        <v>5</v>
      </c>
    </row>
    <row r="84" spans="1:102" ht="75" x14ac:dyDescent="0.25">
      <c r="A84" s="3">
        <v>83</v>
      </c>
      <c r="B84" s="3">
        <v>73</v>
      </c>
      <c r="C84" s="21">
        <v>14</v>
      </c>
      <c r="D84" s="898" t="s">
        <v>91</v>
      </c>
      <c r="G84" s="370">
        <v>7500</v>
      </c>
      <c r="M84" s="3">
        <v>1</v>
      </c>
      <c r="N84" s="46"/>
      <c r="O84" s="3">
        <v>1</v>
      </c>
      <c r="Q84" s="3">
        <v>1</v>
      </c>
      <c r="S84" s="46">
        <v>1</v>
      </c>
      <c r="W84" s="254" t="s">
        <v>2962</v>
      </c>
      <c r="X84" s="254" t="s">
        <v>2962</v>
      </c>
      <c r="Y84" s="1257"/>
      <c r="Z84" s="211" t="s">
        <v>3043</v>
      </c>
      <c r="AA84" s="11" t="s">
        <v>3044</v>
      </c>
      <c r="AB84" s="11" t="s">
        <v>3045</v>
      </c>
      <c r="AC84" s="11" t="s">
        <v>3046</v>
      </c>
      <c r="AD84" s="230" t="s">
        <v>3030</v>
      </c>
      <c r="AI84" s="835" t="s">
        <v>2967</v>
      </c>
      <c r="AK84" s="19" t="s">
        <v>3047</v>
      </c>
      <c r="AL84" s="3">
        <v>65</v>
      </c>
      <c r="AM84" s="3"/>
      <c r="AN84" s="3"/>
      <c r="AO84" s="3"/>
      <c r="AP84" s="3">
        <v>7</v>
      </c>
      <c r="AQ84" s="3"/>
      <c r="AR84" s="71">
        <v>6</v>
      </c>
      <c r="AS84" s="71"/>
      <c r="AT84" s="71"/>
      <c r="AU84" s="71"/>
      <c r="AV84" s="6" t="s">
        <v>3003</v>
      </c>
      <c r="AW84" s="3">
        <v>35</v>
      </c>
      <c r="AX84" s="3"/>
      <c r="AY84" s="6"/>
      <c r="BB84" s="24">
        <v>1</v>
      </c>
      <c r="BC84" s="3">
        <v>1</v>
      </c>
      <c r="BE84" s="211" t="s">
        <v>3048</v>
      </c>
      <c r="BF84" s="3">
        <v>-3</v>
      </c>
      <c r="BL84" s="3">
        <v>1</v>
      </c>
      <c r="BQ84" s="11" t="s">
        <v>3049</v>
      </c>
      <c r="BR84" s="4">
        <v>-14</v>
      </c>
      <c r="BU84" s="4">
        <v>20</v>
      </c>
      <c r="BW84" s="211" t="s">
        <v>2978</v>
      </c>
      <c r="BX84" s="4">
        <v>-3</v>
      </c>
      <c r="CD84" s="4">
        <v>3</v>
      </c>
      <c r="CF84" s="211" t="s">
        <v>2979</v>
      </c>
      <c r="CM84" s="4">
        <v>4</v>
      </c>
    </row>
    <row r="85" spans="1:102" ht="60" x14ac:dyDescent="0.25">
      <c r="A85" s="3">
        <v>84</v>
      </c>
      <c r="B85" s="3">
        <v>74</v>
      </c>
      <c r="C85" s="21">
        <v>14</v>
      </c>
      <c r="D85" s="898" t="s">
        <v>93</v>
      </c>
      <c r="G85" s="370">
        <v>5170</v>
      </c>
      <c r="M85" s="3">
        <v>1</v>
      </c>
      <c r="N85" s="46"/>
      <c r="Q85" s="3">
        <v>1</v>
      </c>
      <c r="S85" s="46">
        <v>1</v>
      </c>
      <c r="W85" s="254" t="s">
        <v>2962</v>
      </c>
      <c r="X85" s="254" t="s">
        <v>2962</v>
      </c>
      <c r="Y85" s="1257"/>
      <c r="Z85" s="211" t="s">
        <v>3043</v>
      </c>
      <c r="AA85" s="11" t="s">
        <v>3050</v>
      </c>
      <c r="AB85" s="11" t="s">
        <v>3051</v>
      </c>
      <c r="AC85" s="11" t="s">
        <v>3052</v>
      </c>
      <c r="AD85" s="230" t="s">
        <v>1853</v>
      </c>
      <c r="AI85" s="835" t="s">
        <v>2967</v>
      </c>
      <c r="AK85" s="19" t="s">
        <v>3047</v>
      </c>
      <c r="AL85" s="3">
        <v>58</v>
      </c>
      <c r="AM85" s="3"/>
      <c r="AN85" s="3"/>
      <c r="AO85" s="3"/>
      <c r="AP85" s="3">
        <v>12</v>
      </c>
      <c r="AQ85" s="3"/>
      <c r="AR85" s="71">
        <v>13</v>
      </c>
      <c r="AS85" s="71"/>
      <c r="AT85" s="71"/>
      <c r="AU85" s="71"/>
      <c r="AV85" s="19" t="s">
        <v>3003</v>
      </c>
      <c r="AW85" s="3">
        <v>42</v>
      </c>
      <c r="AX85" s="3"/>
      <c r="AY85" s="51" t="s">
        <v>3053</v>
      </c>
      <c r="AZ85" s="49">
        <v>17</v>
      </c>
      <c r="BB85" s="24">
        <v>1</v>
      </c>
      <c r="BC85" s="3">
        <v>1</v>
      </c>
      <c r="BE85" s="211" t="s">
        <v>3048</v>
      </c>
      <c r="BF85" s="3">
        <v>-4</v>
      </c>
      <c r="BL85" s="3">
        <v>1</v>
      </c>
      <c r="BN85" s="211" t="s">
        <v>3054</v>
      </c>
      <c r="BO85" s="11">
        <v>2</v>
      </c>
      <c r="BU85" s="4">
        <v>2</v>
      </c>
      <c r="BW85" s="211" t="s">
        <v>2978</v>
      </c>
      <c r="BX85" s="4">
        <v>0</v>
      </c>
      <c r="CD85" s="4">
        <v>3</v>
      </c>
      <c r="CF85" s="211" t="s">
        <v>2979</v>
      </c>
      <c r="CG85" s="4">
        <v>2</v>
      </c>
      <c r="CM85" s="4">
        <v>4</v>
      </c>
    </row>
    <row r="86" spans="1:102" ht="89.25" customHeight="1" x14ac:dyDescent="0.25">
      <c r="A86" s="3">
        <v>85</v>
      </c>
      <c r="B86" s="3">
        <v>75</v>
      </c>
      <c r="C86" s="21">
        <v>14</v>
      </c>
      <c r="D86" s="898" t="s">
        <v>94</v>
      </c>
      <c r="G86" s="370">
        <v>7700</v>
      </c>
      <c r="M86" s="3">
        <v>1</v>
      </c>
      <c r="N86" s="46"/>
      <c r="O86" s="3">
        <v>1</v>
      </c>
      <c r="Q86" s="3">
        <v>1</v>
      </c>
      <c r="S86" s="3">
        <v>1</v>
      </c>
      <c r="W86" s="254" t="s">
        <v>2962</v>
      </c>
      <c r="X86" s="254" t="s">
        <v>2962</v>
      </c>
      <c r="Y86" s="1257"/>
      <c r="Z86" s="211" t="s">
        <v>3043</v>
      </c>
      <c r="AA86" s="11" t="s">
        <v>3055</v>
      </c>
      <c r="AB86" s="11" t="s">
        <v>3056</v>
      </c>
      <c r="AC86" s="11" t="s">
        <v>3057</v>
      </c>
      <c r="AD86" s="230" t="s">
        <v>2994</v>
      </c>
      <c r="AI86" s="835" t="s">
        <v>2967</v>
      </c>
      <c r="AK86" s="19" t="s">
        <v>3047</v>
      </c>
      <c r="AL86" s="3">
        <v>88</v>
      </c>
      <c r="AM86" s="3"/>
      <c r="AN86" s="3"/>
      <c r="AO86" s="3"/>
      <c r="AP86" s="3">
        <v>1</v>
      </c>
      <c r="AQ86" s="3"/>
      <c r="AR86" s="71">
        <v>1</v>
      </c>
      <c r="AS86" s="71"/>
      <c r="AT86" s="71"/>
      <c r="AU86" s="71"/>
      <c r="AV86" s="6" t="s">
        <v>3003</v>
      </c>
      <c r="AW86" s="42">
        <v>12</v>
      </c>
      <c r="AX86" s="3"/>
      <c r="AY86" s="19"/>
      <c r="BB86" s="24">
        <v>1</v>
      </c>
      <c r="BC86" s="3">
        <v>1</v>
      </c>
      <c r="BE86" s="211" t="s">
        <v>3048</v>
      </c>
      <c r="BF86" s="3">
        <v>-4</v>
      </c>
      <c r="BL86" s="3">
        <v>1</v>
      </c>
      <c r="BN86" s="211" t="s">
        <v>3054</v>
      </c>
      <c r="BO86" s="11">
        <v>2</v>
      </c>
      <c r="BU86" s="4">
        <v>2</v>
      </c>
      <c r="BW86" s="211" t="s">
        <v>2978</v>
      </c>
      <c r="BX86" s="4">
        <v>1</v>
      </c>
      <c r="CD86" s="4">
        <v>3</v>
      </c>
      <c r="CF86" s="211" t="s">
        <v>2979</v>
      </c>
      <c r="CG86" s="4">
        <v>0</v>
      </c>
      <c r="CM86" s="4">
        <v>4</v>
      </c>
    </row>
    <row r="87" spans="1:102" ht="60" x14ac:dyDescent="0.25">
      <c r="A87" s="3">
        <v>86</v>
      </c>
      <c r="B87" s="3">
        <v>76</v>
      </c>
      <c r="C87" s="21">
        <v>14</v>
      </c>
      <c r="D87" s="898" t="s">
        <v>95</v>
      </c>
      <c r="G87" s="370">
        <v>1500</v>
      </c>
      <c r="N87" s="46"/>
      <c r="O87" s="3">
        <v>1</v>
      </c>
      <c r="Q87" s="3">
        <v>1</v>
      </c>
      <c r="S87" s="3">
        <v>1</v>
      </c>
      <c r="W87" s="254" t="s">
        <v>2962</v>
      </c>
      <c r="X87" s="254" t="s">
        <v>2962</v>
      </c>
      <c r="Y87" s="1257"/>
      <c r="Z87" s="211" t="s">
        <v>3043</v>
      </c>
      <c r="AA87" s="11" t="s">
        <v>3058</v>
      </c>
      <c r="AB87" s="11" t="s">
        <v>3059</v>
      </c>
      <c r="AC87" s="11" t="s">
        <v>3060</v>
      </c>
      <c r="AD87" s="230" t="s">
        <v>2994</v>
      </c>
      <c r="AI87" s="835" t="s">
        <v>2967</v>
      </c>
      <c r="AK87" s="19" t="s">
        <v>3047</v>
      </c>
      <c r="AL87" s="3">
        <v>71</v>
      </c>
      <c r="AM87" s="3"/>
      <c r="AN87" s="3"/>
      <c r="AO87" s="3"/>
      <c r="AP87" s="3">
        <v>3</v>
      </c>
      <c r="AQ87" s="3"/>
      <c r="AR87" s="71">
        <v>5</v>
      </c>
      <c r="AS87" s="71"/>
      <c r="AT87" s="71"/>
      <c r="AU87" s="71"/>
      <c r="AV87" s="19" t="s">
        <v>3003</v>
      </c>
      <c r="AW87" s="3">
        <v>29</v>
      </c>
      <c r="AX87" s="3"/>
      <c r="AY87" s="19" t="s">
        <v>3053</v>
      </c>
      <c r="AZ87" s="3">
        <v>26</v>
      </c>
      <c r="BB87" s="24">
        <v>1</v>
      </c>
      <c r="BC87" s="3">
        <v>1</v>
      </c>
      <c r="BE87" s="211" t="s">
        <v>3048</v>
      </c>
      <c r="BF87" s="3">
        <v>-6</v>
      </c>
      <c r="BL87" s="3">
        <v>1</v>
      </c>
      <c r="BN87" s="211" t="s">
        <v>3054</v>
      </c>
      <c r="BO87" s="11">
        <v>7</v>
      </c>
      <c r="BU87" s="4">
        <v>2</v>
      </c>
      <c r="BW87" s="211" t="s">
        <v>2978</v>
      </c>
      <c r="BX87" s="4">
        <v>-1</v>
      </c>
      <c r="CD87" s="4">
        <v>3</v>
      </c>
      <c r="CF87" s="211" t="s">
        <v>2979</v>
      </c>
      <c r="CG87" s="4">
        <v>-1</v>
      </c>
      <c r="CM87" s="4">
        <v>4</v>
      </c>
    </row>
    <row r="88" spans="1:102" ht="60" x14ac:dyDescent="0.25">
      <c r="A88" s="3">
        <v>87</v>
      </c>
      <c r="B88" s="3">
        <v>77</v>
      </c>
      <c r="C88" s="21">
        <v>14</v>
      </c>
      <c r="D88" s="898" t="s">
        <v>96</v>
      </c>
      <c r="G88" s="370">
        <v>245</v>
      </c>
      <c r="N88" s="46"/>
      <c r="O88" s="3">
        <v>1</v>
      </c>
      <c r="Q88" s="3">
        <v>1</v>
      </c>
      <c r="W88" s="254" t="s">
        <v>2962</v>
      </c>
      <c r="X88" s="254" t="s">
        <v>2962</v>
      </c>
      <c r="Y88" s="1257"/>
      <c r="Z88" s="211" t="s">
        <v>3043</v>
      </c>
      <c r="AA88" s="11" t="s">
        <v>3061</v>
      </c>
      <c r="AB88" s="11" t="s">
        <v>3062</v>
      </c>
      <c r="AC88" s="11" t="s">
        <v>3063</v>
      </c>
      <c r="AD88" s="230" t="s">
        <v>2994</v>
      </c>
      <c r="AI88" s="835" t="s">
        <v>2967</v>
      </c>
      <c r="AK88" s="19" t="s">
        <v>3047</v>
      </c>
      <c r="AL88" s="42">
        <v>45</v>
      </c>
      <c r="AM88" s="3"/>
      <c r="AN88" s="3"/>
      <c r="AO88" s="3"/>
      <c r="AP88" s="3">
        <v>3</v>
      </c>
      <c r="AQ88" s="3"/>
      <c r="AR88" s="71">
        <v>5</v>
      </c>
      <c r="AS88" s="71"/>
      <c r="AT88" s="71"/>
      <c r="AU88" s="71"/>
      <c r="AV88" s="19" t="s">
        <v>3003</v>
      </c>
      <c r="AW88" s="3">
        <v>55</v>
      </c>
      <c r="AX88" s="3"/>
      <c r="AY88" s="19"/>
      <c r="BB88" s="24">
        <v>1</v>
      </c>
      <c r="BC88" s="3">
        <v>1</v>
      </c>
      <c r="BE88" s="211" t="s">
        <v>3048</v>
      </c>
      <c r="BF88" s="3">
        <v>-7</v>
      </c>
      <c r="BL88" s="3">
        <v>1</v>
      </c>
      <c r="BN88" s="211" t="s">
        <v>3054</v>
      </c>
      <c r="BO88" s="11">
        <v>6</v>
      </c>
      <c r="BU88" s="4">
        <v>2</v>
      </c>
      <c r="BW88" s="211" t="s">
        <v>2978</v>
      </c>
      <c r="BX88" s="4">
        <v>-2</v>
      </c>
      <c r="CD88" s="4">
        <v>3</v>
      </c>
      <c r="CF88" s="211" t="s">
        <v>2979</v>
      </c>
      <c r="CG88" s="4">
        <v>4</v>
      </c>
      <c r="CM88" s="4">
        <v>4</v>
      </c>
    </row>
    <row r="89" spans="1:102" ht="90" x14ac:dyDescent="0.25">
      <c r="A89" s="3">
        <v>88</v>
      </c>
      <c r="B89" s="3">
        <v>78</v>
      </c>
      <c r="C89" s="21">
        <v>14</v>
      </c>
      <c r="D89" s="898" t="s">
        <v>97</v>
      </c>
      <c r="G89" s="370">
        <v>5500</v>
      </c>
      <c r="M89" s="3">
        <v>1</v>
      </c>
      <c r="N89" s="46"/>
      <c r="O89" s="3">
        <v>1</v>
      </c>
      <c r="Q89" s="3">
        <v>1</v>
      </c>
      <c r="S89" s="46">
        <v>1</v>
      </c>
      <c r="W89" s="254" t="s">
        <v>2962</v>
      </c>
      <c r="X89" s="254" t="s">
        <v>2962</v>
      </c>
      <c r="Y89" s="1257"/>
      <c r="Z89" s="211" t="s">
        <v>3043</v>
      </c>
      <c r="AA89" s="11" t="s">
        <v>3064</v>
      </c>
      <c r="AB89" s="11" t="s">
        <v>3065</v>
      </c>
      <c r="AC89" s="11" t="s">
        <v>3066</v>
      </c>
      <c r="AD89" s="230" t="s">
        <v>2994</v>
      </c>
      <c r="AI89" s="835" t="s">
        <v>2967</v>
      </c>
      <c r="AK89" s="19" t="s">
        <v>3047</v>
      </c>
      <c r="AL89" s="3">
        <v>75</v>
      </c>
      <c r="AM89" s="3"/>
      <c r="AN89" s="3"/>
      <c r="AO89" s="3"/>
      <c r="AP89" s="3">
        <v>6</v>
      </c>
      <c r="AQ89" s="3"/>
      <c r="AR89" s="71">
        <v>2</v>
      </c>
      <c r="AS89" s="71"/>
      <c r="AT89" s="71"/>
      <c r="AU89" s="71"/>
      <c r="AV89" s="19" t="s">
        <v>3003</v>
      </c>
      <c r="AW89" s="3">
        <v>25</v>
      </c>
      <c r="AX89" s="3"/>
      <c r="AY89" s="41" t="s">
        <v>3053</v>
      </c>
      <c r="AZ89" s="3">
        <v>18</v>
      </c>
      <c r="BB89" s="24">
        <v>1</v>
      </c>
      <c r="BC89" s="3">
        <v>1</v>
      </c>
      <c r="BE89" s="211" t="s">
        <v>3048</v>
      </c>
      <c r="BF89" s="3">
        <v>-7</v>
      </c>
      <c r="BL89" s="3">
        <v>1</v>
      </c>
      <c r="BN89" s="211" t="s">
        <v>3054</v>
      </c>
      <c r="BO89" s="11">
        <v>5</v>
      </c>
      <c r="BU89" s="4">
        <v>2</v>
      </c>
      <c r="BW89" s="211" t="s">
        <v>2978</v>
      </c>
      <c r="BX89" s="4">
        <v>-1</v>
      </c>
      <c r="CD89" s="4">
        <v>3</v>
      </c>
      <c r="CF89" s="211" t="s">
        <v>2979</v>
      </c>
      <c r="CG89" s="4">
        <v>-1</v>
      </c>
      <c r="CM89" s="4">
        <v>4</v>
      </c>
    </row>
    <row r="90" spans="1:102" ht="60" x14ac:dyDescent="0.25">
      <c r="A90" s="3">
        <v>89</v>
      </c>
      <c r="B90" s="3">
        <v>79</v>
      </c>
      <c r="C90" s="21">
        <v>14</v>
      </c>
      <c r="D90" s="898" t="s">
        <v>98</v>
      </c>
      <c r="G90" s="370">
        <v>880</v>
      </c>
      <c r="M90" s="3">
        <v>1</v>
      </c>
      <c r="N90" s="46"/>
      <c r="Q90" s="3">
        <v>1</v>
      </c>
      <c r="S90" s="46">
        <v>1</v>
      </c>
      <c r="W90" s="254" t="s">
        <v>2962</v>
      </c>
      <c r="X90" s="254" t="s">
        <v>2962</v>
      </c>
      <c r="Y90" s="1257"/>
      <c r="Z90" s="211" t="s">
        <v>3043</v>
      </c>
      <c r="AA90" s="11" t="s">
        <v>3058</v>
      </c>
      <c r="AB90" s="11" t="s">
        <v>3067</v>
      </c>
      <c r="AC90" s="11" t="s">
        <v>3068</v>
      </c>
      <c r="AD90" s="230" t="s">
        <v>1291</v>
      </c>
      <c r="AI90" s="835" t="s">
        <v>2967</v>
      </c>
      <c r="AK90" s="19" t="s">
        <v>3047</v>
      </c>
      <c r="AL90" s="3">
        <v>62</v>
      </c>
      <c r="AM90" s="3"/>
      <c r="AN90" s="3"/>
      <c r="AO90" s="3"/>
      <c r="AP90" s="3"/>
      <c r="AQ90" s="3"/>
      <c r="AR90" s="71"/>
      <c r="AS90" s="71"/>
      <c r="AT90" s="71"/>
      <c r="AU90" s="71"/>
      <c r="AV90" s="19" t="s">
        <v>3003</v>
      </c>
      <c r="AW90" s="3">
        <v>38</v>
      </c>
      <c r="AX90" s="3"/>
      <c r="AY90" s="41" t="s">
        <v>3053</v>
      </c>
      <c r="AZ90" s="3">
        <v>20</v>
      </c>
      <c r="BB90" s="24">
        <v>1</v>
      </c>
      <c r="BC90" s="3">
        <v>1</v>
      </c>
      <c r="BE90" s="211" t="s">
        <v>3048</v>
      </c>
      <c r="BF90" s="3">
        <v>-9</v>
      </c>
      <c r="BL90" s="3">
        <v>1</v>
      </c>
      <c r="BN90" s="211" t="s">
        <v>3054</v>
      </c>
      <c r="BO90" s="11">
        <v>14</v>
      </c>
      <c r="BU90" s="4">
        <v>2</v>
      </c>
      <c r="BW90" s="211" t="s">
        <v>2978</v>
      </c>
      <c r="CD90" s="4">
        <v>3</v>
      </c>
      <c r="CF90" s="211" t="s">
        <v>2979</v>
      </c>
      <c r="CM90" s="4">
        <v>4</v>
      </c>
    </row>
    <row r="91" spans="1:102" ht="105" customHeight="1" x14ac:dyDescent="0.25">
      <c r="A91" s="3">
        <v>90</v>
      </c>
      <c r="B91" s="3">
        <v>80</v>
      </c>
      <c r="C91" s="21">
        <v>14</v>
      </c>
      <c r="D91" s="898" t="s">
        <v>99</v>
      </c>
      <c r="G91" s="370">
        <v>4177</v>
      </c>
      <c r="M91" s="3">
        <v>1</v>
      </c>
      <c r="N91" s="46"/>
      <c r="O91" s="3">
        <v>1</v>
      </c>
      <c r="Q91" s="3">
        <v>1</v>
      </c>
      <c r="S91" s="46">
        <v>1</v>
      </c>
      <c r="W91" s="254" t="s">
        <v>2962</v>
      </c>
      <c r="X91" s="254" t="s">
        <v>2962</v>
      </c>
      <c r="Y91" s="1257"/>
      <c r="Z91" s="211" t="s">
        <v>3043</v>
      </c>
      <c r="AA91" s="11" t="s">
        <v>3069</v>
      </c>
      <c r="AB91" s="11" t="s">
        <v>3070</v>
      </c>
      <c r="AC91" s="11" t="s">
        <v>3071</v>
      </c>
      <c r="AD91" s="230" t="s">
        <v>3072</v>
      </c>
      <c r="AI91" s="835" t="s">
        <v>2967</v>
      </c>
      <c r="AK91" s="19" t="s">
        <v>3047</v>
      </c>
      <c r="AL91" s="3">
        <v>44</v>
      </c>
      <c r="AM91" s="3"/>
      <c r="AN91" s="3"/>
      <c r="AO91" s="3"/>
      <c r="AP91" s="3">
        <v>7</v>
      </c>
      <c r="AQ91" s="3"/>
      <c r="AR91" s="71">
        <v>19</v>
      </c>
      <c r="AS91" s="71"/>
      <c r="AT91" s="71"/>
      <c r="AU91" s="71"/>
      <c r="AV91" s="19" t="s">
        <v>3003</v>
      </c>
      <c r="AW91" s="3">
        <v>56</v>
      </c>
      <c r="AX91" s="3"/>
      <c r="AY91" s="41" t="s">
        <v>3053</v>
      </c>
      <c r="AZ91" s="3">
        <v>12</v>
      </c>
      <c r="BB91" s="24">
        <v>1</v>
      </c>
      <c r="BC91" s="3">
        <v>1</v>
      </c>
      <c r="BE91" s="211" t="s">
        <v>3048</v>
      </c>
      <c r="BF91" s="3">
        <v>-9</v>
      </c>
      <c r="BL91" s="3">
        <v>1</v>
      </c>
      <c r="BN91" s="211" t="s">
        <v>3054</v>
      </c>
      <c r="BO91" s="11">
        <v>2</v>
      </c>
      <c r="BU91" s="4">
        <v>2</v>
      </c>
      <c r="BW91" s="211" t="s">
        <v>2978</v>
      </c>
      <c r="BX91" s="4">
        <v>1</v>
      </c>
      <c r="CD91" s="4">
        <v>3</v>
      </c>
      <c r="CF91" s="211" t="s">
        <v>2979</v>
      </c>
      <c r="CG91" s="4">
        <v>4</v>
      </c>
      <c r="CM91" s="4">
        <v>4</v>
      </c>
    </row>
    <row r="92" spans="1:102" ht="45" x14ac:dyDescent="0.25">
      <c r="A92" s="3">
        <v>91</v>
      </c>
      <c r="B92" s="3">
        <v>81</v>
      </c>
      <c r="C92" s="21">
        <v>14</v>
      </c>
      <c r="D92" s="898" t="s">
        <v>100</v>
      </c>
      <c r="G92" s="370">
        <v>5400</v>
      </c>
      <c r="M92" s="3">
        <v>1</v>
      </c>
      <c r="N92" s="46"/>
      <c r="Q92" s="3">
        <v>1</v>
      </c>
      <c r="S92" s="46">
        <v>1</v>
      </c>
      <c r="W92" s="254" t="s">
        <v>2962</v>
      </c>
      <c r="X92" s="254" t="s">
        <v>2962</v>
      </c>
      <c r="Y92" s="1257"/>
      <c r="Z92" s="211" t="s">
        <v>3043</v>
      </c>
      <c r="AA92" s="11" t="s">
        <v>3073</v>
      </c>
      <c r="AB92" s="11" t="s">
        <v>3074</v>
      </c>
      <c r="AC92" s="11" t="s">
        <v>3075</v>
      </c>
      <c r="AD92" s="230" t="s">
        <v>3076</v>
      </c>
      <c r="AI92" s="835" t="s">
        <v>2967</v>
      </c>
      <c r="AK92" s="19" t="s">
        <v>3047</v>
      </c>
      <c r="AL92" s="3">
        <v>84</v>
      </c>
      <c r="AM92" s="3"/>
      <c r="AN92" s="3"/>
      <c r="AO92" s="3"/>
      <c r="AP92" s="3">
        <v>2</v>
      </c>
      <c r="AQ92" s="3"/>
      <c r="AR92" s="71">
        <v>8</v>
      </c>
      <c r="AS92" s="71"/>
      <c r="AT92" s="71"/>
      <c r="AU92" s="71"/>
      <c r="AV92" s="19" t="s">
        <v>3003</v>
      </c>
      <c r="AW92" s="3">
        <v>16</v>
      </c>
      <c r="AX92" s="3"/>
      <c r="AY92" s="19"/>
      <c r="BB92" s="24">
        <v>1</v>
      </c>
      <c r="BC92" s="3">
        <v>1</v>
      </c>
      <c r="BE92" s="211" t="s">
        <v>3048</v>
      </c>
      <c r="BF92" s="3">
        <v>-9</v>
      </c>
      <c r="BL92" s="3">
        <v>1</v>
      </c>
      <c r="BN92" s="211" t="s">
        <v>3054</v>
      </c>
      <c r="BO92" s="11">
        <v>6</v>
      </c>
      <c r="BU92" s="4">
        <v>2</v>
      </c>
      <c r="BW92" s="211" t="s">
        <v>2978</v>
      </c>
      <c r="BX92" s="4">
        <v>1</v>
      </c>
      <c r="CD92" s="4">
        <v>3</v>
      </c>
      <c r="CF92" s="211" t="s">
        <v>2979</v>
      </c>
      <c r="CG92" s="4">
        <v>2</v>
      </c>
      <c r="CM92" s="4">
        <v>4</v>
      </c>
    </row>
    <row r="93" spans="1:102" ht="84" customHeight="1" x14ac:dyDescent="0.25">
      <c r="A93" s="3">
        <v>92</v>
      </c>
      <c r="B93" s="3">
        <v>82</v>
      </c>
      <c r="C93" s="21">
        <v>14</v>
      </c>
      <c r="D93" s="898" t="s">
        <v>101</v>
      </c>
      <c r="G93" s="370">
        <v>4200</v>
      </c>
      <c r="M93" s="3">
        <v>1</v>
      </c>
      <c r="N93" s="46"/>
      <c r="O93" s="3">
        <v>1</v>
      </c>
      <c r="Q93" s="3">
        <v>1</v>
      </c>
      <c r="S93" s="3">
        <v>1</v>
      </c>
      <c r="W93" s="254" t="s">
        <v>2962</v>
      </c>
      <c r="X93" s="254" t="s">
        <v>2962</v>
      </c>
      <c r="Y93" s="1257"/>
      <c r="Z93" s="211" t="s">
        <v>3043</v>
      </c>
      <c r="AA93" s="11" t="s">
        <v>3077</v>
      </c>
      <c r="AB93" s="11" t="s">
        <v>3078</v>
      </c>
      <c r="AC93" s="11" t="s">
        <v>3079</v>
      </c>
      <c r="AD93" s="230" t="s">
        <v>3030</v>
      </c>
      <c r="AI93" s="835" t="s">
        <v>2967</v>
      </c>
      <c r="AK93" s="19" t="s">
        <v>3047</v>
      </c>
      <c r="AL93" s="3">
        <v>90</v>
      </c>
      <c r="AM93" s="3"/>
      <c r="AN93" s="3"/>
      <c r="AO93" s="3"/>
      <c r="AP93" s="3">
        <v>2</v>
      </c>
      <c r="AQ93" s="3"/>
      <c r="AR93" s="71">
        <v>0</v>
      </c>
      <c r="AS93" s="71"/>
      <c r="AT93" s="71"/>
      <c r="AU93" s="71"/>
      <c r="AV93" s="19" t="s">
        <v>3003</v>
      </c>
      <c r="AW93" s="3">
        <v>10</v>
      </c>
      <c r="AX93" s="3"/>
      <c r="AY93" s="19"/>
      <c r="BB93" s="24">
        <v>1</v>
      </c>
      <c r="BC93" s="3">
        <v>1</v>
      </c>
      <c r="BE93" s="211" t="s">
        <v>3048</v>
      </c>
      <c r="BF93" s="3">
        <v>-8</v>
      </c>
      <c r="BL93" s="3">
        <v>1</v>
      </c>
      <c r="BN93" s="211" t="s">
        <v>3054</v>
      </c>
      <c r="BO93" s="11">
        <v>5</v>
      </c>
      <c r="BU93" s="4">
        <v>2</v>
      </c>
      <c r="BW93" s="211" t="s">
        <v>2978</v>
      </c>
      <c r="BX93" s="4">
        <v>0</v>
      </c>
      <c r="CD93" s="4">
        <v>3</v>
      </c>
      <c r="CF93" s="211" t="s">
        <v>2979</v>
      </c>
      <c r="CG93" s="4">
        <v>0</v>
      </c>
      <c r="CM93" s="4">
        <v>4</v>
      </c>
    </row>
    <row r="94" spans="1:102" ht="60.75" customHeight="1" x14ac:dyDescent="0.25">
      <c r="A94" s="3">
        <v>93</v>
      </c>
      <c r="B94" s="3">
        <v>83</v>
      </c>
      <c r="C94" s="21">
        <v>14</v>
      </c>
      <c r="D94" s="898" t="s">
        <v>102</v>
      </c>
      <c r="G94" s="370">
        <v>3500</v>
      </c>
      <c r="M94" s="3">
        <v>1</v>
      </c>
      <c r="N94" s="46"/>
      <c r="O94" s="3">
        <v>1</v>
      </c>
      <c r="Q94" s="3">
        <v>1</v>
      </c>
      <c r="S94" s="3">
        <v>1</v>
      </c>
      <c r="W94" s="254" t="s">
        <v>2962</v>
      </c>
      <c r="X94" s="254" t="s">
        <v>2962</v>
      </c>
      <c r="Y94" s="1257"/>
      <c r="Z94" s="211" t="s">
        <v>3043</v>
      </c>
      <c r="AA94" s="288" t="s">
        <v>3058</v>
      </c>
      <c r="AB94" s="11" t="s">
        <v>3080</v>
      </c>
      <c r="AC94" s="11" t="s">
        <v>3081</v>
      </c>
      <c r="AD94" s="230" t="s">
        <v>3025</v>
      </c>
      <c r="AI94" s="835" t="s">
        <v>2967</v>
      </c>
      <c r="AK94" s="19" t="s">
        <v>3047</v>
      </c>
      <c r="AL94" s="3">
        <v>73</v>
      </c>
      <c r="AM94" s="3"/>
      <c r="AN94" s="3"/>
      <c r="AO94" s="3"/>
      <c r="AP94" s="3">
        <v>5</v>
      </c>
      <c r="AQ94" s="3"/>
      <c r="AR94" s="71">
        <v>8</v>
      </c>
      <c r="AS94" s="71"/>
      <c r="AT94" s="71"/>
      <c r="AU94" s="71"/>
      <c r="AV94" s="19" t="s">
        <v>3003</v>
      </c>
      <c r="AW94" s="3">
        <v>27</v>
      </c>
      <c r="AX94" s="3"/>
      <c r="AY94" s="41" t="s">
        <v>3053</v>
      </c>
      <c r="AZ94" s="3">
        <v>2</v>
      </c>
      <c r="BB94" s="24">
        <v>1</v>
      </c>
      <c r="BC94" s="3">
        <v>1</v>
      </c>
      <c r="BE94" s="211" t="s">
        <v>3048</v>
      </c>
      <c r="BF94" s="3">
        <v>-12</v>
      </c>
      <c r="BL94" s="3">
        <v>1</v>
      </c>
      <c r="BN94" s="211" t="s">
        <v>3054</v>
      </c>
      <c r="BO94" s="11">
        <v>9</v>
      </c>
      <c r="BU94" s="4">
        <v>2</v>
      </c>
      <c r="BW94" s="211" t="s">
        <v>2978</v>
      </c>
      <c r="BX94" s="4">
        <v>-1</v>
      </c>
      <c r="CD94" s="4">
        <v>3</v>
      </c>
      <c r="CF94" s="211" t="s">
        <v>2979</v>
      </c>
      <c r="CG94" s="4">
        <v>1</v>
      </c>
      <c r="CM94" s="4">
        <v>4</v>
      </c>
    </row>
    <row r="95" spans="1:102" ht="75" x14ac:dyDescent="0.25">
      <c r="A95" s="3">
        <v>94</v>
      </c>
      <c r="B95" s="3">
        <v>84</v>
      </c>
      <c r="C95" s="21">
        <v>14</v>
      </c>
      <c r="D95" s="898" t="s">
        <v>103</v>
      </c>
      <c r="G95" s="370">
        <v>502</v>
      </c>
      <c r="N95" s="46"/>
      <c r="O95" s="3">
        <v>1</v>
      </c>
      <c r="Q95" s="3">
        <v>1</v>
      </c>
      <c r="S95" s="3">
        <v>1</v>
      </c>
      <c r="W95" s="254" t="s">
        <v>2962</v>
      </c>
      <c r="X95" s="254" t="s">
        <v>2962</v>
      </c>
      <c r="Y95" s="1257"/>
      <c r="Z95" s="211" t="s">
        <v>3043</v>
      </c>
      <c r="AA95" s="11" t="s">
        <v>3058</v>
      </c>
      <c r="AB95" s="11" t="s">
        <v>3082</v>
      </c>
      <c r="AC95" s="11" t="s">
        <v>3083</v>
      </c>
      <c r="AD95" s="230" t="s">
        <v>1853</v>
      </c>
      <c r="AI95" s="835" t="s">
        <v>2967</v>
      </c>
      <c r="AK95" s="19" t="s">
        <v>3047</v>
      </c>
      <c r="AL95" s="3">
        <v>77</v>
      </c>
      <c r="AM95" s="3"/>
      <c r="AN95" s="3"/>
      <c r="AO95" s="3"/>
      <c r="AP95" s="3">
        <v>1</v>
      </c>
      <c r="AQ95" s="3"/>
      <c r="AR95" s="71">
        <v>6</v>
      </c>
      <c r="AS95" s="71"/>
      <c r="AT95" s="71"/>
      <c r="AU95" s="71"/>
      <c r="AV95" s="19" t="s">
        <v>3003</v>
      </c>
      <c r="AW95" s="3">
        <v>23</v>
      </c>
      <c r="AX95" s="3"/>
      <c r="AY95" s="41" t="s">
        <v>3053</v>
      </c>
      <c r="AZ95" s="3">
        <v>15</v>
      </c>
      <c r="BB95" s="24">
        <v>1</v>
      </c>
      <c r="BC95" s="3">
        <v>1</v>
      </c>
      <c r="BE95" s="211" t="s">
        <v>3048</v>
      </c>
      <c r="BF95" s="3">
        <v>-12</v>
      </c>
      <c r="BL95" s="3">
        <v>1</v>
      </c>
      <c r="BN95" s="211" t="s">
        <v>3054</v>
      </c>
      <c r="BO95" s="11">
        <v>1</v>
      </c>
      <c r="BU95" s="4">
        <v>2</v>
      </c>
      <c r="BW95" s="211" t="s">
        <v>2978</v>
      </c>
      <c r="BX95" s="4">
        <v>3</v>
      </c>
      <c r="CD95" s="4">
        <v>3</v>
      </c>
      <c r="CF95" s="211" t="s">
        <v>2979</v>
      </c>
      <c r="CG95" s="4">
        <v>-1</v>
      </c>
      <c r="CM95" s="4">
        <v>4</v>
      </c>
    </row>
    <row r="96" spans="1:102" ht="60" x14ac:dyDescent="0.25">
      <c r="A96" s="3">
        <v>95</v>
      </c>
      <c r="B96" s="3">
        <v>85</v>
      </c>
      <c r="C96" s="21">
        <v>14</v>
      </c>
      <c r="D96" s="898" t="s">
        <v>104</v>
      </c>
      <c r="G96" s="370">
        <v>2100</v>
      </c>
      <c r="N96" s="46"/>
      <c r="Q96" s="3">
        <v>1</v>
      </c>
      <c r="S96" s="46">
        <v>1</v>
      </c>
      <c r="W96" s="254" t="s">
        <v>2962</v>
      </c>
      <c r="X96" s="254" t="s">
        <v>2962</v>
      </c>
      <c r="Y96" s="1257"/>
      <c r="Z96" s="211" t="s">
        <v>3043</v>
      </c>
      <c r="AA96" s="11" t="s">
        <v>3044</v>
      </c>
      <c r="AB96" s="11" t="s">
        <v>3084</v>
      </c>
      <c r="AC96" s="11" t="s">
        <v>3085</v>
      </c>
      <c r="AD96" s="230" t="s">
        <v>3086</v>
      </c>
      <c r="AI96" s="835" t="s">
        <v>2967</v>
      </c>
      <c r="AK96" s="19" t="s">
        <v>3047</v>
      </c>
      <c r="AL96" s="3">
        <v>84</v>
      </c>
      <c r="AM96" s="3"/>
      <c r="AN96" s="3"/>
      <c r="AO96" s="3"/>
      <c r="AP96" s="3">
        <v>3</v>
      </c>
      <c r="AQ96" s="3"/>
      <c r="AR96" s="71">
        <v>5</v>
      </c>
      <c r="AS96" s="71"/>
      <c r="AT96" s="71"/>
      <c r="AU96" s="71"/>
      <c r="AV96" s="19" t="s">
        <v>3003</v>
      </c>
      <c r="AW96" s="3">
        <v>16</v>
      </c>
      <c r="AX96" s="3"/>
      <c r="AY96" s="41" t="s">
        <v>3053</v>
      </c>
      <c r="AZ96" s="3">
        <v>4</v>
      </c>
      <c r="BB96" s="24">
        <v>1</v>
      </c>
      <c r="BC96" s="3">
        <v>1</v>
      </c>
      <c r="BE96" s="211" t="s">
        <v>3048</v>
      </c>
      <c r="BF96" s="3">
        <v>-12</v>
      </c>
      <c r="BL96" s="3">
        <v>1</v>
      </c>
      <c r="BN96" s="211" t="s">
        <v>3054</v>
      </c>
      <c r="BO96" s="11">
        <v>10</v>
      </c>
      <c r="BU96" s="4">
        <v>2</v>
      </c>
      <c r="BW96" s="211" t="s">
        <v>2978</v>
      </c>
      <c r="BX96" s="4">
        <v>2</v>
      </c>
      <c r="CD96" s="4">
        <v>3</v>
      </c>
      <c r="CF96" s="211" t="s">
        <v>2979</v>
      </c>
      <c r="CG96" s="4">
        <v>1</v>
      </c>
      <c r="CM96" s="4">
        <v>4</v>
      </c>
    </row>
    <row r="97" spans="1:91" ht="93" customHeight="1" x14ac:dyDescent="0.25">
      <c r="A97" s="3">
        <v>96</v>
      </c>
      <c r="B97" s="3">
        <v>86</v>
      </c>
      <c r="C97" s="21">
        <v>14</v>
      </c>
      <c r="D97" s="898" t="s">
        <v>105</v>
      </c>
      <c r="G97" s="370">
        <v>4977</v>
      </c>
      <c r="M97" s="3">
        <v>1</v>
      </c>
      <c r="N97" s="46"/>
      <c r="O97" s="3">
        <v>1</v>
      </c>
      <c r="Q97" s="3">
        <v>1</v>
      </c>
      <c r="S97" s="3">
        <v>1</v>
      </c>
      <c r="W97" s="254" t="s">
        <v>2962</v>
      </c>
      <c r="X97" s="254" t="s">
        <v>2962</v>
      </c>
      <c r="Y97" s="1257"/>
      <c r="Z97" s="211" t="s">
        <v>3043</v>
      </c>
      <c r="AA97" s="11" t="s">
        <v>3087</v>
      </c>
      <c r="AB97" s="11" t="s">
        <v>3088</v>
      </c>
      <c r="AC97" s="11" t="s">
        <v>3089</v>
      </c>
      <c r="AD97" s="230" t="s">
        <v>3090</v>
      </c>
      <c r="AI97" s="835" t="s">
        <v>2967</v>
      </c>
      <c r="AK97" s="19" t="s">
        <v>3047</v>
      </c>
      <c r="AL97" s="3">
        <v>74</v>
      </c>
      <c r="AM97" s="3"/>
      <c r="AN97" s="3"/>
      <c r="AO97" s="3"/>
      <c r="AP97" s="3">
        <v>17</v>
      </c>
      <c r="AQ97" s="3"/>
      <c r="AR97" s="71">
        <v>4</v>
      </c>
      <c r="AS97" s="71"/>
      <c r="AT97" s="71"/>
      <c r="AU97" s="71"/>
      <c r="AV97" s="19" t="s">
        <v>3003</v>
      </c>
      <c r="AW97" s="3">
        <v>26</v>
      </c>
      <c r="AX97" s="3"/>
      <c r="AY97" s="19"/>
      <c r="BB97" s="24">
        <v>1</v>
      </c>
      <c r="BC97" s="3">
        <v>1</v>
      </c>
      <c r="BE97" s="211" t="s">
        <v>3048</v>
      </c>
      <c r="BF97" s="3">
        <v>-14</v>
      </c>
      <c r="BL97" s="3">
        <v>1</v>
      </c>
      <c r="BN97" s="211" t="s">
        <v>3054</v>
      </c>
      <c r="BO97" s="11">
        <v>8</v>
      </c>
      <c r="BU97" s="4">
        <v>2</v>
      </c>
      <c r="BW97" s="211" t="s">
        <v>2978</v>
      </c>
      <c r="BX97" s="4">
        <v>4</v>
      </c>
      <c r="CD97" s="4">
        <v>3</v>
      </c>
      <c r="CF97" s="211" t="s">
        <v>2979</v>
      </c>
      <c r="CG97" s="4">
        <v>1</v>
      </c>
      <c r="CM97" s="4">
        <v>4</v>
      </c>
    </row>
    <row r="98" spans="1:91" ht="101.25" customHeight="1" x14ac:dyDescent="0.25">
      <c r="A98" s="3">
        <v>97</v>
      </c>
      <c r="B98" s="3">
        <v>87</v>
      </c>
      <c r="C98" s="21">
        <v>14</v>
      </c>
      <c r="D98" s="898" t="s">
        <v>106</v>
      </c>
      <c r="G98" s="370">
        <v>2200</v>
      </c>
      <c r="M98" s="3">
        <v>1</v>
      </c>
      <c r="N98" s="46"/>
      <c r="O98" s="3">
        <v>1</v>
      </c>
      <c r="Q98" s="3">
        <v>1</v>
      </c>
      <c r="S98" s="49">
        <v>1</v>
      </c>
      <c r="W98" s="254" t="s">
        <v>2962</v>
      </c>
      <c r="X98" s="254" t="s">
        <v>2962</v>
      </c>
      <c r="Y98" s="1257"/>
      <c r="Z98" s="211" t="s">
        <v>3043</v>
      </c>
      <c r="AA98" s="11" t="s">
        <v>3091</v>
      </c>
      <c r="AB98" s="11" t="s">
        <v>3092</v>
      </c>
      <c r="AC98" s="11" t="s">
        <v>3093</v>
      </c>
      <c r="AD98" s="230" t="s">
        <v>3094</v>
      </c>
      <c r="AI98" s="835" t="s">
        <v>2967</v>
      </c>
      <c r="AK98" s="19" t="s">
        <v>3047</v>
      </c>
      <c r="AL98" s="3">
        <v>71</v>
      </c>
      <c r="AM98" s="3"/>
      <c r="AN98" s="3"/>
      <c r="AO98" s="3"/>
      <c r="AP98" s="3">
        <v>2</v>
      </c>
      <c r="AQ98" s="3"/>
      <c r="AR98" s="71">
        <v>11</v>
      </c>
      <c r="AS98" s="71"/>
      <c r="AT98" s="71"/>
      <c r="AU98" s="71"/>
      <c r="AV98" s="19" t="s">
        <v>3003</v>
      </c>
      <c r="AW98" s="3">
        <v>29</v>
      </c>
      <c r="AX98" s="3"/>
      <c r="AY98" s="41" t="s">
        <v>3053</v>
      </c>
      <c r="AZ98" s="3">
        <v>16</v>
      </c>
      <c r="BB98" s="24">
        <v>1</v>
      </c>
      <c r="BC98" s="3">
        <v>1</v>
      </c>
      <c r="BE98" s="211" t="s">
        <v>3048</v>
      </c>
      <c r="BF98" s="3">
        <v>-15</v>
      </c>
      <c r="BL98" s="3">
        <v>1</v>
      </c>
      <c r="BN98" s="211" t="s">
        <v>3054</v>
      </c>
      <c r="BO98" s="11">
        <v>6</v>
      </c>
      <c r="BU98" s="4">
        <v>2</v>
      </c>
      <c r="BW98" s="211" t="s">
        <v>2978</v>
      </c>
      <c r="BX98" s="4">
        <v>1</v>
      </c>
      <c r="CD98" s="4">
        <v>3</v>
      </c>
      <c r="CF98" s="211" t="s">
        <v>2979</v>
      </c>
      <c r="CG98" s="4">
        <v>6</v>
      </c>
      <c r="CM98" s="4">
        <v>4</v>
      </c>
    </row>
    <row r="99" spans="1:91" ht="60" x14ac:dyDescent="0.25">
      <c r="A99" s="3">
        <v>98</v>
      </c>
      <c r="B99" s="3">
        <v>88</v>
      </c>
      <c r="C99" s="21">
        <v>14</v>
      </c>
      <c r="D99" s="898" t="s">
        <v>107</v>
      </c>
      <c r="G99" s="370">
        <v>2000</v>
      </c>
      <c r="M99" s="3">
        <v>1</v>
      </c>
      <c r="N99" s="46"/>
      <c r="O99" s="3">
        <v>1</v>
      </c>
      <c r="Q99" s="3">
        <v>1</v>
      </c>
      <c r="S99" s="46">
        <v>1</v>
      </c>
      <c r="W99" s="254" t="s">
        <v>2962</v>
      </c>
      <c r="X99" s="254" t="s">
        <v>2962</v>
      </c>
      <c r="Y99" s="1257"/>
      <c r="Z99" s="211" t="s">
        <v>3043</v>
      </c>
      <c r="AA99" s="11" t="s">
        <v>3073</v>
      </c>
      <c r="AB99" s="11" t="s">
        <v>3095</v>
      </c>
      <c r="AC99" s="11" t="s">
        <v>3096</v>
      </c>
      <c r="AD99" s="230" t="s">
        <v>3097</v>
      </c>
      <c r="AI99" s="835" t="s">
        <v>2967</v>
      </c>
      <c r="AK99" s="19" t="s">
        <v>3047</v>
      </c>
      <c r="AL99" s="3">
        <v>92</v>
      </c>
      <c r="AM99" s="3"/>
      <c r="AN99" s="3"/>
      <c r="AO99" s="3"/>
      <c r="AP99" s="3">
        <v>1</v>
      </c>
      <c r="AQ99" s="3"/>
      <c r="AR99" s="71">
        <v>2</v>
      </c>
      <c r="AS99" s="71"/>
      <c r="AT99" s="71"/>
      <c r="AU99" s="71"/>
      <c r="AV99" s="19" t="s">
        <v>3003</v>
      </c>
      <c r="AW99" s="3">
        <v>8</v>
      </c>
      <c r="AX99" s="3"/>
      <c r="AY99" s="41" t="s">
        <v>3053</v>
      </c>
      <c r="AZ99" s="3">
        <v>6</v>
      </c>
      <c r="BB99" s="24">
        <v>1</v>
      </c>
      <c r="BC99" s="3">
        <v>1</v>
      </c>
      <c r="BE99" s="211" t="s">
        <v>3048</v>
      </c>
      <c r="BF99" s="3">
        <v>-12</v>
      </c>
      <c r="BL99" s="3">
        <v>1</v>
      </c>
      <c r="BN99" s="211" t="s">
        <v>3054</v>
      </c>
      <c r="BO99" s="11">
        <v>5</v>
      </c>
      <c r="BU99" s="4">
        <v>2</v>
      </c>
      <c r="BW99" s="211" t="s">
        <v>2978</v>
      </c>
      <c r="BX99" s="4">
        <v>0</v>
      </c>
      <c r="CD99" s="4">
        <v>3</v>
      </c>
      <c r="CF99" s="211" t="s">
        <v>2979</v>
      </c>
      <c r="CG99" s="4">
        <v>1</v>
      </c>
      <c r="CM99" s="4">
        <v>4</v>
      </c>
    </row>
    <row r="100" spans="1:91" ht="75" x14ac:dyDescent="0.25">
      <c r="A100" s="3">
        <v>99</v>
      </c>
      <c r="B100" s="3">
        <v>89</v>
      </c>
      <c r="C100" s="21">
        <v>14</v>
      </c>
      <c r="D100" s="898" t="s">
        <v>108</v>
      </c>
      <c r="G100" s="370">
        <v>850</v>
      </c>
      <c r="N100" s="46"/>
      <c r="O100" s="3">
        <v>1</v>
      </c>
      <c r="Q100" s="3">
        <v>1</v>
      </c>
      <c r="S100" s="46">
        <v>1</v>
      </c>
      <c r="W100" s="254" t="s">
        <v>2962</v>
      </c>
      <c r="X100" s="254" t="s">
        <v>2962</v>
      </c>
      <c r="Y100" s="1257"/>
      <c r="Z100" s="211" t="s">
        <v>3043</v>
      </c>
      <c r="AA100" s="11" t="s">
        <v>3098</v>
      </c>
      <c r="AB100" s="11" t="s">
        <v>3099</v>
      </c>
      <c r="AC100" s="11" t="s">
        <v>3100</v>
      </c>
      <c r="AD100" s="230" t="s">
        <v>3101</v>
      </c>
      <c r="AI100" s="835" t="s">
        <v>2967</v>
      </c>
      <c r="AK100" s="19" t="s">
        <v>3047</v>
      </c>
      <c r="AL100" s="3">
        <v>89</v>
      </c>
      <c r="AM100" s="3"/>
      <c r="AN100" s="3"/>
      <c r="AO100" s="3"/>
      <c r="AP100" s="3">
        <v>1</v>
      </c>
      <c r="AQ100" s="3"/>
      <c r="AR100" s="71">
        <v>1</v>
      </c>
      <c r="AS100" s="71"/>
      <c r="AT100" s="71"/>
      <c r="AU100" s="71"/>
      <c r="AV100" s="19" t="s">
        <v>3003</v>
      </c>
      <c r="AW100" s="3">
        <v>11</v>
      </c>
      <c r="AX100" s="3"/>
      <c r="AY100" s="41" t="s">
        <v>3053</v>
      </c>
      <c r="AZ100" s="3">
        <v>6</v>
      </c>
      <c r="BB100" s="24">
        <v>1</v>
      </c>
      <c r="BC100" s="3">
        <v>1</v>
      </c>
      <c r="BE100" s="211" t="s">
        <v>3048</v>
      </c>
      <c r="BF100" s="3">
        <v>-15</v>
      </c>
      <c r="BL100" s="3">
        <v>1</v>
      </c>
      <c r="BN100" s="211" t="s">
        <v>3054</v>
      </c>
      <c r="BO100" s="11">
        <v>9</v>
      </c>
      <c r="BU100" s="4">
        <v>2</v>
      </c>
      <c r="BW100" s="211" t="s">
        <v>2978</v>
      </c>
      <c r="BX100" s="4">
        <v>2</v>
      </c>
      <c r="CD100" s="4">
        <v>3</v>
      </c>
      <c r="CF100" s="211" t="s">
        <v>2979</v>
      </c>
      <c r="CG100" s="4">
        <v>0</v>
      </c>
      <c r="CM100" s="4">
        <v>4</v>
      </c>
    </row>
    <row r="101" spans="1:91" ht="75" x14ac:dyDescent="0.25">
      <c r="A101" s="3">
        <v>100</v>
      </c>
      <c r="B101" s="3">
        <v>90</v>
      </c>
      <c r="C101" s="21">
        <v>14</v>
      </c>
      <c r="D101" s="898" t="s">
        <v>109</v>
      </c>
      <c r="G101" s="370">
        <v>1100</v>
      </c>
      <c r="M101" s="3">
        <v>1</v>
      </c>
      <c r="N101" s="46"/>
      <c r="O101" s="3">
        <v>1</v>
      </c>
      <c r="Q101" s="3">
        <v>1</v>
      </c>
      <c r="S101" s="3">
        <v>1</v>
      </c>
      <c r="W101" s="254" t="s">
        <v>2962</v>
      </c>
      <c r="X101" s="254" t="s">
        <v>2962</v>
      </c>
      <c r="Y101" s="1257"/>
      <c r="Z101" s="211" t="s">
        <v>3043</v>
      </c>
      <c r="AA101" s="11" t="s">
        <v>3102</v>
      </c>
      <c r="AB101" s="11" t="s">
        <v>3103</v>
      </c>
      <c r="AC101" s="11" t="s">
        <v>3104</v>
      </c>
      <c r="AD101" s="230" t="s">
        <v>1291</v>
      </c>
      <c r="AI101" s="835" t="s">
        <v>2967</v>
      </c>
      <c r="AK101" s="19" t="s">
        <v>3047</v>
      </c>
      <c r="AL101" s="42">
        <v>95</v>
      </c>
      <c r="AM101" s="3"/>
      <c r="AN101" s="3"/>
      <c r="AO101" s="3"/>
      <c r="AP101" s="3">
        <v>1</v>
      </c>
      <c r="AQ101" s="3"/>
      <c r="AR101" s="71">
        <v>1</v>
      </c>
      <c r="AS101" s="71"/>
      <c r="AT101" s="71"/>
      <c r="AU101" s="71"/>
      <c r="AV101" s="19" t="s">
        <v>3003</v>
      </c>
      <c r="AW101" s="3">
        <v>5</v>
      </c>
      <c r="AX101" s="3"/>
      <c r="AY101" s="3"/>
      <c r="BB101" s="24">
        <v>1</v>
      </c>
      <c r="BC101" s="3">
        <v>1</v>
      </c>
      <c r="BE101" s="211" t="s">
        <v>3048</v>
      </c>
      <c r="BF101" s="3">
        <v>-12</v>
      </c>
      <c r="BL101" s="3">
        <v>1</v>
      </c>
      <c r="BN101" s="211" t="s">
        <v>3054</v>
      </c>
      <c r="BO101" s="11">
        <v>2</v>
      </c>
      <c r="BU101" s="4">
        <v>2</v>
      </c>
      <c r="BW101" s="211" t="s">
        <v>2978</v>
      </c>
      <c r="BX101" s="4">
        <v>2</v>
      </c>
      <c r="CD101" s="4">
        <v>3</v>
      </c>
      <c r="CF101" s="211" t="s">
        <v>2979</v>
      </c>
      <c r="CG101" s="4">
        <v>1</v>
      </c>
      <c r="CM101" s="4">
        <v>4</v>
      </c>
    </row>
    <row r="102" spans="1:91" ht="75" x14ac:dyDescent="0.25">
      <c r="A102" s="3">
        <v>101</v>
      </c>
      <c r="B102" s="3">
        <v>91</v>
      </c>
      <c r="C102" s="21">
        <v>14</v>
      </c>
      <c r="D102" s="898" t="s">
        <v>110</v>
      </c>
      <c r="G102" s="370">
        <v>4193</v>
      </c>
      <c r="M102" s="3">
        <v>1</v>
      </c>
      <c r="N102" s="46"/>
      <c r="Q102" s="3">
        <v>1</v>
      </c>
      <c r="S102" s="46">
        <v>1</v>
      </c>
      <c r="W102" s="254" t="s">
        <v>2962</v>
      </c>
      <c r="X102" s="254" t="s">
        <v>2962</v>
      </c>
      <c r="Y102" s="1257"/>
      <c r="Z102" s="211" t="s">
        <v>3043</v>
      </c>
      <c r="AA102" s="11" t="s">
        <v>3105</v>
      </c>
      <c r="AB102" s="11" t="s">
        <v>3106</v>
      </c>
      <c r="AC102" s="11" t="s">
        <v>3107</v>
      </c>
      <c r="AD102" s="230" t="s">
        <v>3090</v>
      </c>
      <c r="AI102" s="835" t="s">
        <v>2967</v>
      </c>
      <c r="AK102" s="19" t="s">
        <v>3047</v>
      </c>
      <c r="AL102" s="42">
        <v>78</v>
      </c>
      <c r="AM102" s="3"/>
      <c r="AN102" s="3"/>
      <c r="AO102" s="3"/>
      <c r="AP102" s="3">
        <v>2</v>
      </c>
      <c r="AQ102" s="3"/>
      <c r="AR102" s="71">
        <v>1</v>
      </c>
      <c r="AS102" s="71"/>
      <c r="AT102" s="71"/>
      <c r="AU102" s="71"/>
      <c r="AV102" s="19" t="s">
        <v>3003</v>
      </c>
      <c r="AW102" s="3">
        <v>22</v>
      </c>
      <c r="AX102" s="3"/>
      <c r="AY102" s="3"/>
      <c r="BB102" s="24">
        <v>1</v>
      </c>
      <c r="BC102" s="3">
        <v>1</v>
      </c>
      <c r="BE102" s="211" t="s">
        <v>3048</v>
      </c>
      <c r="BF102" s="3">
        <v>-24</v>
      </c>
      <c r="BL102" s="3">
        <v>1</v>
      </c>
      <c r="BN102" s="211" t="s">
        <v>3054</v>
      </c>
      <c r="BO102" s="4">
        <v>7</v>
      </c>
      <c r="BU102" s="4">
        <v>2</v>
      </c>
      <c r="BW102" s="211" t="s">
        <v>2978</v>
      </c>
      <c r="BX102" s="4">
        <v>0</v>
      </c>
      <c r="CD102" s="4">
        <v>3</v>
      </c>
      <c r="CF102" s="211" t="s">
        <v>2979</v>
      </c>
      <c r="CG102" s="4">
        <v>0</v>
      </c>
      <c r="CM102" s="4">
        <v>4</v>
      </c>
    </row>
    <row r="103" spans="1:91" ht="30" x14ac:dyDescent="0.25">
      <c r="A103" s="3">
        <v>102</v>
      </c>
      <c r="B103" s="3">
        <v>92</v>
      </c>
      <c r="C103" s="21">
        <v>14</v>
      </c>
      <c r="D103" s="904" t="s">
        <v>111</v>
      </c>
      <c r="G103" s="370">
        <v>650</v>
      </c>
      <c r="N103" s="46"/>
      <c r="V103" s="107" t="s">
        <v>2983</v>
      </c>
      <c r="W103" s="254" t="s">
        <v>2962</v>
      </c>
      <c r="X103" s="254" t="s">
        <v>2962</v>
      </c>
      <c r="Y103" s="1257"/>
      <c r="Z103" s="211" t="s">
        <v>3043</v>
      </c>
      <c r="AA103" s="11"/>
      <c r="AB103" s="11"/>
      <c r="AC103" s="11"/>
      <c r="AD103" s="230" t="s">
        <v>2994</v>
      </c>
      <c r="AI103" s="835" t="s">
        <v>2967</v>
      </c>
      <c r="AK103" s="19" t="s">
        <v>3047</v>
      </c>
      <c r="AL103" s="3">
        <v>73.5</v>
      </c>
      <c r="AM103" s="3"/>
      <c r="AN103" s="3"/>
      <c r="AO103" s="3"/>
      <c r="AP103" s="3"/>
      <c r="AQ103" s="3"/>
      <c r="AR103" s="3"/>
      <c r="AS103" s="71"/>
      <c r="AT103" s="71"/>
      <c r="AU103" s="3"/>
      <c r="AV103" s="19" t="s">
        <v>3003</v>
      </c>
      <c r="AW103" s="3">
        <v>36</v>
      </c>
      <c r="AX103" s="3"/>
      <c r="AY103" s="3"/>
      <c r="BB103" s="24">
        <v>1</v>
      </c>
      <c r="BC103" s="3">
        <v>1</v>
      </c>
      <c r="BE103" s="211" t="s">
        <v>3048</v>
      </c>
      <c r="BF103" s="3">
        <v>16.5</v>
      </c>
      <c r="BL103" s="3">
        <v>1</v>
      </c>
    </row>
    <row r="104" spans="1:91" ht="30" x14ac:dyDescent="0.25">
      <c r="A104" s="3">
        <v>103</v>
      </c>
      <c r="B104" s="3">
        <v>92</v>
      </c>
      <c r="C104" s="21">
        <v>14</v>
      </c>
      <c r="D104" s="904" t="s">
        <v>111</v>
      </c>
      <c r="G104" s="370">
        <v>650</v>
      </c>
      <c r="N104" s="46"/>
      <c r="V104" s="107" t="s">
        <v>2983</v>
      </c>
      <c r="W104" s="254" t="s">
        <v>2962</v>
      </c>
      <c r="X104" s="254" t="s">
        <v>2962</v>
      </c>
      <c r="Y104" s="1257"/>
      <c r="Z104" s="211" t="s">
        <v>3043</v>
      </c>
      <c r="AA104" s="11"/>
      <c r="AB104" s="11"/>
      <c r="AC104" s="11"/>
      <c r="AD104" s="230" t="s">
        <v>2994</v>
      </c>
      <c r="AI104" s="835" t="s">
        <v>2967</v>
      </c>
      <c r="AK104" s="19" t="s">
        <v>3108</v>
      </c>
      <c r="AL104" s="3">
        <v>64</v>
      </c>
      <c r="AM104" s="3"/>
      <c r="AN104" s="3"/>
      <c r="AO104" s="3"/>
      <c r="AP104" s="3"/>
      <c r="AQ104" s="3"/>
      <c r="AR104" s="3"/>
      <c r="AS104" s="71"/>
      <c r="AT104" s="71"/>
      <c r="AU104" s="3"/>
      <c r="AV104" s="6" t="s">
        <v>3109</v>
      </c>
      <c r="AW104" s="3">
        <v>19</v>
      </c>
      <c r="AX104" s="3"/>
      <c r="AY104" s="3"/>
      <c r="BC104" s="3">
        <v>1</v>
      </c>
      <c r="BE104" s="211" t="s">
        <v>2970</v>
      </c>
      <c r="BF104" s="3">
        <v>26</v>
      </c>
      <c r="BL104" s="3">
        <v>1</v>
      </c>
    </row>
    <row r="105" spans="1:91" ht="31.5" customHeight="1" x14ac:dyDescent="0.25">
      <c r="A105" s="3">
        <v>104</v>
      </c>
      <c r="B105" s="3">
        <v>93</v>
      </c>
      <c r="C105" s="21">
        <v>14</v>
      </c>
      <c r="D105" s="898" t="s">
        <v>112</v>
      </c>
      <c r="G105" s="370">
        <v>850</v>
      </c>
      <c r="N105" s="46">
        <v>1</v>
      </c>
      <c r="W105" s="254" t="s">
        <v>2962</v>
      </c>
      <c r="X105" s="254" t="s">
        <v>2962</v>
      </c>
      <c r="Y105" s="1257"/>
      <c r="Z105" s="211" t="s">
        <v>3043</v>
      </c>
      <c r="AA105" s="11"/>
      <c r="AB105" s="11"/>
      <c r="AC105" s="11"/>
      <c r="AD105" s="230" t="s">
        <v>3072</v>
      </c>
      <c r="AI105" s="835" t="s">
        <v>2967</v>
      </c>
      <c r="AK105" s="43" t="s">
        <v>2968</v>
      </c>
      <c r="AL105" s="42">
        <f t="shared" ref="AL105" si="10">100-AZ105</f>
        <v>73.8</v>
      </c>
      <c r="AM105" s="3"/>
      <c r="AN105" s="3"/>
      <c r="AO105" s="3"/>
      <c r="AP105" s="3"/>
      <c r="AQ105" s="3"/>
      <c r="AR105" s="3"/>
      <c r="AS105" s="3"/>
      <c r="AT105" s="3"/>
      <c r="AU105" s="3"/>
      <c r="AV105" s="19"/>
      <c r="AW105" s="3"/>
      <c r="AX105" s="3"/>
      <c r="AY105" s="3" t="s">
        <v>3003</v>
      </c>
      <c r="AZ105" s="3">
        <v>26.2</v>
      </c>
      <c r="BB105" s="24">
        <v>1</v>
      </c>
      <c r="BC105" s="3">
        <v>1</v>
      </c>
      <c r="BE105" s="211" t="s">
        <v>2970</v>
      </c>
      <c r="BF105" s="3">
        <v>6.1</v>
      </c>
    </row>
    <row r="106" spans="1:91" ht="75" customHeight="1" x14ac:dyDescent="0.25">
      <c r="A106" s="3">
        <v>105</v>
      </c>
      <c r="B106" s="3">
        <v>94</v>
      </c>
      <c r="C106" s="21">
        <v>14</v>
      </c>
      <c r="D106" s="898" t="s">
        <v>113</v>
      </c>
      <c r="G106" s="370">
        <v>5500</v>
      </c>
      <c r="M106" s="3">
        <v>1</v>
      </c>
      <c r="N106" s="46">
        <v>1</v>
      </c>
      <c r="Q106" s="3">
        <v>1</v>
      </c>
      <c r="S106" s="46">
        <v>1</v>
      </c>
      <c r="W106" s="254" t="s">
        <v>2962</v>
      </c>
      <c r="X106" s="254" t="s">
        <v>2962</v>
      </c>
      <c r="Y106" s="1257"/>
      <c r="Z106" s="211" t="s">
        <v>3043</v>
      </c>
      <c r="AA106" s="11" t="s">
        <v>3110</v>
      </c>
      <c r="AB106" s="11" t="s">
        <v>3111</v>
      </c>
      <c r="AC106" s="11" t="s">
        <v>3112</v>
      </c>
      <c r="AD106" s="230" t="s">
        <v>1291</v>
      </c>
      <c r="AI106" s="835" t="s">
        <v>2967</v>
      </c>
      <c r="AK106" s="19" t="s">
        <v>3047</v>
      </c>
      <c r="AL106" s="3">
        <v>69</v>
      </c>
      <c r="AM106" s="3"/>
      <c r="AN106" s="3"/>
      <c r="AO106" s="3"/>
      <c r="AP106" s="46" t="s">
        <v>3113</v>
      </c>
      <c r="AQ106" s="46"/>
      <c r="AR106" s="247" t="s">
        <v>3113</v>
      </c>
      <c r="AS106" s="247"/>
      <c r="AT106" s="247"/>
      <c r="AU106" s="247"/>
      <c r="AV106" s="6" t="s">
        <v>3003</v>
      </c>
      <c r="AW106" s="3">
        <v>31</v>
      </c>
      <c r="AX106" s="3"/>
      <c r="AY106" s="40" t="s">
        <v>3053</v>
      </c>
      <c r="AZ106" s="3">
        <v>20</v>
      </c>
      <c r="BB106" s="24">
        <v>1</v>
      </c>
      <c r="BC106" s="3">
        <v>1</v>
      </c>
      <c r="BE106" s="211" t="s">
        <v>3048</v>
      </c>
      <c r="BF106" s="3">
        <v>-38</v>
      </c>
      <c r="BL106" s="3">
        <v>1</v>
      </c>
      <c r="BN106" s="211" t="s">
        <v>3114</v>
      </c>
      <c r="BO106" s="11">
        <v>23</v>
      </c>
      <c r="BU106" s="4">
        <v>2</v>
      </c>
      <c r="BW106" s="211" t="s">
        <v>2978</v>
      </c>
      <c r="CD106" s="4">
        <v>3</v>
      </c>
    </row>
    <row r="107" spans="1:91" ht="30" x14ac:dyDescent="0.25">
      <c r="A107" s="3">
        <v>106</v>
      </c>
      <c r="B107" s="3">
        <v>95</v>
      </c>
      <c r="C107" s="21">
        <v>14</v>
      </c>
      <c r="D107" s="898" t="s">
        <v>3115</v>
      </c>
      <c r="G107" s="370">
        <v>500</v>
      </c>
      <c r="N107" s="46"/>
      <c r="V107" s="107" t="s">
        <v>2983</v>
      </c>
      <c r="W107" s="254" t="s">
        <v>2962</v>
      </c>
      <c r="X107" s="254" t="s">
        <v>2962</v>
      </c>
      <c r="Y107" s="1257"/>
      <c r="Z107" s="211" t="s">
        <v>3043</v>
      </c>
      <c r="AA107" s="11"/>
      <c r="AB107" s="11"/>
      <c r="AC107" s="11"/>
      <c r="AD107" s="230" t="s">
        <v>2994</v>
      </c>
      <c r="AI107" s="835" t="s">
        <v>2967</v>
      </c>
      <c r="AK107" s="19" t="s">
        <v>3047</v>
      </c>
      <c r="AL107" s="3">
        <v>70.5</v>
      </c>
      <c r="AM107" s="3"/>
      <c r="AN107" s="3"/>
      <c r="AO107" s="3"/>
      <c r="AP107" s="3"/>
      <c r="AQ107" s="3"/>
      <c r="AR107" s="3"/>
      <c r="AS107" s="3"/>
      <c r="AT107" s="3"/>
      <c r="AU107" s="3"/>
      <c r="AV107" s="6" t="s">
        <v>3003</v>
      </c>
      <c r="AW107" s="3">
        <v>38</v>
      </c>
      <c r="AX107" s="3"/>
      <c r="AY107" s="3"/>
      <c r="BB107" s="24">
        <v>1</v>
      </c>
      <c r="BC107" s="3">
        <v>1</v>
      </c>
      <c r="BE107" s="211" t="s">
        <v>3048</v>
      </c>
      <c r="BF107" s="3">
        <v>7.5</v>
      </c>
      <c r="BL107" s="3">
        <v>1</v>
      </c>
    </row>
    <row r="108" spans="1:91" ht="30" x14ac:dyDescent="0.25">
      <c r="A108" s="3">
        <v>107</v>
      </c>
      <c r="B108" s="3">
        <v>95</v>
      </c>
      <c r="C108" s="21">
        <v>14</v>
      </c>
      <c r="D108" s="898" t="s">
        <v>3115</v>
      </c>
      <c r="G108" s="370">
        <v>500</v>
      </c>
      <c r="N108" s="46"/>
      <c r="V108" s="107" t="s">
        <v>2983</v>
      </c>
      <c r="W108" s="254" t="s">
        <v>2962</v>
      </c>
      <c r="X108" s="254" t="s">
        <v>2962</v>
      </c>
      <c r="Y108" s="1257"/>
      <c r="Z108" s="211" t="s">
        <v>3043</v>
      </c>
      <c r="AA108" s="11"/>
      <c r="AB108" s="11"/>
      <c r="AC108" s="11"/>
      <c r="AD108" s="230" t="s">
        <v>2994</v>
      </c>
      <c r="AI108" s="835" t="s">
        <v>2967</v>
      </c>
      <c r="AK108" s="19" t="s">
        <v>3108</v>
      </c>
      <c r="AL108" s="3">
        <v>62</v>
      </c>
      <c r="AM108" s="3"/>
      <c r="AN108" s="3"/>
      <c r="AO108" s="3"/>
      <c r="AP108" s="3"/>
      <c r="AQ108" s="3"/>
      <c r="AR108" s="3"/>
      <c r="AS108" s="3"/>
      <c r="AT108" s="3"/>
      <c r="AU108" s="3"/>
      <c r="AV108" s="6" t="s">
        <v>3109</v>
      </c>
      <c r="AW108" s="3">
        <v>17</v>
      </c>
      <c r="AX108" s="3"/>
      <c r="AY108" s="3"/>
      <c r="BC108" s="3">
        <v>1</v>
      </c>
      <c r="BE108" s="211" t="s">
        <v>2970</v>
      </c>
      <c r="BF108" s="3">
        <v>12</v>
      </c>
      <c r="BL108" s="3">
        <v>1</v>
      </c>
    </row>
    <row r="109" spans="1:91" ht="30" x14ac:dyDescent="0.25">
      <c r="A109" s="3">
        <v>108</v>
      </c>
      <c r="B109" s="3">
        <v>96</v>
      </c>
      <c r="C109" s="21">
        <v>14</v>
      </c>
      <c r="D109" s="898" t="s">
        <v>3116</v>
      </c>
      <c r="G109" s="370">
        <v>400</v>
      </c>
      <c r="N109" s="46"/>
      <c r="V109" s="107" t="s">
        <v>2983</v>
      </c>
      <c r="W109" s="254" t="s">
        <v>2962</v>
      </c>
      <c r="X109" s="254" t="s">
        <v>2962</v>
      </c>
      <c r="Y109" s="1257"/>
      <c r="Z109" s="211" t="s">
        <v>3043</v>
      </c>
      <c r="AA109" s="11"/>
      <c r="AB109" s="11"/>
      <c r="AC109" s="11"/>
      <c r="AD109" s="230" t="s">
        <v>3030</v>
      </c>
      <c r="AI109" s="835" t="s">
        <v>2967</v>
      </c>
      <c r="AK109" s="19" t="s">
        <v>3047</v>
      </c>
      <c r="AL109" s="3">
        <v>65.5</v>
      </c>
      <c r="AM109" s="3"/>
      <c r="AN109" s="3"/>
      <c r="AO109" s="3"/>
      <c r="AP109" s="3"/>
      <c r="AQ109" s="3"/>
      <c r="AR109" s="3"/>
      <c r="AS109" s="3"/>
      <c r="AT109" s="3"/>
      <c r="AU109" s="3"/>
      <c r="AV109" s="3" t="s">
        <v>3003</v>
      </c>
      <c r="AW109" s="3">
        <v>39</v>
      </c>
      <c r="AX109" s="3"/>
      <c r="AY109" s="3"/>
      <c r="BB109" s="24">
        <v>1</v>
      </c>
      <c r="BC109" s="3">
        <v>1</v>
      </c>
      <c r="BE109" s="211" t="s">
        <v>3048</v>
      </c>
      <c r="BF109" s="3">
        <v>11.5</v>
      </c>
      <c r="BL109" s="3">
        <v>1</v>
      </c>
    </row>
    <row r="110" spans="1:91" ht="30" x14ac:dyDescent="0.25">
      <c r="A110" s="3">
        <v>109</v>
      </c>
      <c r="B110" s="3">
        <v>96</v>
      </c>
      <c r="C110" s="21">
        <v>14</v>
      </c>
      <c r="D110" s="898" t="s">
        <v>3116</v>
      </c>
      <c r="G110" s="370">
        <v>400</v>
      </c>
      <c r="N110" s="46"/>
      <c r="V110" s="107" t="s">
        <v>2983</v>
      </c>
      <c r="W110" s="254" t="s">
        <v>2962</v>
      </c>
      <c r="X110" s="254" t="s">
        <v>2962</v>
      </c>
      <c r="Y110" s="1257"/>
      <c r="Z110" s="211"/>
      <c r="AA110" s="11"/>
      <c r="AB110" s="11"/>
      <c r="AC110" s="11"/>
      <c r="AD110" s="230" t="s">
        <v>3030</v>
      </c>
      <c r="AI110" s="835" t="s">
        <v>2967</v>
      </c>
      <c r="AK110" s="19" t="s">
        <v>3108</v>
      </c>
      <c r="AL110" s="3">
        <v>61</v>
      </c>
      <c r="AM110" s="3"/>
      <c r="AN110" s="3"/>
      <c r="AO110" s="3"/>
      <c r="AP110" s="3"/>
      <c r="AQ110" s="3"/>
      <c r="AR110" s="3"/>
      <c r="AS110" s="3"/>
      <c r="AT110" s="3"/>
      <c r="AU110" s="3"/>
      <c r="AV110" s="6" t="s">
        <v>3109</v>
      </c>
      <c r="AW110" s="3">
        <v>9</v>
      </c>
      <c r="AX110" s="3"/>
      <c r="AY110" s="3"/>
      <c r="BC110" s="3">
        <v>1</v>
      </c>
      <c r="BE110" s="211" t="s">
        <v>2970</v>
      </c>
      <c r="BF110" s="3">
        <v>-45</v>
      </c>
      <c r="BL110" s="3">
        <v>1</v>
      </c>
    </row>
    <row r="111" spans="1:91" ht="30" x14ac:dyDescent="0.25">
      <c r="A111" s="3">
        <v>110</v>
      </c>
      <c r="B111" s="3">
        <v>97</v>
      </c>
      <c r="C111" s="21">
        <v>14</v>
      </c>
      <c r="D111" s="898" t="s">
        <v>3117</v>
      </c>
      <c r="G111" s="370">
        <v>85</v>
      </c>
      <c r="N111" s="46"/>
      <c r="V111" s="107" t="s">
        <v>2983</v>
      </c>
      <c r="W111" s="254" t="s">
        <v>2962</v>
      </c>
      <c r="X111" s="254" t="s">
        <v>2962</v>
      </c>
      <c r="Y111" s="1257"/>
      <c r="Z111" s="211" t="s">
        <v>3043</v>
      </c>
      <c r="AA111" s="11"/>
      <c r="AB111" s="11"/>
      <c r="AC111" s="11"/>
      <c r="AD111" s="230" t="s">
        <v>3030</v>
      </c>
      <c r="AI111" s="835" t="s">
        <v>2967</v>
      </c>
      <c r="AK111" s="19" t="s">
        <v>3047</v>
      </c>
      <c r="AL111" s="3">
        <v>75.5</v>
      </c>
      <c r="AM111" s="3"/>
      <c r="AN111" s="3"/>
      <c r="AO111" s="3"/>
      <c r="AP111" s="3"/>
      <c r="AQ111" s="3"/>
      <c r="AR111" s="3"/>
      <c r="AS111" s="3"/>
      <c r="AT111" s="3"/>
      <c r="AU111" s="3"/>
      <c r="AV111" s="3" t="s">
        <v>3003</v>
      </c>
      <c r="AW111" s="3">
        <v>27</v>
      </c>
      <c r="AX111" s="3"/>
      <c r="AY111" s="3"/>
      <c r="BB111" s="24">
        <v>1</v>
      </c>
      <c r="BC111" s="3">
        <v>1</v>
      </c>
      <c r="BE111" s="211" t="s">
        <v>3048</v>
      </c>
      <c r="BF111" s="3">
        <v>-4.5</v>
      </c>
      <c r="BL111" s="3">
        <v>1</v>
      </c>
    </row>
    <row r="112" spans="1:91" ht="30" x14ac:dyDescent="0.25">
      <c r="A112" s="3">
        <v>111</v>
      </c>
      <c r="B112" s="3">
        <v>97</v>
      </c>
      <c r="C112" s="21">
        <v>14</v>
      </c>
      <c r="D112" s="898" t="s">
        <v>3117</v>
      </c>
      <c r="G112" s="370">
        <v>85</v>
      </c>
      <c r="N112" s="46"/>
      <c r="V112" s="107" t="s">
        <v>2983</v>
      </c>
      <c r="W112" s="254" t="s">
        <v>2962</v>
      </c>
      <c r="X112" s="254" t="s">
        <v>2962</v>
      </c>
      <c r="Y112" s="1257"/>
      <c r="Z112" s="211" t="s">
        <v>3043</v>
      </c>
      <c r="AA112" s="11"/>
      <c r="AB112" s="11"/>
      <c r="AC112" s="11"/>
      <c r="AD112" s="230" t="s">
        <v>3030</v>
      </c>
      <c r="AI112" s="835" t="s">
        <v>2967</v>
      </c>
      <c r="AK112" s="19" t="s">
        <v>3108</v>
      </c>
      <c r="AL112" s="3">
        <v>73</v>
      </c>
      <c r="AM112" s="3"/>
      <c r="AN112" s="3"/>
      <c r="AO112" s="3"/>
      <c r="AP112" s="3"/>
      <c r="AQ112" s="3"/>
      <c r="AR112" s="3"/>
      <c r="AS112" s="3"/>
      <c r="AT112" s="3"/>
      <c r="AU112" s="3"/>
      <c r="AV112" s="6" t="s">
        <v>3109</v>
      </c>
      <c r="AW112" s="3">
        <v>5</v>
      </c>
      <c r="AX112" s="3"/>
      <c r="AY112" s="3"/>
      <c r="BC112" s="3">
        <v>1</v>
      </c>
      <c r="BE112" s="211" t="s">
        <v>2970</v>
      </c>
      <c r="BF112" s="3">
        <v>-5</v>
      </c>
      <c r="BL112" s="3">
        <v>1</v>
      </c>
    </row>
    <row r="113" spans="1:91" ht="30" x14ac:dyDescent="0.25">
      <c r="A113" s="3">
        <v>112</v>
      </c>
      <c r="B113" s="3">
        <v>98</v>
      </c>
      <c r="C113" s="21">
        <v>14</v>
      </c>
      <c r="D113" s="898" t="s">
        <v>117</v>
      </c>
      <c r="G113" s="370">
        <v>220</v>
      </c>
      <c r="N113" s="46"/>
      <c r="V113" s="107" t="s">
        <v>2983</v>
      </c>
      <c r="W113" s="254" t="s">
        <v>2962</v>
      </c>
      <c r="X113" s="254" t="s">
        <v>2962</v>
      </c>
      <c r="Y113" s="1257"/>
      <c r="Z113" s="211" t="s">
        <v>3043</v>
      </c>
      <c r="AA113" s="11"/>
      <c r="AB113" s="11"/>
      <c r="AC113" s="11"/>
      <c r="AD113" s="230" t="s">
        <v>2994</v>
      </c>
      <c r="AI113" s="835" t="s">
        <v>2967</v>
      </c>
      <c r="AK113" s="19" t="s">
        <v>3047</v>
      </c>
      <c r="AL113" s="3">
        <v>72.900000000000006</v>
      </c>
      <c r="AM113" s="3"/>
      <c r="AN113" s="3"/>
      <c r="AO113" s="3"/>
      <c r="AP113" s="3"/>
      <c r="AQ113" s="3"/>
      <c r="AR113" s="3"/>
      <c r="AS113" s="3"/>
      <c r="AT113" s="3"/>
      <c r="AU113" s="3"/>
      <c r="AW113" s="3"/>
      <c r="AX113" s="3"/>
      <c r="AY113" s="3" t="s">
        <v>3003</v>
      </c>
      <c r="AZ113" s="3">
        <v>34.299999999999997</v>
      </c>
      <c r="BB113" s="24">
        <v>1</v>
      </c>
      <c r="BC113" s="3">
        <v>1</v>
      </c>
      <c r="BE113" s="211" t="s">
        <v>3048</v>
      </c>
      <c r="BF113" s="3">
        <v>-1.7000000000000028</v>
      </c>
      <c r="BL113" s="3">
        <v>1</v>
      </c>
    </row>
    <row r="114" spans="1:91" ht="30" x14ac:dyDescent="0.25">
      <c r="A114" s="3">
        <v>113</v>
      </c>
      <c r="B114" s="3">
        <v>98</v>
      </c>
      <c r="C114" s="21">
        <v>14</v>
      </c>
      <c r="D114" s="898" t="s">
        <v>117</v>
      </c>
      <c r="G114" s="370">
        <v>220</v>
      </c>
      <c r="N114" s="46"/>
      <c r="V114" s="107" t="s">
        <v>2983</v>
      </c>
      <c r="W114" s="254" t="s">
        <v>2962</v>
      </c>
      <c r="X114" s="254" t="s">
        <v>2962</v>
      </c>
      <c r="Y114" s="1257"/>
      <c r="Z114" s="211" t="s">
        <v>3043</v>
      </c>
      <c r="AA114" s="11"/>
      <c r="AB114" s="11"/>
      <c r="AC114" s="11"/>
      <c r="AD114" s="230" t="s">
        <v>2994</v>
      </c>
      <c r="AI114" s="835" t="s">
        <v>2967</v>
      </c>
      <c r="AK114" s="19" t="s">
        <v>3108</v>
      </c>
      <c r="AL114" s="3">
        <v>65.7</v>
      </c>
      <c r="AM114" s="3"/>
      <c r="AN114" s="3"/>
      <c r="AO114" s="3"/>
      <c r="AP114" s="3"/>
      <c r="AQ114" s="3"/>
      <c r="AR114" s="3"/>
      <c r="AS114" s="3"/>
      <c r="AT114" s="3"/>
      <c r="AU114" s="3"/>
      <c r="AV114" s="6" t="s">
        <v>3109</v>
      </c>
      <c r="AW114" s="3">
        <v>14.3</v>
      </c>
      <c r="AX114" s="3"/>
      <c r="AY114" s="3"/>
      <c r="BC114" s="3">
        <v>1</v>
      </c>
      <c r="BE114" s="211" t="s">
        <v>2970</v>
      </c>
      <c r="BF114" s="3">
        <v>1.7999999999999972</v>
      </c>
      <c r="BL114" s="3">
        <v>1</v>
      </c>
    </row>
    <row r="115" spans="1:91" ht="30" x14ac:dyDescent="0.25">
      <c r="A115" s="3">
        <v>114</v>
      </c>
      <c r="B115" s="3">
        <v>99</v>
      </c>
      <c r="C115" s="21">
        <v>14</v>
      </c>
      <c r="D115" s="898" t="s">
        <v>3118</v>
      </c>
      <c r="G115" s="370">
        <v>800</v>
      </c>
      <c r="N115" s="46"/>
      <c r="V115" s="107" t="s">
        <v>2983</v>
      </c>
      <c r="W115" s="254" t="s">
        <v>2962</v>
      </c>
      <c r="X115" s="254" t="s">
        <v>2962</v>
      </c>
      <c r="Y115" s="1257"/>
      <c r="Z115" s="211" t="s">
        <v>3043</v>
      </c>
      <c r="AA115" s="11"/>
      <c r="AB115" s="11"/>
      <c r="AC115" s="11"/>
      <c r="AD115" s="230" t="s">
        <v>3072</v>
      </c>
      <c r="AI115" s="835" t="s">
        <v>2967</v>
      </c>
      <c r="AK115" s="19" t="s">
        <v>3047</v>
      </c>
      <c r="AL115" s="3">
        <v>83.5</v>
      </c>
      <c r="AM115" s="3"/>
      <c r="AN115" s="3"/>
      <c r="AO115" s="3"/>
      <c r="AP115" s="3"/>
      <c r="AQ115" s="3"/>
      <c r="AR115" s="3"/>
      <c r="AS115" s="3"/>
      <c r="AT115" s="3"/>
      <c r="AU115" s="3"/>
      <c r="AW115" s="3"/>
      <c r="AX115" s="3"/>
      <c r="AY115" s="3" t="s">
        <v>3003</v>
      </c>
      <c r="AZ115" s="3">
        <v>23</v>
      </c>
      <c r="BB115" s="24">
        <v>1</v>
      </c>
      <c r="BC115" s="3">
        <v>1</v>
      </c>
      <c r="BE115" s="211" t="s">
        <v>3048</v>
      </c>
      <c r="BF115" s="3">
        <v>-12</v>
      </c>
      <c r="BL115" s="3">
        <v>1</v>
      </c>
    </row>
    <row r="116" spans="1:91" ht="30" x14ac:dyDescent="0.25">
      <c r="A116" s="3">
        <v>115</v>
      </c>
      <c r="B116" s="3">
        <v>99</v>
      </c>
      <c r="C116" s="21">
        <v>14</v>
      </c>
      <c r="D116" s="898" t="s">
        <v>3118</v>
      </c>
      <c r="G116" s="370">
        <v>800</v>
      </c>
      <c r="N116" s="46"/>
      <c r="V116" s="107" t="s">
        <v>2983</v>
      </c>
      <c r="W116" s="254" t="s">
        <v>2962</v>
      </c>
      <c r="X116" s="254" t="s">
        <v>2962</v>
      </c>
      <c r="Y116" s="1257"/>
      <c r="Z116" s="211" t="s">
        <v>3043</v>
      </c>
      <c r="AA116" s="11"/>
      <c r="AB116" s="11"/>
      <c r="AC116" s="11"/>
      <c r="AD116" s="230" t="s">
        <v>3072</v>
      </c>
      <c r="AI116" s="835" t="s">
        <v>2967</v>
      </c>
      <c r="AK116" s="19" t="s">
        <v>3108</v>
      </c>
      <c r="AL116" s="3">
        <v>77</v>
      </c>
      <c r="AM116" s="3"/>
      <c r="AN116" s="3"/>
      <c r="AO116" s="3"/>
      <c r="AP116" s="3"/>
      <c r="AQ116" s="3"/>
      <c r="AR116" s="3"/>
      <c r="AS116" s="3"/>
      <c r="AT116" s="3"/>
      <c r="AU116" s="3"/>
      <c r="AV116" s="6" t="s">
        <v>3109</v>
      </c>
      <c r="AW116" s="3">
        <v>17</v>
      </c>
      <c r="AX116" s="3"/>
      <c r="AY116" s="3"/>
      <c r="BC116" s="3">
        <v>1</v>
      </c>
      <c r="BE116" s="211" t="s">
        <v>2970</v>
      </c>
      <c r="BF116" s="3">
        <v>-14</v>
      </c>
      <c r="BL116" s="3">
        <v>1</v>
      </c>
    </row>
    <row r="117" spans="1:91" ht="30" x14ac:dyDescent="0.25">
      <c r="A117" s="3">
        <v>116</v>
      </c>
      <c r="B117" s="3">
        <v>100</v>
      </c>
      <c r="C117" s="21">
        <v>14</v>
      </c>
      <c r="D117" s="898" t="s">
        <v>3119</v>
      </c>
      <c r="G117" s="370">
        <v>50</v>
      </c>
      <c r="N117" s="46"/>
      <c r="V117" s="107" t="s">
        <v>2983</v>
      </c>
      <c r="W117" s="254" t="s">
        <v>2962</v>
      </c>
      <c r="X117" s="254" t="s">
        <v>2962</v>
      </c>
      <c r="Y117" s="1257"/>
      <c r="Z117" s="211" t="s">
        <v>3043</v>
      </c>
      <c r="AA117" s="11"/>
      <c r="AB117" s="11"/>
      <c r="AC117" s="11"/>
      <c r="AD117" s="230" t="s">
        <v>2994</v>
      </c>
      <c r="AI117" s="835" t="s">
        <v>2967</v>
      </c>
      <c r="AK117" s="19" t="s">
        <v>3047</v>
      </c>
      <c r="AL117" s="3">
        <v>87</v>
      </c>
      <c r="AM117" s="3"/>
      <c r="AN117" s="3"/>
      <c r="AO117" s="3"/>
      <c r="AP117" s="3"/>
      <c r="AQ117" s="3"/>
      <c r="AR117" s="3"/>
      <c r="AS117" s="3"/>
      <c r="AT117" s="3"/>
      <c r="AU117" s="3"/>
      <c r="AW117" s="3"/>
      <c r="AX117" s="3"/>
      <c r="AY117" s="3" t="s">
        <v>3003</v>
      </c>
      <c r="AZ117" s="3">
        <v>14</v>
      </c>
      <c r="BB117" s="24">
        <v>1</v>
      </c>
      <c r="BC117" s="3">
        <v>1</v>
      </c>
      <c r="BE117" s="211" t="s">
        <v>3048</v>
      </c>
      <c r="BF117" s="3">
        <v>-17.5</v>
      </c>
      <c r="BL117" s="3">
        <v>1</v>
      </c>
    </row>
    <row r="118" spans="1:91" ht="30" x14ac:dyDescent="0.25">
      <c r="A118" s="3">
        <v>117</v>
      </c>
      <c r="B118" s="3">
        <v>100</v>
      </c>
      <c r="C118" s="21">
        <v>14</v>
      </c>
      <c r="D118" s="898" t="s">
        <v>3119</v>
      </c>
      <c r="G118" s="370">
        <v>50</v>
      </c>
      <c r="N118" s="46"/>
      <c r="V118" s="107" t="s">
        <v>2983</v>
      </c>
      <c r="W118" s="254" t="s">
        <v>2962</v>
      </c>
      <c r="X118" s="254" t="s">
        <v>2962</v>
      </c>
      <c r="Y118" s="1257"/>
      <c r="Z118" s="211" t="s">
        <v>3043</v>
      </c>
      <c r="AA118" s="11"/>
      <c r="AB118" s="11"/>
      <c r="AC118" s="11"/>
      <c r="AD118" s="230" t="s">
        <v>2994</v>
      </c>
      <c r="AI118" s="835" t="s">
        <v>2967</v>
      </c>
      <c r="AK118" s="19" t="s">
        <v>3108</v>
      </c>
      <c r="AL118" s="3">
        <v>86</v>
      </c>
      <c r="AM118" s="3"/>
      <c r="AN118" s="3"/>
      <c r="AO118" s="3"/>
      <c r="AP118" s="3"/>
      <c r="AQ118" s="3"/>
      <c r="AR118" s="3"/>
      <c r="AS118" s="3"/>
      <c r="AT118" s="3"/>
      <c r="AU118" s="3"/>
      <c r="AV118" s="6" t="s">
        <v>3109</v>
      </c>
      <c r="AW118" s="3">
        <v>2</v>
      </c>
      <c r="AX118" s="3"/>
      <c r="AY118" s="3"/>
      <c r="BC118" s="3">
        <v>1</v>
      </c>
      <c r="BE118" s="211" t="s">
        <v>2970</v>
      </c>
      <c r="BF118" s="3">
        <v>-27</v>
      </c>
      <c r="BL118" s="3">
        <v>1</v>
      </c>
    </row>
    <row r="119" spans="1:91" ht="30" x14ac:dyDescent="0.25">
      <c r="A119" s="3">
        <v>118</v>
      </c>
      <c r="B119" s="3">
        <v>101</v>
      </c>
      <c r="C119" s="21">
        <v>14</v>
      </c>
      <c r="D119" s="898" t="s">
        <v>3120</v>
      </c>
      <c r="G119" s="370">
        <v>300</v>
      </c>
      <c r="N119" s="46"/>
      <c r="V119" s="107" t="s">
        <v>2983</v>
      </c>
      <c r="W119" s="254" t="s">
        <v>2962</v>
      </c>
      <c r="X119" s="254" t="s">
        <v>2962</v>
      </c>
      <c r="Y119" s="1257"/>
      <c r="Z119" s="211" t="s">
        <v>3043</v>
      </c>
      <c r="AA119" s="11"/>
      <c r="AB119" s="11"/>
      <c r="AC119" s="11"/>
      <c r="AD119" s="230" t="s">
        <v>3072</v>
      </c>
      <c r="AI119" s="835" t="s">
        <v>2967</v>
      </c>
      <c r="AK119" s="19" t="s">
        <v>3047</v>
      </c>
      <c r="AL119" s="3">
        <v>84</v>
      </c>
      <c r="AM119" s="3"/>
      <c r="AN119" s="3"/>
      <c r="AO119" s="3"/>
      <c r="AP119" s="3"/>
      <c r="AQ119" s="3"/>
      <c r="AR119" s="3"/>
      <c r="AS119" s="3"/>
      <c r="AT119" s="3"/>
      <c r="AU119" s="3"/>
      <c r="AW119" s="3"/>
      <c r="AX119" s="3"/>
      <c r="AY119" s="3" t="s">
        <v>3121</v>
      </c>
      <c r="AZ119" s="3">
        <v>21</v>
      </c>
      <c r="BB119" s="24">
        <v>1</v>
      </c>
      <c r="BC119" s="3">
        <v>1</v>
      </c>
      <c r="BE119" s="211" t="s">
        <v>3048</v>
      </c>
      <c r="BF119" s="3">
        <v>-22.5</v>
      </c>
      <c r="BL119" s="3">
        <v>1</v>
      </c>
    </row>
    <row r="120" spans="1:91" ht="30" x14ac:dyDescent="0.25">
      <c r="A120" s="3">
        <v>119</v>
      </c>
      <c r="B120" s="3">
        <v>101</v>
      </c>
      <c r="C120" s="21">
        <v>14</v>
      </c>
      <c r="D120" s="898" t="s">
        <v>3120</v>
      </c>
      <c r="G120" s="370">
        <v>300</v>
      </c>
      <c r="N120" s="46"/>
      <c r="V120" s="107" t="s">
        <v>2983</v>
      </c>
      <c r="W120" s="254" t="s">
        <v>2962</v>
      </c>
      <c r="X120" s="254" t="s">
        <v>2962</v>
      </c>
      <c r="Y120" s="1257"/>
      <c r="Z120" s="211" t="s">
        <v>3043</v>
      </c>
      <c r="AA120" s="11"/>
      <c r="AB120" s="11"/>
      <c r="AC120" s="11"/>
      <c r="AD120" s="230" t="s">
        <v>3072</v>
      </c>
      <c r="AI120" s="835" t="s">
        <v>2967</v>
      </c>
      <c r="AK120" s="19" t="s">
        <v>3108</v>
      </c>
      <c r="AL120" s="3">
        <v>79</v>
      </c>
      <c r="AM120" s="3"/>
      <c r="AN120" s="3"/>
      <c r="AO120" s="3"/>
      <c r="AP120" s="3"/>
      <c r="AQ120" s="3"/>
      <c r="AR120" s="3"/>
      <c r="AS120" s="3"/>
      <c r="AT120" s="3"/>
      <c r="AU120" s="3"/>
      <c r="AV120" s="6" t="s">
        <v>3109</v>
      </c>
      <c r="AW120" s="3">
        <v>10</v>
      </c>
      <c r="AX120" s="3"/>
      <c r="AY120" s="3"/>
      <c r="BC120" s="3">
        <v>1</v>
      </c>
      <c r="BE120" s="211" t="s">
        <v>2970</v>
      </c>
      <c r="BF120" s="3">
        <v>-20</v>
      </c>
      <c r="BL120" s="3">
        <v>1</v>
      </c>
    </row>
    <row r="121" spans="1:91" ht="30" x14ac:dyDescent="0.25">
      <c r="A121" s="3">
        <v>120</v>
      </c>
      <c r="B121" s="3">
        <v>102</v>
      </c>
      <c r="C121" s="21">
        <v>14</v>
      </c>
      <c r="D121" s="898" t="s">
        <v>3122</v>
      </c>
      <c r="G121" s="370">
        <v>410</v>
      </c>
      <c r="N121" s="46"/>
      <c r="V121" s="107" t="s">
        <v>2983</v>
      </c>
      <c r="W121" s="254" t="s">
        <v>2962</v>
      </c>
      <c r="X121" s="254" t="s">
        <v>2962</v>
      </c>
      <c r="Y121" s="1257"/>
      <c r="Z121" s="211" t="s">
        <v>3043</v>
      </c>
      <c r="AA121" s="11"/>
      <c r="AB121" s="11"/>
      <c r="AC121" s="11"/>
      <c r="AD121" s="230" t="s">
        <v>3027</v>
      </c>
      <c r="AI121" s="835" t="s">
        <v>2967</v>
      </c>
      <c r="AK121" s="19" t="s">
        <v>3047</v>
      </c>
      <c r="AL121" s="3">
        <v>71.3</v>
      </c>
      <c r="AM121" s="3"/>
      <c r="AN121" s="3"/>
      <c r="AO121" s="3"/>
      <c r="AP121" s="3"/>
      <c r="AQ121" s="3"/>
      <c r="AR121" s="3"/>
      <c r="AS121" s="3"/>
      <c r="AT121" s="3"/>
      <c r="AU121" s="3"/>
      <c r="AW121" s="3"/>
      <c r="AX121" s="3"/>
      <c r="AY121" s="3" t="s">
        <v>3003</v>
      </c>
      <c r="AZ121" s="3">
        <v>28.1</v>
      </c>
      <c r="BB121" s="24">
        <v>1</v>
      </c>
      <c r="BC121" s="3">
        <v>1</v>
      </c>
      <c r="BE121" s="211" t="s">
        <v>3048</v>
      </c>
      <c r="BF121" s="3">
        <v>-18.399999999999999</v>
      </c>
      <c r="BL121" s="3">
        <v>1</v>
      </c>
    </row>
    <row r="122" spans="1:91" ht="30" x14ac:dyDescent="0.25">
      <c r="A122" s="3">
        <v>121</v>
      </c>
      <c r="B122" s="3">
        <v>102</v>
      </c>
      <c r="C122" s="21">
        <v>14</v>
      </c>
      <c r="D122" s="898" t="s">
        <v>3122</v>
      </c>
      <c r="G122" s="370">
        <v>410</v>
      </c>
      <c r="N122" s="46"/>
      <c r="V122" s="107" t="s">
        <v>2983</v>
      </c>
      <c r="W122" s="254" t="s">
        <v>2962</v>
      </c>
      <c r="X122" s="254" t="s">
        <v>2962</v>
      </c>
      <c r="Y122" s="1257"/>
      <c r="Z122" s="211" t="s">
        <v>3043</v>
      </c>
      <c r="AA122" s="11"/>
      <c r="AB122" s="11"/>
      <c r="AC122" s="11"/>
      <c r="AD122" s="230" t="s">
        <v>3027</v>
      </c>
      <c r="AI122" s="835" t="s">
        <v>2967</v>
      </c>
      <c r="AK122" s="19" t="s">
        <v>3108</v>
      </c>
      <c r="AL122" s="3">
        <v>71.3</v>
      </c>
      <c r="AM122" s="3"/>
      <c r="AN122" s="3"/>
      <c r="AO122" s="3"/>
      <c r="AP122" s="3"/>
      <c r="AQ122" s="3"/>
      <c r="AR122" s="3"/>
      <c r="AS122" s="3"/>
      <c r="AT122" s="3"/>
      <c r="AU122" s="3"/>
      <c r="AV122" s="6" t="s">
        <v>3109</v>
      </c>
      <c r="AW122" s="3" t="s">
        <v>3123</v>
      </c>
      <c r="AX122" s="3"/>
      <c r="AY122" s="3"/>
      <c r="BB122" s="147"/>
      <c r="BC122" s="3">
        <v>1</v>
      </c>
      <c r="BE122" s="211" t="s">
        <v>2970</v>
      </c>
      <c r="BL122" s="3">
        <v>1</v>
      </c>
    </row>
    <row r="123" spans="1:91" ht="15" x14ac:dyDescent="0.25">
      <c r="A123" s="3">
        <v>122</v>
      </c>
      <c r="B123" s="3">
        <v>103</v>
      </c>
      <c r="C123" s="21">
        <v>14</v>
      </c>
      <c r="D123" s="898" t="s">
        <v>122</v>
      </c>
      <c r="G123" s="370">
        <v>18</v>
      </c>
      <c r="N123" s="46"/>
      <c r="V123" s="107" t="s">
        <v>2983</v>
      </c>
      <c r="W123" s="254" t="s">
        <v>2962</v>
      </c>
      <c r="X123" s="254" t="s">
        <v>2962</v>
      </c>
      <c r="Y123" s="1257"/>
      <c r="Z123" s="211" t="s">
        <v>3043</v>
      </c>
      <c r="AA123" s="11"/>
      <c r="AB123" s="11"/>
      <c r="AC123" s="11"/>
      <c r="AD123" s="230" t="s">
        <v>1853</v>
      </c>
      <c r="AI123" s="835" t="s">
        <v>2967</v>
      </c>
      <c r="AK123" s="43" t="s">
        <v>2968</v>
      </c>
      <c r="AL123" s="42">
        <f t="shared" ref="AL123" si="11">100-AZ123</f>
        <v>56.6</v>
      </c>
      <c r="AM123" s="3"/>
      <c r="AN123" s="3"/>
      <c r="AO123" s="3"/>
      <c r="AP123" s="3"/>
      <c r="AQ123" s="3"/>
      <c r="AR123" s="3"/>
      <c r="AS123" s="3"/>
      <c r="AT123" s="3"/>
      <c r="AU123" s="3"/>
      <c r="AW123" s="3"/>
      <c r="AX123" s="3"/>
      <c r="AY123" s="3" t="s">
        <v>3003</v>
      </c>
      <c r="AZ123" s="3">
        <v>43.4</v>
      </c>
      <c r="BB123" s="24">
        <v>1</v>
      </c>
      <c r="BC123" s="3">
        <v>1</v>
      </c>
      <c r="BE123" s="211" t="s">
        <v>2970</v>
      </c>
      <c r="BF123" s="3">
        <v>-7.1000000000000014</v>
      </c>
    </row>
    <row r="124" spans="1:91" ht="57" customHeight="1" x14ac:dyDescent="0.25">
      <c r="A124" s="3">
        <v>123</v>
      </c>
      <c r="B124" s="3">
        <v>104</v>
      </c>
      <c r="C124" s="21">
        <v>14</v>
      </c>
      <c r="D124" s="905" t="s">
        <v>3124</v>
      </c>
      <c r="G124" s="370">
        <v>400</v>
      </c>
      <c r="M124" s="3">
        <v>1</v>
      </c>
      <c r="Q124" s="3">
        <v>1</v>
      </c>
      <c r="S124" s="46">
        <v>1</v>
      </c>
      <c r="W124" s="254" t="s">
        <v>2962</v>
      </c>
      <c r="X124" s="254" t="s">
        <v>2962</v>
      </c>
      <c r="Y124" s="1257"/>
      <c r="Z124" s="211" t="s">
        <v>3043</v>
      </c>
      <c r="AA124" s="11" t="s">
        <v>3125</v>
      </c>
      <c r="AB124" s="11" t="s">
        <v>3126</v>
      </c>
      <c r="AC124" s="11" t="s">
        <v>3127</v>
      </c>
      <c r="AD124" s="230" t="s">
        <v>1344</v>
      </c>
      <c r="AI124" s="835" t="s">
        <v>2967</v>
      </c>
      <c r="AK124" s="19" t="s">
        <v>3047</v>
      </c>
      <c r="AL124" s="3">
        <v>79</v>
      </c>
      <c r="AM124" s="3"/>
      <c r="AN124" s="3"/>
      <c r="AO124" s="3"/>
      <c r="AP124" s="3">
        <v>2</v>
      </c>
      <c r="AQ124" s="3"/>
      <c r="AR124" s="46" t="s">
        <v>3113</v>
      </c>
      <c r="AS124" s="46"/>
      <c r="AT124" s="46"/>
      <c r="AU124" s="46"/>
      <c r="AV124" s="6" t="s">
        <v>3003</v>
      </c>
      <c r="AW124" s="3">
        <v>21</v>
      </c>
      <c r="AX124" s="3"/>
      <c r="AY124" s="4" t="s">
        <v>3053</v>
      </c>
      <c r="AZ124" s="3">
        <v>14</v>
      </c>
      <c r="BB124" s="24">
        <v>1</v>
      </c>
      <c r="BC124" s="3">
        <v>1</v>
      </c>
      <c r="BE124" s="211" t="s">
        <v>3048</v>
      </c>
      <c r="BF124" s="3">
        <v>-52</v>
      </c>
      <c r="BL124" s="3">
        <v>1</v>
      </c>
      <c r="BQ124" s="11" t="s">
        <v>3128</v>
      </c>
      <c r="BR124" s="4">
        <v>31</v>
      </c>
      <c r="BU124" s="4">
        <v>20</v>
      </c>
      <c r="BW124" s="211" t="s">
        <v>2978</v>
      </c>
      <c r="BX124" s="4">
        <v>7</v>
      </c>
      <c r="CD124" s="4">
        <v>3</v>
      </c>
      <c r="CF124" s="211" t="s">
        <v>2979</v>
      </c>
      <c r="CM124" s="4">
        <v>4</v>
      </c>
    </row>
    <row r="125" spans="1:91" ht="15" x14ac:dyDescent="0.25">
      <c r="A125" s="3">
        <v>124</v>
      </c>
      <c r="B125" s="3">
        <v>105</v>
      </c>
      <c r="C125" s="21">
        <v>14</v>
      </c>
      <c r="D125" s="898" t="s">
        <v>124</v>
      </c>
      <c r="G125" s="370">
        <v>1100</v>
      </c>
      <c r="N125" s="46"/>
      <c r="V125" s="107" t="s">
        <v>2983</v>
      </c>
      <c r="W125" s="254" t="s">
        <v>2962</v>
      </c>
      <c r="X125" s="254" t="s">
        <v>2962</v>
      </c>
      <c r="Y125" s="1257"/>
      <c r="Z125" s="211" t="s">
        <v>3043</v>
      </c>
      <c r="AA125" s="11"/>
      <c r="AB125" s="11"/>
      <c r="AC125" s="11"/>
      <c r="AD125" s="230" t="s">
        <v>3072</v>
      </c>
      <c r="AI125" s="835" t="s">
        <v>2967</v>
      </c>
      <c r="AK125" s="43" t="s">
        <v>2968</v>
      </c>
      <c r="AL125" s="42">
        <f t="shared" ref="AL125" si="12">100-AZ125</f>
        <v>51</v>
      </c>
      <c r="AM125" s="3"/>
      <c r="AN125" s="3"/>
      <c r="AO125" s="3"/>
      <c r="AP125" s="3"/>
      <c r="AQ125" s="3"/>
      <c r="AR125" s="3"/>
      <c r="AS125" s="3"/>
      <c r="AT125" s="3"/>
      <c r="AU125" s="3"/>
      <c r="AW125" s="3"/>
      <c r="AX125" s="3"/>
      <c r="AY125" s="3" t="s">
        <v>3003</v>
      </c>
      <c r="AZ125" s="3">
        <v>49</v>
      </c>
      <c r="BB125" s="24">
        <v>1</v>
      </c>
      <c r="BC125" s="3">
        <v>1</v>
      </c>
      <c r="BE125" s="211" t="s">
        <v>2970</v>
      </c>
      <c r="BF125" s="3">
        <v>7</v>
      </c>
      <c r="BL125" s="3">
        <v>5</v>
      </c>
    </row>
    <row r="126" spans="1:91" ht="30" x14ac:dyDescent="0.25">
      <c r="A126" s="3">
        <v>125</v>
      </c>
      <c r="B126" s="3">
        <v>106</v>
      </c>
      <c r="C126" s="21">
        <v>14</v>
      </c>
      <c r="D126" s="898" t="s">
        <v>3129</v>
      </c>
      <c r="G126" s="370">
        <v>290</v>
      </c>
      <c r="N126" s="46"/>
      <c r="V126" s="107" t="s">
        <v>2983</v>
      </c>
      <c r="W126" s="254" t="s">
        <v>2962</v>
      </c>
      <c r="X126" s="254" t="s">
        <v>2962</v>
      </c>
      <c r="Y126" s="1257"/>
      <c r="Z126" s="211" t="s">
        <v>3043</v>
      </c>
      <c r="AA126" s="11"/>
      <c r="AB126" s="11"/>
      <c r="AC126" s="11"/>
      <c r="AD126" s="230" t="s">
        <v>1853</v>
      </c>
      <c r="AI126" s="835" t="s">
        <v>2967</v>
      </c>
      <c r="AK126" s="19" t="s">
        <v>3047</v>
      </c>
      <c r="AL126" s="3">
        <v>71.2</v>
      </c>
      <c r="AM126" s="3"/>
      <c r="AN126" s="3"/>
      <c r="AO126" s="3"/>
      <c r="AP126" s="3"/>
      <c r="AQ126" s="3"/>
      <c r="AR126" s="3"/>
      <c r="AS126" s="3"/>
      <c r="AT126" s="3"/>
      <c r="AU126" s="3"/>
      <c r="AW126" s="3"/>
      <c r="AX126" s="3"/>
      <c r="AY126" s="3" t="s">
        <v>3003</v>
      </c>
      <c r="AZ126" s="3">
        <v>30.5</v>
      </c>
      <c r="BB126" s="24">
        <v>1</v>
      </c>
      <c r="BC126" s="3">
        <v>1</v>
      </c>
      <c r="BE126" s="211" t="s">
        <v>3048</v>
      </c>
      <c r="BF126" s="3">
        <v>-23.5</v>
      </c>
      <c r="BL126" s="3">
        <v>1</v>
      </c>
    </row>
    <row r="127" spans="1:91" ht="30" x14ac:dyDescent="0.25">
      <c r="A127" s="3">
        <v>126</v>
      </c>
      <c r="B127" s="3">
        <v>106</v>
      </c>
      <c r="C127" s="21">
        <v>14</v>
      </c>
      <c r="D127" s="898" t="s">
        <v>3129</v>
      </c>
      <c r="G127" s="370">
        <v>290</v>
      </c>
      <c r="N127" s="46"/>
      <c r="V127" s="107" t="s">
        <v>2983</v>
      </c>
      <c r="W127" s="254" t="s">
        <v>2962</v>
      </c>
      <c r="X127" s="254" t="s">
        <v>2962</v>
      </c>
      <c r="Y127" s="1257"/>
      <c r="Z127" s="211" t="s">
        <v>3043</v>
      </c>
      <c r="AA127" s="11"/>
      <c r="AB127" s="11"/>
      <c r="AC127" s="11"/>
      <c r="AD127" s="689"/>
      <c r="AI127" s="835" t="s">
        <v>2967</v>
      </c>
      <c r="AK127" s="19" t="s">
        <v>3108</v>
      </c>
      <c r="AL127" s="3">
        <v>69.5</v>
      </c>
      <c r="AM127" s="3"/>
      <c r="AN127" s="3"/>
      <c r="AO127" s="3"/>
      <c r="AP127" s="3"/>
      <c r="AQ127" s="3"/>
      <c r="AR127" s="3"/>
      <c r="AS127" s="3"/>
      <c r="AT127" s="3"/>
      <c r="AU127" s="3"/>
      <c r="AV127" s="6" t="s">
        <v>3109</v>
      </c>
      <c r="AW127" s="3">
        <v>3.4</v>
      </c>
      <c r="AX127" s="3"/>
      <c r="AY127" s="3"/>
      <c r="BC127" s="3">
        <v>1</v>
      </c>
      <c r="BE127" s="211" t="s">
        <v>2970</v>
      </c>
      <c r="BF127" s="3">
        <v>-27</v>
      </c>
      <c r="BL127" s="3">
        <v>1</v>
      </c>
    </row>
    <row r="128" spans="1:91" ht="30" x14ac:dyDescent="0.25">
      <c r="A128" s="3">
        <v>127</v>
      </c>
      <c r="B128" s="3">
        <v>107</v>
      </c>
      <c r="C128" s="21">
        <v>14</v>
      </c>
      <c r="D128" s="898" t="s">
        <v>126</v>
      </c>
      <c r="G128" s="370">
        <v>109</v>
      </c>
      <c r="N128" s="46"/>
      <c r="V128" s="107" t="s">
        <v>2983</v>
      </c>
      <c r="W128" s="254" t="s">
        <v>2962</v>
      </c>
      <c r="X128" s="254" t="s">
        <v>2962</v>
      </c>
      <c r="Y128" s="1257"/>
      <c r="Z128" s="211" t="s">
        <v>3043</v>
      </c>
      <c r="AA128" s="11"/>
      <c r="AB128" s="11"/>
      <c r="AC128" s="11"/>
      <c r="AD128" s="230" t="s">
        <v>3030</v>
      </c>
      <c r="AI128" s="835" t="s">
        <v>2967</v>
      </c>
      <c r="AK128" s="43" t="s">
        <v>2968</v>
      </c>
      <c r="AL128" s="42">
        <f t="shared" ref="AL128" si="13">100-AZ128</f>
        <v>41</v>
      </c>
      <c r="AM128" s="3"/>
      <c r="AN128" s="3"/>
      <c r="AO128" s="3"/>
      <c r="AP128" s="3"/>
      <c r="AQ128" s="3"/>
      <c r="AR128" s="3"/>
      <c r="AS128" s="3"/>
      <c r="AT128" s="3"/>
      <c r="AU128" s="3"/>
      <c r="AW128" s="3"/>
      <c r="AX128" s="3"/>
      <c r="AY128" s="3" t="s">
        <v>3003</v>
      </c>
      <c r="AZ128" s="3">
        <v>59</v>
      </c>
      <c r="BB128" s="24">
        <v>1</v>
      </c>
      <c r="BC128" s="3">
        <v>1</v>
      </c>
      <c r="BE128" s="211" t="s">
        <v>3130</v>
      </c>
      <c r="BF128" s="3">
        <v>3</v>
      </c>
      <c r="BL128" s="3">
        <v>5</v>
      </c>
    </row>
    <row r="129" spans="1:102" ht="30" x14ac:dyDescent="0.25">
      <c r="A129" s="3">
        <v>128</v>
      </c>
      <c r="B129" s="3">
        <v>107</v>
      </c>
      <c r="C129" s="21">
        <v>14</v>
      </c>
      <c r="D129" s="898" t="s">
        <v>126</v>
      </c>
      <c r="G129" s="370">
        <v>109</v>
      </c>
      <c r="N129" s="46"/>
      <c r="V129" s="107" t="s">
        <v>2983</v>
      </c>
      <c r="W129" s="254" t="s">
        <v>2962</v>
      </c>
      <c r="X129" s="254" t="s">
        <v>2962</v>
      </c>
      <c r="Y129" s="1257"/>
      <c r="Z129" s="211" t="s">
        <v>3043</v>
      </c>
      <c r="AA129" s="11"/>
      <c r="AB129" s="11"/>
      <c r="AC129" s="11"/>
      <c r="AD129" s="230" t="s">
        <v>3030</v>
      </c>
      <c r="AI129" s="835" t="s">
        <v>2967</v>
      </c>
      <c r="AK129" s="19" t="s">
        <v>3108</v>
      </c>
      <c r="AL129" s="3">
        <v>41</v>
      </c>
      <c r="AM129" s="3"/>
      <c r="AN129" s="3"/>
      <c r="AO129" s="3"/>
      <c r="AP129" s="3"/>
      <c r="AQ129" s="3"/>
      <c r="AR129" s="3"/>
      <c r="AS129" s="3"/>
      <c r="AT129" s="3"/>
      <c r="AU129" s="3"/>
      <c r="AW129" s="3"/>
      <c r="AX129" s="3"/>
      <c r="AY129" s="3"/>
      <c r="BC129" s="3">
        <v>1</v>
      </c>
      <c r="BE129" s="211" t="s">
        <v>3048</v>
      </c>
      <c r="BF129" s="3">
        <v>-3</v>
      </c>
      <c r="BL129" s="3">
        <v>1</v>
      </c>
    </row>
    <row r="130" spans="1:102" ht="30" x14ac:dyDescent="0.25">
      <c r="A130" s="3">
        <v>129</v>
      </c>
      <c r="B130" s="3">
        <v>108</v>
      </c>
      <c r="C130" s="21">
        <v>14</v>
      </c>
      <c r="D130" s="898" t="s">
        <v>3131</v>
      </c>
      <c r="G130" s="323">
        <v>562</v>
      </c>
      <c r="N130" s="46"/>
      <c r="V130" s="107" t="s">
        <v>2983</v>
      </c>
      <c r="W130" s="254" t="s">
        <v>2962</v>
      </c>
      <c r="X130" s="254" t="s">
        <v>2962</v>
      </c>
      <c r="Y130" s="1257"/>
      <c r="Z130" s="211" t="s">
        <v>3043</v>
      </c>
      <c r="AA130" s="11"/>
      <c r="AB130" s="11"/>
      <c r="AC130" s="11"/>
      <c r="AD130" s="366"/>
      <c r="AE130" s="51"/>
      <c r="AF130" s="51"/>
      <c r="AG130" s="52"/>
      <c r="AH130" s="52"/>
      <c r="AI130" s="835" t="s">
        <v>2967</v>
      </c>
      <c r="AK130" s="43" t="s">
        <v>2968</v>
      </c>
      <c r="AL130" s="42">
        <f t="shared" ref="AL130" si="14">100-AZ130</f>
        <v>48</v>
      </c>
      <c r="AM130" s="3"/>
      <c r="AN130" s="3"/>
      <c r="AO130" s="3"/>
      <c r="AP130" s="3"/>
      <c r="AQ130" s="3"/>
      <c r="AR130" s="3"/>
      <c r="AS130" s="3"/>
      <c r="AT130" s="3"/>
      <c r="AU130" s="3"/>
      <c r="AW130" s="3"/>
      <c r="AX130" s="3"/>
      <c r="AY130" s="3" t="s">
        <v>3003</v>
      </c>
      <c r="AZ130" s="3">
        <v>52</v>
      </c>
      <c r="BB130" s="24">
        <v>1</v>
      </c>
      <c r="BC130" s="3">
        <v>1</v>
      </c>
      <c r="BE130" s="211" t="s">
        <v>3130</v>
      </c>
      <c r="BF130" s="3">
        <v>13</v>
      </c>
      <c r="BL130" s="3">
        <v>5</v>
      </c>
    </row>
    <row r="131" spans="1:102" s="57" customFormat="1" ht="30" x14ac:dyDescent="0.25">
      <c r="A131" s="63">
        <v>130</v>
      </c>
      <c r="B131" s="63">
        <v>108</v>
      </c>
      <c r="C131" s="21">
        <v>14</v>
      </c>
      <c r="D131" s="900" t="s">
        <v>3132</v>
      </c>
      <c r="E131" s="201"/>
      <c r="F131" s="72"/>
      <c r="G131" s="376">
        <v>387</v>
      </c>
      <c r="H131" s="63"/>
      <c r="I131" s="202"/>
      <c r="J131" s="63"/>
      <c r="K131" s="63"/>
      <c r="L131" s="63"/>
      <c r="M131" s="63"/>
      <c r="N131" s="63"/>
      <c r="O131" s="63"/>
      <c r="P131" s="63"/>
      <c r="Q131" s="63"/>
      <c r="R131" s="63"/>
      <c r="S131" s="63"/>
      <c r="T131" s="63"/>
      <c r="U131" s="63"/>
      <c r="V131" s="500"/>
      <c r="W131" s="439" t="s">
        <v>2962</v>
      </c>
      <c r="X131" s="439" t="s">
        <v>2962</v>
      </c>
      <c r="Y131" s="1259"/>
      <c r="Z131" s="216" t="s">
        <v>3043</v>
      </c>
      <c r="AA131" s="221"/>
      <c r="AB131" s="221"/>
      <c r="AC131" s="221"/>
      <c r="AD131" s="689" t="s">
        <v>3030</v>
      </c>
      <c r="AE131" s="62"/>
      <c r="AF131" s="62"/>
      <c r="AG131" s="55"/>
      <c r="AH131" s="55"/>
      <c r="AI131" s="837" t="s">
        <v>2967</v>
      </c>
      <c r="AJ131" s="192"/>
      <c r="AK131" s="19" t="s">
        <v>3108</v>
      </c>
      <c r="AL131" s="3">
        <v>50</v>
      </c>
      <c r="AM131" s="3"/>
      <c r="AN131" s="3"/>
      <c r="AO131" s="3"/>
      <c r="AP131" s="3"/>
      <c r="AQ131" s="3"/>
      <c r="AR131" s="3"/>
      <c r="AS131" s="3"/>
      <c r="AT131" s="3"/>
      <c r="AU131" s="3"/>
      <c r="AV131" s="6" t="s">
        <v>3109</v>
      </c>
      <c r="AW131" s="3">
        <v>22</v>
      </c>
      <c r="AX131" s="3"/>
      <c r="AY131" s="3" t="s">
        <v>3109</v>
      </c>
      <c r="AZ131" s="3">
        <v>61</v>
      </c>
      <c r="BA131" s="63"/>
      <c r="BB131" s="34"/>
      <c r="BC131" s="63">
        <v>1</v>
      </c>
      <c r="BD131" s="975"/>
      <c r="BE131" s="211" t="s">
        <v>2970</v>
      </c>
      <c r="BF131" s="3">
        <v>-21</v>
      </c>
      <c r="BG131" s="10"/>
      <c r="BH131" s="11"/>
      <c r="BI131" s="3"/>
      <c r="BJ131" s="10"/>
      <c r="BK131" s="13"/>
      <c r="BL131" s="3">
        <v>1</v>
      </c>
      <c r="BM131" s="3"/>
      <c r="BN131" s="211"/>
      <c r="BO131" s="11"/>
      <c r="BP131" s="11"/>
      <c r="BQ131" s="11"/>
      <c r="BR131" s="4"/>
      <c r="BS131" s="11"/>
      <c r="BT131" s="14"/>
      <c r="BU131" s="4"/>
      <c r="BV131" s="4"/>
      <c r="BW131" s="211"/>
      <c r="BX131" s="4"/>
      <c r="BY131" s="11"/>
      <c r="BZ131" s="11"/>
      <c r="CA131" s="4"/>
      <c r="CB131" s="11"/>
      <c r="CC131" s="14"/>
      <c r="CD131" s="4"/>
      <c r="CE131" s="4"/>
      <c r="CF131" s="211"/>
      <c r="CG131" s="4"/>
      <c r="CH131" s="11"/>
      <c r="CI131" s="6"/>
      <c r="CJ131" s="4"/>
      <c r="CK131" s="11"/>
      <c r="CL131" s="14"/>
      <c r="CM131" s="4"/>
      <c r="CN131" s="4"/>
      <c r="CP131" s="4"/>
      <c r="CQ131" s="4"/>
      <c r="CR131" s="4"/>
      <c r="CS131" s="6"/>
      <c r="CT131" s="4"/>
      <c r="CU131" s="4"/>
      <c r="CV131" s="13"/>
      <c r="CW131" s="3"/>
      <c r="CX131" s="3"/>
    </row>
    <row r="132" spans="1:102" ht="30" x14ac:dyDescent="0.25">
      <c r="A132" s="3">
        <v>131</v>
      </c>
      <c r="B132" s="3">
        <v>108</v>
      </c>
      <c r="C132" s="21">
        <v>14</v>
      </c>
      <c r="D132" s="898" t="s">
        <v>3133</v>
      </c>
      <c r="G132" s="370">
        <v>578</v>
      </c>
      <c r="N132" s="46"/>
      <c r="V132" s="107" t="s">
        <v>2983</v>
      </c>
      <c r="W132" s="254" t="s">
        <v>2962</v>
      </c>
      <c r="X132" s="254" t="s">
        <v>2962</v>
      </c>
      <c r="Y132" s="1257"/>
      <c r="Z132" s="211" t="s">
        <v>3043</v>
      </c>
      <c r="AA132" s="11"/>
      <c r="AB132" s="11"/>
      <c r="AC132" s="11"/>
      <c r="AD132" s="366"/>
      <c r="AE132" s="51"/>
      <c r="AF132" s="51"/>
      <c r="AG132" s="52"/>
      <c r="AH132" s="52"/>
      <c r="AI132" s="835" t="s">
        <v>2967</v>
      </c>
      <c r="AK132" s="19" t="s">
        <v>3108</v>
      </c>
      <c r="AL132" s="3">
        <v>48</v>
      </c>
      <c r="AM132" s="3"/>
      <c r="AN132" s="3"/>
      <c r="AO132" s="3"/>
      <c r="AP132" s="3"/>
      <c r="AQ132" s="3"/>
      <c r="AR132" s="3"/>
      <c r="AS132" s="3"/>
      <c r="AT132" s="3"/>
      <c r="AU132" s="3"/>
      <c r="AV132" s="6" t="s">
        <v>3109</v>
      </c>
      <c r="AW132" s="3">
        <v>20</v>
      </c>
      <c r="AX132" s="3"/>
      <c r="AY132" s="3" t="s">
        <v>3109</v>
      </c>
      <c r="AZ132" s="3">
        <v>58</v>
      </c>
      <c r="BC132" s="3">
        <v>1</v>
      </c>
      <c r="BE132" s="211" t="s">
        <v>2970</v>
      </c>
      <c r="BF132" s="3">
        <v>-13</v>
      </c>
      <c r="BL132" s="3">
        <v>1</v>
      </c>
    </row>
    <row r="133" spans="1:102" ht="15" x14ac:dyDescent="0.25">
      <c r="A133" s="3">
        <v>132</v>
      </c>
      <c r="B133" s="3">
        <v>109</v>
      </c>
      <c r="C133" s="21">
        <v>14</v>
      </c>
      <c r="D133" s="898" t="s">
        <v>99</v>
      </c>
      <c r="G133" s="370">
        <v>5000</v>
      </c>
      <c r="N133" s="46"/>
      <c r="V133" s="107" t="s">
        <v>2983</v>
      </c>
      <c r="W133" s="254" t="s">
        <v>2962</v>
      </c>
      <c r="X133" s="254" t="s">
        <v>2962</v>
      </c>
      <c r="Y133" s="1257"/>
      <c r="Z133" s="211" t="s">
        <v>3043</v>
      </c>
      <c r="AA133" s="11"/>
      <c r="AB133" s="11"/>
      <c r="AC133" s="11"/>
      <c r="AD133" s="366"/>
      <c r="AE133" s="51"/>
      <c r="AF133" s="51"/>
      <c r="AG133" s="52"/>
      <c r="AH133" s="52"/>
      <c r="AI133" s="835" t="s">
        <v>2967</v>
      </c>
      <c r="AK133" s="43" t="s">
        <v>2968</v>
      </c>
      <c r="AL133" s="42">
        <f t="shared" ref="AL133" si="15">100-AZ133</f>
        <v>36</v>
      </c>
      <c r="AM133" s="3"/>
      <c r="AN133" s="3"/>
      <c r="AO133" s="3"/>
      <c r="AP133" s="3"/>
      <c r="AQ133" s="3"/>
      <c r="AR133" s="3"/>
      <c r="AS133" s="3"/>
      <c r="AT133" s="3"/>
      <c r="AU133" s="3"/>
      <c r="AW133" s="3"/>
      <c r="AX133" s="3"/>
      <c r="AY133" s="3" t="s">
        <v>3003</v>
      </c>
      <c r="AZ133" s="3">
        <v>64</v>
      </c>
      <c r="BB133" s="24">
        <v>1</v>
      </c>
      <c r="BC133" s="3">
        <v>1</v>
      </c>
      <c r="BE133" s="211" t="s">
        <v>2970</v>
      </c>
      <c r="BF133" s="3">
        <v>4</v>
      </c>
      <c r="BL133" s="3">
        <v>5</v>
      </c>
    </row>
    <row r="134" spans="1:102" ht="30" x14ac:dyDescent="0.25">
      <c r="A134" s="3">
        <v>133</v>
      </c>
      <c r="B134" s="3">
        <v>109</v>
      </c>
      <c r="C134" s="21">
        <v>14</v>
      </c>
      <c r="D134" s="898" t="s">
        <v>99</v>
      </c>
      <c r="G134" s="370">
        <v>5000</v>
      </c>
      <c r="N134" s="46"/>
      <c r="V134" s="107" t="s">
        <v>2983</v>
      </c>
      <c r="W134" s="254" t="s">
        <v>2962</v>
      </c>
      <c r="X134" s="254" t="s">
        <v>2962</v>
      </c>
      <c r="Y134" s="1257"/>
      <c r="Z134" s="211" t="s">
        <v>3043</v>
      </c>
      <c r="AA134" s="11"/>
      <c r="AB134" s="11"/>
      <c r="AC134" s="11"/>
      <c r="AD134" s="366"/>
      <c r="AE134" s="51"/>
      <c r="AF134" s="51"/>
      <c r="AG134" s="52"/>
      <c r="AH134" s="52"/>
      <c r="AI134" s="835" t="s">
        <v>2967</v>
      </c>
      <c r="AK134" s="19" t="s">
        <v>3108</v>
      </c>
      <c r="AL134" s="3">
        <v>36</v>
      </c>
      <c r="AM134" s="3"/>
      <c r="AN134" s="3"/>
      <c r="AO134" s="3"/>
      <c r="AP134" s="3"/>
      <c r="AQ134" s="3"/>
      <c r="AR134" s="3"/>
      <c r="AS134" s="3"/>
      <c r="AT134" s="3"/>
      <c r="AU134" s="3"/>
      <c r="AV134" s="6" t="s">
        <v>3109</v>
      </c>
      <c r="AW134" s="3">
        <v>36</v>
      </c>
      <c r="AX134" s="3"/>
      <c r="AY134" s="3"/>
      <c r="BC134" s="3">
        <v>1</v>
      </c>
      <c r="BE134" s="211" t="s">
        <v>3048</v>
      </c>
      <c r="BF134" s="3">
        <v>-4</v>
      </c>
      <c r="BL134" s="3">
        <v>1</v>
      </c>
    </row>
    <row r="135" spans="1:102" ht="30" x14ac:dyDescent="0.25">
      <c r="A135" s="3">
        <v>134</v>
      </c>
      <c r="B135" s="3">
        <v>110</v>
      </c>
      <c r="C135" s="21">
        <v>14</v>
      </c>
      <c r="D135" s="906" t="s">
        <v>128</v>
      </c>
      <c r="G135" s="370">
        <v>800</v>
      </c>
      <c r="N135" s="46"/>
      <c r="V135" s="107" t="s">
        <v>2983</v>
      </c>
      <c r="W135" s="254" t="s">
        <v>2962</v>
      </c>
      <c r="X135" s="254" t="s">
        <v>2962</v>
      </c>
      <c r="Y135" s="1257"/>
      <c r="Z135" s="211" t="s">
        <v>3043</v>
      </c>
      <c r="AA135" s="11"/>
      <c r="AB135" s="11"/>
      <c r="AC135" s="11"/>
      <c r="AD135" s="230" t="s">
        <v>2994</v>
      </c>
      <c r="AI135" s="835" t="s">
        <v>2967</v>
      </c>
      <c r="AK135" s="19" t="s">
        <v>3047</v>
      </c>
      <c r="AL135" s="3">
        <v>45.8</v>
      </c>
      <c r="AM135" s="3"/>
      <c r="AN135" s="3"/>
      <c r="AO135" s="3"/>
      <c r="AP135" s="3"/>
      <c r="AQ135" s="3"/>
      <c r="AR135" s="3"/>
      <c r="AS135" s="3"/>
      <c r="AT135" s="3"/>
      <c r="AU135" s="3"/>
      <c r="AW135" s="3"/>
      <c r="AX135" s="3"/>
      <c r="AY135" s="3" t="s">
        <v>3003</v>
      </c>
      <c r="AZ135" s="3">
        <v>65.3</v>
      </c>
      <c r="BB135" s="24">
        <v>1</v>
      </c>
      <c r="BC135" s="3">
        <v>1</v>
      </c>
      <c r="BE135" s="211" t="s">
        <v>3048</v>
      </c>
      <c r="BF135" s="3">
        <v>-11.899999999999999</v>
      </c>
      <c r="BL135" s="3">
        <v>1</v>
      </c>
    </row>
    <row r="136" spans="1:102" ht="30" x14ac:dyDescent="0.25">
      <c r="A136" s="3">
        <v>135</v>
      </c>
      <c r="B136" s="3">
        <v>110</v>
      </c>
      <c r="C136" s="21">
        <v>14</v>
      </c>
      <c r="D136" s="906" t="s">
        <v>3134</v>
      </c>
      <c r="G136" s="370">
        <v>800</v>
      </c>
      <c r="N136" s="46"/>
      <c r="V136" s="107" t="s">
        <v>2983</v>
      </c>
      <c r="W136" s="254" t="s">
        <v>2962</v>
      </c>
      <c r="X136" s="254" t="s">
        <v>2962</v>
      </c>
      <c r="Y136" s="1257"/>
      <c r="Z136" s="211" t="s">
        <v>3043</v>
      </c>
      <c r="AA136" s="11"/>
      <c r="AB136" s="11"/>
      <c r="AC136" s="11"/>
      <c r="AD136" s="230" t="s">
        <v>2994</v>
      </c>
      <c r="AI136" s="835" t="s">
        <v>2967</v>
      </c>
      <c r="AK136" s="19" t="s">
        <v>3108</v>
      </c>
      <c r="AL136" s="3">
        <v>34.700000000000003</v>
      </c>
      <c r="AM136" s="3"/>
      <c r="AN136" s="3"/>
      <c r="AO136" s="3"/>
      <c r="AP136" s="3"/>
      <c r="AQ136" s="3"/>
      <c r="AR136" s="3"/>
      <c r="AS136" s="3"/>
      <c r="AT136" s="3"/>
      <c r="AU136" s="3"/>
      <c r="AV136" s="6" t="s">
        <v>3109</v>
      </c>
      <c r="AW136" s="3">
        <v>22.2</v>
      </c>
      <c r="AX136" s="3"/>
      <c r="AY136" s="3"/>
      <c r="BC136" s="3">
        <v>1</v>
      </c>
      <c r="BE136" s="211" t="s">
        <v>2970</v>
      </c>
      <c r="BF136" s="3">
        <v>-3.9000000000000021</v>
      </c>
      <c r="BL136" s="3">
        <v>1</v>
      </c>
    </row>
    <row r="137" spans="1:102" ht="30" x14ac:dyDescent="0.25">
      <c r="A137" s="3">
        <v>136</v>
      </c>
      <c r="B137" s="3">
        <v>111</v>
      </c>
      <c r="C137" s="21">
        <v>14</v>
      </c>
      <c r="D137" s="898" t="s">
        <v>3135</v>
      </c>
      <c r="G137" s="370">
        <v>783</v>
      </c>
      <c r="N137" s="46"/>
      <c r="V137" s="107" t="s">
        <v>2983</v>
      </c>
      <c r="W137" s="254" t="s">
        <v>2962</v>
      </c>
      <c r="X137" s="254" t="s">
        <v>2962</v>
      </c>
      <c r="Y137" s="1257"/>
      <c r="Z137" s="211" t="s">
        <v>3043</v>
      </c>
      <c r="AA137" s="11"/>
      <c r="AB137" s="11"/>
      <c r="AC137" s="11"/>
      <c r="AD137" s="230" t="s">
        <v>2994</v>
      </c>
      <c r="AI137" s="835" t="s">
        <v>2967</v>
      </c>
      <c r="AK137" s="19" t="s">
        <v>3047</v>
      </c>
      <c r="AL137" s="3">
        <v>53</v>
      </c>
      <c r="AM137" s="3"/>
      <c r="AN137" s="3"/>
      <c r="AO137" s="3"/>
      <c r="AP137" s="3"/>
      <c r="AQ137" s="3"/>
      <c r="AR137" s="3"/>
      <c r="AS137" s="3"/>
      <c r="AT137" s="3"/>
      <c r="AU137" s="3"/>
      <c r="AW137" s="3"/>
      <c r="AX137" s="3"/>
      <c r="AY137" s="3" t="s">
        <v>3003</v>
      </c>
      <c r="AZ137" s="3">
        <v>47</v>
      </c>
      <c r="BB137" s="24">
        <v>1</v>
      </c>
      <c r="BC137" s="3">
        <v>1</v>
      </c>
      <c r="BE137" s="211" t="s">
        <v>3048</v>
      </c>
      <c r="BF137" s="3">
        <v>-23</v>
      </c>
      <c r="BL137" s="3">
        <v>1</v>
      </c>
    </row>
    <row r="138" spans="1:102" ht="30" x14ac:dyDescent="0.25">
      <c r="A138" s="3">
        <v>137</v>
      </c>
      <c r="B138" s="3">
        <v>111</v>
      </c>
      <c r="C138" s="21">
        <v>14</v>
      </c>
      <c r="D138" s="898" t="s">
        <v>3135</v>
      </c>
      <c r="G138" s="370">
        <v>783</v>
      </c>
      <c r="N138" s="46"/>
      <c r="V138" s="107" t="s">
        <v>2983</v>
      </c>
      <c r="W138" s="254" t="s">
        <v>2962</v>
      </c>
      <c r="X138" s="254" t="s">
        <v>2962</v>
      </c>
      <c r="Y138" s="1257"/>
      <c r="Z138" s="211" t="s">
        <v>3043</v>
      </c>
      <c r="AA138" s="11"/>
      <c r="AB138" s="11"/>
      <c r="AC138" s="11"/>
      <c r="AD138" s="230" t="s">
        <v>2994</v>
      </c>
      <c r="AI138" s="835" t="s">
        <v>2967</v>
      </c>
      <c r="AK138" s="19" t="s">
        <v>3108</v>
      </c>
      <c r="AL138" s="3">
        <v>53</v>
      </c>
      <c r="AM138" s="3"/>
      <c r="AN138" s="3"/>
      <c r="AO138" s="3"/>
      <c r="AP138" s="3"/>
      <c r="AQ138" s="3"/>
      <c r="AR138" s="3"/>
      <c r="AS138" s="3"/>
      <c r="AT138" s="3"/>
      <c r="AU138" s="3"/>
      <c r="AV138" s="6" t="s">
        <v>3109</v>
      </c>
      <c r="AW138" s="3" t="s">
        <v>3123</v>
      </c>
      <c r="AX138" s="3"/>
      <c r="AY138" s="3"/>
      <c r="BC138" s="3">
        <v>1</v>
      </c>
    </row>
    <row r="139" spans="1:102" s="57" customFormat="1" ht="30" x14ac:dyDescent="0.25">
      <c r="A139" s="63">
        <v>138</v>
      </c>
      <c r="B139" s="63">
        <v>112</v>
      </c>
      <c r="C139" s="21">
        <v>14</v>
      </c>
      <c r="D139" s="900" t="s">
        <v>130</v>
      </c>
      <c r="E139" s="201"/>
      <c r="F139" s="72"/>
      <c r="G139" s="376">
        <v>423</v>
      </c>
      <c r="H139" s="63"/>
      <c r="I139" s="202"/>
      <c r="J139" s="63"/>
      <c r="K139" s="63"/>
      <c r="L139" s="63"/>
      <c r="M139" s="63"/>
      <c r="N139" s="63"/>
      <c r="O139" s="63"/>
      <c r="P139" s="63"/>
      <c r="Q139" s="63"/>
      <c r="R139" s="63"/>
      <c r="S139" s="63"/>
      <c r="T139" s="63"/>
      <c r="U139" s="63"/>
      <c r="V139" s="500"/>
      <c r="W139" s="439" t="s">
        <v>2962</v>
      </c>
      <c r="X139" s="439" t="s">
        <v>2962</v>
      </c>
      <c r="Y139" s="1259"/>
      <c r="Z139" s="216" t="s">
        <v>3043</v>
      </c>
      <c r="AA139" s="221"/>
      <c r="AB139" s="221"/>
      <c r="AC139" s="221"/>
      <c r="AD139" s="689" t="s">
        <v>3030</v>
      </c>
      <c r="AE139" s="62"/>
      <c r="AF139" s="62"/>
      <c r="AG139" s="55"/>
      <c r="AH139" s="55"/>
      <c r="AI139" s="837" t="s">
        <v>2967</v>
      </c>
      <c r="AJ139" s="192"/>
      <c r="AK139" s="43" t="s">
        <v>2968</v>
      </c>
      <c r="AL139" s="42">
        <f t="shared" ref="AL139" si="16">100-AZ139</f>
        <v>50</v>
      </c>
      <c r="AM139" s="3"/>
      <c r="AN139" s="3"/>
      <c r="AO139" s="3"/>
      <c r="AP139" s="3"/>
      <c r="AQ139" s="3"/>
      <c r="AR139" s="3"/>
      <c r="AS139" s="3"/>
      <c r="AT139" s="3"/>
      <c r="AU139" s="3"/>
      <c r="AV139" s="6"/>
      <c r="AW139" s="3"/>
      <c r="AX139" s="3"/>
      <c r="AY139" s="3" t="s">
        <v>3003</v>
      </c>
      <c r="AZ139" s="3">
        <v>50</v>
      </c>
      <c r="BA139" s="63"/>
      <c r="BB139" s="34">
        <v>1</v>
      </c>
      <c r="BC139" s="63">
        <v>1</v>
      </c>
      <c r="BD139" s="975"/>
      <c r="BE139" s="211" t="s">
        <v>3130</v>
      </c>
      <c r="BF139" s="3">
        <v>-21</v>
      </c>
      <c r="BG139" s="10"/>
      <c r="BH139" s="11"/>
      <c r="BI139" s="3"/>
      <c r="BJ139" s="10"/>
      <c r="BK139" s="13"/>
      <c r="BL139" s="3">
        <v>5</v>
      </c>
      <c r="BM139" s="3"/>
      <c r="BN139" s="211"/>
      <c r="BO139" s="11"/>
      <c r="BP139" s="11"/>
      <c r="BQ139" s="11"/>
      <c r="BR139" s="4"/>
      <c r="BS139" s="11"/>
      <c r="BT139" s="14"/>
      <c r="BU139" s="4"/>
      <c r="BV139" s="4"/>
      <c r="BW139" s="211"/>
      <c r="BX139" s="4"/>
      <c r="BY139" s="11"/>
      <c r="BZ139" s="11"/>
      <c r="CA139" s="4"/>
      <c r="CB139" s="11"/>
      <c r="CC139" s="14"/>
      <c r="CD139" s="4"/>
      <c r="CE139" s="4"/>
      <c r="CF139" s="211"/>
      <c r="CG139" s="4"/>
      <c r="CH139" s="11"/>
      <c r="CI139" s="6"/>
      <c r="CJ139" s="4"/>
      <c r="CK139" s="11"/>
      <c r="CL139" s="14"/>
      <c r="CM139" s="4"/>
      <c r="CN139" s="4"/>
      <c r="CP139" s="4"/>
      <c r="CQ139" s="4"/>
      <c r="CR139" s="4"/>
      <c r="CS139" s="6"/>
      <c r="CT139" s="4"/>
      <c r="CU139" s="4"/>
      <c r="CV139" s="13"/>
      <c r="CW139" s="3"/>
      <c r="CX139" s="3"/>
    </row>
    <row r="140" spans="1:102" ht="30" x14ac:dyDescent="0.25">
      <c r="A140" s="3">
        <v>139</v>
      </c>
      <c r="B140" s="3">
        <v>113</v>
      </c>
      <c r="C140" s="21">
        <v>14</v>
      </c>
      <c r="D140" s="898" t="s">
        <v>3136</v>
      </c>
      <c r="G140" s="370">
        <v>400</v>
      </c>
      <c r="N140" s="46"/>
      <c r="V140" s="107" t="s">
        <v>2983</v>
      </c>
      <c r="W140" s="254" t="s">
        <v>2962</v>
      </c>
      <c r="X140" s="254" t="s">
        <v>2962</v>
      </c>
      <c r="Y140" s="1257"/>
      <c r="Z140" s="211" t="s">
        <v>3043</v>
      </c>
      <c r="AA140" s="11"/>
      <c r="AB140" s="11"/>
      <c r="AC140" s="11"/>
      <c r="AD140" s="230" t="s">
        <v>3072</v>
      </c>
      <c r="AI140" s="835" t="s">
        <v>2967</v>
      </c>
      <c r="AK140" s="19" t="s">
        <v>3047</v>
      </c>
      <c r="AL140" s="3">
        <v>41.5</v>
      </c>
      <c r="AM140" s="3"/>
      <c r="AN140" s="3"/>
      <c r="AO140" s="3"/>
      <c r="AP140" s="3"/>
      <c r="AQ140" s="3"/>
      <c r="AR140" s="3"/>
      <c r="AS140" s="3"/>
      <c r="AT140" s="3"/>
      <c r="AU140" s="3"/>
      <c r="AW140" s="3"/>
      <c r="AX140" s="3"/>
      <c r="AY140" s="3" t="s">
        <v>3003</v>
      </c>
      <c r="AZ140" s="3">
        <v>66</v>
      </c>
      <c r="BB140" s="24">
        <v>1</v>
      </c>
      <c r="BC140" s="3">
        <v>1</v>
      </c>
      <c r="BE140" s="211" t="s">
        <v>3048</v>
      </c>
      <c r="BF140" s="3">
        <v>-2</v>
      </c>
      <c r="BL140" s="3">
        <v>1</v>
      </c>
    </row>
    <row r="141" spans="1:102" ht="30" x14ac:dyDescent="0.25">
      <c r="A141" s="3">
        <v>140</v>
      </c>
      <c r="B141" s="3">
        <v>113</v>
      </c>
      <c r="C141" s="21">
        <v>14</v>
      </c>
      <c r="D141" s="898" t="s">
        <v>3136</v>
      </c>
      <c r="G141" s="370">
        <v>400</v>
      </c>
      <c r="N141" s="46"/>
      <c r="V141" s="107" t="s">
        <v>2983</v>
      </c>
      <c r="W141" s="254" t="s">
        <v>2962</v>
      </c>
      <c r="X141" s="254" t="s">
        <v>2962</v>
      </c>
      <c r="Y141" s="1257"/>
      <c r="Z141" s="211" t="s">
        <v>3043</v>
      </c>
      <c r="AA141" s="11"/>
      <c r="AB141" s="11"/>
      <c r="AC141" s="11"/>
      <c r="AD141" s="230" t="s">
        <v>3072</v>
      </c>
      <c r="AI141" s="835" t="s">
        <v>2967</v>
      </c>
      <c r="AK141" s="19" t="s">
        <v>3108</v>
      </c>
      <c r="AL141" s="3">
        <v>34</v>
      </c>
      <c r="AM141" s="3"/>
      <c r="AN141" s="3"/>
      <c r="AO141" s="3"/>
      <c r="AP141" s="3"/>
      <c r="AQ141" s="3"/>
      <c r="AR141" s="3"/>
      <c r="AS141" s="3"/>
      <c r="AT141" s="3"/>
      <c r="AU141" s="3"/>
      <c r="AV141" s="6" t="s">
        <v>3109</v>
      </c>
      <c r="AW141" s="3">
        <v>15</v>
      </c>
      <c r="AX141" s="3"/>
      <c r="AY141" s="3"/>
      <c r="BC141" s="3">
        <v>1</v>
      </c>
      <c r="BE141" s="211" t="s">
        <v>2970</v>
      </c>
      <c r="BF141" s="3">
        <v>-11</v>
      </c>
      <c r="BL141" s="3">
        <v>1</v>
      </c>
    </row>
    <row r="142" spans="1:102" ht="57.75" customHeight="1" x14ac:dyDescent="0.25">
      <c r="A142" s="3">
        <v>141</v>
      </c>
      <c r="B142" s="3">
        <v>114</v>
      </c>
      <c r="C142" s="21">
        <v>14</v>
      </c>
      <c r="D142" s="898" t="s">
        <v>3137</v>
      </c>
      <c r="G142" s="370">
        <v>6250</v>
      </c>
      <c r="N142" s="46"/>
      <c r="V142" s="107" t="s">
        <v>2983</v>
      </c>
      <c r="W142" s="254" t="s">
        <v>2962</v>
      </c>
      <c r="X142" s="254" t="s">
        <v>2962</v>
      </c>
      <c r="Y142" s="1257"/>
      <c r="Z142" s="211" t="s">
        <v>3138</v>
      </c>
      <c r="AA142" s="11"/>
      <c r="AB142" s="11"/>
      <c r="AC142" s="11"/>
      <c r="AD142" s="230" t="s">
        <v>2994</v>
      </c>
      <c r="AI142" s="254" t="s">
        <v>2967</v>
      </c>
      <c r="AJ142" s="6"/>
      <c r="AK142" s="19" t="s">
        <v>3047</v>
      </c>
      <c r="AL142" s="3">
        <v>40.700000000000003</v>
      </c>
      <c r="AM142" s="3"/>
      <c r="AN142" s="3"/>
      <c r="AO142" s="3"/>
      <c r="AP142" s="3"/>
      <c r="AQ142" s="3"/>
      <c r="AR142" s="3"/>
      <c r="AS142" s="3"/>
      <c r="AT142" s="3"/>
      <c r="AU142" s="3"/>
      <c r="AW142" s="3"/>
      <c r="AX142" s="3"/>
      <c r="AY142" s="3" t="s">
        <v>3003</v>
      </c>
      <c r="AZ142" s="3">
        <v>64.3</v>
      </c>
      <c r="BB142" s="24">
        <v>1</v>
      </c>
      <c r="BC142" s="4">
        <v>1</v>
      </c>
      <c r="BE142" s="211" t="s">
        <v>3048</v>
      </c>
      <c r="BF142" s="4">
        <v>-9.4000000000000021</v>
      </c>
      <c r="BG142" s="11"/>
      <c r="BL142" s="3">
        <v>1</v>
      </c>
    </row>
    <row r="143" spans="1:102" ht="42" customHeight="1" x14ac:dyDescent="0.25">
      <c r="A143" s="3">
        <v>142</v>
      </c>
      <c r="B143" s="3">
        <v>114</v>
      </c>
      <c r="C143" s="21">
        <v>14</v>
      </c>
      <c r="D143" s="898" t="s">
        <v>3137</v>
      </c>
      <c r="G143" s="370">
        <v>6250</v>
      </c>
      <c r="N143" s="46"/>
      <c r="V143" s="107" t="s">
        <v>2983</v>
      </c>
      <c r="W143" s="254" t="s">
        <v>2962</v>
      </c>
      <c r="X143" s="254" t="s">
        <v>2962</v>
      </c>
      <c r="Y143" s="1257"/>
      <c r="Z143" s="211" t="s">
        <v>3138</v>
      </c>
      <c r="AA143" s="11"/>
      <c r="AB143" s="11"/>
      <c r="AC143" s="11"/>
      <c r="AD143" s="230" t="s">
        <v>2994</v>
      </c>
      <c r="AI143" s="254" t="s">
        <v>2967</v>
      </c>
      <c r="AJ143" s="6"/>
      <c r="AK143" s="19" t="s">
        <v>3108</v>
      </c>
      <c r="AL143" s="3">
        <v>35.700000000000003</v>
      </c>
      <c r="AM143" s="3"/>
      <c r="AN143" s="3"/>
      <c r="AO143" s="3"/>
      <c r="AP143" s="3"/>
      <c r="AQ143" s="3"/>
      <c r="AR143" s="3"/>
      <c r="AS143" s="3"/>
      <c r="AT143" s="3"/>
      <c r="AU143" s="3"/>
      <c r="AV143" s="6" t="s">
        <v>3109</v>
      </c>
      <c r="AW143" s="3">
        <v>10</v>
      </c>
      <c r="AX143" s="3"/>
      <c r="AY143" s="3"/>
      <c r="BC143" s="4">
        <v>1</v>
      </c>
      <c r="BE143" s="211" t="s">
        <v>2970</v>
      </c>
      <c r="BF143" s="4">
        <v>-8.7000000000000028</v>
      </c>
      <c r="BG143" s="11"/>
      <c r="BL143" s="3">
        <v>1</v>
      </c>
    </row>
    <row r="144" spans="1:102" ht="63" customHeight="1" x14ac:dyDescent="0.25">
      <c r="A144" s="3">
        <v>143</v>
      </c>
      <c r="B144" s="3">
        <v>115</v>
      </c>
      <c r="C144" s="21">
        <v>14</v>
      </c>
      <c r="D144" s="898" t="s">
        <v>133</v>
      </c>
      <c r="G144" s="370">
        <v>700</v>
      </c>
      <c r="N144" s="46"/>
      <c r="V144" s="107" t="s">
        <v>2983</v>
      </c>
      <c r="W144" s="254" t="s">
        <v>2962</v>
      </c>
      <c r="X144" s="254" t="s">
        <v>2962</v>
      </c>
      <c r="Y144" s="1257"/>
      <c r="Z144" s="211" t="s">
        <v>3138</v>
      </c>
      <c r="AA144" s="11"/>
      <c r="AB144" s="11"/>
      <c r="AC144" s="11"/>
      <c r="AD144" s="366"/>
      <c r="AE144" s="51"/>
      <c r="AF144" s="51"/>
      <c r="AG144" s="52"/>
      <c r="AH144" s="52"/>
      <c r="AI144" s="254" t="s">
        <v>2967</v>
      </c>
      <c r="AJ144" s="6"/>
      <c r="AK144" s="19" t="s">
        <v>3139</v>
      </c>
      <c r="AL144" s="3">
        <v>60</v>
      </c>
      <c r="AM144" s="3"/>
      <c r="AN144" s="3"/>
      <c r="AO144" s="3"/>
      <c r="AP144" s="3"/>
      <c r="AQ144" s="3"/>
      <c r="AR144" s="3"/>
      <c r="AS144" s="3"/>
      <c r="AT144" s="3"/>
      <c r="AU144" s="3"/>
      <c r="AW144" s="3"/>
      <c r="AX144" s="3"/>
      <c r="AY144" s="3" t="s">
        <v>3003</v>
      </c>
      <c r="AZ144" s="3">
        <v>45</v>
      </c>
      <c r="BB144" s="24">
        <v>1</v>
      </c>
      <c r="BC144" s="4">
        <v>1</v>
      </c>
      <c r="BE144" s="211" t="s">
        <v>2970</v>
      </c>
      <c r="BF144" s="3">
        <v>-33</v>
      </c>
      <c r="BL144" s="3">
        <v>5</v>
      </c>
    </row>
    <row r="145" spans="1:64" ht="15" x14ac:dyDescent="0.25">
      <c r="A145" s="3">
        <v>144</v>
      </c>
      <c r="B145" s="3">
        <v>115</v>
      </c>
      <c r="C145" s="21">
        <v>14</v>
      </c>
      <c r="D145" s="898" t="s">
        <v>133</v>
      </c>
      <c r="G145" s="370">
        <v>700</v>
      </c>
      <c r="N145" s="46"/>
      <c r="V145" s="107" t="s">
        <v>2983</v>
      </c>
      <c r="W145" s="254" t="s">
        <v>2962</v>
      </c>
      <c r="X145" s="254" t="s">
        <v>2962</v>
      </c>
      <c r="Y145" s="1257"/>
      <c r="Z145" s="211" t="s">
        <v>3138</v>
      </c>
      <c r="AA145" s="11"/>
      <c r="AB145" s="11"/>
      <c r="AC145" s="11"/>
      <c r="AD145" s="366"/>
      <c r="AE145" s="51"/>
      <c r="AF145" s="51"/>
      <c r="AG145" s="52"/>
      <c r="AH145" s="52"/>
      <c r="AI145" s="254" t="s">
        <v>2967</v>
      </c>
      <c r="AJ145" s="6"/>
      <c r="AK145" s="19" t="s">
        <v>3108</v>
      </c>
      <c r="AL145" s="3">
        <v>60</v>
      </c>
      <c r="AM145" s="3"/>
      <c r="AN145" s="3"/>
      <c r="AO145" s="3"/>
      <c r="AP145" s="3"/>
      <c r="AQ145" s="3"/>
      <c r="AR145" s="3"/>
      <c r="AS145" s="3"/>
      <c r="AT145" s="3"/>
      <c r="AU145" s="3"/>
      <c r="AW145" s="3"/>
      <c r="AX145" s="3"/>
      <c r="AY145" s="3"/>
      <c r="BC145" s="4">
        <v>1</v>
      </c>
      <c r="BE145" s="1370" t="s">
        <v>2970</v>
      </c>
      <c r="BF145" s="1369"/>
      <c r="BL145" s="3">
        <v>1</v>
      </c>
    </row>
    <row r="146" spans="1:64" ht="24.75" customHeight="1" x14ac:dyDescent="0.25">
      <c r="A146" s="3">
        <v>145</v>
      </c>
      <c r="B146" s="3">
        <v>116</v>
      </c>
      <c r="C146" s="21">
        <v>14</v>
      </c>
      <c r="D146" s="898" t="s">
        <v>134</v>
      </c>
      <c r="G146" s="370">
        <v>1300</v>
      </c>
      <c r="N146" s="46"/>
      <c r="V146" s="107" t="s">
        <v>2983</v>
      </c>
      <c r="W146" s="254" t="s">
        <v>2962</v>
      </c>
      <c r="X146" s="254" t="s">
        <v>2962</v>
      </c>
      <c r="Y146" s="1257"/>
      <c r="Z146" s="211" t="s">
        <v>3138</v>
      </c>
      <c r="AA146" s="11"/>
      <c r="AB146" s="11"/>
      <c r="AC146" s="11"/>
      <c r="AD146" s="366"/>
      <c r="AE146" s="51"/>
      <c r="AF146" s="51"/>
      <c r="AG146" s="52"/>
      <c r="AH146" s="52"/>
      <c r="AI146" s="240" t="s">
        <v>2967</v>
      </c>
      <c r="AJ146" s="59"/>
      <c r="AK146" s="43" t="s">
        <v>2968</v>
      </c>
      <c r="AL146" s="42">
        <f t="shared" ref="AL146" si="17">100-AZ146</f>
        <v>37</v>
      </c>
      <c r="AM146" s="3"/>
      <c r="AN146" s="3"/>
      <c r="AO146" s="3"/>
      <c r="AP146" s="3"/>
      <c r="AQ146" s="3"/>
      <c r="AR146" s="3"/>
      <c r="AS146" s="3"/>
      <c r="AT146" s="3"/>
      <c r="AU146" s="3"/>
      <c r="AW146" s="3"/>
      <c r="AX146" s="3"/>
      <c r="AY146" s="3" t="s">
        <v>3003</v>
      </c>
      <c r="AZ146" s="3">
        <v>63</v>
      </c>
      <c r="BB146" s="24">
        <v>1</v>
      </c>
      <c r="BC146" s="69">
        <v>1</v>
      </c>
      <c r="BE146" s="211" t="s">
        <v>2970</v>
      </c>
      <c r="BF146" s="3">
        <v>-16</v>
      </c>
      <c r="BL146" s="3">
        <v>5</v>
      </c>
    </row>
    <row r="147" spans="1:64" ht="15" x14ac:dyDescent="0.25">
      <c r="A147" s="3">
        <v>146</v>
      </c>
      <c r="B147" s="3">
        <v>116</v>
      </c>
      <c r="C147" s="21">
        <v>14</v>
      </c>
      <c r="D147" s="898" t="s">
        <v>134</v>
      </c>
      <c r="G147" s="370">
        <v>1300</v>
      </c>
      <c r="N147" s="46"/>
      <c r="V147" s="107" t="s">
        <v>2983</v>
      </c>
      <c r="W147" s="254" t="s">
        <v>2962</v>
      </c>
      <c r="X147" s="254" t="s">
        <v>2962</v>
      </c>
      <c r="Y147" s="1257"/>
      <c r="Z147" s="211" t="s">
        <v>3138</v>
      </c>
      <c r="AA147" s="11"/>
      <c r="AB147" s="11"/>
      <c r="AC147" s="11"/>
      <c r="AD147" s="366"/>
      <c r="AE147" s="51"/>
      <c r="AF147" s="51"/>
      <c r="AG147" s="52"/>
      <c r="AH147" s="52"/>
      <c r="AI147" s="240" t="s">
        <v>2967</v>
      </c>
      <c r="AJ147" s="59"/>
      <c r="AK147" s="19" t="s">
        <v>3108</v>
      </c>
      <c r="AL147" s="3">
        <v>37</v>
      </c>
      <c r="AM147" s="3"/>
      <c r="AN147" s="3"/>
      <c r="AO147" s="3"/>
      <c r="AP147" s="3"/>
      <c r="AQ147" s="3"/>
      <c r="AR147" s="3"/>
      <c r="AS147" s="3"/>
      <c r="AT147" s="3"/>
      <c r="AU147" s="3"/>
      <c r="AW147" s="3"/>
      <c r="AX147" s="3"/>
      <c r="AY147" s="3"/>
      <c r="BC147" s="69">
        <v>1</v>
      </c>
      <c r="BL147" s="3">
        <v>1</v>
      </c>
    </row>
    <row r="148" spans="1:64" ht="15" x14ac:dyDescent="0.25">
      <c r="A148" s="3">
        <v>147</v>
      </c>
      <c r="B148" s="3">
        <v>117</v>
      </c>
      <c r="C148" s="21">
        <v>14</v>
      </c>
      <c r="D148" s="898" t="s">
        <v>135</v>
      </c>
      <c r="G148" s="323">
        <v>2911</v>
      </c>
      <c r="H148" s="3">
        <v>3153</v>
      </c>
      <c r="I148" s="12">
        <v>2911</v>
      </c>
      <c r="N148" s="46"/>
      <c r="V148" s="107" t="s">
        <v>2983</v>
      </c>
      <c r="W148" s="254" t="s">
        <v>1731</v>
      </c>
      <c r="X148" s="254" t="s">
        <v>1731</v>
      </c>
      <c r="Y148" s="1257"/>
      <c r="Z148" s="211" t="s">
        <v>3138</v>
      </c>
      <c r="AA148" s="11"/>
      <c r="AB148" s="11"/>
      <c r="AC148" s="11"/>
      <c r="AD148" s="230" t="s">
        <v>3027</v>
      </c>
      <c r="AI148" s="240" t="s">
        <v>2967</v>
      </c>
      <c r="AJ148" s="59"/>
      <c r="AK148" s="43" t="s">
        <v>2968</v>
      </c>
      <c r="AL148" s="42">
        <f t="shared" ref="AL148:AL171" si="18">100-AZ148</f>
        <v>50.2</v>
      </c>
      <c r="AM148" s="3"/>
      <c r="AN148" s="3"/>
      <c r="AO148" s="3"/>
      <c r="AP148" s="3"/>
      <c r="AQ148" s="3"/>
      <c r="AR148" s="3"/>
      <c r="AS148" s="3"/>
      <c r="AT148" s="3"/>
      <c r="AU148" s="3"/>
      <c r="AW148" s="3"/>
      <c r="AX148" s="3"/>
      <c r="AY148" s="3" t="s">
        <v>3003</v>
      </c>
      <c r="AZ148" s="3">
        <v>49.8</v>
      </c>
      <c r="BB148" s="24">
        <v>1</v>
      </c>
      <c r="BC148" s="69">
        <v>1</v>
      </c>
      <c r="BE148" s="211" t="s">
        <v>2970</v>
      </c>
      <c r="BF148" s="3">
        <v>7.0999999999999943</v>
      </c>
      <c r="BL148" s="3">
        <v>5</v>
      </c>
    </row>
    <row r="149" spans="1:64" ht="15" x14ac:dyDescent="0.25">
      <c r="A149" s="3">
        <v>148</v>
      </c>
      <c r="B149" s="3">
        <v>118</v>
      </c>
      <c r="C149" s="21">
        <v>14</v>
      </c>
      <c r="D149" s="898" t="s">
        <v>137</v>
      </c>
      <c r="G149" s="323">
        <v>2173</v>
      </c>
      <c r="H149" s="3">
        <v>2341</v>
      </c>
      <c r="I149" s="12">
        <v>2173</v>
      </c>
      <c r="N149" s="46"/>
      <c r="V149" s="107" t="s">
        <v>2983</v>
      </c>
      <c r="W149" s="254" t="s">
        <v>1731</v>
      </c>
      <c r="X149" s="254" t="s">
        <v>1731</v>
      </c>
      <c r="Y149" s="1257"/>
      <c r="Z149" s="211" t="s">
        <v>3138</v>
      </c>
      <c r="AA149" s="11"/>
      <c r="AB149" s="11"/>
      <c r="AC149" s="11"/>
      <c r="AD149" s="230" t="s">
        <v>3072</v>
      </c>
      <c r="AI149" s="240" t="s">
        <v>2967</v>
      </c>
      <c r="AJ149" s="59"/>
      <c r="AK149" s="43" t="s">
        <v>2968</v>
      </c>
      <c r="AL149" s="42">
        <f t="shared" si="18"/>
        <v>23.900000000000006</v>
      </c>
      <c r="AM149" s="3"/>
      <c r="AN149" s="3"/>
      <c r="AO149" s="3"/>
      <c r="AP149" s="3"/>
      <c r="AQ149" s="3"/>
      <c r="AR149" s="3"/>
      <c r="AS149" s="3"/>
      <c r="AT149" s="3"/>
      <c r="AU149" s="3"/>
      <c r="AW149" s="3"/>
      <c r="AX149" s="3"/>
      <c r="AY149" s="3" t="s">
        <v>3003</v>
      </c>
      <c r="AZ149" s="3">
        <v>76.099999999999994</v>
      </c>
      <c r="BB149" s="24">
        <v>1</v>
      </c>
      <c r="BC149" s="69">
        <v>1</v>
      </c>
      <c r="BE149" s="211" t="s">
        <v>2970</v>
      </c>
      <c r="BF149" s="3">
        <v>6.0999999999999943</v>
      </c>
      <c r="BL149" s="3">
        <v>5</v>
      </c>
    </row>
    <row r="150" spans="1:64" ht="15" x14ac:dyDescent="0.25">
      <c r="A150" s="3">
        <v>149</v>
      </c>
      <c r="B150" s="3">
        <v>119</v>
      </c>
      <c r="C150" s="21">
        <v>14</v>
      </c>
      <c r="D150" s="898" t="s">
        <v>138</v>
      </c>
      <c r="G150" s="323">
        <v>4331</v>
      </c>
      <c r="H150" s="3">
        <v>4532</v>
      </c>
      <c r="I150" s="12">
        <v>4331</v>
      </c>
      <c r="N150" s="46"/>
      <c r="V150" s="107" t="s">
        <v>2983</v>
      </c>
      <c r="W150" s="254" t="s">
        <v>1731</v>
      </c>
      <c r="X150" s="254" t="s">
        <v>1731</v>
      </c>
      <c r="Y150" s="1257"/>
      <c r="Z150" s="211" t="s">
        <v>3138</v>
      </c>
      <c r="AA150" s="11"/>
      <c r="AB150" s="11"/>
      <c r="AC150" s="11"/>
      <c r="AD150" s="230" t="s">
        <v>3030</v>
      </c>
      <c r="AI150" s="240" t="s">
        <v>2967</v>
      </c>
      <c r="AJ150" s="59"/>
      <c r="AK150" s="43" t="s">
        <v>2968</v>
      </c>
      <c r="AL150" s="42">
        <f t="shared" si="18"/>
        <v>39.6</v>
      </c>
      <c r="AM150" s="3"/>
      <c r="AN150" s="3"/>
      <c r="AO150" s="3"/>
      <c r="AP150" s="3"/>
      <c r="AQ150" s="3"/>
      <c r="AR150" s="3"/>
      <c r="AS150" s="3"/>
      <c r="AT150" s="3"/>
      <c r="AU150" s="3"/>
      <c r="AW150" s="3"/>
      <c r="AX150" s="3"/>
      <c r="AY150" s="3" t="s">
        <v>3003</v>
      </c>
      <c r="AZ150" s="3">
        <v>60.4</v>
      </c>
      <c r="BB150" s="24">
        <v>1</v>
      </c>
      <c r="BC150" s="69">
        <v>1</v>
      </c>
      <c r="BE150" s="211" t="s">
        <v>2970</v>
      </c>
      <c r="BF150" s="3">
        <v>5.6000000000000014</v>
      </c>
      <c r="BL150" s="3">
        <v>5</v>
      </c>
    </row>
    <row r="151" spans="1:64" ht="15" x14ac:dyDescent="0.25">
      <c r="A151" s="3">
        <v>150</v>
      </c>
      <c r="B151" s="3">
        <v>120</v>
      </c>
      <c r="C151" s="21">
        <v>14</v>
      </c>
      <c r="D151" s="898" t="s">
        <v>139</v>
      </c>
      <c r="G151" s="323">
        <v>2463</v>
      </c>
      <c r="H151" s="3">
        <v>2615</v>
      </c>
      <c r="I151" s="12">
        <v>2463</v>
      </c>
      <c r="N151" s="46"/>
      <c r="V151" s="107" t="s">
        <v>2983</v>
      </c>
      <c r="W151" s="254" t="s">
        <v>1731</v>
      </c>
      <c r="X151" s="254" t="s">
        <v>1731</v>
      </c>
      <c r="Y151" s="1257"/>
      <c r="Z151" s="211" t="s">
        <v>3138</v>
      </c>
      <c r="AA151" s="11" t="s">
        <v>3140</v>
      </c>
      <c r="AB151" s="11"/>
      <c r="AC151" s="11"/>
      <c r="AI151" s="240" t="s">
        <v>2967</v>
      </c>
      <c r="AJ151" s="59"/>
      <c r="AK151" s="43" t="s">
        <v>2968</v>
      </c>
      <c r="AL151" s="42">
        <f t="shared" si="18"/>
        <v>19</v>
      </c>
      <c r="AM151" s="3"/>
      <c r="AN151" s="3"/>
      <c r="AO151" s="3"/>
      <c r="AP151" s="3"/>
      <c r="AQ151" s="3"/>
      <c r="AR151" s="3"/>
      <c r="AS151" s="3"/>
      <c r="AT151" s="3"/>
      <c r="AU151" s="3"/>
      <c r="AW151" s="3"/>
      <c r="AX151" s="3"/>
      <c r="AY151" s="3" t="s">
        <v>3003</v>
      </c>
      <c r="AZ151" s="3">
        <v>81</v>
      </c>
      <c r="BB151" s="24">
        <v>1</v>
      </c>
      <c r="BC151" s="69">
        <v>1</v>
      </c>
      <c r="BE151" s="211" t="s">
        <v>2970</v>
      </c>
      <c r="BF151" s="3">
        <v>4</v>
      </c>
      <c r="BL151" s="3">
        <v>5</v>
      </c>
    </row>
    <row r="152" spans="1:64" ht="15" x14ac:dyDescent="0.25">
      <c r="A152" s="3">
        <v>151</v>
      </c>
      <c r="B152" s="3">
        <v>121</v>
      </c>
      <c r="C152" s="21">
        <v>14</v>
      </c>
      <c r="D152" s="898" t="s">
        <v>141</v>
      </c>
      <c r="G152" s="323">
        <v>3640</v>
      </c>
      <c r="H152" s="3">
        <v>3679</v>
      </c>
      <c r="I152" s="12">
        <v>3640</v>
      </c>
      <c r="N152" s="46"/>
      <c r="V152" s="107" t="s">
        <v>2983</v>
      </c>
      <c r="W152" s="254" t="s">
        <v>1731</v>
      </c>
      <c r="X152" s="254" t="s">
        <v>1731</v>
      </c>
      <c r="Y152" s="1257"/>
      <c r="Z152" s="211" t="s">
        <v>3138</v>
      </c>
      <c r="AA152" s="11"/>
      <c r="AB152" s="11"/>
      <c r="AC152" s="11"/>
      <c r="AD152" s="230" t="s">
        <v>1853</v>
      </c>
      <c r="AI152" s="254" t="s">
        <v>2967</v>
      </c>
      <c r="AJ152" s="6"/>
      <c r="AK152" s="43" t="s">
        <v>2968</v>
      </c>
      <c r="AL152" s="42">
        <f t="shared" si="18"/>
        <v>40.200000000000003</v>
      </c>
      <c r="AM152" s="3"/>
      <c r="AN152" s="3"/>
      <c r="AO152" s="3"/>
      <c r="AP152" s="3"/>
      <c r="AQ152" s="3"/>
      <c r="AR152" s="3"/>
      <c r="AS152" s="3"/>
      <c r="AT152" s="3"/>
      <c r="AU152" s="3"/>
      <c r="AW152" s="3"/>
      <c r="AX152" s="3"/>
      <c r="AY152" s="3" t="s">
        <v>3003</v>
      </c>
      <c r="AZ152" s="3">
        <v>59.8</v>
      </c>
      <c r="BB152" s="24">
        <v>1</v>
      </c>
      <c r="BC152" s="4">
        <v>1</v>
      </c>
      <c r="BE152" s="211" t="s">
        <v>2970</v>
      </c>
      <c r="BF152" s="3">
        <v>2.7999999999999972</v>
      </c>
      <c r="BL152" s="3">
        <v>5</v>
      </c>
    </row>
    <row r="153" spans="1:64" ht="15" x14ac:dyDescent="0.25">
      <c r="A153" s="3">
        <v>152</v>
      </c>
      <c r="B153" s="3">
        <v>122</v>
      </c>
      <c r="C153" s="21">
        <v>14</v>
      </c>
      <c r="D153" s="898" t="s">
        <v>142</v>
      </c>
      <c r="G153" s="323">
        <v>1669</v>
      </c>
      <c r="H153" s="3">
        <v>1693</v>
      </c>
      <c r="I153" s="12">
        <v>1669</v>
      </c>
      <c r="N153" s="46"/>
      <c r="V153" s="107" t="s">
        <v>2983</v>
      </c>
      <c r="W153" s="254" t="s">
        <v>1731</v>
      </c>
      <c r="X153" s="254" t="s">
        <v>1731</v>
      </c>
      <c r="Y153" s="1257"/>
      <c r="Z153" s="211" t="s">
        <v>3138</v>
      </c>
      <c r="AA153" s="11"/>
      <c r="AB153" s="11"/>
      <c r="AC153" s="11"/>
      <c r="AD153" s="230" t="s">
        <v>1853</v>
      </c>
      <c r="AI153" s="240" t="s">
        <v>2967</v>
      </c>
      <c r="AJ153" s="59"/>
      <c r="AK153" s="43" t="s">
        <v>2968</v>
      </c>
      <c r="AL153" s="42">
        <f t="shared" si="18"/>
        <v>23.900000000000006</v>
      </c>
      <c r="AM153" s="3"/>
      <c r="AN153" s="3"/>
      <c r="AO153" s="3"/>
      <c r="AP153" s="3"/>
      <c r="AQ153" s="3"/>
      <c r="AR153" s="3"/>
      <c r="AS153" s="3"/>
      <c r="AT153" s="3"/>
      <c r="AU153" s="3"/>
      <c r="AW153" s="3"/>
      <c r="AX153" s="3"/>
      <c r="AY153" s="3" t="s">
        <v>3003</v>
      </c>
      <c r="AZ153" s="3">
        <v>76.099999999999994</v>
      </c>
      <c r="BB153" s="24">
        <v>1</v>
      </c>
      <c r="BC153" s="69">
        <v>1</v>
      </c>
      <c r="BE153" s="211" t="s">
        <v>2970</v>
      </c>
      <c r="BF153" s="3">
        <v>1.8999999999999915</v>
      </c>
      <c r="BL153" s="3">
        <v>5</v>
      </c>
    </row>
    <row r="154" spans="1:64" ht="15" x14ac:dyDescent="0.25">
      <c r="A154" s="3">
        <v>153</v>
      </c>
      <c r="B154" s="3">
        <v>123</v>
      </c>
      <c r="C154" s="21">
        <v>14</v>
      </c>
      <c r="D154" s="904" t="s">
        <v>143</v>
      </c>
      <c r="G154" s="323">
        <v>186</v>
      </c>
      <c r="H154" s="3">
        <v>186</v>
      </c>
      <c r="I154" s="12">
        <v>186</v>
      </c>
      <c r="N154" s="46"/>
      <c r="V154" s="107" t="s">
        <v>2983</v>
      </c>
      <c r="W154" s="254" t="s">
        <v>1731</v>
      </c>
      <c r="X154" s="254" t="s">
        <v>1731</v>
      </c>
      <c r="Y154" s="1257"/>
      <c r="Z154" s="211" t="s">
        <v>3138</v>
      </c>
      <c r="AA154" s="11"/>
      <c r="AB154" s="11"/>
      <c r="AC154" s="11"/>
      <c r="AD154" s="230" t="s">
        <v>3072</v>
      </c>
      <c r="AI154" s="240" t="s">
        <v>2967</v>
      </c>
      <c r="AJ154" s="59"/>
      <c r="AK154" s="43" t="s">
        <v>2968</v>
      </c>
      <c r="AL154" s="42">
        <f t="shared" si="18"/>
        <v>49</v>
      </c>
      <c r="AM154" s="3"/>
      <c r="AN154" s="3"/>
      <c r="AO154" s="3"/>
      <c r="AP154" s="3"/>
      <c r="AQ154" s="3"/>
      <c r="AR154" s="3"/>
      <c r="AS154" s="3"/>
      <c r="AT154" s="3"/>
      <c r="AU154" s="3"/>
      <c r="AW154" s="3"/>
      <c r="AX154" s="3"/>
      <c r="AY154" s="3" t="s">
        <v>3003</v>
      </c>
      <c r="AZ154" s="3">
        <v>51</v>
      </c>
      <c r="BB154" s="24">
        <v>1</v>
      </c>
      <c r="BC154" s="69">
        <v>1</v>
      </c>
      <c r="BE154" s="211" t="s">
        <v>2970</v>
      </c>
      <c r="BF154" s="3">
        <v>0.39999999999999858</v>
      </c>
      <c r="BL154" s="3">
        <v>5</v>
      </c>
    </row>
    <row r="155" spans="1:64" ht="15" x14ac:dyDescent="0.25">
      <c r="A155" s="3">
        <v>154</v>
      </c>
      <c r="B155" s="3">
        <v>124</v>
      </c>
      <c r="C155" s="21">
        <v>14</v>
      </c>
      <c r="D155" s="898" t="s">
        <v>144</v>
      </c>
      <c r="G155" s="323">
        <v>1349</v>
      </c>
      <c r="H155" s="3">
        <v>1459</v>
      </c>
      <c r="I155" s="12">
        <v>1349</v>
      </c>
      <c r="N155" s="46"/>
      <c r="V155" s="107" t="s">
        <v>2983</v>
      </c>
      <c r="W155" s="254" t="s">
        <v>1731</v>
      </c>
      <c r="X155" s="254" t="s">
        <v>1731</v>
      </c>
      <c r="Y155" s="1257"/>
      <c r="Z155" s="211" t="s">
        <v>3138</v>
      </c>
      <c r="AA155" s="11"/>
      <c r="AB155" s="11"/>
      <c r="AC155" s="11"/>
      <c r="AD155" s="366"/>
      <c r="AE155" s="51"/>
      <c r="AF155" s="51"/>
      <c r="AG155" s="52"/>
      <c r="AH155" s="52"/>
      <c r="AI155" s="240" t="s">
        <v>2967</v>
      </c>
      <c r="AJ155" s="59"/>
      <c r="AK155" s="43" t="s">
        <v>2968</v>
      </c>
      <c r="AL155" s="42">
        <f t="shared" si="18"/>
        <v>38</v>
      </c>
      <c r="AM155" s="3"/>
      <c r="AN155" s="3"/>
      <c r="AO155" s="3"/>
      <c r="AP155" s="3"/>
      <c r="AQ155" s="3"/>
      <c r="AR155" s="3"/>
      <c r="AS155" s="3"/>
      <c r="AT155" s="3"/>
      <c r="AU155" s="3"/>
      <c r="AW155" s="3"/>
      <c r="AX155" s="3"/>
      <c r="AY155" s="3" t="s">
        <v>3003</v>
      </c>
      <c r="AZ155" s="3">
        <v>62</v>
      </c>
      <c r="BB155" s="24">
        <v>1</v>
      </c>
      <c r="BC155" s="69">
        <v>1</v>
      </c>
      <c r="BE155" s="211" t="s">
        <v>2970</v>
      </c>
      <c r="BF155" s="3">
        <v>0</v>
      </c>
      <c r="BL155" s="3">
        <v>5</v>
      </c>
    </row>
    <row r="156" spans="1:64" ht="15" x14ac:dyDescent="0.25">
      <c r="A156" s="3">
        <v>155</v>
      </c>
      <c r="B156" s="3">
        <v>125</v>
      </c>
      <c r="C156" s="21">
        <v>14</v>
      </c>
      <c r="D156" s="898" t="s">
        <v>145</v>
      </c>
      <c r="G156" s="323">
        <v>904</v>
      </c>
      <c r="H156" s="3">
        <v>828</v>
      </c>
      <c r="I156" s="12">
        <v>904</v>
      </c>
      <c r="N156" s="46"/>
      <c r="V156" s="107" t="s">
        <v>2983</v>
      </c>
      <c r="W156" s="254" t="s">
        <v>1731</v>
      </c>
      <c r="X156" s="254" t="s">
        <v>1731</v>
      </c>
      <c r="Y156" s="1257"/>
      <c r="Z156" s="211" t="s">
        <v>3138</v>
      </c>
      <c r="AA156" s="11"/>
      <c r="AB156" s="11"/>
      <c r="AC156" s="11"/>
      <c r="AD156" s="230" t="s">
        <v>1853</v>
      </c>
      <c r="AI156" s="37" t="s">
        <v>2967</v>
      </c>
      <c r="AJ156" s="50"/>
      <c r="AK156" s="43" t="s">
        <v>2968</v>
      </c>
      <c r="AL156" s="42">
        <f t="shared" si="18"/>
        <v>46</v>
      </c>
      <c r="AM156" s="3"/>
      <c r="AN156" s="3"/>
      <c r="AO156" s="3"/>
      <c r="AP156" s="3"/>
      <c r="AQ156" s="3"/>
      <c r="AR156" s="3"/>
      <c r="AS156" s="3"/>
      <c r="AT156" s="3"/>
      <c r="AU156" s="3"/>
      <c r="AW156" s="3"/>
      <c r="AX156" s="3"/>
      <c r="AY156" s="3" t="s">
        <v>3003</v>
      </c>
      <c r="AZ156" s="3">
        <v>54</v>
      </c>
      <c r="BB156" s="24">
        <v>1</v>
      </c>
      <c r="BC156" s="70">
        <v>1</v>
      </c>
      <c r="BE156" s="211" t="s">
        <v>2970</v>
      </c>
      <c r="BF156" s="3">
        <v>-0.79999999999999716</v>
      </c>
      <c r="BL156" s="3">
        <v>5</v>
      </c>
    </row>
    <row r="157" spans="1:64" ht="15" x14ac:dyDescent="0.25">
      <c r="A157" s="3">
        <v>156</v>
      </c>
      <c r="B157" s="3">
        <v>126</v>
      </c>
      <c r="C157" s="21">
        <v>14</v>
      </c>
      <c r="D157" s="898" t="s">
        <v>146</v>
      </c>
      <c r="G157" s="323">
        <v>2317</v>
      </c>
      <c r="H157" s="3">
        <v>2190</v>
      </c>
      <c r="I157" s="12">
        <v>2317</v>
      </c>
      <c r="N157" s="46"/>
      <c r="V157" s="107" t="s">
        <v>2983</v>
      </c>
      <c r="W157" s="254" t="s">
        <v>1731</v>
      </c>
      <c r="X157" s="254" t="s">
        <v>1731</v>
      </c>
      <c r="Y157" s="1257"/>
      <c r="Z157" s="211" t="s">
        <v>3138</v>
      </c>
      <c r="AA157" s="11"/>
      <c r="AB157" s="11"/>
      <c r="AC157" s="11"/>
      <c r="AD157" s="230" t="s">
        <v>3072</v>
      </c>
      <c r="AI157" s="254" t="s">
        <v>2967</v>
      </c>
      <c r="AJ157" s="6"/>
      <c r="AK157" s="43" t="s">
        <v>2968</v>
      </c>
      <c r="AL157" s="42">
        <f t="shared" si="18"/>
        <v>49.5</v>
      </c>
      <c r="AM157" s="3"/>
      <c r="AN157" s="3"/>
      <c r="AO157" s="3"/>
      <c r="AP157" s="3"/>
      <c r="AQ157" s="3"/>
      <c r="AR157" s="3"/>
      <c r="AS157" s="3"/>
      <c r="AT157" s="3"/>
      <c r="AU157" s="3"/>
      <c r="AW157" s="3"/>
      <c r="AX157" s="3"/>
      <c r="AY157" s="3" t="s">
        <v>3003</v>
      </c>
      <c r="AZ157" s="3">
        <v>50.5</v>
      </c>
      <c r="BB157" s="24">
        <v>1</v>
      </c>
      <c r="BC157" s="4">
        <v>1</v>
      </c>
      <c r="BE157" s="211" t="s">
        <v>2970</v>
      </c>
      <c r="BF157" s="3">
        <v>-1.3999999999999986</v>
      </c>
      <c r="BL157" s="3">
        <v>5</v>
      </c>
    </row>
    <row r="158" spans="1:64" ht="30" customHeight="1" x14ac:dyDescent="0.25">
      <c r="A158" s="3">
        <v>157</v>
      </c>
      <c r="B158" s="3">
        <v>127</v>
      </c>
      <c r="C158" s="21">
        <v>14</v>
      </c>
      <c r="D158" s="898" t="s">
        <v>147</v>
      </c>
      <c r="G158" s="323">
        <v>2692</v>
      </c>
      <c r="H158" s="3">
        <v>2738</v>
      </c>
      <c r="I158" s="12">
        <v>2692</v>
      </c>
      <c r="N158" s="46"/>
      <c r="V158" s="107" t="s">
        <v>2983</v>
      </c>
      <c r="W158" s="254" t="s">
        <v>1731</v>
      </c>
      <c r="X158" s="254" t="s">
        <v>1731</v>
      </c>
      <c r="Y158" s="1257"/>
      <c r="Z158" s="211" t="s">
        <v>3138</v>
      </c>
      <c r="AA158" s="11"/>
      <c r="AB158" s="11"/>
      <c r="AC158" s="11"/>
      <c r="AD158" s="230" t="s">
        <v>2994</v>
      </c>
      <c r="AI158" s="254" t="s">
        <v>2967</v>
      </c>
      <c r="AJ158" s="6"/>
      <c r="AK158" s="43" t="s">
        <v>2968</v>
      </c>
      <c r="AL158" s="42">
        <f t="shared" si="18"/>
        <v>9.5999999999999943</v>
      </c>
      <c r="AM158" s="3"/>
      <c r="AN158" s="3"/>
      <c r="AO158" s="3"/>
      <c r="AP158" s="3"/>
      <c r="AQ158" s="3"/>
      <c r="AR158" s="3"/>
      <c r="AS158" s="3"/>
      <c r="AT158" s="3"/>
      <c r="AU158" s="3"/>
      <c r="AW158" s="3"/>
      <c r="AX158" s="3"/>
      <c r="AY158" s="3" t="s">
        <v>3003</v>
      </c>
      <c r="AZ158" s="3">
        <v>90.4</v>
      </c>
      <c r="BB158" s="24">
        <v>1</v>
      </c>
      <c r="BC158" s="4">
        <v>1</v>
      </c>
      <c r="BE158" s="211" t="s">
        <v>2970</v>
      </c>
      <c r="BF158" s="3">
        <v>-0.89999999999999147</v>
      </c>
      <c r="BL158" s="3">
        <v>5</v>
      </c>
    </row>
    <row r="159" spans="1:64" ht="15" x14ac:dyDescent="0.25">
      <c r="A159" s="3">
        <v>158</v>
      </c>
      <c r="B159" s="3">
        <v>128</v>
      </c>
      <c r="C159" s="21">
        <v>14</v>
      </c>
      <c r="D159" s="898" t="s">
        <v>148</v>
      </c>
      <c r="G159" s="323">
        <v>1854</v>
      </c>
      <c r="H159" s="3">
        <v>1712</v>
      </c>
      <c r="I159" s="12">
        <v>1854</v>
      </c>
      <c r="N159" s="46"/>
      <c r="V159" s="107" t="s">
        <v>2983</v>
      </c>
      <c r="W159" s="254" t="s">
        <v>1731</v>
      </c>
      <c r="X159" s="254" t="s">
        <v>1731</v>
      </c>
      <c r="Y159" s="1257"/>
      <c r="Z159" s="211" t="s">
        <v>3138</v>
      </c>
      <c r="AA159" s="11"/>
      <c r="AB159" s="11"/>
      <c r="AC159" s="11"/>
      <c r="AD159" s="230" t="s">
        <v>3030</v>
      </c>
      <c r="AI159" s="254" t="s">
        <v>2967</v>
      </c>
      <c r="AJ159" s="6"/>
      <c r="AK159" s="43" t="s">
        <v>2968</v>
      </c>
      <c r="AL159" s="42">
        <f t="shared" si="18"/>
        <v>52.5</v>
      </c>
      <c r="AM159" s="3"/>
      <c r="AN159" s="3"/>
      <c r="AO159" s="3"/>
      <c r="AP159" s="3"/>
      <c r="AQ159" s="3"/>
      <c r="AR159" s="3"/>
      <c r="AS159" s="3"/>
      <c r="AT159" s="3"/>
      <c r="AU159" s="3"/>
      <c r="AW159" s="3"/>
      <c r="AX159" s="3"/>
      <c r="AY159" s="3" t="s">
        <v>3003</v>
      </c>
      <c r="AZ159" s="3">
        <v>47.5</v>
      </c>
      <c r="BB159" s="24">
        <v>1</v>
      </c>
      <c r="BC159" s="4">
        <v>1</v>
      </c>
      <c r="BE159" s="211" t="s">
        <v>2970</v>
      </c>
      <c r="BF159" s="3">
        <v>-1.7000000000000028</v>
      </c>
      <c r="BL159" s="3">
        <v>5</v>
      </c>
    </row>
    <row r="160" spans="1:64" ht="15" x14ac:dyDescent="0.25">
      <c r="A160" s="3">
        <v>159</v>
      </c>
      <c r="B160" s="3">
        <v>129</v>
      </c>
      <c r="C160" s="21">
        <v>14</v>
      </c>
      <c r="D160" s="898" t="s">
        <v>149</v>
      </c>
      <c r="G160" s="323">
        <v>813</v>
      </c>
      <c r="H160" s="3">
        <v>837</v>
      </c>
      <c r="I160" s="12">
        <v>813</v>
      </c>
      <c r="N160" s="46"/>
      <c r="V160" s="107" t="s">
        <v>2983</v>
      </c>
      <c r="W160" s="254" t="s">
        <v>1731</v>
      </c>
      <c r="X160" s="254" t="s">
        <v>1731</v>
      </c>
      <c r="Y160" s="1257"/>
      <c r="Z160" s="211" t="s">
        <v>3138</v>
      </c>
      <c r="AA160" s="11"/>
      <c r="AB160" s="11"/>
      <c r="AC160" s="11"/>
      <c r="AD160" s="230" t="s">
        <v>1853</v>
      </c>
      <c r="AI160" s="254" t="s">
        <v>2967</v>
      </c>
      <c r="AJ160" s="6"/>
      <c r="AK160" s="43" t="s">
        <v>2968</v>
      </c>
      <c r="AL160" s="42">
        <f t="shared" si="18"/>
        <v>45.8</v>
      </c>
      <c r="AM160" s="3"/>
      <c r="AN160" s="3"/>
      <c r="AO160" s="3"/>
      <c r="AP160" s="3"/>
      <c r="AQ160" s="3"/>
      <c r="AR160" s="3"/>
      <c r="AS160" s="3"/>
      <c r="AT160" s="3"/>
      <c r="AU160" s="3"/>
      <c r="AW160" s="3"/>
      <c r="AX160" s="3"/>
      <c r="AY160" s="3" t="s">
        <v>3003</v>
      </c>
      <c r="AZ160" s="3">
        <v>54.2</v>
      </c>
      <c r="BB160" s="24">
        <v>1</v>
      </c>
      <c r="BC160" s="4">
        <v>1</v>
      </c>
      <c r="BE160" s="211" t="s">
        <v>2970</v>
      </c>
      <c r="BF160" s="3">
        <v>-1.7999999999999972</v>
      </c>
      <c r="BL160" s="3">
        <v>5</v>
      </c>
    </row>
    <row r="161" spans="1:102" ht="15" x14ac:dyDescent="0.25">
      <c r="A161" s="3">
        <v>160</v>
      </c>
      <c r="B161" s="3">
        <v>130</v>
      </c>
      <c r="C161" s="21">
        <v>14</v>
      </c>
      <c r="D161" s="898" t="s">
        <v>150</v>
      </c>
      <c r="G161" s="323">
        <v>1734</v>
      </c>
      <c r="H161" s="3">
        <v>1561</v>
      </c>
      <c r="I161" s="12">
        <v>1734</v>
      </c>
      <c r="N161" s="46"/>
      <c r="V161" s="107" t="s">
        <v>2983</v>
      </c>
      <c r="W161" s="254" t="s">
        <v>1731</v>
      </c>
      <c r="X161" s="254" t="s">
        <v>1731</v>
      </c>
      <c r="Y161" s="1257"/>
      <c r="Z161" s="211" t="s">
        <v>3138</v>
      </c>
      <c r="AA161" s="11"/>
      <c r="AB161" s="11"/>
      <c r="AC161" s="11"/>
      <c r="AD161" s="230" t="s">
        <v>3027</v>
      </c>
      <c r="AI161" s="254" t="s">
        <v>2967</v>
      </c>
      <c r="AJ161" s="6"/>
      <c r="AK161" s="43" t="s">
        <v>2968</v>
      </c>
      <c r="AL161" s="42">
        <f t="shared" si="18"/>
        <v>24.099999999999994</v>
      </c>
      <c r="AM161" s="3"/>
      <c r="AN161" s="3"/>
      <c r="AO161" s="3"/>
      <c r="AP161" s="3"/>
      <c r="AQ161" s="3"/>
      <c r="AR161" s="3"/>
      <c r="AS161" s="3"/>
      <c r="AT161" s="3"/>
      <c r="AU161" s="3"/>
      <c r="AW161" s="3"/>
      <c r="AX161" s="3"/>
      <c r="AY161" s="3" t="s">
        <v>3003</v>
      </c>
      <c r="AZ161" s="3">
        <v>75.900000000000006</v>
      </c>
      <c r="BB161" s="24">
        <v>1</v>
      </c>
      <c r="BC161" s="167">
        <v>1</v>
      </c>
      <c r="BE161" s="211" t="s">
        <v>2970</v>
      </c>
      <c r="BF161" s="3">
        <v>-1.8999999999999915</v>
      </c>
      <c r="BL161" s="3">
        <v>5</v>
      </c>
    </row>
    <row r="162" spans="1:102" ht="15" x14ac:dyDescent="0.25">
      <c r="A162" s="3">
        <v>161</v>
      </c>
      <c r="B162" s="3">
        <v>131</v>
      </c>
      <c r="C162" s="21">
        <v>14</v>
      </c>
      <c r="D162" s="898" t="s">
        <v>151</v>
      </c>
      <c r="G162" s="323">
        <v>70</v>
      </c>
      <c r="H162" s="3">
        <v>161</v>
      </c>
      <c r="I162" s="12">
        <v>70</v>
      </c>
      <c r="N162" s="46"/>
      <c r="V162" s="107" t="s">
        <v>2983</v>
      </c>
      <c r="W162" s="254" t="s">
        <v>1731</v>
      </c>
      <c r="X162" s="254" t="s">
        <v>1731</v>
      </c>
      <c r="Y162" s="1257"/>
      <c r="Z162" s="211" t="s">
        <v>3138</v>
      </c>
      <c r="AA162" s="11"/>
      <c r="AB162" s="11"/>
      <c r="AC162" s="11"/>
      <c r="AI162" s="449" t="s">
        <v>2967</v>
      </c>
      <c r="AJ162" s="73"/>
      <c r="AK162" s="43" t="s">
        <v>2968</v>
      </c>
      <c r="AL162" s="42">
        <f t="shared" si="18"/>
        <v>21</v>
      </c>
      <c r="AM162" s="3"/>
      <c r="AN162" s="3"/>
      <c r="AO162" s="3"/>
      <c r="AP162" s="3"/>
      <c r="AQ162" s="3"/>
      <c r="AR162" s="3"/>
      <c r="AS162" s="3"/>
      <c r="AT162" s="3"/>
      <c r="AU162" s="3"/>
      <c r="AW162" s="3"/>
      <c r="AX162" s="3"/>
      <c r="AY162" s="3" t="s">
        <v>3003</v>
      </c>
      <c r="AZ162" s="3">
        <v>79</v>
      </c>
      <c r="BB162" s="24">
        <v>1</v>
      </c>
      <c r="BC162" s="167">
        <v>1</v>
      </c>
      <c r="BE162" s="211" t="s">
        <v>2970</v>
      </c>
      <c r="BF162" s="3">
        <v>-2</v>
      </c>
      <c r="BL162" s="3">
        <v>5</v>
      </c>
    </row>
    <row r="163" spans="1:102" ht="15" x14ac:dyDescent="0.25">
      <c r="A163" s="3">
        <v>162</v>
      </c>
      <c r="B163" s="3">
        <v>132</v>
      </c>
      <c r="C163" s="21">
        <v>14</v>
      </c>
      <c r="D163" s="898" t="s">
        <v>152</v>
      </c>
      <c r="G163" s="323">
        <v>991</v>
      </c>
      <c r="H163" s="3">
        <v>1029</v>
      </c>
      <c r="I163" s="12">
        <v>991</v>
      </c>
      <c r="N163" s="46"/>
      <c r="V163" s="107" t="s">
        <v>2983</v>
      </c>
      <c r="W163" s="254" t="s">
        <v>1731</v>
      </c>
      <c r="X163" s="254" t="s">
        <v>1731</v>
      </c>
      <c r="Y163" s="1257"/>
      <c r="Z163" s="211" t="s">
        <v>3138</v>
      </c>
      <c r="AA163" s="11"/>
      <c r="AB163" s="11"/>
      <c r="AC163" s="11"/>
      <c r="AD163" s="230" t="s">
        <v>2994</v>
      </c>
      <c r="AI163" s="37" t="s">
        <v>2967</v>
      </c>
      <c r="AJ163" s="50"/>
      <c r="AK163" s="43" t="s">
        <v>2968</v>
      </c>
      <c r="AL163" s="42">
        <f t="shared" si="18"/>
        <v>40.1</v>
      </c>
      <c r="AM163" s="3"/>
      <c r="AN163" s="3"/>
      <c r="AO163" s="3"/>
      <c r="AP163" s="3"/>
      <c r="AQ163" s="3"/>
      <c r="AR163" s="3"/>
      <c r="AS163" s="3"/>
      <c r="AT163" s="3"/>
      <c r="AU163" s="3"/>
      <c r="AW163" s="3"/>
      <c r="AX163" s="3"/>
      <c r="AY163" s="3" t="s">
        <v>3003</v>
      </c>
      <c r="AZ163" s="3">
        <v>59.9</v>
      </c>
      <c r="BB163" s="24">
        <v>1</v>
      </c>
      <c r="BC163" s="70">
        <v>1</v>
      </c>
      <c r="BE163" s="211" t="s">
        <v>2970</v>
      </c>
      <c r="BF163" s="3">
        <v>-2.7000000000000028</v>
      </c>
      <c r="BL163" s="3">
        <v>5</v>
      </c>
    </row>
    <row r="164" spans="1:102" ht="15" x14ac:dyDescent="0.25">
      <c r="A164" s="3">
        <v>163</v>
      </c>
      <c r="B164" s="3">
        <v>133</v>
      </c>
      <c r="C164" s="21">
        <v>14</v>
      </c>
      <c r="D164" s="898" t="s">
        <v>153</v>
      </c>
      <c r="G164" s="323">
        <v>2299</v>
      </c>
      <c r="H164" s="3">
        <v>2218</v>
      </c>
      <c r="I164" s="12">
        <v>2299</v>
      </c>
      <c r="N164" s="46"/>
      <c r="V164" s="107" t="s">
        <v>2983</v>
      </c>
      <c r="W164" s="254" t="s">
        <v>1731</v>
      </c>
      <c r="X164" s="254" t="s">
        <v>1731</v>
      </c>
      <c r="Y164" s="1257"/>
      <c r="Z164" s="211" t="s">
        <v>3138</v>
      </c>
      <c r="AA164" s="11"/>
      <c r="AB164" s="11"/>
      <c r="AC164" s="11"/>
      <c r="AD164" s="230" t="s">
        <v>2994</v>
      </c>
      <c r="AI164" s="435" t="s">
        <v>2967</v>
      </c>
      <c r="AJ164" s="51"/>
      <c r="AK164" s="43" t="s">
        <v>2968</v>
      </c>
      <c r="AL164" s="42">
        <f t="shared" si="18"/>
        <v>27.599999999999994</v>
      </c>
      <c r="AM164" s="3"/>
      <c r="AN164" s="3"/>
      <c r="AO164" s="3"/>
      <c r="AP164" s="3"/>
      <c r="AQ164" s="3"/>
      <c r="AR164" s="3"/>
      <c r="AS164" s="3"/>
      <c r="AT164" s="3"/>
      <c r="AU164" s="3"/>
      <c r="AW164" s="3"/>
      <c r="AX164" s="3"/>
      <c r="AY164" s="3" t="s">
        <v>3003</v>
      </c>
      <c r="AZ164" s="3">
        <v>72.400000000000006</v>
      </c>
      <c r="BB164" s="24">
        <v>1</v>
      </c>
      <c r="BC164" s="167">
        <v>1</v>
      </c>
      <c r="BE164" s="211" t="s">
        <v>2970</v>
      </c>
      <c r="BF164" s="3">
        <v>-2.7999999999999972</v>
      </c>
      <c r="BL164" s="3">
        <v>5</v>
      </c>
    </row>
    <row r="165" spans="1:102" ht="15" x14ac:dyDescent="0.25">
      <c r="A165" s="3">
        <v>164</v>
      </c>
      <c r="B165" s="3">
        <v>134</v>
      </c>
      <c r="C165" s="21">
        <v>14</v>
      </c>
      <c r="D165" s="898" t="s">
        <v>154</v>
      </c>
      <c r="G165" s="323">
        <v>146</v>
      </c>
      <c r="H165" s="3">
        <v>179</v>
      </c>
      <c r="I165" s="12">
        <v>146</v>
      </c>
      <c r="N165" s="46"/>
      <c r="V165" s="107" t="s">
        <v>2983</v>
      </c>
      <c r="W165" s="254" t="s">
        <v>1731</v>
      </c>
      <c r="X165" s="254" t="s">
        <v>1731</v>
      </c>
      <c r="Y165" s="1257"/>
      <c r="Z165" s="211" t="s">
        <v>3138</v>
      </c>
      <c r="AA165" s="11"/>
      <c r="AB165" s="11"/>
      <c r="AC165" s="11"/>
      <c r="AD165" s="366"/>
      <c r="AE165" s="51"/>
      <c r="AF165" s="51"/>
      <c r="AG165" s="52"/>
      <c r="AH165" s="52"/>
      <c r="AI165" s="435" t="s">
        <v>2967</v>
      </c>
      <c r="AJ165" s="51"/>
      <c r="AK165" s="43" t="s">
        <v>2968</v>
      </c>
      <c r="AL165" s="42">
        <f t="shared" si="18"/>
        <v>40</v>
      </c>
      <c r="AM165" s="3"/>
      <c r="AN165" s="3"/>
      <c r="AO165" s="3"/>
      <c r="AP165" s="3"/>
      <c r="AQ165" s="3"/>
      <c r="AR165" s="3"/>
      <c r="AS165" s="3"/>
      <c r="AT165" s="3"/>
      <c r="AU165" s="3"/>
      <c r="AW165" s="3"/>
      <c r="AX165" s="3"/>
      <c r="AY165" s="3" t="s">
        <v>3003</v>
      </c>
      <c r="AZ165" s="3">
        <v>60</v>
      </c>
      <c r="BB165" s="24">
        <v>1</v>
      </c>
      <c r="BC165" s="167">
        <v>1</v>
      </c>
      <c r="BE165" s="211" t="s">
        <v>2970</v>
      </c>
      <c r="BF165" s="3">
        <v>-4</v>
      </c>
      <c r="BL165" s="3">
        <v>5</v>
      </c>
    </row>
    <row r="166" spans="1:102" ht="15" x14ac:dyDescent="0.25">
      <c r="A166" s="3">
        <v>165</v>
      </c>
      <c r="B166" s="3">
        <v>135</v>
      </c>
      <c r="C166" s="21">
        <v>14</v>
      </c>
      <c r="D166" s="898" t="s">
        <v>155</v>
      </c>
      <c r="G166" s="323">
        <v>1284</v>
      </c>
      <c r="H166" s="3">
        <v>1265</v>
      </c>
      <c r="I166" s="12">
        <v>1284</v>
      </c>
      <c r="N166" s="46"/>
      <c r="V166" s="107" t="s">
        <v>2983</v>
      </c>
      <c r="W166" s="254" t="s">
        <v>1731</v>
      </c>
      <c r="X166" s="254" t="s">
        <v>1731</v>
      </c>
      <c r="Y166" s="1257"/>
      <c r="Z166" s="211" t="s">
        <v>3138</v>
      </c>
      <c r="AA166" s="11"/>
      <c r="AB166" s="11"/>
      <c r="AC166" s="11"/>
      <c r="AD166" s="230" t="s">
        <v>3072</v>
      </c>
      <c r="AI166" s="254" t="s">
        <v>2967</v>
      </c>
      <c r="AJ166" s="6"/>
      <c r="AK166" s="43" t="s">
        <v>2968</v>
      </c>
      <c r="AL166" s="42">
        <f t="shared" si="18"/>
        <v>35</v>
      </c>
      <c r="AM166" s="3"/>
      <c r="AN166" s="3"/>
      <c r="AO166" s="3"/>
      <c r="AP166" s="3"/>
      <c r="AQ166" s="3"/>
      <c r="AR166" s="3"/>
      <c r="AS166" s="3"/>
      <c r="AT166" s="3"/>
      <c r="AU166" s="3"/>
      <c r="AW166" s="3"/>
      <c r="AX166" s="3"/>
      <c r="AY166" s="3" t="s">
        <v>3003</v>
      </c>
      <c r="AZ166" s="3">
        <v>65</v>
      </c>
      <c r="BB166" s="24">
        <v>1</v>
      </c>
      <c r="BC166" s="52">
        <v>1</v>
      </c>
      <c r="BE166" s="211" t="s">
        <v>2970</v>
      </c>
      <c r="BF166" s="3">
        <v>-5</v>
      </c>
      <c r="BL166" s="3">
        <v>5</v>
      </c>
    </row>
    <row r="167" spans="1:102" ht="15" x14ac:dyDescent="0.25">
      <c r="A167" s="3">
        <v>166</v>
      </c>
      <c r="B167" s="3">
        <v>136</v>
      </c>
      <c r="C167" s="21">
        <v>14</v>
      </c>
      <c r="D167" s="898" t="s">
        <v>156</v>
      </c>
      <c r="G167" s="323">
        <v>47</v>
      </c>
      <c r="H167" s="3">
        <v>80</v>
      </c>
      <c r="I167" s="12">
        <v>47</v>
      </c>
      <c r="N167" s="46"/>
      <c r="V167" s="107" t="s">
        <v>2983</v>
      </c>
      <c r="W167" s="254" t="s">
        <v>1731</v>
      </c>
      <c r="X167" s="254" t="s">
        <v>1731</v>
      </c>
      <c r="Y167" s="1257"/>
      <c r="Z167" s="211" t="s">
        <v>3138</v>
      </c>
      <c r="AA167" s="11"/>
      <c r="AB167" s="11"/>
      <c r="AC167" s="11"/>
      <c r="AD167" s="366"/>
      <c r="AE167" s="51"/>
      <c r="AF167" s="51"/>
      <c r="AG167" s="52"/>
      <c r="AH167" s="52"/>
      <c r="AI167" s="435" t="s">
        <v>2967</v>
      </c>
      <c r="AJ167" s="51"/>
      <c r="AK167" s="43" t="s">
        <v>2968</v>
      </c>
      <c r="AL167" s="42">
        <f t="shared" si="18"/>
        <v>45</v>
      </c>
      <c r="AM167" s="3"/>
      <c r="AN167" s="3"/>
      <c r="AO167" s="3"/>
      <c r="AP167" s="3"/>
      <c r="AQ167" s="3"/>
      <c r="AR167" s="3"/>
      <c r="AS167" s="3"/>
      <c r="AT167" s="3"/>
      <c r="AU167" s="3"/>
      <c r="AW167" s="3"/>
      <c r="AX167" s="3"/>
      <c r="AY167" s="3" t="s">
        <v>3003</v>
      </c>
      <c r="AZ167" s="3">
        <v>55</v>
      </c>
      <c r="BB167" s="24">
        <v>1</v>
      </c>
      <c r="BC167" s="52">
        <v>1</v>
      </c>
      <c r="BE167" s="211" t="s">
        <v>2970</v>
      </c>
      <c r="BF167" s="3">
        <v>-11</v>
      </c>
      <c r="BL167" s="3">
        <v>5</v>
      </c>
    </row>
    <row r="168" spans="1:102" ht="15" x14ac:dyDescent="0.25">
      <c r="A168" s="3">
        <v>167</v>
      </c>
      <c r="B168" s="3">
        <v>137</v>
      </c>
      <c r="C168" s="21">
        <v>14</v>
      </c>
      <c r="D168" s="904" t="s">
        <v>157</v>
      </c>
      <c r="G168" s="323">
        <v>262</v>
      </c>
      <c r="H168" s="3">
        <v>262</v>
      </c>
      <c r="I168" s="12">
        <v>262</v>
      </c>
      <c r="N168" s="46"/>
      <c r="V168" s="107" t="s">
        <v>2983</v>
      </c>
      <c r="W168" s="254" t="s">
        <v>1731</v>
      </c>
      <c r="X168" s="254" t="s">
        <v>1731</v>
      </c>
      <c r="Y168" s="1257"/>
      <c r="Z168" s="211" t="s">
        <v>3138</v>
      </c>
      <c r="AA168" s="11"/>
      <c r="AB168" s="11"/>
      <c r="AC168" s="11"/>
      <c r="AD168" s="230" t="s">
        <v>2994</v>
      </c>
      <c r="AI168" s="435" t="s">
        <v>2967</v>
      </c>
      <c r="AJ168" s="51"/>
      <c r="AK168" s="43" t="s">
        <v>2968</v>
      </c>
      <c r="AL168" s="42">
        <f t="shared" si="18"/>
        <v>78.3</v>
      </c>
      <c r="AM168" s="3"/>
      <c r="AN168" s="3"/>
      <c r="AO168" s="3"/>
      <c r="AP168" s="3"/>
      <c r="AQ168" s="3"/>
      <c r="AR168" s="3"/>
      <c r="AS168" s="3"/>
      <c r="AT168" s="3"/>
      <c r="AU168" s="3"/>
      <c r="AW168" s="3"/>
      <c r="AX168" s="3"/>
      <c r="AY168" s="3" t="s">
        <v>3003</v>
      </c>
      <c r="AZ168" s="3">
        <v>21.7</v>
      </c>
      <c r="BB168" s="24">
        <v>1</v>
      </c>
      <c r="BC168" s="4">
        <v>1</v>
      </c>
      <c r="BE168" s="211" t="s">
        <v>2970</v>
      </c>
      <c r="BF168" s="3">
        <v>-17.299999999999997</v>
      </c>
      <c r="BL168" s="3">
        <v>5</v>
      </c>
    </row>
    <row r="169" spans="1:102" ht="15" x14ac:dyDescent="0.25">
      <c r="A169" s="3">
        <v>168</v>
      </c>
      <c r="B169" s="3">
        <v>138</v>
      </c>
      <c r="C169" s="21">
        <v>14</v>
      </c>
      <c r="D169" s="904" t="s">
        <v>158</v>
      </c>
      <c r="G169" s="323">
        <v>209</v>
      </c>
      <c r="H169" s="3">
        <v>209</v>
      </c>
      <c r="I169" s="12">
        <v>209</v>
      </c>
      <c r="N169" s="46"/>
      <c r="V169" s="107" t="s">
        <v>2983</v>
      </c>
      <c r="W169" s="254" t="s">
        <v>1731</v>
      </c>
      <c r="X169" s="254" t="s">
        <v>1731</v>
      </c>
      <c r="Y169" s="1257"/>
      <c r="Z169" s="211" t="s">
        <v>3138</v>
      </c>
      <c r="AA169" s="11"/>
      <c r="AB169" s="11"/>
      <c r="AC169" s="11"/>
      <c r="AD169" s="230" t="s">
        <v>2994</v>
      </c>
      <c r="AI169" s="254" t="s">
        <v>2967</v>
      </c>
      <c r="AJ169" s="6"/>
      <c r="AK169" s="43" t="s">
        <v>2968</v>
      </c>
      <c r="AL169" s="42">
        <f t="shared" si="18"/>
        <v>78</v>
      </c>
      <c r="AM169" s="3"/>
      <c r="AN169" s="3"/>
      <c r="AO169" s="3"/>
      <c r="AP169" s="3"/>
      <c r="AQ169" s="3"/>
      <c r="AR169" s="3"/>
      <c r="AS169" s="3"/>
      <c r="AT169" s="3"/>
      <c r="AU169" s="3"/>
      <c r="AW169" s="3"/>
      <c r="AX169" s="3"/>
      <c r="AY169" s="3" t="s">
        <v>3003</v>
      </c>
      <c r="AZ169" s="3">
        <v>22</v>
      </c>
      <c r="BB169" s="24">
        <v>1</v>
      </c>
      <c r="BC169" s="52">
        <v>1</v>
      </c>
      <c r="BE169" s="211" t="s">
        <v>2970</v>
      </c>
      <c r="BF169" s="3">
        <v>-22.1</v>
      </c>
      <c r="BL169" s="3">
        <v>5</v>
      </c>
    </row>
    <row r="170" spans="1:102" ht="15" x14ac:dyDescent="0.25">
      <c r="A170" s="3">
        <v>169</v>
      </c>
      <c r="B170" s="3">
        <v>139</v>
      </c>
      <c r="C170" s="21">
        <v>14</v>
      </c>
      <c r="D170" s="904" t="s">
        <v>159</v>
      </c>
      <c r="G170" s="323">
        <v>266</v>
      </c>
      <c r="H170" s="3">
        <v>266</v>
      </c>
      <c r="I170" s="12">
        <v>266</v>
      </c>
      <c r="N170" s="46"/>
      <c r="V170" s="107" t="s">
        <v>2983</v>
      </c>
      <c r="W170" s="254" t="s">
        <v>1731</v>
      </c>
      <c r="X170" s="254" t="s">
        <v>1731</v>
      </c>
      <c r="Y170" s="1257"/>
      <c r="Z170" s="211" t="s">
        <v>3138</v>
      </c>
      <c r="AA170" s="11"/>
      <c r="AB170" s="11"/>
      <c r="AC170" s="11"/>
      <c r="AD170" s="230" t="s">
        <v>3072</v>
      </c>
      <c r="AI170" s="254" t="s">
        <v>2967</v>
      </c>
      <c r="AJ170" s="6"/>
      <c r="AK170" s="43" t="s">
        <v>2968</v>
      </c>
      <c r="AL170" s="42">
        <f t="shared" si="18"/>
        <v>59</v>
      </c>
      <c r="AM170" s="3"/>
      <c r="AN170" s="3"/>
      <c r="AO170" s="3"/>
      <c r="AP170" s="3"/>
      <c r="AQ170" s="3"/>
      <c r="AR170" s="3"/>
      <c r="AS170" s="3"/>
      <c r="AT170" s="3"/>
      <c r="AU170" s="3"/>
      <c r="AW170" s="3"/>
      <c r="AX170" s="3"/>
      <c r="AY170" s="3" t="s">
        <v>3003</v>
      </c>
      <c r="AZ170" s="3">
        <v>41</v>
      </c>
      <c r="BB170" s="24">
        <v>1</v>
      </c>
      <c r="BC170" s="52">
        <v>1</v>
      </c>
      <c r="BE170" s="211" t="s">
        <v>2970</v>
      </c>
      <c r="BF170" s="3">
        <v>-28.599999999999994</v>
      </c>
      <c r="BL170" s="3">
        <v>5</v>
      </c>
    </row>
    <row r="171" spans="1:102" ht="15" x14ac:dyDescent="0.25">
      <c r="A171" s="3">
        <v>170</v>
      </c>
      <c r="B171" s="3">
        <v>140</v>
      </c>
      <c r="C171" s="21">
        <v>14</v>
      </c>
      <c r="D171" s="904" t="s">
        <v>160</v>
      </c>
      <c r="G171" s="323">
        <v>275</v>
      </c>
      <c r="H171" s="3">
        <v>275</v>
      </c>
      <c r="I171" s="12">
        <v>275</v>
      </c>
      <c r="J171" s="49"/>
      <c r="K171" s="49"/>
      <c r="L171" s="49"/>
      <c r="M171" s="49"/>
      <c r="N171" s="49"/>
      <c r="O171" s="49"/>
      <c r="P171" s="49"/>
      <c r="Q171" s="49"/>
      <c r="R171" s="49"/>
      <c r="S171" s="49"/>
      <c r="T171" s="49"/>
      <c r="U171" s="49"/>
      <c r="V171" s="499"/>
      <c r="W171" s="435" t="s">
        <v>2962</v>
      </c>
      <c r="X171" s="435" t="s">
        <v>2962</v>
      </c>
      <c r="Y171" s="1254"/>
      <c r="Z171" s="435" t="s">
        <v>1131</v>
      </c>
      <c r="AA171" s="11"/>
      <c r="AB171" s="11"/>
      <c r="AC171" s="11"/>
      <c r="AD171" s="230" t="s">
        <v>3072</v>
      </c>
      <c r="AI171" s="254" t="s">
        <v>2967</v>
      </c>
      <c r="AJ171" s="6"/>
      <c r="AK171" s="43" t="s">
        <v>2968</v>
      </c>
      <c r="AL171" s="42">
        <f t="shared" si="18"/>
        <v>55</v>
      </c>
      <c r="AM171" s="3"/>
      <c r="AN171" s="3"/>
      <c r="AO171" s="3"/>
      <c r="AP171" s="3"/>
      <c r="AQ171" s="3"/>
      <c r="AR171" s="3"/>
      <c r="AS171" s="3"/>
      <c r="AT171" s="3"/>
      <c r="AU171" s="3"/>
      <c r="AW171" s="3"/>
      <c r="AX171" s="3"/>
      <c r="AY171" s="3" t="s">
        <v>3003</v>
      </c>
      <c r="AZ171" s="3">
        <v>45</v>
      </c>
      <c r="BB171" s="24">
        <v>1</v>
      </c>
      <c r="BC171" s="167">
        <v>1</v>
      </c>
      <c r="BE171" s="211" t="s">
        <v>2970</v>
      </c>
      <c r="BF171" s="3">
        <v>-40.400000000000006</v>
      </c>
      <c r="BL171" s="3">
        <v>5</v>
      </c>
    </row>
    <row r="172" spans="1:102" ht="15" x14ac:dyDescent="0.25">
      <c r="A172" s="3">
        <v>171</v>
      </c>
      <c r="B172" s="3">
        <v>141</v>
      </c>
      <c r="C172" s="21">
        <v>14</v>
      </c>
      <c r="D172" s="904" t="s">
        <v>161</v>
      </c>
      <c r="G172" s="323">
        <v>180</v>
      </c>
      <c r="H172" s="3">
        <v>180</v>
      </c>
      <c r="I172" s="12">
        <v>180</v>
      </c>
      <c r="J172" s="49"/>
      <c r="K172" s="49"/>
      <c r="L172" s="49"/>
      <c r="M172" s="49"/>
      <c r="N172" s="49"/>
      <c r="O172" s="49"/>
      <c r="P172" s="49"/>
      <c r="Q172" s="49"/>
      <c r="R172" s="49"/>
      <c r="S172" s="49"/>
      <c r="T172" s="49"/>
      <c r="U172" s="49"/>
      <c r="V172" s="499"/>
      <c r="W172" s="435" t="s">
        <v>2962</v>
      </c>
      <c r="X172" s="435" t="s">
        <v>2962</v>
      </c>
      <c r="Y172" s="1254"/>
      <c r="Z172" s="435" t="s">
        <v>1131</v>
      </c>
      <c r="AA172" s="11"/>
      <c r="AB172" s="11"/>
      <c r="AC172" s="11"/>
      <c r="AD172" s="230" t="s">
        <v>3072</v>
      </c>
      <c r="AI172" s="254" t="s">
        <v>2967</v>
      </c>
      <c r="AJ172" s="6"/>
      <c r="AK172" s="6" t="s">
        <v>3141</v>
      </c>
      <c r="AL172" s="4">
        <v>70</v>
      </c>
      <c r="AN172" s="464">
        <v>9</v>
      </c>
      <c r="AO172" s="464"/>
      <c r="AP172" s="464">
        <v>1</v>
      </c>
      <c r="AQ172" s="464"/>
      <c r="AR172" s="464">
        <v>10</v>
      </c>
      <c r="AS172" s="66"/>
      <c r="AT172" s="66"/>
      <c r="AU172" s="66"/>
      <c r="AV172" s="6" t="s">
        <v>3142</v>
      </c>
      <c r="AW172" s="3">
        <v>55</v>
      </c>
      <c r="AX172" s="3"/>
      <c r="AY172" s="3" t="s">
        <v>3143</v>
      </c>
      <c r="AZ172" s="3">
        <v>25</v>
      </c>
      <c r="BA172" s="46"/>
      <c r="BB172" s="24">
        <v>1</v>
      </c>
      <c r="BC172" s="167">
        <v>1</v>
      </c>
      <c r="BE172" s="211" t="s">
        <v>2970</v>
      </c>
      <c r="BF172" s="46"/>
      <c r="BL172" s="3">
        <v>5</v>
      </c>
    </row>
    <row r="173" spans="1:102" s="331" customFormat="1" ht="70.5" customHeight="1" x14ac:dyDescent="0.25">
      <c r="A173" s="269">
        <v>172</v>
      </c>
      <c r="B173" s="269">
        <v>142</v>
      </c>
      <c r="C173" s="21">
        <v>142</v>
      </c>
      <c r="D173" s="907" t="s">
        <v>162</v>
      </c>
      <c r="E173" s="332" t="s">
        <v>1039</v>
      </c>
      <c r="F173" s="733"/>
      <c r="G173" s="377">
        <v>672</v>
      </c>
      <c r="H173" s="269"/>
      <c r="I173" s="767">
        <v>672</v>
      </c>
      <c r="J173" s="269"/>
      <c r="K173" s="269"/>
      <c r="L173" s="269"/>
      <c r="M173" s="269">
        <v>1</v>
      </c>
      <c r="N173" s="269"/>
      <c r="O173" s="269"/>
      <c r="P173" s="269"/>
      <c r="Q173" s="269"/>
      <c r="R173" s="269"/>
      <c r="S173" s="269"/>
      <c r="T173" s="269"/>
      <c r="U173" s="269"/>
      <c r="V173" s="670"/>
      <c r="W173" s="440" t="s">
        <v>1731</v>
      </c>
      <c r="X173" s="440" t="s">
        <v>1731</v>
      </c>
      <c r="Y173" s="1260"/>
      <c r="Z173" s="326" t="s">
        <v>3138</v>
      </c>
      <c r="AA173" s="327"/>
      <c r="AB173" s="327" t="s">
        <v>3144</v>
      </c>
      <c r="AC173" s="327"/>
      <c r="AD173" s="690" t="s">
        <v>1101</v>
      </c>
      <c r="AE173" s="275"/>
      <c r="AF173" s="275"/>
      <c r="AG173" s="328"/>
      <c r="AH173" s="328"/>
      <c r="AI173" s="440" t="s">
        <v>3145</v>
      </c>
      <c r="AJ173" s="275"/>
      <c r="AK173" s="275" t="s">
        <v>3146</v>
      </c>
      <c r="AL173" s="329"/>
      <c r="AM173" s="329"/>
      <c r="AN173" s="329"/>
      <c r="AO173" s="329"/>
      <c r="AP173" s="329"/>
      <c r="AQ173" s="329"/>
      <c r="AR173" s="330">
        <v>70</v>
      </c>
      <c r="AS173" s="330">
        <v>16</v>
      </c>
      <c r="AT173" s="330"/>
      <c r="AU173" s="330"/>
      <c r="AV173" s="6"/>
      <c r="AW173" s="3"/>
      <c r="AX173" s="3"/>
      <c r="AY173" s="3"/>
      <c r="AZ173" s="3"/>
      <c r="BA173" s="269"/>
      <c r="BB173" s="1182"/>
      <c r="BC173" s="328"/>
      <c r="BD173" s="1183">
        <v>1</v>
      </c>
      <c r="BE173" s="326" t="s">
        <v>1039</v>
      </c>
      <c r="BF173" s="269"/>
      <c r="BG173" s="748"/>
      <c r="BH173" s="327"/>
      <c r="BI173" s="269"/>
      <c r="BJ173" s="748"/>
      <c r="BK173" s="325"/>
      <c r="BL173" s="269">
        <v>1</v>
      </c>
      <c r="BM173" s="269"/>
      <c r="BN173" s="326"/>
      <c r="BO173" s="327"/>
      <c r="BP173" s="327"/>
      <c r="BQ173" s="327"/>
      <c r="BR173" s="328"/>
      <c r="BS173" s="327"/>
      <c r="BT173" s="733"/>
      <c r="BU173" s="328"/>
      <c r="BV173" s="328"/>
      <c r="BW173" s="326"/>
      <c r="BX173" s="328"/>
      <c r="BY173" s="327"/>
      <c r="BZ173" s="327"/>
      <c r="CA173" s="328"/>
      <c r="CB173" s="327"/>
      <c r="CC173" s="733"/>
      <c r="CD173" s="328"/>
      <c r="CE173" s="328"/>
      <c r="CF173" s="326" t="s">
        <v>2979</v>
      </c>
      <c r="CG173" s="328">
        <v>1</v>
      </c>
      <c r="CH173" s="327"/>
      <c r="CI173" s="275"/>
      <c r="CJ173" s="328"/>
      <c r="CK173" s="327"/>
      <c r="CL173" s="733">
        <v>4</v>
      </c>
      <c r="CM173" s="328"/>
      <c r="CN173" s="328"/>
      <c r="CP173" s="328"/>
      <c r="CQ173" s="328"/>
      <c r="CR173" s="328"/>
      <c r="CS173" s="275"/>
      <c r="CT173" s="328"/>
      <c r="CU173" s="328"/>
      <c r="CV173" s="325"/>
      <c r="CW173" s="269"/>
      <c r="CX173" s="269"/>
    </row>
    <row r="174" spans="1:102" ht="70.5" customHeight="1" x14ac:dyDescent="0.25">
      <c r="A174" s="3">
        <v>173</v>
      </c>
      <c r="B174" s="3">
        <v>142</v>
      </c>
      <c r="C174" s="21">
        <v>142</v>
      </c>
      <c r="D174" s="898" t="s">
        <v>162</v>
      </c>
      <c r="E174" s="64" t="s">
        <v>1005</v>
      </c>
      <c r="G174" s="370">
        <v>714</v>
      </c>
      <c r="I174" s="768">
        <v>714</v>
      </c>
      <c r="M174" s="3">
        <v>1</v>
      </c>
      <c r="S174" s="49">
        <v>1</v>
      </c>
      <c r="U174" s="3">
        <v>1</v>
      </c>
      <c r="W174" s="254" t="s">
        <v>1731</v>
      </c>
      <c r="X174" s="254" t="s">
        <v>1731</v>
      </c>
      <c r="Y174" s="1257"/>
      <c r="Z174" s="211" t="s">
        <v>3138</v>
      </c>
      <c r="AA174" s="11"/>
      <c r="AB174" s="11" t="s">
        <v>3144</v>
      </c>
      <c r="AC174" s="11"/>
      <c r="AD174" s="230" t="s">
        <v>1291</v>
      </c>
      <c r="AI174" s="440" t="s">
        <v>3145</v>
      </c>
      <c r="AJ174" s="275"/>
      <c r="AK174" s="43" t="s">
        <v>3146</v>
      </c>
      <c r="AL174" s="224"/>
      <c r="AM174" s="224"/>
      <c r="AN174" s="224"/>
      <c r="AO174" s="224"/>
      <c r="AP174" s="224"/>
      <c r="AQ174" s="224"/>
      <c r="AR174" s="222">
        <v>65</v>
      </c>
      <c r="AS174" s="222">
        <v>22</v>
      </c>
      <c r="AT174" s="222"/>
      <c r="AU174" s="222"/>
      <c r="AW174" s="3"/>
      <c r="AX174" s="3"/>
      <c r="AY174" s="4" t="s">
        <v>3147</v>
      </c>
      <c r="AZ174" s="4">
        <v>0.98</v>
      </c>
      <c r="BB174" s="577"/>
      <c r="BC174" s="167">
        <v>1</v>
      </c>
      <c r="BE174" s="211" t="s">
        <v>3148</v>
      </c>
      <c r="BF174" s="3">
        <v>-2</v>
      </c>
      <c r="BL174" s="3">
        <v>1</v>
      </c>
      <c r="CF174" s="211" t="s">
        <v>2979</v>
      </c>
      <c r="CG174" s="4">
        <v>5</v>
      </c>
      <c r="CL174" s="14">
        <v>4</v>
      </c>
    </row>
    <row r="175" spans="1:102" ht="60" x14ac:dyDescent="0.25">
      <c r="A175" s="3">
        <v>174</v>
      </c>
      <c r="B175" s="3">
        <v>142</v>
      </c>
      <c r="C175" s="21">
        <v>142</v>
      </c>
      <c r="D175" s="898" t="s">
        <v>162</v>
      </c>
      <c r="E175" s="64" t="s">
        <v>1005</v>
      </c>
      <c r="G175" s="370">
        <v>714</v>
      </c>
      <c r="I175" s="768">
        <v>714</v>
      </c>
      <c r="M175" s="3">
        <v>1</v>
      </c>
      <c r="S175" s="49">
        <v>1</v>
      </c>
      <c r="U175" s="3">
        <v>1</v>
      </c>
      <c r="W175" s="254" t="s">
        <v>1731</v>
      </c>
      <c r="X175" s="254" t="s">
        <v>1731</v>
      </c>
      <c r="Y175" s="1257"/>
      <c r="Z175" s="211" t="s">
        <v>3138</v>
      </c>
      <c r="AA175" s="11"/>
      <c r="AB175" s="11" t="s">
        <v>3144</v>
      </c>
      <c r="AC175" s="11"/>
      <c r="AD175" s="230" t="s">
        <v>1291</v>
      </c>
      <c r="AI175" s="440" t="s">
        <v>3145</v>
      </c>
      <c r="AJ175" s="275"/>
      <c r="AK175" s="43" t="s">
        <v>3146</v>
      </c>
      <c r="AL175" s="224"/>
      <c r="AM175" s="224"/>
      <c r="AN175" s="224"/>
      <c r="AO175" s="224"/>
      <c r="AP175" s="224"/>
      <c r="AQ175" s="224"/>
      <c r="AR175" s="222">
        <v>65</v>
      </c>
      <c r="AS175" s="222">
        <v>22</v>
      </c>
      <c r="AT175" s="222"/>
      <c r="AU175" s="222"/>
      <c r="AW175" s="3"/>
      <c r="AX175" s="3"/>
      <c r="AY175" s="3"/>
      <c r="BB175" s="577"/>
      <c r="BC175" s="4">
        <v>1</v>
      </c>
      <c r="BE175" s="211" t="s">
        <v>3149</v>
      </c>
      <c r="BF175" s="3">
        <v>-1</v>
      </c>
      <c r="BL175" s="3">
        <v>1</v>
      </c>
      <c r="CF175" s="211" t="s">
        <v>2979</v>
      </c>
    </row>
    <row r="176" spans="1:102" ht="111.75" customHeight="1" x14ac:dyDescent="0.25">
      <c r="A176" s="3">
        <v>175</v>
      </c>
      <c r="B176" s="3">
        <v>143</v>
      </c>
      <c r="C176" s="21">
        <v>143</v>
      </c>
      <c r="D176" s="898" t="s">
        <v>3150</v>
      </c>
      <c r="E176" s="64" t="s">
        <v>3151</v>
      </c>
      <c r="G176" s="370">
        <v>683</v>
      </c>
      <c r="H176" s="3">
        <v>983</v>
      </c>
      <c r="I176" s="12">
        <v>683</v>
      </c>
      <c r="J176" s="3">
        <v>1</v>
      </c>
      <c r="K176" s="3">
        <v>1</v>
      </c>
      <c r="L176" s="3">
        <v>1</v>
      </c>
      <c r="M176" s="3">
        <v>1</v>
      </c>
      <c r="S176" s="3">
        <v>1</v>
      </c>
      <c r="U176" s="3">
        <v>1</v>
      </c>
      <c r="W176" s="435" t="s">
        <v>1731</v>
      </c>
      <c r="X176" s="435" t="s">
        <v>1731</v>
      </c>
      <c r="Y176" s="1254"/>
      <c r="Z176" s="213" t="s">
        <v>3138</v>
      </c>
      <c r="AA176" s="166"/>
      <c r="AB176" s="11" t="s">
        <v>3152</v>
      </c>
      <c r="AC176" s="11"/>
      <c r="AD176" s="339" t="s">
        <v>1301</v>
      </c>
      <c r="AI176" s="254" t="s">
        <v>3145</v>
      </c>
      <c r="AJ176" s="6"/>
      <c r="AK176" s="6" t="s">
        <v>3153</v>
      </c>
      <c r="AL176" s="4">
        <v>30.4</v>
      </c>
      <c r="AM176" s="4">
        <v>14.4</v>
      </c>
      <c r="AR176" s="4">
        <v>23.9</v>
      </c>
      <c r="AS176" s="4">
        <v>11.9</v>
      </c>
      <c r="BB176" s="20"/>
      <c r="BC176" s="4">
        <v>1</v>
      </c>
      <c r="BE176" s="211" t="s">
        <v>3154</v>
      </c>
      <c r="BF176" s="3">
        <v>3</v>
      </c>
      <c r="BL176" s="3">
        <v>1</v>
      </c>
      <c r="CF176" s="211" t="s">
        <v>3155</v>
      </c>
      <c r="CG176" s="4">
        <v>-9</v>
      </c>
      <c r="CH176" s="11" t="s">
        <v>3156</v>
      </c>
      <c r="CL176" s="14">
        <v>4</v>
      </c>
    </row>
    <row r="177" spans="1:102" ht="60" x14ac:dyDescent="0.25">
      <c r="A177" s="3">
        <v>176</v>
      </c>
      <c r="B177" s="3">
        <v>143</v>
      </c>
      <c r="C177" s="21">
        <v>143</v>
      </c>
      <c r="D177" s="898" t="s">
        <v>3150</v>
      </c>
      <c r="E177" s="64" t="s">
        <v>3151</v>
      </c>
      <c r="G177" s="323">
        <v>683</v>
      </c>
      <c r="H177" s="3">
        <v>983</v>
      </c>
      <c r="I177" s="12">
        <v>683</v>
      </c>
      <c r="J177" s="3">
        <v>1</v>
      </c>
      <c r="K177" s="3">
        <v>1</v>
      </c>
      <c r="L177" s="3">
        <v>1</v>
      </c>
      <c r="M177" s="3">
        <v>1</v>
      </c>
      <c r="S177" s="3">
        <v>1</v>
      </c>
      <c r="U177" s="3">
        <v>1</v>
      </c>
      <c r="W177" s="435" t="s">
        <v>1731</v>
      </c>
      <c r="X177" s="435" t="s">
        <v>1731</v>
      </c>
      <c r="Y177" s="1254"/>
      <c r="Z177" s="213" t="s">
        <v>3138</v>
      </c>
      <c r="AA177" s="166"/>
      <c r="AB177" s="11"/>
      <c r="AC177" s="11"/>
      <c r="AD177" s="339" t="s">
        <v>1301</v>
      </c>
      <c r="AI177" s="254" t="s">
        <v>3145</v>
      </c>
      <c r="AJ177" s="6"/>
      <c r="AK177" s="6" t="s">
        <v>3157</v>
      </c>
      <c r="AL177" s="4">
        <v>27.1</v>
      </c>
      <c r="AM177" s="4">
        <v>10.9</v>
      </c>
      <c r="AN177" s="4">
        <v>7.7</v>
      </c>
      <c r="AO177" s="4">
        <v>5.9</v>
      </c>
      <c r="AR177" s="4">
        <v>22.8</v>
      </c>
      <c r="AS177" s="4">
        <v>12.4</v>
      </c>
      <c r="BB177" s="20"/>
      <c r="BC177" s="4">
        <v>1</v>
      </c>
      <c r="BE177" s="211" t="s">
        <v>3154</v>
      </c>
      <c r="BF177" s="3">
        <v>4.7</v>
      </c>
      <c r="BL177" s="3">
        <v>1</v>
      </c>
      <c r="BN177" s="211" t="s">
        <v>3155</v>
      </c>
      <c r="BO177" s="4">
        <v>-1.9</v>
      </c>
      <c r="BP177" s="11" t="s">
        <v>3158</v>
      </c>
      <c r="BU177" s="4">
        <v>2</v>
      </c>
      <c r="CF177" s="211" t="s">
        <v>3155</v>
      </c>
      <c r="CG177" s="4">
        <v>4.3</v>
      </c>
      <c r="CH177" s="11" t="s">
        <v>3159</v>
      </c>
      <c r="CL177" s="14">
        <v>4</v>
      </c>
    </row>
    <row r="178" spans="1:102" s="298" customFormat="1" ht="30" x14ac:dyDescent="0.25">
      <c r="A178" s="228">
        <v>177</v>
      </c>
      <c r="B178" s="228">
        <v>143</v>
      </c>
      <c r="C178" s="21">
        <v>143</v>
      </c>
      <c r="D178" s="908" t="s">
        <v>3150</v>
      </c>
      <c r="E178" s="313" t="s">
        <v>3160</v>
      </c>
      <c r="F178" s="750"/>
      <c r="G178" s="378">
        <v>594</v>
      </c>
      <c r="H178" s="228">
        <v>992</v>
      </c>
      <c r="I178" s="277">
        <v>594</v>
      </c>
      <c r="J178" s="228"/>
      <c r="K178" s="228"/>
      <c r="L178" s="228"/>
      <c r="M178" s="228"/>
      <c r="N178" s="228"/>
      <c r="O178" s="228"/>
      <c r="P178" s="228"/>
      <c r="Q178" s="228"/>
      <c r="R178" s="228"/>
      <c r="S178" s="228"/>
      <c r="T178" s="228"/>
      <c r="U178" s="228"/>
      <c r="V178" s="671"/>
      <c r="W178" s="441" t="s">
        <v>1731</v>
      </c>
      <c r="X178" s="441" t="s">
        <v>1731</v>
      </c>
      <c r="Y178" s="1261"/>
      <c r="Z178" s="295" t="s">
        <v>3138</v>
      </c>
      <c r="AA178" s="302"/>
      <c r="AB178" s="302"/>
      <c r="AC178" s="302"/>
      <c r="AD178" s="357" t="s">
        <v>1101</v>
      </c>
      <c r="AE178" s="280"/>
      <c r="AF178" s="280"/>
      <c r="AG178" s="297"/>
      <c r="AH178" s="297"/>
      <c r="AI178" s="441" t="s">
        <v>3145</v>
      </c>
      <c r="AJ178" s="280"/>
      <c r="AK178" s="280" t="s">
        <v>3161</v>
      </c>
      <c r="AL178" s="297">
        <v>30.9</v>
      </c>
      <c r="AM178" s="297">
        <v>12.8</v>
      </c>
      <c r="AN178" s="297"/>
      <c r="AO178" s="297"/>
      <c r="AP178" s="297"/>
      <c r="AQ178" s="297"/>
      <c r="AR178" s="297">
        <v>30.4</v>
      </c>
      <c r="AS178" s="297">
        <v>14.4</v>
      </c>
      <c r="AT178" s="297"/>
      <c r="AU178" s="297"/>
      <c r="AV178" s="280"/>
      <c r="AW178" s="297"/>
      <c r="AX178" s="297"/>
      <c r="AY178" s="297"/>
      <c r="AZ178" s="228"/>
      <c r="BA178" s="228"/>
      <c r="BB178" s="1184"/>
      <c r="BC178" s="297"/>
      <c r="BD178" s="1183">
        <v>1</v>
      </c>
      <c r="BE178" s="326" t="s">
        <v>3162</v>
      </c>
      <c r="BF178" s="269">
        <v>-11.3</v>
      </c>
      <c r="BG178" s="748"/>
      <c r="BH178" s="327"/>
      <c r="BI178" s="269"/>
      <c r="BJ178" s="748"/>
      <c r="BK178" s="325"/>
      <c r="BL178" s="269">
        <v>1</v>
      </c>
      <c r="BM178" s="269"/>
      <c r="BN178" s="326"/>
      <c r="BO178" s="327"/>
      <c r="BP178" s="327"/>
      <c r="BQ178" s="327"/>
      <c r="BR178" s="328"/>
      <c r="BS178" s="327"/>
      <c r="BT178" s="733"/>
      <c r="BU178" s="328"/>
      <c r="BV178" s="328"/>
      <c r="BW178" s="326"/>
      <c r="BX178" s="328"/>
      <c r="BY178" s="327"/>
      <c r="BZ178" s="327"/>
      <c r="CA178" s="328"/>
      <c r="CB178" s="327"/>
      <c r="CC178" s="733"/>
      <c r="CD178" s="328"/>
      <c r="CE178" s="328"/>
      <c r="CF178" s="326" t="s">
        <v>1039</v>
      </c>
      <c r="CG178" s="328"/>
      <c r="CH178" s="327"/>
      <c r="CI178" s="275"/>
      <c r="CJ178" s="328"/>
      <c r="CK178" s="327"/>
      <c r="CL178" s="733"/>
      <c r="CM178" s="328"/>
      <c r="CN178" s="328"/>
      <c r="CP178" s="328"/>
      <c r="CQ178" s="328"/>
      <c r="CR178" s="328"/>
      <c r="CS178" s="275"/>
      <c r="CT178" s="328"/>
      <c r="CU178" s="328"/>
      <c r="CV178" s="325"/>
      <c r="CW178" s="269"/>
      <c r="CX178" s="269"/>
    </row>
    <row r="179" spans="1:102" s="298" customFormat="1" ht="30" x14ac:dyDescent="0.25">
      <c r="A179" s="228">
        <v>178</v>
      </c>
      <c r="B179" s="228">
        <v>143</v>
      </c>
      <c r="C179" s="21">
        <v>143</v>
      </c>
      <c r="D179" s="908" t="s">
        <v>3150</v>
      </c>
      <c r="E179" s="313" t="s">
        <v>3163</v>
      </c>
      <c r="F179" s="750"/>
      <c r="G179" s="378">
        <v>594</v>
      </c>
      <c r="H179" s="228">
        <v>992</v>
      </c>
      <c r="I179" s="277">
        <v>594</v>
      </c>
      <c r="J179" s="228"/>
      <c r="K179" s="228"/>
      <c r="L179" s="228"/>
      <c r="M179" s="228"/>
      <c r="N179" s="228"/>
      <c r="O179" s="228"/>
      <c r="P179" s="228"/>
      <c r="Q179" s="228"/>
      <c r="R179" s="228"/>
      <c r="S179" s="228"/>
      <c r="T179" s="228"/>
      <c r="U179" s="228"/>
      <c r="V179" s="671"/>
      <c r="W179" s="441" t="s">
        <v>1731</v>
      </c>
      <c r="X179" s="441" t="s">
        <v>1731</v>
      </c>
      <c r="Y179" s="1261"/>
      <c r="Z179" s="295" t="s">
        <v>3138</v>
      </c>
      <c r="AA179" s="302"/>
      <c r="AB179" s="302"/>
      <c r="AC179" s="302"/>
      <c r="AD179" s="357" t="s">
        <v>1101</v>
      </c>
      <c r="AE179" s="280"/>
      <c r="AF179" s="280"/>
      <c r="AG179" s="297"/>
      <c r="AH179" s="297"/>
      <c r="AI179" s="441" t="s">
        <v>3145</v>
      </c>
      <c r="AJ179" s="280"/>
      <c r="AK179" s="280" t="s">
        <v>3164</v>
      </c>
      <c r="AL179" s="297">
        <v>34.4</v>
      </c>
      <c r="AM179" s="297">
        <v>11</v>
      </c>
      <c r="AN179" s="297">
        <v>7.1</v>
      </c>
      <c r="AO179" s="297">
        <v>5.3</v>
      </c>
      <c r="AP179" s="297"/>
      <c r="AQ179" s="297"/>
      <c r="AR179" s="297">
        <v>29.2</v>
      </c>
      <c r="AS179" s="297">
        <v>8.9</v>
      </c>
      <c r="AT179" s="297"/>
      <c r="AU179" s="297"/>
      <c r="AV179" s="280"/>
      <c r="AW179" s="297"/>
      <c r="AX179" s="297"/>
      <c r="AY179" s="297"/>
      <c r="AZ179" s="228"/>
      <c r="BA179" s="228"/>
      <c r="BB179" s="1184"/>
      <c r="BC179" s="297"/>
      <c r="BD179" s="1183">
        <v>1</v>
      </c>
      <c r="BE179" s="326" t="s">
        <v>3165</v>
      </c>
      <c r="BF179" s="269">
        <v>-1.3</v>
      </c>
      <c r="BG179" s="748"/>
      <c r="BH179" s="327"/>
      <c r="BI179" s="269"/>
      <c r="BJ179" s="748"/>
      <c r="BK179" s="325"/>
      <c r="BL179" s="269">
        <v>1</v>
      </c>
      <c r="BM179" s="269"/>
      <c r="BN179" s="326"/>
      <c r="BO179" s="327"/>
      <c r="BP179" s="327"/>
      <c r="BQ179" s="327"/>
      <c r="BR179" s="328"/>
      <c r="BS179" s="327"/>
      <c r="BT179" s="733"/>
      <c r="BU179" s="328"/>
      <c r="BV179" s="328"/>
      <c r="BW179" s="326"/>
      <c r="BX179" s="328"/>
      <c r="BY179" s="327"/>
      <c r="BZ179" s="327"/>
      <c r="CA179" s="328"/>
      <c r="CB179" s="327"/>
      <c r="CC179" s="733"/>
      <c r="CD179" s="328"/>
      <c r="CE179" s="328"/>
      <c r="CF179" s="326" t="s">
        <v>1039</v>
      </c>
      <c r="CG179" s="328"/>
      <c r="CH179" s="327"/>
      <c r="CI179" s="275"/>
      <c r="CJ179" s="328"/>
      <c r="CK179" s="327"/>
      <c r="CL179" s="733"/>
      <c r="CM179" s="328"/>
      <c r="CN179" s="328"/>
      <c r="CP179" s="328"/>
      <c r="CQ179" s="328"/>
      <c r="CR179" s="328"/>
      <c r="CS179" s="275"/>
      <c r="CT179" s="328"/>
      <c r="CU179" s="328"/>
      <c r="CV179" s="325"/>
      <c r="CW179" s="269"/>
      <c r="CX179" s="269"/>
    </row>
    <row r="180" spans="1:102" ht="89.25" customHeight="1" x14ac:dyDescent="0.25">
      <c r="A180" s="3">
        <v>179</v>
      </c>
      <c r="B180" s="3">
        <v>143</v>
      </c>
      <c r="C180" s="21">
        <v>143</v>
      </c>
      <c r="D180" s="898" t="s">
        <v>3150</v>
      </c>
      <c r="E180" s="64" t="s">
        <v>3151</v>
      </c>
      <c r="G180" s="323">
        <v>683</v>
      </c>
      <c r="H180" s="3">
        <v>983</v>
      </c>
      <c r="I180" s="12">
        <v>683</v>
      </c>
      <c r="J180" s="3">
        <v>1</v>
      </c>
      <c r="K180" s="3">
        <v>1</v>
      </c>
      <c r="L180" s="3">
        <v>1</v>
      </c>
      <c r="M180" s="3">
        <v>1</v>
      </c>
      <c r="S180" s="3">
        <v>1</v>
      </c>
      <c r="U180" s="3">
        <v>1</v>
      </c>
      <c r="W180" s="435" t="s">
        <v>1731</v>
      </c>
      <c r="X180" s="435" t="s">
        <v>1731</v>
      </c>
      <c r="Y180" s="1254"/>
      <c r="Z180" s="213" t="s">
        <v>3138</v>
      </c>
      <c r="AA180" s="166"/>
      <c r="AB180" s="11" t="s">
        <v>3166</v>
      </c>
      <c r="AC180" s="11"/>
      <c r="AD180" s="339" t="s">
        <v>1301</v>
      </c>
      <c r="AI180" s="254" t="s">
        <v>3145</v>
      </c>
      <c r="AJ180" s="6"/>
      <c r="AK180" s="6" t="s">
        <v>3167</v>
      </c>
      <c r="AL180" s="4">
        <v>10.199999999999999</v>
      </c>
      <c r="AM180" s="4">
        <v>8.9</v>
      </c>
      <c r="AR180" s="4">
        <v>12.2</v>
      </c>
      <c r="AS180" s="4">
        <v>5.3</v>
      </c>
      <c r="BB180" s="20"/>
      <c r="BC180" s="66">
        <v>1</v>
      </c>
      <c r="BE180" s="211" t="s">
        <v>3168</v>
      </c>
      <c r="BF180" s="3">
        <v>3.3</v>
      </c>
      <c r="BL180" s="3">
        <v>1</v>
      </c>
      <c r="CF180" s="211" t="s">
        <v>3155</v>
      </c>
      <c r="CG180" s="4">
        <v>3.1</v>
      </c>
      <c r="CH180" s="11" t="s">
        <v>3169</v>
      </c>
      <c r="CL180" s="14">
        <v>4</v>
      </c>
    </row>
    <row r="181" spans="1:102" ht="60" x14ac:dyDescent="0.25">
      <c r="A181" s="3">
        <v>180</v>
      </c>
      <c r="B181" s="3">
        <v>143</v>
      </c>
      <c r="C181" s="21">
        <v>143</v>
      </c>
      <c r="D181" s="898" t="s">
        <v>3150</v>
      </c>
      <c r="E181" s="64" t="s">
        <v>3151</v>
      </c>
      <c r="G181" s="323">
        <v>683</v>
      </c>
      <c r="H181" s="3">
        <v>983</v>
      </c>
      <c r="I181" s="12">
        <v>683</v>
      </c>
      <c r="J181" s="3">
        <v>1</v>
      </c>
      <c r="K181" s="3">
        <v>1</v>
      </c>
      <c r="L181" s="3">
        <v>1</v>
      </c>
      <c r="M181" s="3">
        <v>1</v>
      </c>
      <c r="S181" s="3">
        <v>1</v>
      </c>
      <c r="U181" s="3">
        <v>1</v>
      </c>
      <c r="W181" s="435" t="s">
        <v>1731</v>
      </c>
      <c r="X181" s="435" t="s">
        <v>1731</v>
      </c>
      <c r="Y181" s="1254"/>
      <c r="Z181" s="213" t="s">
        <v>3138</v>
      </c>
      <c r="AA181" s="166"/>
      <c r="AB181" s="11"/>
      <c r="AC181" s="11"/>
      <c r="AD181" s="339" t="s">
        <v>1301</v>
      </c>
      <c r="AI181" s="254" t="s">
        <v>3145</v>
      </c>
      <c r="AJ181" s="6"/>
      <c r="AK181" s="6" t="s">
        <v>3170</v>
      </c>
      <c r="AL181" s="4">
        <v>45.1</v>
      </c>
      <c r="AM181" s="4">
        <v>18.8</v>
      </c>
      <c r="AN181" s="4">
        <v>8</v>
      </c>
      <c r="AO181" s="4">
        <v>4.4000000000000004</v>
      </c>
      <c r="AR181" s="4">
        <v>33.299999999999997</v>
      </c>
      <c r="AS181" s="4">
        <v>8.8000000000000007</v>
      </c>
      <c r="BB181" s="20"/>
      <c r="BC181" s="66">
        <v>1</v>
      </c>
      <c r="BE181" s="211" t="s">
        <v>3168</v>
      </c>
      <c r="BF181" s="3">
        <v>-5.6</v>
      </c>
      <c r="BL181" s="3">
        <v>1</v>
      </c>
      <c r="BN181" s="211" t="s">
        <v>3155</v>
      </c>
      <c r="BO181" s="4">
        <v>0.2</v>
      </c>
      <c r="BP181" s="11" t="s">
        <v>3171</v>
      </c>
      <c r="BU181" s="4">
        <v>2</v>
      </c>
      <c r="CF181" s="211" t="s">
        <v>3155</v>
      </c>
      <c r="CG181" s="4">
        <v>-4.0999999999999996</v>
      </c>
      <c r="CH181" s="11" t="s">
        <v>3172</v>
      </c>
      <c r="CL181" s="14">
        <v>4</v>
      </c>
    </row>
    <row r="182" spans="1:102" s="331" customFormat="1" ht="30" x14ac:dyDescent="0.25">
      <c r="A182" s="269">
        <v>181</v>
      </c>
      <c r="B182" s="269">
        <v>143</v>
      </c>
      <c r="C182" s="21">
        <v>143</v>
      </c>
      <c r="D182" s="907" t="s">
        <v>3150</v>
      </c>
      <c r="E182" s="332" t="s">
        <v>1039</v>
      </c>
      <c r="F182" s="733"/>
      <c r="G182" s="379">
        <v>594</v>
      </c>
      <c r="H182" s="269">
        <v>992</v>
      </c>
      <c r="I182" s="270">
        <v>594</v>
      </c>
      <c r="J182" s="269"/>
      <c r="K182" s="269"/>
      <c r="L182" s="269"/>
      <c r="M182" s="269"/>
      <c r="N182" s="269"/>
      <c r="O182" s="269"/>
      <c r="P182" s="269"/>
      <c r="Q182" s="269"/>
      <c r="R182" s="269"/>
      <c r="S182" s="269"/>
      <c r="T182" s="269"/>
      <c r="U182" s="269"/>
      <c r="V182" s="670"/>
      <c r="W182" s="440" t="s">
        <v>1731</v>
      </c>
      <c r="X182" s="440" t="s">
        <v>1731</v>
      </c>
      <c r="Y182" s="1260"/>
      <c r="Z182" s="326" t="s">
        <v>3138</v>
      </c>
      <c r="AA182" s="327"/>
      <c r="AB182" s="327"/>
      <c r="AC182" s="327"/>
      <c r="AD182" s="690" t="s">
        <v>1101</v>
      </c>
      <c r="AE182" s="275"/>
      <c r="AF182" s="275"/>
      <c r="AG182" s="328"/>
      <c r="AH182" s="328"/>
      <c r="AI182" s="441" t="s">
        <v>3145</v>
      </c>
      <c r="AJ182" s="275"/>
      <c r="AK182" s="275" t="s">
        <v>3167</v>
      </c>
      <c r="AL182" s="328">
        <v>10.9</v>
      </c>
      <c r="AM182" s="328">
        <v>6.2</v>
      </c>
      <c r="AN182" s="328"/>
      <c r="AO182" s="328"/>
      <c r="AP182" s="328"/>
      <c r="AQ182" s="328"/>
      <c r="AR182" s="328">
        <v>12.8</v>
      </c>
      <c r="AS182" s="328">
        <v>9.9</v>
      </c>
      <c r="AT182" s="328"/>
      <c r="AU182" s="328"/>
      <c r="AV182" s="275"/>
      <c r="AW182" s="328"/>
      <c r="AX182" s="328"/>
      <c r="AY182" s="328"/>
      <c r="AZ182" s="269"/>
      <c r="BA182" s="269"/>
      <c r="BB182" s="1185"/>
      <c r="BC182" s="328"/>
      <c r="BD182" s="1183">
        <v>1</v>
      </c>
      <c r="BE182" s="326" t="s">
        <v>3173</v>
      </c>
      <c r="BF182" s="269">
        <v>-6.2</v>
      </c>
      <c r="BG182" s="748"/>
      <c r="BH182" s="327"/>
      <c r="BI182" s="269"/>
      <c r="BJ182" s="748"/>
      <c r="BK182" s="325"/>
      <c r="BL182" s="269">
        <v>1</v>
      </c>
      <c r="BM182" s="269"/>
      <c r="BN182" s="326"/>
      <c r="BO182" s="327"/>
      <c r="BP182" s="327"/>
      <c r="BQ182" s="327"/>
      <c r="BR182" s="328"/>
      <c r="BS182" s="327"/>
      <c r="BT182" s="733"/>
      <c r="BU182" s="328"/>
      <c r="BV182" s="328"/>
      <c r="BW182" s="326"/>
      <c r="BX182" s="328"/>
      <c r="BY182" s="327"/>
      <c r="BZ182" s="327"/>
      <c r="CA182" s="328"/>
      <c r="CB182" s="327"/>
      <c r="CC182" s="733"/>
      <c r="CD182" s="328"/>
      <c r="CE182" s="328"/>
      <c r="CF182" s="326" t="s">
        <v>1039</v>
      </c>
      <c r="CG182" s="328"/>
      <c r="CH182" s="327"/>
      <c r="CI182" s="275"/>
      <c r="CJ182" s="328"/>
      <c r="CK182" s="327"/>
      <c r="CL182" s="733"/>
      <c r="CM182" s="328"/>
      <c r="CN182" s="328"/>
      <c r="CP182" s="328"/>
      <c r="CQ182" s="328"/>
      <c r="CR182" s="328"/>
      <c r="CS182" s="275"/>
      <c r="CT182" s="328"/>
      <c r="CU182" s="328"/>
      <c r="CV182" s="325"/>
      <c r="CW182" s="269"/>
      <c r="CX182" s="269">
        <v>2</v>
      </c>
    </row>
    <row r="183" spans="1:102" s="331" customFormat="1" ht="30" x14ac:dyDescent="0.25">
      <c r="A183" s="269">
        <v>182</v>
      </c>
      <c r="B183" s="269">
        <v>143</v>
      </c>
      <c r="C183" s="21">
        <v>143</v>
      </c>
      <c r="D183" s="907" t="s">
        <v>3150</v>
      </c>
      <c r="E183" s="332" t="s">
        <v>1039</v>
      </c>
      <c r="F183" s="733"/>
      <c r="G183" s="379">
        <v>594</v>
      </c>
      <c r="H183" s="269">
        <v>992</v>
      </c>
      <c r="I183" s="270">
        <v>594</v>
      </c>
      <c r="J183" s="269"/>
      <c r="K183" s="269"/>
      <c r="L183" s="269"/>
      <c r="M183" s="269"/>
      <c r="N183" s="269"/>
      <c r="O183" s="269"/>
      <c r="P183" s="269"/>
      <c r="Q183" s="269"/>
      <c r="R183" s="269"/>
      <c r="S183" s="269"/>
      <c r="T183" s="269"/>
      <c r="U183" s="269"/>
      <c r="V183" s="670"/>
      <c r="W183" s="440" t="s">
        <v>1731</v>
      </c>
      <c r="X183" s="440" t="s">
        <v>1731</v>
      </c>
      <c r="Y183" s="1260"/>
      <c r="Z183" s="326" t="s">
        <v>3138</v>
      </c>
      <c r="AA183" s="327"/>
      <c r="AB183" s="327"/>
      <c r="AC183" s="327"/>
      <c r="AD183" s="690" t="s">
        <v>1101</v>
      </c>
      <c r="AE183" s="275"/>
      <c r="AF183" s="275"/>
      <c r="AG183" s="328"/>
      <c r="AH183" s="328"/>
      <c r="AI183" s="441" t="s">
        <v>3145</v>
      </c>
      <c r="AJ183" s="275"/>
      <c r="AK183" s="275" t="s">
        <v>3170</v>
      </c>
      <c r="AL183" s="328">
        <v>44.7</v>
      </c>
      <c r="AM183" s="328">
        <v>16.8</v>
      </c>
      <c r="AN183" s="328">
        <v>8.8000000000000007</v>
      </c>
      <c r="AO183" s="328">
        <v>5.7</v>
      </c>
      <c r="AP183" s="328"/>
      <c r="AQ183" s="328"/>
      <c r="AR183" s="328">
        <v>34.200000000000003</v>
      </c>
      <c r="AS183" s="328">
        <v>10.5</v>
      </c>
      <c r="AT183" s="328"/>
      <c r="AU183" s="328"/>
      <c r="AV183" s="275"/>
      <c r="AW183" s="328"/>
      <c r="AX183" s="328"/>
      <c r="AY183" s="328"/>
      <c r="AZ183" s="269"/>
      <c r="BA183" s="269"/>
      <c r="BB183" s="1185"/>
      <c r="BC183" s="328"/>
      <c r="BD183" s="1183">
        <v>1</v>
      </c>
      <c r="BE183" s="326" t="s">
        <v>3174</v>
      </c>
      <c r="BF183" s="269">
        <v>-2.4</v>
      </c>
      <c r="BG183" s="748"/>
      <c r="BH183" s="327"/>
      <c r="BI183" s="269"/>
      <c r="BJ183" s="748"/>
      <c r="BK183" s="325"/>
      <c r="BL183" s="269">
        <v>1</v>
      </c>
      <c r="BM183" s="269"/>
      <c r="BN183" s="326"/>
      <c r="BO183" s="327"/>
      <c r="BP183" s="327"/>
      <c r="BQ183" s="327"/>
      <c r="BR183" s="328"/>
      <c r="BS183" s="327"/>
      <c r="BT183" s="733"/>
      <c r="BU183" s="328"/>
      <c r="BV183" s="328"/>
      <c r="BW183" s="326"/>
      <c r="BX183" s="328"/>
      <c r="BY183" s="327"/>
      <c r="BZ183" s="327"/>
      <c r="CA183" s="328"/>
      <c r="CB183" s="327"/>
      <c r="CC183" s="733"/>
      <c r="CD183" s="328"/>
      <c r="CE183" s="328"/>
      <c r="CF183" s="326" t="s">
        <v>1039</v>
      </c>
      <c r="CG183" s="328"/>
      <c r="CH183" s="327"/>
      <c r="CI183" s="275"/>
      <c r="CJ183" s="328"/>
      <c r="CK183" s="327"/>
      <c r="CL183" s="733"/>
      <c r="CM183" s="328"/>
      <c r="CN183" s="328"/>
      <c r="CP183" s="328"/>
      <c r="CQ183" s="328"/>
      <c r="CR183" s="328"/>
      <c r="CS183" s="275"/>
      <c r="CT183" s="328"/>
      <c r="CU183" s="328"/>
      <c r="CV183" s="325"/>
      <c r="CW183" s="269"/>
      <c r="CX183" s="269">
        <v>2</v>
      </c>
    </row>
    <row r="184" spans="1:102" ht="105" x14ac:dyDescent="0.25">
      <c r="A184" s="3">
        <v>183</v>
      </c>
      <c r="B184" s="3">
        <v>144</v>
      </c>
      <c r="C184" s="21">
        <v>144</v>
      </c>
      <c r="D184" s="898" t="s">
        <v>168</v>
      </c>
      <c r="E184" s="64" t="s">
        <v>3175</v>
      </c>
      <c r="G184" s="323">
        <v>31</v>
      </c>
      <c r="I184" s="768">
        <v>31</v>
      </c>
      <c r="K184" s="3">
        <v>1</v>
      </c>
      <c r="S184" s="46">
        <v>1</v>
      </c>
      <c r="U184" s="46">
        <v>1</v>
      </c>
      <c r="W184" s="254" t="s">
        <v>1731</v>
      </c>
      <c r="X184" s="254" t="s">
        <v>1731</v>
      </c>
      <c r="Y184" s="1257"/>
      <c r="Z184" s="211" t="s">
        <v>3138</v>
      </c>
      <c r="AA184" s="11"/>
      <c r="AB184" s="11" t="s">
        <v>3176</v>
      </c>
      <c r="AC184" s="11"/>
      <c r="AD184" s="230" t="s">
        <v>3177</v>
      </c>
      <c r="AI184" s="254" t="s">
        <v>3145</v>
      </c>
      <c r="AJ184" s="6"/>
      <c r="AK184" s="6" t="s">
        <v>3178</v>
      </c>
      <c r="AL184" s="4">
        <v>2018</v>
      </c>
      <c r="AM184" s="4">
        <v>1302</v>
      </c>
      <c r="AR184" s="4">
        <v>198</v>
      </c>
      <c r="AS184" s="4">
        <v>338</v>
      </c>
      <c r="AV184" s="6" t="s">
        <v>3179</v>
      </c>
      <c r="AW184" s="4">
        <v>2215</v>
      </c>
      <c r="AX184" s="4">
        <v>1159</v>
      </c>
      <c r="BB184" s="577"/>
      <c r="BC184" s="66"/>
      <c r="BM184" s="3">
        <v>2</v>
      </c>
      <c r="CP184" s="6" t="s">
        <v>3180</v>
      </c>
      <c r="CS184" s="6" t="s">
        <v>3180</v>
      </c>
      <c r="CT184" s="222">
        <v>-44.635461331097801</v>
      </c>
      <c r="CX184" s="3">
        <v>2</v>
      </c>
    </row>
    <row r="185" spans="1:102" s="331" customFormat="1" ht="45" x14ac:dyDescent="0.25">
      <c r="A185" s="269">
        <v>184</v>
      </c>
      <c r="B185" s="269">
        <v>144</v>
      </c>
      <c r="C185" s="21">
        <v>144</v>
      </c>
      <c r="D185" s="907" t="s">
        <v>168</v>
      </c>
      <c r="E185" s="332" t="s">
        <v>1039</v>
      </c>
      <c r="F185" s="733"/>
      <c r="G185" s="379">
        <v>29</v>
      </c>
      <c r="H185" s="269"/>
      <c r="I185" s="767">
        <v>29</v>
      </c>
      <c r="J185" s="269"/>
      <c r="K185" s="269"/>
      <c r="L185" s="269"/>
      <c r="M185" s="269"/>
      <c r="N185" s="269"/>
      <c r="O185" s="269"/>
      <c r="P185" s="269"/>
      <c r="Q185" s="269"/>
      <c r="R185" s="269"/>
      <c r="S185" s="269"/>
      <c r="T185" s="269"/>
      <c r="U185" s="269"/>
      <c r="V185" s="670"/>
      <c r="W185" s="440" t="s">
        <v>1731</v>
      </c>
      <c r="X185" s="440" t="s">
        <v>1731</v>
      </c>
      <c r="Y185" s="1260"/>
      <c r="Z185" s="326" t="s">
        <v>3138</v>
      </c>
      <c r="AA185" s="327"/>
      <c r="AB185" s="327"/>
      <c r="AC185" s="327"/>
      <c r="AD185" s="690" t="s">
        <v>1101</v>
      </c>
      <c r="AE185" s="275"/>
      <c r="AF185" s="275"/>
      <c r="AG185" s="328"/>
      <c r="AH185" s="328"/>
      <c r="AI185" s="440" t="s">
        <v>3145</v>
      </c>
      <c r="AJ185" s="275"/>
      <c r="AK185" s="275" t="s">
        <v>3181</v>
      </c>
      <c r="AL185" s="328">
        <v>933</v>
      </c>
      <c r="AM185" s="328">
        <v>1195</v>
      </c>
      <c r="AN185" s="328"/>
      <c r="AO185" s="328"/>
      <c r="AP185" s="328"/>
      <c r="AQ185" s="328"/>
      <c r="AR185" s="328">
        <v>242</v>
      </c>
      <c r="AS185" s="328">
        <v>267</v>
      </c>
      <c r="AT185" s="328"/>
      <c r="AU185" s="328"/>
      <c r="AV185" s="275" t="s">
        <v>3179</v>
      </c>
      <c r="AW185" s="328">
        <v>1174</v>
      </c>
      <c r="AX185" s="328">
        <v>1098</v>
      </c>
      <c r="AY185" s="328"/>
      <c r="AZ185" s="269"/>
      <c r="BA185" s="269"/>
      <c r="BB185" s="1182"/>
      <c r="BC185" s="328"/>
      <c r="BD185" s="1186">
        <v>1</v>
      </c>
      <c r="BE185" s="295" t="s">
        <v>1039</v>
      </c>
      <c r="BF185" s="228"/>
      <c r="BG185" s="749"/>
      <c r="BH185" s="302"/>
      <c r="BI185" s="228"/>
      <c r="BJ185" s="749"/>
      <c r="BK185" s="294"/>
      <c r="BL185" s="228"/>
      <c r="BM185" s="228">
        <v>2</v>
      </c>
      <c r="BN185" s="295"/>
      <c r="BO185" s="302"/>
      <c r="BP185" s="302"/>
      <c r="BQ185" s="302"/>
      <c r="BR185" s="297"/>
      <c r="BS185" s="302"/>
      <c r="BT185" s="750"/>
      <c r="BU185" s="297"/>
      <c r="BV185" s="297"/>
      <c r="BW185" s="295"/>
      <c r="BX185" s="297"/>
      <c r="BY185" s="302"/>
      <c r="BZ185" s="302"/>
      <c r="CA185" s="297"/>
      <c r="CB185" s="302"/>
      <c r="CC185" s="750"/>
      <c r="CD185" s="297"/>
      <c r="CE185" s="297"/>
      <c r="CF185" s="295" t="s">
        <v>1039</v>
      </c>
      <c r="CG185" s="297"/>
      <c r="CH185" s="302"/>
      <c r="CI185" s="280"/>
      <c r="CJ185" s="297"/>
      <c r="CK185" s="302"/>
      <c r="CL185" s="750"/>
      <c r="CM185" s="297"/>
      <c r="CN185" s="297"/>
      <c r="CP185" s="297"/>
      <c r="CQ185" s="297"/>
      <c r="CR185" s="297"/>
      <c r="CS185" s="280"/>
      <c r="CT185" s="297"/>
      <c r="CU185" s="297"/>
      <c r="CV185" s="294"/>
      <c r="CW185" s="228"/>
      <c r="CX185" s="228">
        <v>2</v>
      </c>
    </row>
    <row r="186" spans="1:102" s="331" customFormat="1" ht="73.5" customHeight="1" x14ac:dyDescent="0.25">
      <c r="A186" s="269">
        <v>185</v>
      </c>
      <c r="B186" s="269">
        <v>145</v>
      </c>
      <c r="C186" s="21">
        <v>145</v>
      </c>
      <c r="D186" s="907" t="s">
        <v>3182</v>
      </c>
      <c r="E186" s="332" t="s">
        <v>1039</v>
      </c>
      <c r="F186" s="733"/>
      <c r="G186" s="379">
        <v>473</v>
      </c>
      <c r="H186" s="269"/>
      <c r="I186" s="767">
        <f>293+180</f>
        <v>473</v>
      </c>
      <c r="J186" s="269"/>
      <c r="K186" s="269"/>
      <c r="L186" s="269"/>
      <c r="M186" s="269"/>
      <c r="N186" s="269"/>
      <c r="O186" s="269"/>
      <c r="P186" s="269"/>
      <c r="Q186" s="269"/>
      <c r="R186" s="269"/>
      <c r="S186" s="269"/>
      <c r="T186" s="269"/>
      <c r="U186" s="269"/>
      <c r="V186" s="670"/>
      <c r="W186" s="440" t="s">
        <v>1731</v>
      </c>
      <c r="X186" s="440" t="s">
        <v>1731</v>
      </c>
      <c r="Y186" s="1260"/>
      <c r="Z186" s="326" t="s">
        <v>3138</v>
      </c>
      <c r="AA186" s="327"/>
      <c r="AB186" s="327" t="s">
        <v>3183</v>
      </c>
      <c r="AC186" s="327"/>
      <c r="AD186" s="690" t="s">
        <v>1101</v>
      </c>
      <c r="AE186" s="275"/>
      <c r="AF186" s="275"/>
      <c r="AG186" s="328"/>
      <c r="AH186" s="328"/>
      <c r="AI186" s="440" t="s">
        <v>3145</v>
      </c>
      <c r="AJ186" s="275"/>
      <c r="AK186" s="275" t="s">
        <v>3184</v>
      </c>
      <c r="AL186" s="328">
        <v>41</v>
      </c>
      <c r="AM186" s="328">
        <v>3</v>
      </c>
      <c r="AN186" s="328">
        <v>40</v>
      </c>
      <c r="AO186" s="328">
        <v>3</v>
      </c>
      <c r="AP186" s="328"/>
      <c r="AQ186" s="328"/>
      <c r="AR186" s="328">
        <v>20</v>
      </c>
      <c r="AS186" s="328">
        <v>2</v>
      </c>
      <c r="AT186" s="328"/>
      <c r="AU186" s="328"/>
      <c r="AV186" s="275"/>
      <c r="AW186" s="328"/>
      <c r="AX186" s="328"/>
      <c r="AY186" s="328"/>
      <c r="AZ186" s="269"/>
      <c r="BA186" s="269"/>
      <c r="BB186" s="1185"/>
      <c r="BC186" s="328"/>
      <c r="BD186" s="1186">
        <v>1</v>
      </c>
      <c r="BE186" s="295" t="s">
        <v>3185</v>
      </c>
      <c r="BF186" s="228">
        <v>-1.2</v>
      </c>
      <c r="BG186" s="749"/>
      <c r="BH186" s="302"/>
      <c r="BI186" s="228"/>
      <c r="BJ186" s="749"/>
      <c r="BK186" s="294"/>
      <c r="BL186" s="228">
        <v>1</v>
      </c>
      <c r="BM186" s="228"/>
      <c r="BN186" s="295" t="s">
        <v>3186</v>
      </c>
      <c r="BO186" s="302">
        <v>9</v>
      </c>
      <c r="BP186" s="302"/>
      <c r="BQ186" s="302"/>
      <c r="BR186" s="297"/>
      <c r="BS186" s="302"/>
      <c r="BT186" s="750"/>
      <c r="BU186" s="297"/>
      <c r="BV186" s="297"/>
      <c r="BW186" s="295"/>
      <c r="BX186" s="297"/>
      <c r="BY186" s="302"/>
      <c r="BZ186" s="302"/>
      <c r="CA186" s="297"/>
      <c r="CB186" s="302"/>
      <c r="CC186" s="750"/>
      <c r="CD186" s="297"/>
      <c r="CE186" s="297"/>
      <c r="CF186" s="295" t="s">
        <v>1039</v>
      </c>
      <c r="CG186" s="297"/>
      <c r="CH186" s="302"/>
      <c r="CI186" s="280"/>
      <c r="CJ186" s="297"/>
      <c r="CK186" s="302"/>
      <c r="CL186" s="750"/>
      <c r="CM186" s="297"/>
      <c r="CN186" s="297"/>
      <c r="CP186" s="297"/>
      <c r="CQ186" s="297"/>
      <c r="CR186" s="297"/>
      <c r="CS186" s="280"/>
      <c r="CT186" s="297"/>
      <c r="CU186" s="297"/>
      <c r="CV186" s="294"/>
      <c r="CW186" s="228"/>
      <c r="CX186" s="228"/>
    </row>
    <row r="187" spans="1:102" ht="73.5" customHeight="1" x14ac:dyDescent="0.25">
      <c r="A187" s="3">
        <v>186</v>
      </c>
      <c r="B187" s="3">
        <v>145</v>
      </c>
      <c r="C187" s="21">
        <v>145</v>
      </c>
      <c r="D187" s="898" t="s">
        <v>3182</v>
      </c>
      <c r="E187" s="64" t="s">
        <v>3175</v>
      </c>
      <c r="G187" s="323">
        <v>347</v>
      </c>
      <c r="I187" s="768">
        <v>347</v>
      </c>
      <c r="J187" s="46">
        <v>1</v>
      </c>
      <c r="K187" s="3">
        <v>1</v>
      </c>
      <c r="M187" s="3">
        <v>1</v>
      </c>
      <c r="S187" s="46"/>
      <c r="W187" s="254" t="s">
        <v>3187</v>
      </c>
      <c r="X187" s="254" t="s">
        <v>3187</v>
      </c>
      <c r="Y187" s="1257"/>
      <c r="Z187" s="211" t="s">
        <v>3138</v>
      </c>
      <c r="AA187" s="11"/>
      <c r="AB187" s="11" t="s">
        <v>3183</v>
      </c>
      <c r="AC187" s="11"/>
      <c r="AD187" s="230" t="s">
        <v>3188</v>
      </c>
      <c r="AI187" s="254" t="s">
        <v>3145</v>
      </c>
      <c r="AJ187" s="6"/>
      <c r="AK187" s="6" t="s">
        <v>3189</v>
      </c>
      <c r="AL187" s="4">
        <v>47</v>
      </c>
      <c r="AM187" s="4">
        <v>3</v>
      </c>
      <c r="AN187" s="4">
        <v>31</v>
      </c>
      <c r="AO187" s="4">
        <v>3</v>
      </c>
      <c r="AR187" s="4">
        <v>15</v>
      </c>
      <c r="AS187" s="4">
        <v>2</v>
      </c>
      <c r="BB187" s="20"/>
      <c r="BC187" s="69">
        <v>1</v>
      </c>
      <c r="BE187" s="211" t="s">
        <v>3190</v>
      </c>
      <c r="BF187" s="3">
        <v>-11</v>
      </c>
      <c r="BL187" s="3">
        <v>1</v>
      </c>
      <c r="BN187" s="211" t="s">
        <v>3191</v>
      </c>
      <c r="BO187" s="11">
        <v>8</v>
      </c>
      <c r="BU187" s="4">
        <v>2</v>
      </c>
    </row>
    <row r="188" spans="1:102" ht="51" customHeight="1" x14ac:dyDescent="0.25">
      <c r="A188" s="3">
        <v>187</v>
      </c>
      <c r="B188" s="3">
        <v>146</v>
      </c>
      <c r="C188" s="21">
        <v>146</v>
      </c>
      <c r="D188" s="909" t="s">
        <v>174</v>
      </c>
      <c r="G188" s="323">
        <v>3871</v>
      </c>
      <c r="M188" s="3">
        <v>1</v>
      </c>
      <c r="W188" s="254" t="s">
        <v>1731</v>
      </c>
      <c r="X188" s="254" t="s">
        <v>1731</v>
      </c>
      <c r="Y188" s="1257"/>
      <c r="Z188" s="211"/>
      <c r="AA188" s="11"/>
      <c r="AB188" s="11" t="s">
        <v>3192</v>
      </c>
      <c r="AC188" s="11"/>
      <c r="AD188" s="264" t="s">
        <v>3193</v>
      </c>
      <c r="AI188" s="254" t="s">
        <v>2981</v>
      </c>
      <c r="AJ188" s="6"/>
      <c r="BB188" s="320"/>
      <c r="BE188" s="211" t="s">
        <v>3149</v>
      </c>
      <c r="BF188" s="3">
        <v>-1.2</v>
      </c>
      <c r="BL188" s="3">
        <v>1</v>
      </c>
    </row>
    <row r="189" spans="1:102" ht="60" x14ac:dyDescent="0.25">
      <c r="A189" s="3">
        <v>188</v>
      </c>
      <c r="B189" s="3">
        <v>147</v>
      </c>
      <c r="C189" s="21">
        <v>147</v>
      </c>
      <c r="D189" s="909" t="s">
        <v>176</v>
      </c>
      <c r="G189" s="323">
        <v>47426</v>
      </c>
      <c r="K189" s="46"/>
      <c r="L189" s="46"/>
      <c r="M189" s="46"/>
      <c r="S189" s="3">
        <v>1</v>
      </c>
      <c r="W189" s="254" t="s">
        <v>1731</v>
      </c>
      <c r="X189" s="254" t="s">
        <v>1731</v>
      </c>
      <c r="Y189" s="1257"/>
      <c r="Z189" s="211"/>
      <c r="AA189" s="11" t="s">
        <v>3194</v>
      </c>
      <c r="AB189" s="11" t="s">
        <v>3195</v>
      </c>
      <c r="AC189" s="11"/>
      <c r="AD189" s="264" t="s">
        <v>3196</v>
      </c>
      <c r="AI189" s="254" t="s">
        <v>2967</v>
      </c>
      <c r="AJ189" s="6"/>
      <c r="AK189" s="6" t="s">
        <v>3197</v>
      </c>
      <c r="AL189" s="497">
        <v>50.2</v>
      </c>
      <c r="AZ189" s="4" t="s">
        <v>3198</v>
      </c>
      <c r="BB189" s="320"/>
      <c r="BC189" s="3">
        <v>1</v>
      </c>
      <c r="BE189" s="211" t="s">
        <v>3149</v>
      </c>
      <c r="BF189" s="3">
        <v>-3.6</v>
      </c>
      <c r="BL189" s="3">
        <v>1</v>
      </c>
    </row>
    <row r="190" spans="1:102" ht="62.25" customHeight="1" x14ac:dyDescent="0.25">
      <c r="A190" s="3">
        <v>189</v>
      </c>
      <c r="B190" s="3">
        <v>148</v>
      </c>
      <c r="C190" s="21">
        <v>148</v>
      </c>
      <c r="D190" s="909" t="s">
        <v>177</v>
      </c>
      <c r="G190" s="323">
        <v>10639</v>
      </c>
      <c r="J190" s="46">
        <v>1</v>
      </c>
      <c r="W190" s="254" t="s">
        <v>1731</v>
      </c>
      <c r="X190" s="254" t="s">
        <v>1731</v>
      </c>
      <c r="Y190" s="1257"/>
      <c r="Z190" s="211"/>
      <c r="AA190" s="11" t="s">
        <v>3199</v>
      </c>
      <c r="AB190" s="11" t="s">
        <v>3200</v>
      </c>
      <c r="AC190" s="11"/>
      <c r="AD190" s="264" t="s">
        <v>3201</v>
      </c>
      <c r="AI190" s="254" t="s">
        <v>2967</v>
      </c>
      <c r="AJ190" s="6"/>
      <c r="AK190" s="6" t="s">
        <v>3197</v>
      </c>
      <c r="AL190" s="497">
        <v>23.9</v>
      </c>
      <c r="AZ190" s="4" t="s">
        <v>3202</v>
      </c>
      <c r="BB190" s="320"/>
      <c r="BC190" s="3">
        <v>1</v>
      </c>
      <c r="BE190" s="211" t="s">
        <v>3149</v>
      </c>
      <c r="BF190" s="3">
        <v>2.6</v>
      </c>
      <c r="BL190" s="3">
        <v>1</v>
      </c>
    </row>
    <row r="191" spans="1:102" ht="90" x14ac:dyDescent="0.25">
      <c r="A191" s="3">
        <v>190</v>
      </c>
      <c r="B191" s="3">
        <v>149</v>
      </c>
      <c r="C191" s="21">
        <v>149</v>
      </c>
      <c r="D191" s="909" t="s">
        <v>178</v>
      </c>
      <c r="G191" s="323">
        <v>6360</v>
      </c>
      <c r="M191" s="46">
        <v>1</v>
      </c>
      <c r="S191" s="3">
        <v>1</v>
      </c>
      <c r="W191" s="254" t="s">
        <v>1731</v>
      </c>
      <c r="X191" s="254" t="s">
        <v>1731</v>
      </c>
      <c r="Y191" s="1257"/>
      <c r="Z191" s="211"/>
      <c r="AA191" s="11" t="s">
        <v>3203</v>
      </c>
      <c r="AB191" s="11" t="s">
        <v>3204</v>
      </c>
      <c r="AC191" s="11"/>
      <c r="AD191" s="264" t="s">
        <v>3205</v>
      </c>
      <c r="AI191" s="254" t="s">
        <v>2967</v>
      </c>
      <c r="AJ191" s="6"/>
      <c r="AK191" s="6" t="s">
        <v>3197</v>
      </c>
      <c r="AL191" s="497">
        <v>52.5</v>
      </c>
      <c r="AZ191" s="4" t="s">
        <v>3206</v>
      </c>
      <c r="BB191" s="320"/>
      <c r="BC191" s="3">
        <v>1</v>
      </c>
      <c r="BE191" s="211" t="s">
        <v>3149</v>
      </c>
      <c r="BF191" s="3">
        <v>-7.3</v>
      </c>
      <c r="BL191" s="3">
        <v>1</v>
      </c>
    </row>
    <row r="192" spans="1:102" ht="68.25" customHeight="1" x14ac:dyDescent="0.25">
      <c r="A192" s="3">
        <v>191</v>
      </c>
      <c r="B192" s="3">
        <v>150</v>
      </c>
      <c r="C192" s="21">
        <v>150</v>
      </c>
      <c r="D192" s="909" t="s">
        <v>3207</v>
      </c>
      <c r="G192" s="323">
        <v>268</v>
      </c>
      <c r="J192" s="46">
        <v>1</v>
      </c>
      <c r="K192" s="46">
        <v>1</v>
      </c>
      <c r="W192" s="436" t="s">
        <v>1731</v>
      </c>
      <c r="X192" s="436" t="s">
        <v>1731</v>
      </c>
      <c r="Y192" s="1256"/>
      <c r="Z192" s="211"/>
      <c r="AA192" s="11" t="s">
        <v>282</v>
      </c>
      <c r="AB192" s="11" t="s">
        <v>3208</v>
      </c>
      <c r="AC192" s="11"/>
      <c r="AD192" s="691" t="s">
        <v>1344</v>
      </c>
      <c r="AI192" s="254" t="s">
        <v>2967</v>
      </c>
      <c r="AJ192" s="6"/>
      <c r="AK192" s="6" t="s">
        <v>3209</v>
      </c>
      <c r="AL192" s="497">
        <v>44</v>
      </c>
      <c r="AZ192" s="4" t="s">
        <v>3210</v>
      </c>
      <c r="BB192" s="1187"/>
      <c r="BC192" s="3">
        <v>1</v>
      </c>
      <c r="BE192" s="211" t="s">
        <v>3149</v>
      </c>
      <c r="BF192" s="3">
        <v>5</v>
      </c>
      <c r="BL192" s="3">
        <v>1</v>
      </c>
    </row>
    <row r="193" spans="1:102" ht="63.75" customHeight="1" x14ac:dyDescent="0.25">
      <c r="A193" s="3">
        <v>192</v>
      </c>
      <c r="B193" s="3">
        <v>151</v>
      </c>
      <c r="C193" s="21">
        <v>151</v>
      </c>
      <c r="D193" s="909" t="s">
        <v>3211</v>
      </c>
      <c r="G193" s="323">
        <v>2293</v>
      </c>
      <c r="J193" s="46">
        <v>1</v>
      </c>
      <c r="K193" s="46">
        <v>1</v>
      </c>
      <c r="W193" s="436" t="s">
        <v>1731</v>
      </c>
      <c r="X193" s="436" t="s">
        <v>1731</v>
      </c>
      <c r="Y193" s="1256"/>
      <c r="Z193" s="211"/>
      <c r="AA193" s="11" t="s">
        <v>282</v>
      </c>
      <c r="AB193" s="11" t="s">
        <v>3208</v>
      </c>
      <c r="AC193" s="11"/>
      <c r="AD193" s="691" t="s">
        <v>1706</v>
      </c>
      <c r="AI193" s="254" t="s">
        <v>2981</v>
      </c>
      <c r="AJ193" s="6"/>
      <c r="AL193" s="497"/>
      <c r="BB193" s="1187"/>
      <c r="BE193" s="211" t="s">
        <v>3149</v>
      </c>
      <c r="BF193" s="3">
        <v>3</v>
      </c>
      <c r="BL193" s="3">
        <v>1</v>
      </c>
    </row>
    <row r="194" spans="1:102" ht="101.25" customHeight="1" x14ac:dyDescent="0.25">
      <c r="A194" s="3">
        <v>193</v>
      </c>
      <c r="B194" s="3">
        <v>152</v>
      </c>
      <c r="C194" s="21">
        <v>152</v>
      </c>
      <c r="D194" s="898" t="s">
        <v>183</v>
      </c>
      <c r="G194" s="372">
        <v>295</v>
      </c>
      <c r="I194" s="768">
        <v>145</v>
      </c>
      <c r="J194" s="46">
        <v>1</v>
      </c>
      <c r="K194" s="3">
        <v>1</v>
      </c>
      <c r="L194" s="3">
        <v>1</v>
      </c>
      <c r="W194" s="254" t="s">
        <v>2962</v>
      </c>
      <c r="X194" s="254" t="s">
        <v>2962</v>
      </c>
      <c r="Y194" s="1257"/>
      <c r="Z194" s="211"/>
      <c r="AA194" s="11" t="s">
        <v>183</v>
      </c>
      <c r="AB194" s="11" t="s">
        <v>3212</v>
      </c>
      <c r="AC194" s="11"/>
      <c r="AD194" s="230" t="s">
        <v>3213</v>
      </c>
      <c r="AI194" s="457" t="s">
        <v>3145</v>
      </c>
      <c r="AJ194" s="6"/>
      <c r="AK194" s="51"/>
      <c r="AL194" s="52"/>
      <c r="AM194" s="52"/>
      <c r="AN194" s="52"/>
      <c r="AO194" s="52"/>
      <c r="AP194" s="52"/>
      <c r="AQ194" s="52"/>
      <c r="AR194" s="52"/>
      <c r="AS194" s="52"/>
      <c r="AT194" s="52"/>
      <c r="AU194" s="52"/>
      <c r="AV194" s="51"/>
      <c r="AW194" s="52"/>
      <c r="AX194" s="52"/>
      <c r="AY194" s="52"/>
      <c r="AZ194" s="49"/>
      <c r="BA194" s="49"/>
      <c r="BB194" s="36"/>
      <c r="BD194" s="1181"/>
      <c r="BE194" s="212"/>
      <c r="BF194" s="46"/>
      <c r="BG194" s="138"/>
      <c r="BH194" s="218"/>
      <c r="BI194" s="46"/>
      <c r="BJ194" s="138"/>
      <c r="BK194" s="98"/>
      <c r="BL194" s="46"/>
      <c r="BM194" s="46"/>
      <c r="BN194" s="212"/>
      <c r="BO194" s="218"/>
      <c r="BP194" s="218"/>
      <c r="BQ194" s="218"/>
      <c r="BR194" s="66"/>
      <c r="BS194" s="218"/>
      <c r="BT194" s="146"/>
      <c r="BU194" s="66"/>
      <c r="BV194" s="66"/>
      <c r="BW194" s="212"/>
      <c r="BX194" s="66"/>
      <c r="BY194" s="218"/>
      <c r="BZ194" s="218"/>
      <c r="CA194" s="66"/>
      <c r="CB194" s="218"/>
      <c r="CC194" s="146"/>
      <c r="CD194" s="66"/>
      <c r="CE194" s="66"/>
      <c r="CF194" s="212"/>
      <c r="CG194" s="66"/>
      <c r="CH194" s="218"/>
      <c r="CI194" s="61"/>
      <c r="CJ194" s="66"/>
      <c r="CK194" s="218"/>
      <c r="CL194" s="146"/>
      <c r="CM194" s="66"/>
      <c r="CN194" s="66"/>
      <c r="CP194" s="66"/>
      <c r="CQ194" s="66"/>
      <c r="CR194" s="66"/>
      <c r="CS194" s="61"/>
      <c r="CT194" s="66"/>
      <c r="CU194" s="66"/>
      <c r="CV194" s="98"/>
      <c r="CW194" s="46"/>
      <c r="CX194" s="46"/>
    </row>
    <row r="195" spans="1:102" ht="30" x14ac:dyDescent="0.25">
      <c r="A195" s="3">
        <v>194</v>
      </c>
      <c r="B195" s="3">
        <v>153</v>
      </c>
      <c r="C195" s="21">
        <v>153</v>
      </c>
      <c r="D195" s="909" t="s">
        <v>1364</v>
      </c>
      <c r="G195" s="370">
        <v>330</v>
      </c>
      <c r="K195" s="3">
        <v>1</v>
      </c>
      <c r="L195" s="3">
        <v>1</v>
      </c>
      <c r="M195" s="3">
        <v>1</v>
      </c>
      <c r="W195" s="254" t="s">
        <v>2962</v>
      </c>
      <c r="X195" s="254" t="s">
        <v>2962</v>
      </c>
      <c r="Y195" s="1257"/>
      <c r="Z195" s="211"/>
      <c r="AA195" s="11"/>
      <c r="AB195" s="11" t="s">
        <v>3214</v>
      </c>
      <c r="AC195" s="11"/>
      <c r="AD195" s="230" t="s">
        <v>1366</v>
      </c>
      <c r="AI195" s="457" t="s">
        <v>3145</v>
      </c>
      <c r="AJ195" s="6"/>
      <c r="AK195" s="6" t="s">
        <v>3209</v>
      </c>
      <c r="AL195" s="497">
        <v>26.5</v>
      </c>
      <c r="AY195" s="6" t="s">
        <v>3209</v>
      </c>
      <c r="AZ195" s="4" t="s">
        <v>3215</v>
      </c>
      <c r="BB195" s="1188"/>
      <c r="BC195" s="3">
        <v>1</v>
      </c>
      <c r="BE195" s="211" t="s">
        <v>3149</v>
      </c>
      <c r="BF195" s="3">
        <v>0.2</v>
      </c>
      <c r="BL195" s="3">
        <v>1</v>
      </c>
    </row>
    <row r="196" spans="1:102" ht="45" x14ac:dyDescent="0.25">
      <c r="A196" s="3">
        <v>195</v>
      </c>
      <c r="B196" s="3">
        <v>154</v>
      </c>
      <c r="C196" s="21">
        <v>154</v>
      </c>
      <c r="D196" s="909" t="s">
        <v>1369</v>
      </c>
      <c r="G196" s="370">
        <v>281</v>
      </c>
      <c r="K196" s="3">
        <v>1</v>
      </c>
      <c r="L196" s="3">
        <v>1</v>
      </c>
      <c r="M196" s="3">
        <v>1</v>
      </c>
      <c r="W196" s="254" t="s">
        <v>2962</v>
      </c>
      <c r="X196" s="254" t="s">
        <v>2962</v>
      </c>
      <c r="Y196" s="1257"/>
      <c r="Z196" s="211"/>
      <c r="AA196" s="11"/>
      <c r="AB196" s="11" t="s">
        <v>3214</v>
      </c>
      <c r="AC196" s="11"/>
      <c r="AD196" s="230" t="s">
        <v>1366</v>
      </c>
      <c r="AI196" s="838" t="s">
        <v>3145</v>
      </c>
      <c r="AJ196" s="54"/>
      <c r="AK196" s="6" t="s">
        <v>3216</v>
      </c>
      <c r="AL196" s="497">
        <v>56.6</v>
      </c>
      <c r="AY196" s="6" t="s">
        <v>3216</v>
      </c>
      <c r="AZ196" s="4" t="s">
        <v>3217</v>
      </c>
      <c r="BB196" s="1188"/>
      <c r="BC196" s="3">
        <v>1</v>
      </c>
      <c r="BE196" s="211" t="s">
        <v>3149</v>
      </c>
      <c r="BF196" s="3">
        <v>-14.7</v>
      </c>
      <c r="BL196" s="3">
        <v>1</v>
      </c>
    </row>
    <row r="197" spans="1:102" ht="30" x14ac:dyDescent="0.25">
      <c r="A197" s="3">
        <v>196</v>
      </c>
      <c r="B197" s="3">
        <v>155</v>
      </c>
      <c r="C197" s="21">
        <v>155</v>
      </c>
      <c r="D197" s="909" t="s">
        <v>1372</v>
      </c>
      <c r="G197" s="370">
        <v>103</v>
      </c>
      <c r="K197" s="3">
        <v>1</v>
      </c>
      <c r="L197" s="3">
        <v>1</v>
      </c>
      <c r="M197" s="3">
        <v>1</v>
      </c>
      <c r="W197" s="254" t="s">
        <v>2962</v>
      </c>
      <c r="X197" s="254" t="s">
        <v>2962</v>
      </c>
      <c r="Y197" s="1257"/>
      <c r="Z197" s="211"/>
      <c r="AA197" s="11"/>
      <c r="AB197" s="11" t="s">
        <v>3214</v>
      </c>
      <c r="AC197" s="11"/>
      <c r="AD197" s="230" t="s">
        <v>1366</v>
      </c>
      <c r="AI197" s="838" t="s">
        <v>3145</v>
      </c>
      <c r="AJ197" s="54"/>
      <c r="AK197" s="6" t="s">
        <v>3209</v>
      </c>
      <c r="AL197" s="497">
        <v>45.5</v>
      </c>
      <c r="AY197" s="6" t="s">
        <v>3209</v>
      </c>
      <c r="AZ197" s="4" t="s">
        <v>3218</v>
      </c>
      <c r="BB197" s="1188"/>
      <c r="BC197" s="3">
        <v>1</v>
      </c>
      <c r="BE197" s="211" t="s">
        <v>3149</v>
      </c>
      <c r="BF197" s="3">
        <v>-4.7</v>
      </c>
      <c r="BL197" s="3">
        <v>1</v>
      </c>
    </row>
    <row r="198" spans="1:102" s="58" customFormat="1" ht="60" x14ac:dyDescent="0.25">
      <c r="A198" s="49">
        <v>197</v>
      </c>
      <c r="B198" s="49">
        <v>156</v>
      </c>
      <c r="C198" s="21">
        <v>156</v>
      </c>
      <c r="D198" s="904" t="s">
        <v>190</v>
      </c>
      <c r="E198" s="937"/>
      <c r="F198" s="210"/>
      <c r="G198" s="374">
        <v>748</v>
      </c>
      <c r="H198" s="49"/>
      <c r="I198" s="137"/>
      <c r="J198" s="49"/>
      <c r="K198" s="49"/>
      <c r="L198" s="49"/>
      <c r="M198" s="49"/>
      <c r="N198" s="49"/>
      <c r="O198" s="49"/>
      <c r="P198" s="49"/>
      <c r="Q198" s="49"/>
      <c r="R198" s="49"/>
      <c r="S198" s="49">
        <v>1</v>
      </c>
      <c r="T198" s="49"/>
      <c r="U198" s="49"/>
      <c r="V198" s="499"/>
      <c r="W198" s="438" t="s">
        <v>2962</v>
      </c>
      <c r="X198" s="438" t="s">
        <v>2962</v>
      </c>
      <c r="Y198" s="1258"/>
      <c r="Z198" s="211" t="s">
        <v>3219</v>
      </c>
      <c r="AA198" s="11"/>
      <c r="AB198" s="166" t="s">
        <v>3220</v>
      </c>
      <c r="AC198" s="166"/>
      <c r="AD198" s="366" t="s">
        <v>3221</v>
      </c>
      <c r="AE198" s="51"/>
      <c r="AF198" s="51"/>
      <c r="AG198" s="52"/>
      <c r="AH198" s="52"/>
      <c r="AI198" s="254" t="s">
        <v>2981</v>
      </c>
      <c r="AJ198" s="101"/>
      <c r="AK198" s="51"/>
      <c r="AL198" s="52"/>
      <c r="AM198" s="52"/>
      <c r="AN198" s="52"/>
      <c r="AO198" s="52"/>
      <c r="AP198" s="52"/>
      <c r="AQ198" s="52"/>
      <c r="AR198" s="52"/>
      <c r="AS198" s="52"/>
      <c r="AT198" s="52"/>
      <c r="AU198" s="52"/>
      <c r="AV198" s="51"/>
      <c r="AW198" s="52"/>
      <c r="AX198" s="52"/>
      <c r="AY198" s="52"/>
      <c r="AZ198" s="49"/>
      <c r="BA198" s="49"/>
      <c r="BB198" s="1368"/>
      <c r="BC198" s="3"/>
      <c r="BD198" s="1189"/>
      <c r="BE198" s="213"/>
      <c r="BF198" s="49"/>
      <c r="BG198" s="208"/>
      <c r="BH198" s="166"/>
      <c r="BI198" s="49"/>
      <c r="BJ198" s="208"/>
      <c r="BK198" s="99"/>
      <c r="BL198" s="49"/>
      <c r="BM198" s="49">
        <v>1</v>
      </c>
      <c r="BN198" s="213"/>
      <c r="BO198" s="166"/>
      <c r="BP198" s="166"/>
      <c r="BQ198" s="166"/>
      <c r="BR198" s="52"/>
      <c r="BS198" s="166"/>
      <c r="BT198" s="210"/>
      <c r="BU198" s="52"/>
      <c r="BV198" s="52"/>
      <c r="BW198" s="213"/>
      <c r="BX198" s="52"/>
      <c r="BY198" s="166"/>
      <c r="BZ198" s="166"/>
      <c r="CA198" s="52"/>
      <c r="CB198" s="166"/>
      <c r="CC198" s="210"/>
      <c r="CD198" s="52"/>
      <c r="CE198" s="52"/>
      <c r="CF198" s="213"/>
      <c r="CG198" s="52"/>
      <c r="CH198" s="166"/>
      <c r="CI198" s="51"/>
      <c r="CJ198" s="52"/>
      <c r="CK198" s="166"/>
      <c r="CL198" s="210"/>
      <c r="CM198" s="52"/>
      <c r="CN198" s="52"/>
      <c r="CP198" s="52"/>
      <c r="CQ198" s="52"/>
      <c r="CR198" s="52"/>
      <c r="CS198" s="51" t="s">
        <v>3222</v>
      </c>
      <c r="CT198" s="52">
        <v>-18</v>
      </c>
      <c r="CU198" s="52"/>
      <c r="CV198" s="99"/>
      <c r="CW198" s="49"/>
      <c r="CX198" s="49">
        <v>1</v>
      </c>
    </row>
    <row r="199" spans="1:102" s="58" customFormat="1" ht="60" x14ac:dyDescent="0.25">
      <c r="A199" s="49">
        <v>198</v>
      </c>
      <c r="B199" s="49">
        <v>157</v>
      </c>
      <c r="C199" s="21">
        <v>157</v>
      </c>
      <c r="D199" s="904" t="s">
        <v>3223</v>
      </c>
      <c r="E199" s="937"/>
      <c r="F199" s="210"/>
      <c r="G199" s="376">
        <v>45</v>
      </c>
      <c r="H199" s="49"/>
      <c r="I199" s="137"/>
      <c r="J199" s="49"/>
      <c r="K199" s="49"/>
      <c r="L199" s="49"/>
      <c r="M199" s="49"/>
      <c r="N199" s="49"/>
      <c r="O199" s="49"/>
      <c r="P199" s="49"/>
      <c r="Q199" s="49">
        <v>1</v>
      </c>
      <c r="R199" s="49"/>
      <c r="S199" s="49">
        <v>1</v>
      </c>
      <c r="T199" s="49"/>
      <c r="U199" s="49"/>
      <c r="V199" s="499"/>
      <c r="W199" s="438" t="s">
        <v>2962</v>
      </c>
      <c r="X199" s="438" t="s">
        <v>2962</v>
      </c>
      <c r="Y199" s="1258"/>
      <c r="Z199" s="211" t="s">
        <v>3224</v>
      </c>
      <c r="AA199" s="11"/>
      <c r="AB199" s="51" t="s">
        <v>3225</v>
      </c>
      <c r="AC199" s="51"/>
      <c r="AD199" s="340" t="s">
        <v>1344</v>
      </c>
      <c r="AE199" s="51"/>
      <c r="AF199" s="51"/>
      <c r="AG199" s="52"/>
      <c r="AH199" s="52"/>
      <c r="AI199" s="254" t="s">
        <v>2981</v>
      </c>
      <c r="AJ199" s="101"/>
      <c r="AK199" s="51"/>
      <c r="AL199" s="52"/>
      <c r="AM199" s="52"/>
      <c r="AN199" s="52"/>
      <c r="AO199" s="52"/>
      <c r="AP199" s="52"/>
      <c r="AQ199" s="52"/>
      <c r="AR199" s="52"/>
      <c r="AS199" s="52"/>
      <c r="AT199" s="52"/>
      <c r="AU199" s="52"/>
      <c r="AV199" s="51"/>
      <c r="AW199" s="52"/>
      <c r="AX199" s="52"/>
      <c r="AY199" s="52"/>
      <c r="AZ199" s="49"/>
      <c r="BA199" s="49"/>
      <c r="BB199" s="1190"/>
      <c r="BC199" s="3"/>
      <c r="BD199" s="1189"/>
      <c r="BE199" s="213"/>
      <c r="BF199" s="49"/>
      <c r="BG199" s="208"/>
      <c r="BH199" s="166"/>
      <c r="BI199" s="49"/>
      <c r="BJ199" s="208"/>
      <c r="BK199" s="99"/>
      <c r="BL199" s="49"/>
      <c r="BM199" s="49"/>
      <c r="BN199" s="213"/>
      <c r="BO199" s="166"/>
      <c r="BP199" s="166"/>
      <c r="BQ199" s="166"/>
      <c r="BR199" s="52"/>
      <c r="BS199" s="166"/>
      <c r="BT199" s="210"/>
      <c r="BU199" s="52"/>
      <c r="BV199" s="52"/>
      <c r="BW199" s="213"/>
      <c r="BX199" s="52"/>
      <c r="BY199" s="166"/>
      <c r="BZ199" s="166"/>
      <c r="CA199" s="52"/>
      <c r="CB199" s="166"/>
      <c r="CC199" s="210"/>
      <c r="CD199" s="52"/>
      <c r="CE199" s="52"/>
      <c r="CF199" s="213"/>
      <c r="CG199" s="52"/>
      <c r="CH199" s="166"/>
      <c r="CI199" s="51"/>
      <c r="CJ199" s="52"/>
      <c r="CK199" s="166"/>
      <c r="CL199" s="210"/>
      <c r="CM199" s="52"/>
      <c r="CN199" s="52"/>
      <c r="CP199" s="52"/>
      <c r="CQ199" s="52"/>
      <c r="CR199" s="52"/>
      <c r="CS199" s="51"/>
      <c r="CT199" s="52"/>
      <c r="CU199" s="52"/>
      <c r="CV199" s="99"/>
      <c r="CW199" s="49"/>
      <c r="CX199" s="49"/>
    </row>
    <row r="200" spans="1:102" s="58" customFormat="1" ht="60" x14ac:dyDescent="0.25">
      <c r="A200" s="49">
        <v>199</v>
      </c>
      <c r="B200" s="49">
        <v>157</v>
      </c>
      <c r="C200" s="21">
        <v>157</v>
      </c>
      <c r="D200" s="904" t="s">
        <v>3226</v>
      </c>
      <c r="E200" s="937"/>
      <c r="F200" s="210"/>
      <c r="G200" s="376">
        <v>45</v>
      </c>
      <c r="H200" s="49"/>
      <c r="I200" s="137"/>
      <c r="J200" s="49"/>
      <c r="K200" s="49"/>
      <c r="L200" s="49"/>
      <c r="M200" s="49"/>
      <c r="N200" s="49"/>
      <c r="O200" s="49"/>
      <c r="P200" s="49"/>
      <c r="Q200" s="49">
        <v>1</v>
      </c>
      <c r="R200" s="49"/>
      <c r="S200" s="49">
        <v>1</v>
      </c>
      <c r="T200" s="49"/>
      <c r="U200" s="49"/>
      <c r="V200" s="499"/>
      <c r="W200" s="438" t="s">
        <v>2962</v>
      </c>
      <c r="X200" s="438" t="s">
        <v>2962</v>
      </c>
      <c r="Y200" s="1258"/>
      <c r="Z200" s="211" t="s">
        <v>3224</v>
      </c>
      <c r="AA200" s="11"/>
      <c r="AB200" s="51" t="s">
        <v>3225</v>
      </c>
      <c r="AC200" s="51"/>
      <c r="AD200" s="340" t="s">
        <v>1344</v>
      </c>
      <c r="AE200" s="51"/>
      <c r="AF200" s="51"/>
      <c r="AG200" s="52"/>
      <c r="AH200" s="52"/>
      <c r="AI200" s="254" t="s">
        <v>2981</v>
      </c>
      <c r="AJ200" s="101"/>
      <c r="AK200" s="51"/>
      <c r="AL200" s="52"/>
      <c r="AM200" s="52"/>
      <c r="AN200" s="52"/>
      <c r="AO200" s="52"/>
      <c r="AP200" s="52"/>
      <c r="AQ200" s="52"/>
      <c r="AR200" s="52"/>
      <c r="AS200" s="52"/>
      <c r="AT200" s="52"/>
      <c r="AU200" s="52"/>
      <c r="AV200" s="51"/>
      <c r="AW200" s="52"/>
      <c r="AX200" s="52"/>
      <c r="AY200" s="52"/>
      <c r="AZ200" s="49"/>
      <c r="BA200" s="49"/>
      <c r="BB200" s="1190"/>
      <c r="BC200" s="3"/>
      <c r="BD200" s="1189"/>
      <c r="BE200" s="213"/>
      <c r="BF200" s="49"/>
      <c r="BG200" s="208"/>
      <c r="BH200" s="166"/>
      <c r="BI200" s="49"/>
      <c r="BJ200" s="208"/>
      <c r="BK200" s="99"/>
      <c r="BL200" s="49"/>
      <c r="BM200" s="49"/>
      <c r="BN200" s="213"/>
      <c r="BO200" s="166"/>
      <c r="BP200" s="166"/>
      <c r="BQ200" s="166"/>
      <c r="BR200" s="52"/>
      <c r="BS200" s="166"/>
      <c r="BT200" s="210"/>
      <c r="BU200" s="52"/>
      <c r="BV200" s="52"/>
      <c r="BW200" s="213"/>
      <c r="BX200" s="52"/>
      <c r="BY200" s="166"/>
      <c r="BZ200" s="166"/>
      <c r="CA200" s="52"/>
      <c r="CB200" s="166"/>
      <c r="CC200" s="210"/>
      <c r="CD200" s="52"/>
      <c r="CE200" s="52"/>
      <c r="CF200" s="213"/>
      <c r="CG200" s="52"/>
      <c r="CH200" s="166"/>
      <c r="CI200" s="51"/>
      <c r="CJ200" s="52"/>
      <c r="CK200" s="166"/>
      <c r="CL200" s="210"/>
      <c r="CM200" s="52"/>
      <c r="CN200" s="52"/>
      <c r="CP200" s="52"/>
      <c r="CQ200" s="52"/>
      <c r="CR200" s="52"/>
      <c r="CS200" s="51"/>
      <c r="CT200" s="52"/>
      <c r="CU200" s="52"/>
      <c r="CV200" s="99"/>
      <c r="CW200" s="49"/>
      <c r="CX200" s="49"/>
    </row>
    <row r="201" spans="1:102" ht="38.25" customHeight="1" x14ac:dyDescent="0.25">
      <c r="A201" s="3">
        <v>200</v>
      </c>
      <c r="B201" s="3">
        <v>158</v>
      </c>
      <c r="C201" s="21">
        <v>158</v>
      </c>
      <c r="D201" s="898" t="s">
        <v>3227</v>
      </c>
      <c r="E201" s="64" t="s">
        <v>3228</v>
      </c>
      <c r="G201" s="323">
        <v>11</v>
      </c>
      <c r="H201" s="3">
        <v>11</v>
      </c>
      <c r="I201" s="12">
        <v>11</v>
      </c>
      <c r="J201" s="49"/>
      <c r="K201" s="49"/>
      <c r="L201" s="49">
        <v>1</v>
      </c>
      <c r="M201" s="49"/>
      <c r="N201" s="49"/>
      <c r="O201" s="49"/>
      <c r="P201" s="49"/>
      <c r="Q201" s="49"/>
      <c r="R201" s="49"/>
      <c r="S201" s="49"/>
      <c r="T201" s="49"/>
      <c r="U201" s="49"/>
      <c r="V201" s="460"/>
      <c r="W201" s="254" t="s">
        <v>1731</v>
      </c>
      <c r="X201" s="254" t="s">
        <v>1731</v>
      </c>
      <c r="Y201" s="1257"/>
      <c r="Z201" s="211" t="s">
        <v>197</v>
      </c>
      <c r="AA201" s="11"/>
      <c r="AB201" s="11"/>
      <c r="AC201" s="11"/>
      <c r="AD201" s="230" t="s">
        <v>1392</v>
      </c>
      <c r="AI201" s="576" t="s">
        <v>3145</v>
      </c>
      <c r="AJ201" s="341"/>
      <c r="AK201" s="6" t="s">
        <v>3229</v>
      </c>
      <c r="AL201" s="4">
        <v>129</v>
      </c>
      <c r="AM201" s="4">
        <v>101.04</v>
      </c>
      <c r="AV201" s="6" t="s">
        <v>3230</v>
      </c>
      <c r="AW201" s="4">
        <v>15.73</v>
      </c>
      <c r="AX201" s="4">
        <v>179.6</v>
      </c>
      <c r="BB201" s="254">
        <v>2</v>
      </c>
      <c r="BM201" s="3">
        <v>1</v>
      </c>
      <c r="CS201" s="61" t="s">
        <v>3231</v>
      </c>
      <c r="CT201" s="66">
        <v>100</v>
      </c>
      <c r="CX201" s="3">
        <v>1</v>
      </c>
    </row>
    <row r="202" spans="1:102" ht="30" x14ac:dyDescent="0.25">
      <c r="A202" s="3">
        <v>201</v>
      </c>
      <c r="B202" s="3">
        <v>158</v>
      </c>
      <c r="C202" s="21">
        <v>158</v>
      </c>
      <c r="D202" s="898" t="s">
        <v>3227</v>
      </c>
      <c r="E202" s="64" t="s">
        <v>3232</v>
      </c>
      <c r="G202" s="323">
        <v>27</v>
      </c>
      <c r="H202" s="3">
        <v>27</v>
      </c>
      <c r="I202" s="12">
        <v>27</v>
      </c>
      <c r="J202" s="49">
        <v>1</v>
      </c>
      <c r="K202" s="49"/>
      <c r="L202" s="49">
        <v>1</v>
      </c>
      <c r="M202" s="49">
        <v>1</v>
      </c>
      <c r="N202" s="49"/>
      <c r="O202" s="49"/>
      <c r="P202" s="49">
        <v>1</v>
      </c>
      <c r="Q202" s="49"/>
      <c r="R202" s="49"/>
      <c r="S202" s="49"/>
      <c r="T202" s="49"/>
      <c r="U202" s="49"/>
      <c r="V202" s="460"/>
      <c r="W202" s="254" t="s">
        <v>1731</v>
      </c>
      <c r="X202" s="254" t="s">
        <v>1731</v>
      </c>
      <c r="Y202" s="1257"/>
      <c r="Z202" s="211" t="s">
        <v>197</v>
      </c>
      <c r="AA202" s="11"/>
      <c r="AB202" s="11"/>
      <c r="AC202" s="11"/>
      <c r="AD202" s="230" t="s">
        <v>1392</v>
      </c>
      <c r="AI202" s="576" t="s">
        <v>3145</v>
      </c>
      <c r="AJ202" s="341"/>
      <c r="AK202" s="6" t="s">
        <v>3229</v>
      </c>
      <c r="AL202" s="4">
        <v>176.54</v>
      </c>
      <c r="AM202" s="4">
        <v>124.91</v>
      </c>
      <c r="AV202" s="6" t="s">
        <v>3230</v>
      </c>
      <c r="AW202" s="4">
        <v>13.52</v>
      </c>
      <c r="AX202" s="4">
        <v>88.72</v>
      </c>
      <c r="BB202" s="254">
        <v>2</v>
      </c>
      <c r="BM202" s="3">
        <v>1</v>
      </c>
      <c r="CS202" s="61" t="s">
        <v>3231</v>
      </c>
      <c r="CT202" s="66">
        <v>100</v>
      </c>
      <c r="CX202" s="3">
        <v>1</v>
      </c>
    </row>
    <row r="203" spans="1:102" ht="30" x14ac:dyDescent="0.25">
      <c r="A203" s="3">
        <v>202</v>
      </c>
      <c r="B203" s="3">
        <v>158</v>
      </c>
      <c r="C203" s="21">
        <v>158</v>
      </c>
      <c r="D203" s="898" t="s">
        <v>3227</v>
      </c>
      <c r="E203" s="64" t="s">
        <v>3233</v>
      </c>
      <c r="G203" s="323">
        <v>61</v>
      </c>
      <c r="H203" s="3">
        <v>61</v>
      </c>
      <c r="I203" s="12">
        <v>61</v>
      </c>
      <c r="J203" s="49">
        <v>1</v>
      </c>
      <c r="K203" s="49"/>
      <c r="L203" s="49">
        <v>1</v>
      </c>
      <c r="M203" s="49"/>
      <c r="N203" s="49"/>
      <c r="O203" s="49"/>
      <c r="P203" s="49"/>
      <c r="Q203" s="49"/>
      <c r="R203" s="49"/>
      <c r="S203" s="49"/>
      <c r="T203" s="49"/>
      <c r="U203" s="49"/>
      <c r="V203" s="460"/>
      <c r="W203" s="254" t="s">
        <v>1731</v>
      </c>
      <c r="X203" s="254" t="s">
        <v>1731</v>
      </c>
      <c r="Y203" s="1257"/>
      <c r="Z203" s="211"/>
      <c r="AA203" s="11"/>
      <c r="AB203" s="11"/>
      <c r="AC203" s="11"/>
      <c r="AD203" s="339" t="s">
        <v>1392</v>
      </c>
      <c r="AI203" s="254" t="s">
        <v>3145</v>
      </c>
      <c r="AJ203" s="341"/>
      <c r="AK203" s="6" t="s">
        <v>3229</v>
      </c>
      <c r="AL203" s="4">
        <v>142.11000000000001</v>
      </c>
      <c r="AM203" s="4">
        <v>195.26</v>
      </c>
      <c r="AV203" s="6" t="s">
        <v>3230</v>
      </c>
      <c r="AW203" s="4">
        <v>8.8000000000000007</v>
      </c>
      <c r="AX203" s="4">
        <v>88.49</v>
      </c>
      <c r="BB203" s="254">
        <v>2</v>
      </c>
      <c r="BM203" s="3">
        <v>1</v>
      </c>
      <c r="CS203" s="61" t="s">
        <v>3231</v>
      </c>
      <c r="CT203" s="66">
        <v>100</v>
      </c>
      <c r="CX203" s="3">
        <v>1</v>
      </c>
    </row>
    <row r="204" spans="1:102" s="310" customFormat="1" ht="42" customHeight="1" x14ac:dyDescent="0.25">
      <c r="A204" s="284">
        <v>203</v>
      </c>
      <c r="B204" s="284">
        <v>158</v>
      </c>
      <c r="C204" s="21">
        <v>158</v>
      </c>
      <c r="D204" s="910" t="s">
        <v>3227</v>
      </c>
      <c r="E204" s="311" t="s">
        <v>3234</v>
      </c>
      <c r="F204" s="1067"/>
      <c r="G204" s="380">
        <v>67</v>
      </c>
      <c r="H204" s="284">
        <v>67</v>
      </c>
      <c r="I204" s="309">
        <v>67</v>
      </c>
      <c r="J204" s="284"/>
      <c r="K204" s="284"/>
      <c r="L204" s="284"/>
      <c r="M204" s="284"/>
      <c r="N204" s="284"/>
      <c r="O204" s="284"/>
      <c r="P204" s="284"/>
      <c r="Q204" s="284"/>
      <c r="R204" s="284"/>
      <c r="S204" s="284"/>
      <c r="T204" s="284"/>
      <c r="U204" s="284"/>
      <c r="V204" s="672"/>
      <c r="W204" s="442" t="s">
        <v>1731</v>
      </c>
      <c r="X204" s="442" t="s">
        <v>1731</v>
      </c>
      <c r="Y204" s="1262"/>
      <c r="Z204" s="305"/>
      <c r="AA204" s="306"/>
      <c r="AB204" s="306"/>
      <c r="AC204" s="306"/>
      <c r="AD204" s="692" t="s">
        <v>1392</v>
      </c>
      <c r="AE204" s="308"/>
      <c r="AF204" s="308"/>
      <c r="AG204" s="283"/>
      <c r="AH204" s="283"/>
      <c r="AI204" s="839" t="s">
        <v>3145</v>
      </c>
      <c r="AJ204" s="434"/>
      <c r="AK204" s="308" t="s">
        <v>3229</v>
      </c>
      <c r="AL204" s="283">
        <v>176.29</v>
      </c>
      <c r="AM204" s="283">
        <v>149.5</v>
      </c>
      <c r="AN204" s="283"/>
      <c r="AO204" s="283"/>
      <c r="AP204" s="283"/>
      <c r="AQ204" s="283"/>
      <c r="AR204" s="283"/>
      <c r="AS204" s="283"/>
      <c r="AT204" s="283"/>
      <c r="AU204" s="283"/>
      <c r="AV204" s="308" t="s">
        <v>3230</v>
      </c>
      <c r="AW204" s="283">
        <v>8.01</v>
      </c>
      <c r="AX204" s="283">
        <v>71.77</v>
      </c>
      <c r="AY204" s="283"/>
      <c r="AZ204" s="284"/>
      <c r="BA204" s="284"/>
      <c r="BB204" s="442">
        <v>2</v>
      </c>
      <c r="BC204" s="284"/>
      <c r="BD204" s="1186">
        <v>1</v>
      </c>
      <c r="BE204" s="295"/>
      <c r="BF204" s="228"/>
      <c r="BG204" s="749"/>
      <c r="BH204" s="302"/>
      <c r="BI204" s="228"/>
      <c r="BJ204" s="749"/>
      <c r="BK204" s="294"/>
      <c r="BL204" s="228"/>
      <c r="BM204" s="228">
        <v>1</v>
      </c>
      <c r="BN204" s="295"/>
      <c r="BO204" s="302"/>
      <c r="BP204" s="302"/>
      <c r="BQ204" s="302"/>
      <c r="BR204" s="297"/>
      <c r="BS204" s="302"/>
      <c r="BT204" s="750"/>
      <c r="BU204" s="297"/>
      <c r="BV204" s="297"/>
      <c r="BW204" s="295"/>
      <c r="BX204" s="297"/>
      <c r="BY204" s="302"/>
      <c r="BZ204" s="302"/>
      <c r="CA204" s="297"/>
      <c r="CB204" s="302"/>
      <c r="CC204" s="750"/>
      <c r="CD204" s="297"/>
      <c r="CE204" s="297"/>
      <c r="CF204" s="295"/>
      <c r="CG204" s="297"/>
      <c r="CH204" s="302"/>
      <c r="CI204" s="280"/>
      <c r="CJ204" s="297"/>
      <c r="CK204" s="302"/>
      <c r="CL204" s="750"/>
      <c r="CM204" s="297"/>
      <c r="CN204" s="297"/>
      <c r="CP204" s="297"/>
      <c r="CQ204" s="297"/>
      <c r="CR204" s="297"/>
      <c r="CS204" s="61" t="s">
        <v>3231</v>
      </c>
      <c r="CT204" s="66">
        <v>100</v>
      </c>
      <c r="CU204" s="297"/>
      <c r="CV204" s="294"/>
      <c r="CW204" s="228"/>
      <c r="CX204" s="228">
        <v>1</v>
      </c>
    </row>
    <row r="205" spans="1:102" ht="104.25" customHeight="1" x14ac:dyDescent="0.25">
      <c r="A205" s="3">
        <v>204</v>
      </c>
      <c r="B205" s="3">
        <v>159</v>
      </c>
      <c r="C205" s="21">
        <v>159</v>
      </c>
      <c r="D205" s="898" t="s">
        <v>200</v>
      </c>
      <c r="E205" s="64" t="s">
        <v>3175</v>
      </c>
      <c r="G205" s="323">
        <v>54</v>
      </c>
      <c r="J205" s="49">
        <v>1</v>
      </c>
      <c r="K205" s="49"/>
      <c r="L205" s="49"/>
      <c r="M205" s="49">
        <v>1</v>
      </c>
      <c r="N205" s="49"/>
      <c r="O205" s="49"/>
      <c r="P205" s="49"/>
      <c r="Q205" s="49"/>
      <c r="R205" s="49"/>
      <c r="S205" s="49">
        <v>1</v>
      </c>
      <c r="T205" s="49"/>
      <c r="U205" s="49">
        <v>1</v>
      </c>
      <c r="V205" s="460"/>
      <c r="W205" s="254" t="s">
        <v>3235</v>
      </c>
      <c r="X205" s="254" t="s">
        <v>3235</v>
      </c>
      <c r="Y205" s="1257"/>
      <c r="Z205" s="211"/>
      <c r="AA205" s="11"/>
      <c r="AB205" s="11"/>
      <c r="AC205" s="11"/>
      <c r="AD205" s="339" t="s">
        <v>3236</v>
      </c>
      <c r="AE205" s="6" t="s">
        <v>3237</v>
      </c>
      <c r="AI205" s="835" t="s">
        <v>3238</v>
      </c>
      <c r="AJ205" s="321" t="s">
        <v>1403</v>
      </c>
      <c r="AK205" s="6" t="s">
        <v>3239</v>
      </c>
      <c r="AL205" s="222">
        <v>38.299999999999997</v>
      </c>
      <c r="AM205" s="222"/>
      <c r="AN205" s="480">
        <v>80</v>
      </c>
      <c r="AO205" s="222"/>
      <c r="AP205" s="4">
        <v>8</v>
      </c>
      <c r="AQ205" s="222"/>
      <c r="BB205" s="1191"/>
      <c r="BC205" s="3">
        <v>1</v>
      </c>
      <c r="BE205" s="211" t="s">
        <v>3240</v>
      </c>
      <c r="BF205" s="3">
        <v>-13.099999999999998</v>
      </c>
      <c r="BL205" s="3">
        <v>1</v>
      </c>
      <c r="BZ205" s="11" t="s">
        <v>3241</v>
      </c>
      <c r="CA205" s="4">
        <v>21.4</v>
      </c>
      <c r="CC205" s="14">
        <v>30</v>
      </c>
      <c r="CE205" s="4">
        <v>30</v>
      </c>
    </row>
    <row r="206" spans="1:102" s="310" customFormat="1" ht="42" customHeight="1" x14ac:dyDescent="0.25">
      <c r="A206" s="284">
        <v>205</v>
      </c>
      <c r="B206" s="284">
        <v>159</v>
      </c>
      <c r="C206" s="21">
        <v>159</v>
      </c>
      <c r="D206" s="910" t="s">
        <v>200</v>
      </c>
      <c r="E206" s="311" t="s">
        <v>1039</v>
      </c>
      <c r="F206" s="1067"/>
      <c r="G206" s="380">
        <v>54</v>
      </c>
      <c r="H206" s="284">
        <v>60</v>
      </c>
      <c r="I206" s="309">
        <v>54</v>
      </c>
      <c r="J206" s="284"/>
      <c r="K206" s="284"/>
      <c r="L206" s="284"/>
      <c r="M206" s="284"/>
      <c r="N206" s="284"/>
      <c r="O206" s="284"/>
      <c r="P206" s="284"/>
      <c r="Q206" s="284"/>
      <c r="R206" s="284"/>
      <c r="S206" s="284"/>
      <c r="T206" s="284"/>
      <c r="U206" s="284"/>
      <c r="V206" s="672"/>
      <c r="W206" s="442" t="s">
        <v>3235</v>
      </c>
      <c r="X206" s="442" t="s">
        <v>3235</v>
      </c>
      <c r="Y206" s="1262"/>
      <c r="Z206" s="305"/>
      <c r="AA206" s="306"/>
      <c r="AB206" s="306"/>
      <c r="AC206" s="306"/>
      <c r="AD206" s="360"/>
      <c r="AE206" s="308"/>
      <c r="AF206" s="308"/>
      <c r="AG206" s="283"/>
      <c r="AH206" s="283"/>
      <c r="AI206" s="445" t="s">
        <v>3238</v>
      </c>
      <c r="AJ206" s="338" t="s">
        <v>1403</v>
      </c>
      <c r="AK206" s="308"/>
      <c r="AL206" s="283"/>
      <c r="AM206" s="283"/>
      <c r="AN206" s="283"/>
      <c r="AO206" s="283"/>
      <c r="AP206" s="283"/>
      <c r="AQ206" s="283"/>
      <c r="AR206" s="283"/>
      <c r="AS206" s="283"/>
      <c r="AT206" s="283"/>
      <c r="AU206" s="283"/>
      <c r="AV206" s="308"/>
      <c r="AW206" s="283"/>
      <c r="AX206" s="283"/>
      <c r="AY206" s="283"/>
      <c r="AZ206" s="284"/>
      <c r="BA206" s="284"/>
      <c r="BB206" s="1192"/>
      <c r="BC206" s="284"/>
      <c r="BD206" s="1186">
        <v>1</v>
      </c>
      <c r="BE206" s="295" t="s">
        <v>1039</v>
      </c>
      <c r="BF206" s="228"/>
      <c r="BG206" s="749"/>
      <c r="BH206" s="302"/>
      <c r="BI206" s="228"/>
      <c r="BJ206" s="749"/>
      <c r="BK206" s="294"/>
      <c r="BL206" s="228">
        <v>1</v>
      </c>
      <c r="BM206" s="228"/>
      <c r="BN206" s="295"/>
      <c r="BO206" s="302"/>
      <c r="BP206" s="302"/>
      <c r="BQ206" s="302"/>
      <c r="BR206" s="297"/>
      <c r="BS206" s="302"/>
      <c r="BT206" s="750"/>
      <c r="BU206" s="297"/>
      <c r="BV206" s="297"/>
      <c r="BW206" s="295"/>
      <c r="BX206" s="297"/>
      <c r="BY206" s="302"/>
      <c r="BZ206" s="302" t="s">
        <v>1039</v>
      </c>
      <c r="CA206" s="297"/>
      <c r="CB206" s="302"/>
      <c r="CC206" s="750">
        <v>30</v>
      </c>
      <c r="CD206" s="297"/>
      <c r="CE206" s="297">
        <v>30</v>
      </c>
      <c r="CF206" s="295"/>
      <c r="CG206" s="297"/>
      <c r="CH206" s="302"/>
      <c r="CI206" s="280"/>
      <c r="CJ206" s="297"/>
      <c r="CK206" s="302"/>
      <c r="CL206" s="750"/>
      <c r="CM206" s="297"/>
      <c r="CN206" s="297"/>
      <c r="CP206" s="297"/>
      <c r="CQ206" s="297"/>
      <c r="CR206" s="297"/>
      <c r="CS206" s="280"/>
      <c r="CT206" s="297"/>
      <c r="CU206" s="297"/>
      <c r="CV206" s="294"/>
      <c r="CW206" s="228"/>
      <c r="CX206" s="228"/>
    </row>
    <row r="207" spans="1:102" ht="110.25" customHeight="1" x14ac:dyDescent="0.25">
      <c r="A207" s="3">
        <v>206</v>
      </c>
      <c r="B207" s="3">
        <v>159</v>
      </c>
      <c r="C207" s="21">
        <v>159</v>
      </c>
      <c r="D207" s="898" t="s">
        <v>200</v>
      </c>
      <c r="E207" s="64" t="s">
        <v>3175</v>
      </c>
      <c r="G207" s="323">
        <v>54</v>
      </c>
      <c r="H207" s="3">
        <v>60</v>
      </c>
      <c r="I207" s="12">
        <v>54</v>
      </c>
      <c r="J207" s="3">
        <v>1</v>
      </c>
      <c r="M207" s="3">
        <v>1</v>
      </c>
      <c r="S207" s="3">
        <v>1</v>
      </c>
      <c r="U207" s="3">
        <v>1</v>
      </c>
      <c r="W207" s="254" t="s">
        <v>3235</v>
      </c>
      <c r="X207" s="254" t="s">
        <v>3235</v>
      </c>
      <c r="Y207" s="1257"/>
      <c r="Z207" s="5"/>
      <c r="AA207" s="6" t="s">
        <v>3242</v>
      </c>
      <c r="AB207" s="11" t="s">
        <v>3243</v>
      </c>
      <c r="AC207" s="11"/>
      <c r="AD207" s="689" t="s">
        <v>3236</v>
      </c>
      <c r="AI207" s="254" t="s">
        <v>3145</v>
      </c>
      <c r="AJ207" s="43" t="s">
        <v>1403</v>
      </c>
      <c r="AK207" s="6" t="s">
        <v>3244</v>
      </c>
      <c r="AP207" s="222">
        <v>8.9</v>
      </c>
      <c r="AQ207" s="222"/>
      <c r="AR207" s="4">
        <v>39.299999999999997</v>
      </c>
      <c r="BB207" s="1193"/>
      <c r="BC207" s="3">
        <v>1</v>
      </c>
      <c r="BE207" s="211" t="s">
        <v>3175</v>
      </c>
      <c r="BM207" s="3">
        <v>1</v>
      </c>
      <c r="BZ207" s="11" t="s">
        <v>3241</v>
      </c>
      <c r="CA207" s="4">
        <v>29.800000000000004</v>
      </c>
      <c r="CC207" s="14">
        <v>30</v>
      </c>
      <c r="CE207" s="4">
        <v>30</v>
      </c>
      <c r="CF207" s="211" t="s">
        <v>3245</v>
      </c>
      <c r="CG207" s="4">
        <v>6.4000000000000057</v>
      </c>
      <c r="CL207" s="14">
        <v>40</v>
      </c>
    </row>
    <row r="208" spans="1:102" s="331" customFormat="1" ht="102" customHeight="1" x14ac:dyDescent="0.25">
      <c r="A208" s="269">
        <v>207</v>
      </c>
      <c r="B208" s="269">
        <v>159</v>
      </c>
      <c r="C208" s="21">
        <v>159</v>
      </c>
      <c r="D208" s="907" t="s">
        <v>200</v>
      </c>
      <c r="E208" s="332" t="s">
        <v>1039</v>
      </c>
      <c r="F208" s="733"/>
      <c r="G208" s="379">
        <v>54</v>
      </c>
      <c r="H208" s="269">
        <v>60</v>
      </c>
      <c r="I208" s="270">
        <v>54</v>
      </c>
      <c r="J208" s="269">
        <v>1</v>
      </c>
      <c r="K208" s="269"/>
      <c r="L208" s="269"/>
      <c r="M208" s="269">
        <v>1</v>
      </c>
      <c r="N208" s="269">
        <v>1</v>
      </c>
      <c r="O208" s="269"/>
      <c r="P208" s="269"/>
      <c r="Q208" s="269"/>
      <c r="R208" s="269"/>
      <c r="S208" s="269">
        <v>1</v>
      </c>
      <c r="T208" s="269"/>
      <c r="U208" s="269"/>
      <c r="V208" s="670"/>
      <c r="W208" s="440" t="s">
        <v>3235</v>
      </c>
      <c r="X208" s="440" t="s">
        <v>3235</v>
      </c>
      <c r="Y208" s="1260"/>
      <c r="Z208" s="324"/>
      <c r="AA208" s="275"/>
      <c r="AB208" s="327"/>
      <c r="AC208" s="327"/>
      <c r="AD208" s="690" t="s">
        <v>1101</v>
      </c>
      <c r="AE208" s="275"/>
      <c r="AF208" s="275"/>
      <c r="AG208" s="328"/>
      <c r="AH208" s="328"/>
      <c r="AI208" s="440" t="s">
        <v>3145</v>
      </c>
      <c r="AJ208" s="831" t="s">
        <v>1403</v>
      </c>
      <c r="AK208" s="275" t="s">
        <v>3246</v>
      </c>
      <c r="AL208" s="328"/>
      <c r="AM208" s="328"/>
      <c r="AN208" s="328"/>
      <c r="AO208" s="328"/>
      <c r="AP208" s="328">
        <v>0</v>
      </c>
      <c r="AQ208" s="328"/>
      <c r="AR208" s="328">
        <v>8249</v>
      </c>
      <c r="AS208" s="328">
        <v>2784</v>
      </c>
      <c r="AT208" s="328"/>
      <c r="AU208" s="328"/>
      <c r="AV208" s="275"/>
      <c r="AW208" s="328"/>
      <c r="AX208" s="328"/>
      <c r="AY208" s="328"/>
      <c r="AZ208" s="269"/>
      <c r="BA208" s="269"/>
      <c r="BB208" s="355"/>
      <c r="BC208" s="269"/>
      <c r="BD208" s="1183">
        <v>1</v>
      </c>
      <c r="BE208" s="326" t="s">
        <v>1039</v>
      </c>
      <c r="BF208" s="269"/>
      <c r="BG208" s="748"/>
      <c r="BH208" s="327"/>
      <c r="BI208" s="269"/>
      <c r="BJ208" s="748"/>
      <c r="BK208" s="325"/>
      <c r="BL208" s="269"/>
      <c r="BM208" s="269">
        <v>1</v>
      </c>
      <c r="BN208" s="326"/>
      <c r="BO208" s="327"/>
      <c r="BP208" s="327"/>
      <c r="BQ208" s="327"/>
      <c r="BR208" s="328"/>
      <c r="BS208" s="327"/>
      <c r="BT208" s="733"/>
      <c r="BU208" s="328"/>
      <c r="BV208" s="328"/>
      <c r="BW208" s="326"/>
      <c r="BX208" s="328"/>
      <c r="BY208" s="327"/>
      <c r="BZ208" s="327" t="s">
        <v>1039</v>
      </c>
      <c r="CA208" s="328"/>
      <c r="CB208" s="327"/>
      <c r="CC208" s="733">
        <v>30</v>
      </c>
      <c r="CD208" s="328"/>
      <c r="CE208" s="328">
        <v>30</v>
      </c>
      <c r="CF208" s="326" t="s">
        <v>1039</v>
      </c>
      <c r="CG208" s="328"/>
      <c r="CH208" s="327"/>
      <c r="CI208" s="275"/>
      <c r="CJ208" s="328"/>
      <c r="CK208" s="327"/>
      <c r="CL208" s="733">
        <v>40</v>
      </c>
      <c r="CM208" s="328"/>
      <c r="CN208" s="328"/>
      <c r="CP208" s="328"/>
      <c r="CQ208" s="328"/>
      <c r="CR208" s="328"/>
      <c r="CS208" s="275"/>
      <c r="CT208" s="328"/>
      <c r="CU208" s="328"/>
      <c r="CV208" s="325"/>
      <c r="CW208" s="269"/>
      <c r="CX208" s="269"/>
    </row>
    <row r="209" spans="1:102" s="310" customFormat="1" ht="105" x14ac:dyDescent="0.25">
      <c r="A209" s="284">
        <v>208</v>
      </c>
      <c r="B209" s="284">
        <v>160</v>
      </c>
      <c r="C209" s="21">
        <v>160</v>
      </c>
      <c r="D209" s="910" t="s">
        <v>204</v>
      </c>
      <c r="E209" s="311" t="s">
        <v>1039</v>
      </c>
      <c r="F209" s="1067"/>
      <c r="G209" s="380">
        <v>46</v>
      </c>
      <c r="H209" s="284">
        <v>60</v>
      </c>
      <c r="I209" s="309">
        <v>46</v>
      </c>
      <c r="J209" s="284"/>
      <c r="K209" s="284"/>
      <c r="L209" s="284"/>
      <c r="M209" s="284"/>
      <c r="N209" s="284"/>
      <c r="O209" s="284"/>
      <c r="P209" s="284"/>
      <c r="Q209" s="284"/>
      <c r="R209" s="284"/>
      <c r="S209" s="284"/>
      <c r="T209" s="284"/>
      <c r="U209" s="284"/>
      <c r="V209" s="673"/>
      <c r="W209" s="442" t="s">
        <v>3235</v>
      </c>
      <c r="X209" s="442" t="s">
        <v>3235</v>
      </c>
      <c r="Y209" s="1262"/>
      <c r="Z209" s="305"/>
      <c r="AA209" s="306" t="s">
        <v>3247</v>
      </c>
      <c r="AB209" s="306" t="s">
        <v>3248</v>
      </c>
      <c r="AC209" s="306"/>
      <c r="AD209" s="307" t="s">
        <v>2193</v>
      </c>
      <c r="AE209" s="308"/>
      <c r="AF209" s="308"/>
      <c r="AG209" s="283"/>
      <c r="AH209" s="283"/>
      <c r="AI209" s="445" t="s">
        <v>3145</v>
      </c>
      <c r="AJ209" s="338"/>
      <c r="AK209" s="308" t="s">
        <v>3249</v>
      </c>
      <c r="AL209" s="283"/>
      <c r="AM209" s="283"/>
      <c r="AN209" s="283"/>
      <c r="AO209" s="283"/>
      <c r="AP209" s="283"/>
      <c r="AQ209" s="283"/>
      <c r="AR209" s="463">
        <v>257.10000000000002</v>
      </c>
      <c r="AS209" s="283" t="s">
        <v>3250</v>
      </c>
      <c r="AT209" s="283"/>
      <c r="AU209" s="283"/>
      <c r="AV209" s="308"/>
      <c r="AW209" s="337">
        <v>355.2</v>
      </c>
      <c r="AX209" s="306" t="s">
        <v>3251</v>
      </c>
      <c r="AY209" s="283"/>
      <c r="AZ209" s="284"/>
      <c r="BA209" s="284"/>
      <c r="BB209" s="304"/>
      <c r="BC209" s="284"/>
      <c r="BD209" s="975">
        <v>1</v>
      </c>
      <c r="BE209" s="211" t="s">
        <v>3252</v>
      </c>
      <c r="BF209" s="3"/>
      <c r="BG209" s="10"/>
      <c r="BH209" s="11"/>
      <c r="BI209" s="3"/>
      <c r="BJ209" s="10"/>
      <c r="BK209" s="13"/>
      <c r="BL209" s="3"/>
      <c r="BM209" s="3">
        <v>1</v>
      </c>
      <c r="BN209" s="211"/>
      <c r="BO209" s="11"/>
      <c r="BP209" s="11"/>
      <c r="BQ209" s="11"/>
      <c r="BR209" s="4"/>
      <c r="BS209" s="11"/>
      <c r="BT209" s="14"/>
      <c r="BU209" s="4"/>
      <c r="BV209" s="4"/>
      <c r="BW209" s="211"/>
      <c r="BX209" s="4"/>
      <c r="BY209" s="11"/>
      <c r="BZ209" s="11"/>
      <c r="CA209" s="4"/>
      <c r="CB209" s="11"/>
      <c r="CC209" s="14"/>
      <c r="CD209" s="4"/>
      <c r="CE209" s="4"/>
      <c r="CF209" s="211"/>
      <c r="CG209" s="4"/>
      <c r="CH209" s="11"/>
      <c r="CI209" s="6"/>
      <c r="CJ209" s="4"/>
      <c r="CK209" s="11"/>
      <c r="CL209" s="14"/>
      <c r="CM209" s="4"/>
      <c r="CN209" s="4"/>
      <c r="CP209" s="4"/>
      <c r="CQ209" s="4"/>
      <c r="CR209" s="4"/>
      <c r="CS209" s="6"/>
      <c r="CT209" s="4"/>
      <c r="CU209" s="4"/>
      <c r="CV209" s="13"/>
      <c r="CW209" s="3"/>
      <c r="CX209" s="3"/>
    </row>
    <row r="210" spans="1:102" s="142" customFormat="1" ht="120.75" customHeight="1" x14ac:dyDescent="0.25">
      <c r="A210" s="46">
        <v>209</v>
      </c>
      <c r="B210" s="46">
        <v>160</v>
      </c>
      <c r="C210" s="21">
        <v>160</v>
      </c>
      <c r="D210" s="903" t="s">
        <v>204</v>
      </c>
      <c r="E210" s="133" t="s">
        <v>3175</v>
      </c>
      <c r="F210" s="146"/>
      <c r="G210" s="375">
        <v>44</v>
      </c>
      <c r="H210" s="46">
        <v>62</v>
      </c>
      <c r="I210" s="143">
        <v>44</v>
      </c>
      <c r="J210" s="46"/>
      <c r="K210" s="46"/>
      <c r="L210" s="46">
        <v>1</v>
      </c>
      <c r="M210" s="46">
        <v>1</v>
      </c>
      <c r="N210" s="46">
        <v>1</v>
      </c>
      <c r="O210" s="46"/>
      <c r="P210" s="46"/>
      <c r="Q210" s="46"/>
      <c r="R210" s="46"/>
      <c r="S210" s="46"/>
      <c r="T210" s="46"/>
      <c r="U210" s="46"/>
      <c r="V210" s="433"/>
      <c r="W210" s="438" t="s">
        <v>3235</v>
      </c>
      <c r="X210" s="438" t="s">
        <v>3235</v>
      </c>
      <c r="Y210" s="1258"/>
      <c r="Z210" s="212"/>
      <c r="AA210" s="218" t="s">
        <v>3247</v>
      </c>
      <c r="AB210" s="218" t="s">
        <v>3248</v>
      </c>
      <c r="AC210" s="218"/>
      <c r="AD210" s="140" t="s">
        <v>2193</v>
      </c>
      <c r="AE210" s="61"/>
      <c r="AF210" s="61"/>
      <c r="AG210" s="66"/>
      <c r="AH210" s="66"/>
      <c r="AI210" s="454" t="s">
        <v>3145</v>
      </c>
      <c r="AJ210" s="132"/>
      <c r="AK210" s="61"/>
      <c r="AL210" s="66"/>
      <c r="AM210" s="66"/>
      <c r="AN210" s="66"/>
      <c r="AO210" s="66"/>
      <c r="AP210" s="66"/>
      <c r="AQ210" s="66"/>
      <c r="AR210" s="66"/>
      <c r="AS210" s="66"/>
      <c r="AT210" s="66"/>
      <c r="AU210" s="66"/>
      <c r="AV210" s="61"/>
      <c r="AW210" s="61"/>
      <c r="AX210" s="61"/>
      <c r="AY210" s="66"/>
      <c r="AZ210" s="46"/>
      <c r="BA210" s="46"/>
      <c r="BB210" s="23"/>
      <c r="BC210" s="46"/>
      <c r="BD210" s="1181"/>
      <c r="BE210" s="212"/>
      <c r="BF210" s="46"/>
      <c r="BG210" s="138"/>
      <c r="BH210" s="218"/>
      <c r="BI210" s="46"/>
      <c r="BJ210" s="138"/>
      <c r="BK210" s="98"/>
      <c r="BL210" s="46"/>
      <c r="BM210" s="46"/>
      <c r="BN210" s="212"/>
      <c r="BO210" s="218"/>
      <c r="BP210" s="218"/>
      <c r="BQ210" s="218"/>
      <c r="BR210" s="66"/>
      <c r="BS210" s="218"/>
      <c r="BT210" s="146"/>
      <c r="BU210" s="66"/>
      <c r="BV210" s="66"/>
      <c r="BW210" s="212"/>
      <c r="BX210" s="66"/>
      <c r="BY210" s="218"/>
      <c r="BZ210" s="218"/>
      <c r="CA210" s="66"/>
      <c r="CB210" s="218"/>
      <c r="CC210" s="146"/>
      <c r="CD210" s="66"/>
      <c r="CE210" s="66"/>
      <c r="CF210" s="212"/>
      <c r="CG210" s="66"/>
      <c r="CH210" s="218"/>
      <c r="CI210" s="61"/>
      <c r="CJ210" s="66"/>
      <c r="CK210" s="218"/>
      <c r="CL210" s="146"/>
      <c r="CM210" s="66"/>
      <c r="CN210" s="66"/>
      <c r="CP210" s="66"/>
      <c r="CQ210" s="66"/>
      <c r="CR210" s="66"/>
      <c r="CS210" s="61"/>
      <c r="CT210" s="66"/>
      <c r="CU210" s="66"/>
      <c r="CV210" s="98"/>
      <c r="CW210" s="46"/>
      <c r="CX210" s="46"/>
    </row>
    <row r="211" spans="1:102" s="266" customFormat="1" ht="15" x14ac:dyDescent="0.25">
      <c r="A211" s="47">
        <v>210</v>
      </c>
      <c r="B211" s="47">
        <v>166</v>
      </c>
      <c r="C211" s="21">
        <v>166</v>
      </c>
      <c r="D211" s="911" t="s">
        <v>219</v>
      </c>
      <c r="E211" s="634"/>
      <c r="F211" s="706"/>
      <c r="G211" s="373">
        <v>255</v>
      </c>
      <c r="H211" s="47"/>
      <c r="I211" s="246"/>
      <c r="J211" s="47"/>
      <c r="K211" s="47"/>
      <c r="L211" s="47"/>
      <c r="M211" s="47"/>
      <c r="N211" s="47">
        <v>1</v>
      </c>
      <c r="O211" s="47"/>
      <c r="P211" s="47"/>
      <c r="Q211" s="47"/>
      <c r="R211" s="47"/>
      <c r="S211" s="47"/>
      <c r="T211" s="47"/>
      <c r="U211" s="47"/>
      <c r="V211" s="502"/>
      <c r="W211" s="240" t="s">
        <v>3235</v>
      </c>
      <c r="X211" s="240" t="s">
        <v>3235</v>
      </c>
      <c r="Y211" s="1263"/>
      <c r="Z211" s="237"/>
      <c r="AA211" s="243"/>
      <c r="AB211" s="243"/>
      <c r="AC211" s="243"/>
      <c r="AD211" s="264"/>
      <c r="AE211" s="59"/>
      <c r="AF211" s="59"/>
      <c r="AG211" s="69"/>
      <c r="AH211" s="69"/>
      <c r="AI211" s="707" t="s">
        <v>3123</v>
      </c>
      <c r="AJ211" s="322"/>
      <c r="AK211" s="59"/>
      <c r="AL211" s="69"/>
      <c r="AM211" s="69"/>
      <c r="AN211" s="69"/>
      <c r="AO211" s="69"/>
      <c r="AP211" s="69"/>
      <c r="AQ211" s="69"/>
      <c r="AR211" s="69"/>
      <c r="AS211" s="69"/>
      <c r="AT211" s="69"/>
      <c r="AU211" s="69"/>
      <c r="AV211" s="59"/>
      <c r="AW211" s="69"/>
      <c r="AX211" s="69"/>
      <c r="AY211" s="69"/>
      <c r="AZ211" s="47"/>
      <c r="BA211" s="47"/>
      <c r="BB211" s="1194"/>
      <c r="BC211" s="47"/>
      <c r="BD211" s="975"/>
      <c r="BE211" s="211"/>
      <c r="BF211" s="3"/>
      <c r="BG211" s="10"/>
      <c r="BH211" s="11"/>
      <c r="BI211" s="3"/>
      <c r="BJ211" s="10"/>
      <c r="BK211" s="13"/>
      <c r="BL211" s="3"/>
      <c r="BM211" s="3"/>
      <c r="BN211" s="211"/>
      <c r="BO211" s="11"/>
      <c r="BP211" s="11"/>
      <c r="BQ211" s="11"/>
      <c r="BR211" s="4"/>
      <c r="BS211" s="11"/>
      <c r="BT211" s="14"/>
      <c r="BU211" s="4"/>
      <c r="BV211" s="4"/>
      <c r="BW211" s="211"/>
      <c r="BX211" s="4"/>
      <c r="BY211" s="11"/>
      <c r="BZ211" s="11"/>
      <c r="CA211" s="4"/>
      <c r="CB211" s="11"/>
      <c r="CC211" s="14"/>
      <c r="CD211" s="4"/>
      <c r="CE211" s="4"/>
      <c r="CF211" s="211"/>
      <c r="CG211" s="4"/>
      <c r="CH211" s="11"/>
      <c r="CI211" s="6"/>
      <c r="CJ211" s="4"/>
      <c r="CK211" s="11"/>
      <c r="CL211" s="14"/>
      <c r="CM211" s="4"/>
      <c r="CN211" s="4"/>
      <c r="CP211" s="4"/>
      <c r="CQ211" s="4"/>
      <c r="CR211" s="4"/>
      <c r="CS211" s="6"/>
      <c r="CT211" s="4"/>
      <c r="CU211" s="4"/>
      <c r="CV211" s="13"/>
      <c r="CW211" s="3"/>
      <c r="CX211" s="3"/>
    </row>
    <row r="212" spans="1:102" s="266" customFormat="1" ht="15" x14ac:dyDescent="0.25">
      <c r="A212" s="47">
        <v>211</v>
      </c>
      <c r="B212" s="47">
        <v>167</v>
      </c>
      <c r="C212" s="21">
        <v>167</v>
      </c>
      <c r="D212" s="911" t="s">
        <v>220</v>
      </c>
      <c r="E212" s="634"/>
      <c r="F212" s="706"/>
      <c r="G212" s="373">
        <v>149</v>
      </c>
      <c r="H212" s="47"/>
      <c r="I212" s="246"/>
      <c r="J212" s="47"/>
      <c r="K212" s="47"/>
      <c r="L212" s="47"/>
      <c r="M212" s="47"/>
      <c r="N212" s="47">
        <v>1</v>
      </c>
      <c r="O212" s="47"/>
      <c r="P212" s="47"/>
      <c r="Q212" s="47"/>
      <c r="R212" s="47"/>
      <c r="S212" s="47"/>
      <c r="T212" s="47"/>
      <c r="U212" s="47"/>
      <c r="V212" s="502"/>
      <c r="W212" s="240" t="s">
        <v>3235</v>
      </c>
      <c r="X212" s="240" t="s">
        <v>3235</v>
      </c>
      <c r="Y212" s="1263"/>
      <c r="Z212" s="237"/>
      <c r="AA212" s="243"/>
      <c r="AB212" s="243"/>
      <c r="AC212" s="243"/>
      <c r="AD212" s="264"/>
      <c r="AE212" s="59"/>
      <c r="AF212" s="59"/>
      <c r="AG212" s="69"/>
      <c r="AH212" s="69"/>
      <c r="AI212" s="707" t="s">
        <v>3123</v>
      </c>
      <c r="AJ212" s="322"/>
      <c r="AK212" s="59"/>
      <c r="AL212" s="69"/>
      <c r="AM212" s="69"/>
      <c r="AN212" s="69"/>
      <c r="AO212" s="69"/>
      <c r="AP212" s="69"/>
      <c r="AQ212" s="69"/>
      <c r="AR212" s="69"/>
      <c r="AS212" s="69"/>
      <c r="AT212" s="69"/>
      <c r="AU212" s="69"/>
      <c r="AV212" s="59"/>
      <c r="AW212" s="69"/>
      <c r="AX212" s="69"/>
      <c r="AY212" s="69"/>
      <c r="AZ212" s="47"/>
      <c r="BA212" s="47"/>
      <c r="BB212" s="1194"/>
      <c r="BC212" s="47"/>
      <c r="BD212" s="975"/>
      <c r="BE212" s="211"/>
      <c r="BF212" s="3"/>
      <c r="BG212" s="10"/>
      <c r="BH212" s="11"/>
      <c r="BI212" s="3"/>
      <c r="BJ212" s="10"/>
      <c r="BK212" s="13"/>
      <c r="BL212" s="3"/>
      <c r="BM212" s="3"/>
      <c r="BN212" s="211"/>
      <c r="BO212" s="11"/>
      <c r="BP212" s="11"/>
      <c r="BQ212" s="11"/>
      <c r="BR212" s="4"/>
      <c r="BS212" s="11"/>
      <c r="BT212" s="14"/>
      <c r="BU212" s="4"/>
      <c r="BV212" s="4"/>
      <c r="BW212" s="211"/>
      <c r="BX212" s="4"/>
      <c r="BY212" s="11"/>
      <c r="BZ212" s="11"/>
      <c r="CA212" s="4"/>
      <c r="CB212" s="11"/>
      <c r="CC212" s="14"/>
      <c r="CD212" s="4"/>
      <c r="CE212" s="4"/>
      <c r="CF212" s="211"/>
      <c r="CG212" s="4"/>
      <c r="CH212" s="11"/>
      <c r="CI212" s="6"/>
      <c r="CJ212" s="4"/>
      <c r="CK212" s="11"/>
      <c r="CL212" s="14"/>
      <c r="CM212" s="4"/>
      <c r="CN212" s="4"/>
      <c r="CP212" s="4"/>
      <c r="CQ212" s="4"/>
      <c r="CR212" s="4"/>
      <c r="CS212" s="6"/>
      <c r="CT212" s="4"/>
      <c r="CU212" s="4"/>
      <c r="CV212" s="13"/>
      <c r="CW212" s="3"/>
      <c r="CX212" s="3"/>
    </row>
    <row r="213" spans="1:102" s="266" customFormat="1" ht="45" x14ac:dyDescent="0.25">
      <c r="A213" s="47">
        <v>212</v>
      </c>
      <c r="B213" s="47">
        <v>168</v>
      </c>
      <c r="C213" s="21">
        <v>168</v>
      </c>
      <c r="D213" s="912" t="s">
        <v>222</v>
      </c>
      <c r="E213" s="634"/>
      <c r="F213" s="706"/>
      <c r="G213" s="373">
        <v>79</v>
      </c>
      <c r="H213" s="47"/>
      <c r="I213" s="246"/>
      <c r="J213" s="47"/>
      <c r="K213" s="47">
        <v>1</v>
      </c>
      <c r="L213" s="47"/>
      <c r="M213" s="47"/>
      <c r="N213" s="47">
        <v>1</v>
      </c>
      <c r="O213" s="47"/>
      <c r="P213" s="47"/>
      <c r="Q213" s="47"/>
      <c r="R213" s="47"/>
      <c r="S213" s="47">
        <v>1</v>
      </c>
      <c r="T213" s="47"/>
      <c r="U213" s="47"/>
      <c r="V213" s="502"/>
      <c r="W213" s="240" t="s">
        <v>3235</v>
      </c>
      <c r="X213" s="240" t="s">
        <v>3235</v>
      </c>
      <c r="Y213" s="1263"/>
      <c r="Z213" s="237"/>
      <c r="AA213" s="243" t="s">
        <v>3253</v>
      </c>
      <c r="AB213" s="243" t="s">
        <v>3254</v>
      </c>
      <c r="AC213" s="243"/>
      <c r="AD213" s="242"/>
      <c r="AE213" s="59"/>
      <c r="AF213" s="59"/>
      <c r="AG213" s="69"/>
      <c r="AH213" s="69"/>
      <c r="AI213" s="707" t="s">
        <v>3123</v>
      </c>
      <c r="AJ213" s="322"/>
      <c r="AK213" s="59"/>
      <c r="AL213" s="69"/>
      <c r="AM213" s="69"/>
      <c r="AN213" s="69"/>
      <c r="AO213" s="69"/>
      <c r="AP213" s="69"/>
      <c r="AQ213" s="69"/>
      <c r="AR213" s="69"/>
      <c r="AS213" s="69"/>
      <c r="AT213" s="69"/>
      <c r="AU213" s="69"/>
      <c r="AV213" s="59"/>
      <c r="AW213" s="69"/>
      <c r="AX213" s="69"/>
      <c r="AY213" s="69"/>
      <c r="AZ213" s="47"/>
      <c r="BA213" s="47"/>
      <c r="BB213" s="1194"/>
      <c r="BC213" s="47"/>
      <c r="BD213" s="975"/>
      <c r="BE213" s="211"/>
      <c r="BF213" s="3"/>
      <c r="BG213" s="10"/>
      <c r="BH213" s="11"/>
      <c r="BI213" s="3"/>
      <c r="BJ213" s="10"/>
      <c r="BK213" s="13"/>
      <c r="BL213" s="3"/>
      <c r="BM213" s="3"/>
      <c r="BN213" s="211"/>
      <c r="BO213" s="11"/>
      <c r="BP213" s="11"/>
      <c r="BQ213" s="11"/>
      <c r="BR213" s="4"/>
      <c r="BS213" s="11"/>
      <c r="BT213" s="14"/>
      <c r="BU213" s="4"/>
      <c r="BV213" s="4"/>
      <c r="BW213" s="211"/>
      <c r="BX213" s="4"/>
      <c r="BY213" s="11"/>
      <c r="BZ213" s="11"/>
      <c r="CA213" s="4"/>
      <c r="CB213" s="11"/>
      <c r="CC213" s="14"/>
      <c r="CD213" s="4"/>
      <c r="CE213" s="4"/>
      <c r="CF213" s="211"/>
      <c r="CG213" s="4"/>
      <c r="CH213" s="11"/>
      <c r="CI213" s="6"/>
      <c r="CJ213" s="4"/>
      <c r="CK213" s="11"/>
      <c r="CL213" s="14"/>
      <c r="CM213" s="4"/>
      <c r="CN213" s="4"/>
      <c r="CP213" s="4"/>
      <c r="CQ213" s="4"/>
      <c r="CR213" s="4"/>
      <c r="CS213" s="6"/>
      <c r="CT213" s="4"/>
      <c r="CU213" s="4"/>
      <c r="CV213" s="13"/>
      <c r="CW213" s="3"/>
      <c r="CX213" s="3"/>
    </row>
    <row r="214" spans="1:102" s="266" customFormat="1" ht="15" x14ac:dyDescent="0.25">
      <c r="A214" s="47">
        <v>213</v>
      </c>
      <c r="B214" s="47">
        <v>169</v>
      </c>
      <c r="C214" s="21">
        <v>169</v>
      </c>
      <c r="D214" s="909" t="s">
        <v>224</v>
      </c>
      <c r="E214" s="634"/>
      <c r="F214" s="706"/>
      <c r="G214" s="373">
        <v>70</v>
      </c>
      <c r="H214" s="47"/>
      <c r="I214" s="246"/>
      <c r="J214" s="47"/>
      <c r="K214" s="47"/>
      <c r="L214" s="47"/>
      <c r="M214" s="47"/>
      <c r="N214" s="47">
        <v>1</v>
      </c>
      <c r="O214" s="47"/>
      <c r="P214" s="47"/>
      <c r="Q214" s="47"/>
      <c r="R214" s="47"/>
      <c r="S214" s="47"/>
      <c r="T214" s="47"/>
      <c r="U214" s="47"/>
      <c r="V214" s="502"/>
      <c r="W214" s="240" t="s">
        <v>3235</v>
      </c>
      <c r="X214" s="240" t="s">
        <v>3235</v>
      </c>
      <c r="Y214" s="1263"/>
      <c r="Z214" s="237"/>
      <c r="AA214" s="243"/>
      <c r="AB214" s="243"/>
      <c r="AC214" s="243"/>
      <c r="AD214" s="242"/>
      <c r="AE214" s="59"/>
      <c r="AF214" s="59"/>
      <c r="AG214" s="69"/>
      <c r="AH214" s="69"/>
      <c r="AI214" s="707" t="s">
        <v>3123</v>
      </c>
      <c r="AJ214" s="322"/>
      <c r="AK214" s="59"/>
      <c r="AL214" s="69"/>
      <c r="AM214" s="69"/>
      <c r="AN214" s="69"/>
      <c r="AO214" s="69"/>
      <c r="AP214" s="69"/>
      <c r="AQ214" s="69"/>
      <c r="AR214" s="69"/>
      <c r="AS214" s="69"/>
      <c r="AT214" s="69"/>
      <c r="AU214" s="69"/>
      <c r="AV214" s="59"/>
      <c r="AW214" s="69"/>
      <c r="AX214" s="69"/>
      <c r="AY214" s="69"/>
      <c r="AZ214" s="47"/>
      <c r="BA214" s="47"/>
      <c r="BB214" s="1194"/>
      <c r="BC214" s="47"/>
      <c r="BD214" s="975"/>
      <c r="BE214" s="211"/>
      <c r="BF214" s="3"/>
      <c r="BG214" s="10"/>
      <c r="BH214" s="11"/>
      <c r="BI214" s="3"/>
      <c r="BJ214" s="10"/>
      <c r="BK214" s="13"/>
      <c r="BL214" s="3"/>
      <c r="BM214" s="3"/>
      <c r="BN214" s="211"/>
      <c r="BO214" s="11"/>
      <c r="BP214" s="11"/>
      <c r="BQ214" s="11"/>
      <c r="BR214" s="4"/>
      <c r="BS214" s="11"/>
      <c r="BT214" s="14"/>
      <c r="BU214" s="4"/>
      <c r="BV214" s="4"/>
      <c r="BW214" s="211"/>
      <c r="BX214" s="4"/>
      <c r="BY214" s="11"/>
      <c r="BZ214" s="11"/>
      <c r="CA214" s="4"/>
      <c r="CB214" s="11"/>
      <c r="CC214" s="14"/>
      <c r="CD214" s="4"/>
      <c r="CE214" s="4"/>
      <c r="CF214" s="211"/>
      <c r="CG214" s="4"/>
      <c r="CH214" s="11"/>
      <c r="CI214" s="6"/>
      <c r="CJ214" s="4"/>
      <c r="CK214" s="11"/>
      <c r="CL214" s="14"/>
      <c r="CM214" s="4"/>
      <c r="CN214" s="4"/>
      <c r="CP214" s="4"/>
      <c r="CQ214" s="4"/>
      <c r="CR214" s="4"/>
      <c r="CS214" s="6"/>
      <c r="CT214" s="4"/>
      <c r="CU214" s="4"/>
      <c r="CV214" s="13"/>
      <c r="CW214" s="3"/>
      <c r="CX214" s="3"/>
    </row>
    <row r="215" spans="1:102" s="266" customFormat="1" ht="15" x14ac:dyDescent="0.25">
      <c r="A215" s="47">
        <v>214</v>
      </c>
      <c r="B215" s="47">
        <v>170</v>
      </c>
      <c r="C215" s="21">
        <v>170</v>
      </c>
      <c r="D215" s="909" t="s">
        <v>225</v>
      </c>
      <c r="E215" s="634"/>
      <c r="F215" s="706"/>
      <c r="G215" s="373">
        <v>70</v>
      </c>
      <c r="H215" s="47"/>
      <c r="I215" s="246"/>
      <c r="J215" s="47"/>
      <c r="K215" s="47"/>
      <c r="L215" s="47"/>
      <c r="M215" s="47"/>
      <c r="N215" s="47"/>
      <c r="O215" s="47"/>
      <c r="P215" s="47"/>
      <c r="Q215" s="47"/>
      <c r="R215" s="47"/>
      <c r="S215" s="47">
        <v>1</v>
      </c>
      <c r="T215" s="47"/>
      <c r="U215" s="47"/>
      <c r="V215" s="502"/>
      <c r="W215" s="240" t="s">
        <v>3235</v>
      </c>
      <c r="X215" s="240" t="s">
        <v>3235</v>
      </c>
      <c r="Y215" s="1263"/>
      <c r="Z215" s="237"/>
      <c r="AA215" s="243"/>
      <c r="AB215" s="243"/>
      <c r="AC215" s="243"/>
      <c r="AD215" s="242"/>
      <c r="AE215" s="59"/>
      <c r="AF215" s="59"/>
      <c r="AG215" s="69"/>
      <c r="AH215" s="69"/>
      <c r="AI215" s="707" t="s">
        <v>3123</v>
      </c>
      <c r="AJ215" s="322"/>
      <c r="AK215" s="59"/>
      <c r="AL215" s="69"/>
      <c r="AM215" s="69"/>
      <c r="AN215" s="69"/>
      <c r="AO215" s="69"/>
      <c r="AP215" s="69"/>
      <c r="AQ215" s="69"/>
      <c r="AR215" s="69"/>
      <c r="AS215" s="69"/>
      <c r="AT215" s="69"/>
      <c r="AU215" s="69"/>
      <c r="AV215" s="59"/>
      <c r="AW215" s="69"/>
      <c r="AX215" s="69"/>
      <c r="AY215" s="69"/>
      <c r="AZ215" s="47"/>
      <c r="BA215" s="47"/>
      <c r="BB215" s="1194"/>
      <c r="BC215" s="47"/>
      <c r="BD215" s="975"/>
      <c r="BE215" s="211"/>
      <c r="BF215" s="3"/>
      <c r="BG215" s="10"/>
      <c r="BH215" s="11"/>
      <c r="BI215" s="3"/>
      <c r="BJ215" s="10"/>
      <c r="BK215" s="13"/>
      <c r="BL215" s="3"/>
      <c r="BM215" s="3"/>
      <c r="BN215" s="211"/>
      <c r="BO215" s="11"/>
      <c r="BP215" s="11"/>
      <c r="BQ215" s="11"/>
      <c r="BR215" s="4"/>
      <c r="BS215" s="11"/>
      <c r="BT215" s="14"/>
      <c r="BU215" s="4"/>
      <c r="BV215" s="4"/>
      <c r="BW215" s="211"/>
      <c r="BX215" s="4"/>
      <c r="BY215" s="11"/>
      <c r="BZ215" s="11"/>
      <c r="CA215" s="4"/>
      <c r="CB215" s="11"/>
      <c r="CC215" s="14"/>
      <c r="CD215" s="4"/>
      <c r="CE215" s="4"/>
      <c r="CF215" s="211"/>
      <c r="CG215" s="4"/>
      <c r="CH215" s="11"/>
      <c r="CI215" s="6"/>
      <c r="CJ215" s="4"/>
      <c r="CK215" s="11"/>
      <c r="CL215" s="14"/>
      <c r="CM215" s="4"/>
      <c r="CN215" s="4"/>
      <c r="CP215" s="4"/>
      <c r="CQ215" s="4"/>
      <c r="CR215" s="4"/>
      <c r="CS215" s="6"/>
      <c r="CT215" s="4"/>
      <c r="CU215" s="4"/>
      <c r="CV215" s="13"/>
      <c r="CW215" s="3"/>
      <c r="CX215" s="3"/>
    </row>
    <row r="216" spans="1:102" s="310" customFormat="1" ht="135" customHeight="1" x14ac:dyDescent="0.25">
      <c r="A216" s="284">
        <v>215</v>
      </c>
      <c r="B216" s="284">
        <v>173</v>
      </c>
      <c r="C216" s="21">
        <v>173</v>
      </c>
      <c r="D216" s="910" t="s">
        <v>230</v>
      </c>
      <c r="E216" s="311" t="s">
        <v>3255</v>
      </c>
      <c r="F216" s="1067"/>
      <c r="G216" s="381">
        <v>107</v>
      </c>
      <c r="H216" s="283">
        <v>123</v>
      </c>
      <c r="I216" s="769">
        <v>107</v>
      </c>
      <c r="J216" s="284"/>
      <c r="K216" s="284"/>
      <c r="L216" s="284"/>
      <c r="M216" s="284"/>
      <c r="N216" s="284"/>
      <c r="O216" s="284"/>
      <c r="P216" s="284"/>
      <c r="Q216" s="284"/>
      <c r="R216" s="284"/>
      <c r="S216" s="284"/>
      <c r="T216" s="284"/>
      <c r="U216" s="284"/>
      <c r="V216" s="673"/>
      <c r="W216" s="442" t="s">
        <v>3235</v>
      </c>
      <c r="X216" s="442" t="s">
        <v>3235</v>
      </c>
      <c r="Y216" s="1262"/>
      <c r="Z216" s="304"/>
      <c r="AA216" s="308" t="s">
        <v>3256</v>
      </c>
      <c r="AB216" s="308" t="s">
        <v>3257</v>
      </c>
      <c r="AC216" s="308"/>
      <c r="AD216" s="360" t="s">
        <v>3258</v>
      </c>
      <c r="AE216" s="308"/>
      <c r="AF216" s="308"/>
      <c r="AG216" s="283"/>
      <c r="AH216" s="283"/>
      <c r="AI216" s="442" t="s">
        <v>3145</v>
      </c>
      <c r="AJ216" s="338"/>
      <c r="AK216" s="308" t="s">
        <v>3259</v>
      </c>
      <c r="AL216" s="283"/>
      <c r="AM216" s="283"/>
      <c r="AN216" s="283"/>
      <c r="AO216" s="283"/>
      <c r="AP216" s="283"/>
      <c r="AQ216" s="283"/>
      <c r="AR216" s="283">
        <v>2.54</v>
      </c>
      <c r="AS216" s="283">
        <v>3.2</v>
      </c>
      <c r="AT216" s="627"/>
      <c r="AU216" s="627"/>
      <c r="AV216" s="308"/>
      <c r="AW216" s="283"/>
      <c r="AX216" s="283"/>
      <c r="AY216" s="283"/>
      <c r="AZ216" s="284"/>
      <c r="BA216" s="284"/>
      <c r="BB216" s="1195"/>
      <c r="BC216" s="284"/>
      <c r="BD216" s="975">
        <v>1</v>
      </c>
      <c r="BE216" s="211"/>
      <c r="BF216" s="3"/>
      <c r="BG216" s="10"/>
      <c r="BH216" s="11"/>
      <c r="BI216" s="3"/>
      <c r="BJ216" s="10"/>
      <c r="BK216" s="13"/>
      <c r="BL216" s="3"/>
      <c r="BM216" s="3"/>
      <c r="BN216" s="211"/>
      <c r="BO216" s="11"/>
      <c r="BP216" s="11"/>
      <c r="BQ216" s="11"/>
      <c r="BR216" s="4"/>
      <c r="BS216" s="11"/>
      <c r="BT216" s="14"/>
      <c r="BU216" s="4"/>
      <c r="BV216" s="4"/>
      <c r="BW216" s="211"/>
      <c r="BX216" s="4"/>
      <c r="BY216" s="11"/>
      <c r="BZ216" s="11"/>
      <c r="CA216" s="4"/>
      <c r="CB216" s="11"/>
      <c r="CC216" s="14"/>
      <c r="CD216" s="4"/>
      <c r="CE216" s="4"/>
      <c r="CF216" s="211" t="s">
        <v>3255</v>
      </c>
      <c r="CG216" s="4"/>
      <c r="CH216" s="11"/>
      <c r="CI216" s="6"/>
      <c r="CJ216" s="4"/>
      <c r="CK216" s="11"/>
      <c r="CL216" s="14">
        <v>40</v>
      </c>
      <c r="CM216" s="4"/>
      <c r="CN216" s="4"/>
      <c r="CP216" s="4"/>
      <c r="CQ216" s="4"/>
      <c r="CR216" s="4"/>
      <c r="CS216" s="6"/>
      <c r="CT216" s="4"/>
      <c r="CU216" s="4"/>
      <c r="CV216" s="13"/>
      <c r="CW216" s="3"/>
      <c r="CX216" s="3"/>
    </row>
    <row r="217" spans="1:102" ht="135" customHeight="1" x14ac:dyDescent="0.25">
      <c r="A217" s="3">
        <v>216</v>
      </c>
      <c r="B217" s="3">
        <v>173</v>
      </c>
      <c r="C217" s="21">
        <v>173</v>
      </c>
      <c r="D217" s="898" t="s">
        <v>230</v>
      </c>
      <c r="E217" s="64" t="s">
        <v>3260</v>
      </c>
      <c r="G217" s="367">
        <v>102</v>
      </c>
      <c r="H217" s="4">
        <v>123</v>
      </c>
      <c r="I217" s="633">
        <v>102</v>
      </c>
      <c r="L217" s="3">
        <v>1</v>
      </c>
      <c r="W217" s="254" t="s">
        <v>3235</v>
      </c>
      <c r="X217" s="254" t="s">
        <v>3235</v>
      </c>
      <c r="Y217" s="1257"/>
      <c r="Z217" s="5"/>
      <c r="AA217" s="6" t="s">
        <v>3256</v>
      </c>
      <c r="AB217" s="6" t="s">
        <v>3257</v>
      </c>
      <c r="AD217" s="366"/>
      <c r="AE217" s="51"/>
      <c r="AF217" s="51"/>
      <c r="AG217" s="52"/>
      <c r="AH217" s="52"/>
      <c r="AI217" s="254" t="s">
        <v>3145</v>
      </c>
      <c r="AJ217" s="43"/>
      <c r="AK217" s="6" t="s">
        <v>3259</v>
      </c>
      <c r="AR217" s="4">
        <v>2.8</v>
      </c>
      <c r="AS217" s="4">
        <v>3.71</v>
      </c>
      <c r="BB217" s="1196"/>
      <c r="CI217" s="6" t="s">
        <v>3260</v>
      </c>
      <c r="CJ217" s="4">
        <v>11.100000000000001</v>
      </c>
      <c r="CL217" s="14">
        <v>40</v>
      </c>
    </row>
    <row r="218" spans="1:102" ht="103.5" customHeight="1" x14ac:dyDescent="0.25">
      <c r="A218" s="3">
        <v>217</v>
      </c>
      <c r="B218" s="3">
        <v>173</v>
      </c>
      <c r="C218" s="21">
        <v>173</v>
      </c>
      <c r="D218" s="898" t="s">
        <v>230</v>
      </c>
      <c r="E218" s="64" t="s">
        <v>3261</v>
      </c>
      <c r="G218" s="367">
        <v>105</v>
      </c>
      <c r="H218" s="4">
        <v>123</v>
      </c>
      <c r="I218" s="633">
        <v>105</v>
      </c>
      <c r="L218" s="3">
        <v>1</v>
      </c>
      <c r="S218" s="3">
        <v>1</v>
      </c>
      <c r="W218" s="254" t="s">
        <v>3235</v>
      </c>
      <c r="X218" s="254" t="s">
        <v>3235</v>
      </c>
      <c r="Y218" s="1257"/>
      <c r="Z218" s="5"/>
      <c r="AA218" s="6" t="s">
        <v>3256</v>
      </c>
      <c r="AB218" s="6" t="s">
        <v>3257</v>
      </c>
      <c r="AD218" s="366"/>
      <c r="AE218" s="51"/>
      <c r="AF218" s="51"/>
      <c r="AG218" s="52"/>
      <c r="AH218" s="52"/>
      <c r="AI218" s="254" t="s">
        <v>3145</v>
      </c>
      <c r="AJ218" s="43"/>
      <c r="AK218" s="6" t="s">
        <v>3259</v>
      </c>
      <c r="AR218" s="497">
        <v>2.36</v>
      </c>
      <c r="AS218" s="497">
        <v>2.19</v>
      </c>
      <c r="AT218" s="497"/>
      <c r="AU218" s="497"/>
      <c r="BB218" s="1196"/>
      <c r="CI218" s="6" t="s">
        <v>3261</v>
      </c>
      <c r="CJ218" s="4">
        <v>2.0999999999999996</v>
      </c>
      <c r="CL218" s="14">
        <v>40</v>
      </c>
    </row>
    <row r="219" spans="1:102" s="310" customFormat="1" ht="106.5" customHeight="1" x14ac:dyDescent="0.25">
      <c r="A219" s="284">
        <v>218</v>
      </c>
      <c r="B219" s="284">
        <v>173</v>
      </c>
      <c r="C219" s="21">
        <v>173</v>
      </c>
      <c r="D219" s="910" t="s">
        <v>230</v>
      </c>
      <c r="E219" s="311" t="s">
        <v>3255</v>
      </c>
      <c r="F219" s="1067"/>
      <c r="G219" s="381">
        <v>107</v>
      </c>
      <c r="H219" s="283">
        <v>123</v>
      </c>
      <c r="I219" s="769">
        <v>107</v>
      </c>
      <c r="J219" s="284"/>
      <c r="K219" s="284"/>
      <c r="L219" s="284"/>
      <c r="M219" s="284"/>
      <c r="N219" s="284"/>
      <c r="O219" s="284"/>
      <c r="P219" s="284"/>
      <c r="Q219" s="284"/>
      <c r="R219" s="284"/>
      <c r="S219" s="284"/>
      <c r="T219" s="284"/>
      <c r="U219" s="284"/>
      <c r="V219" s="673"/>
      <c r="W219" s="442" t="s">
        <v>3235</v>
      </c>
      <c r="X219" s="442" t="s">
        <v>3235</v>
      </c>
      <c r="Y219" s="1262"/>
      <c r="Z219" s="304"/>
      <c r="AA219" s="308" t="s">
        <v>3256</v>
      </c>
      <c r="AB219" s="308" t="s">
        <v>3257</v>
      </c>
      <c r="AC219" s="308"/>
      <c r="AD219" s="360" t="s">
        <v>3258</v>
      </c>
      <c r="AE219" s="308"/>
      <c r="AF219" s="308"/>
      <c r="AG219" s="283"/>
      <c r="AH219" s="283"/>
      <c r="AI219" s="442" t="s">
        <v>3145</v>
      </c>
      <c r="AJ219" s="43"/>
      <c r="AK219" s="308" t="s">
        <v>3262</v>
      </c>
      <c r="AL219" s="283"/>
      <c r="AM219" s="283"/>
      <c r="AN219" s="283"/>
      <c r="AO219" s="283"/>
      <c r="AP219" s="283"/>
      <c r="AQ219" s="283"/>
      <c r="AR219" s="627">
        <v>69</v>
      </c>
      <c r="AS219" s="627">
        <v>84</v>
      </c>
      <c r="AT219" s="627"/>
      <c r="AU219" s="627"/>
      <c r="AV219" s="308"/>
      <c r="AW219" s="283"/>
      <c r="AX219" s="283"/>
      <c r="AY219" s="283"/>
      <c r="AZ219" s="284"/>
      <c r="BA219" s="284"/>
      <c r="BB219" s="1195"/>
      <c r="BC219" s="284"/>
      <c r="BD219" s="975">
        <v>1</v>
      </c>
      <c r="BE219" s="211"/>
      <c r="BF219" s="3"/>
      <c r="BG219" s="10"/>
      <c r="BH219" s="11"/>
      <c r="BI219" s="3"/>
      <c r="BJ219" s="10"/>
      <c r="BK219" s="13"/>
      <c r="BL219" s="3"/>
      <c r="BM219" s="3"/>
      <c r="BN219" s="211"/>
      <c r="BO219" s="11"/>
      <c r="BP219" s="11"/>
      <c r="BQ219" s="11"/>
      <c r="BR219" s="4"/>
      <c r="BS219" s="11"/>
      <c r="BT219" s="14"/>
      <c r="BU219" s="4"/>
      <c r="BV219" s="4"/>
      <c r="BW219" s="211"/>
      <c r="BX219" s="4"/>
      <c r="BY219" s="11"/>
      <c r="BZ219" s="11"/>
      <c r="CA219" s="4"/>
      <c r="CB219" s="11"/>
      <c r="CC219" s="14"/>
      <c r="CD219" s="4"/>
      <c r="CE219" s="4"/>
      <c r="CF219" s="211" t="s">
        <v>3255</v>
      </c>
      <c r="CG219" s="4"/>
      <c r="CH219" s="11"/>
      <c r="CI219" s="6"/>
      <c r="CJ219" s="4"/>
      <c r="CK219" s="11"/>
      <c r="CL219" s="14">
        <v>40</v>
      </c>
      <c r="CM219" s="4"/>
      <c r="CN219" s="4"/>
      <c r="CP219" s="4"/>
      <c r="CQ219" s="4"/>
      <c r="CR219" s="4"/>
      <c r="CS219" s="6"/>
      <c r="CT219" s="4"/>
      <c r="CU219" s="4"/>
      <c r="CV219" s="13"/>
      <c r="CW219" s="3"/>
      <c r="CX219" s="3"/>
    </row>
    <row r="220" spans="1:102" ht="106.5" customHeight="1" x14ac:dyDescent="0.25">
      <c r="A220" s="3">
        <v>219</v>
      </c>
      <c r="B220" s="3">
        <v>173</v>
      </c>
      <c r="C220" s="21">
        <v>173</v>
      </c>
      <c r="D220" s="898" t="s">
        <v>230</v>
      </c>
      <c r="E220" s="64" t="s">
        <v>3260</v>
      </c>
      <c r="G220" s="367">
        <v>102</v>
      </c>
      <c r="H220" s="4">
        <v>123</v>
      </c>
      <c r="I220" s="633">
        <v>102</v>
      </c>
      <c r="L220" s="3">
        <v>1</v>
      </c>
      <c r="W220" s="254" t="s">
        <v>3235</v>
      </c>
      <c r="X220" s="254" t="s">
        <v>3235</v>
      </c>
      <c r="Y220" s="1257"/>
      <c r="Z220" s="5"/>
      <c r="AA220" s="6" t="s">
        <v>3256</v>
      </c>
      <c r="AB220" s="6" t="s">
        <v>3257</v>
      </c>
      <c r="AD220" s="366"/>
      <c r="AI220" s="254" t="s">
        <v>3145</v>
      </c>
      <c r="AJ220" s="43"/>
      <c r="AK220" s="6" t="s">
        <v>3262</v>
      </c>
      <c r="AR220" s="497">
        <v>59</v>
      </c>
      <c r="AS220" s="497">
        <v>75</v>
      </c>
      <c r="AT220" s="497"/>
      <c r="AU220" s="497"/>
      <c r="BB220" s="1196"/>
      <c r="CI220" s="6" t="s">
        <v>3260</v>
      </c>
      <c r="CJ220" s="4">
        <v>12</v>
      </c>
      <c r="CL220" s="14">
        <v>40</v>
      </c>
    </row>
    <row r="221" spans="1:102" ht="103.5" customHeight="1" x14ac:dyDescent="0.25">
      <c r="A221" s="3">
        <v>220</v>
      </c>
      <c r="B221" s="3">
        <v>173</v>
      </c>
      <c r="C221" s="21">
        <v>173</v>
      </c>
      <c r="D221" s="898" t="s">
        <v>230</v>
      </c>
      <c r="E221" s="64" t="s">
        <v>3261</v>
      </c>
      <c r="G221" s="367">
        <v>105</v>
      </c>
      <c r="H221" s="4">
        <v>123</v>
      </c>
      <c r="I221" s="633">
        <v>105</v>
      </c>
      <c r="L221" s="3">
        <v>1</v>
      </c>
      <c r="S221" s="3">
        <v>1</v>
      </c>
      <c r="W221" s="254" t="s">
        <v>3235</v>
      </c>
      <c r="X221" s="254" t="s">
        <v>3235</v>
      </c>
      <c r="Y221" s="1257"/>
      <c r="Z221" s="5"/>
      <c r="AA221" s="6" t="s">
        <v>3256</v>
      </c>
      <c r="AB221" s="6" t="s">
        <v>3257</v>
      </c>
      <c r="AD221" s="366"/>
      <c r="AI221" s="254" t="s">
        <v>3145</v>
      </c>
      <c r="AJ221" s="43"/>
      <c r="AK221" s="6" t="s">
        <v>3262</v>
      </c>
      <c r="AR221" s="497">
        <v>63</v>
      </c>
      <c r="AS221" s="497">
        <v>79</v>
      </c>
      <c r="AT221" s="497"/>
      <c r="AU221" s="497"/>
      <c r="BB221" s="1196"/>
      <c r="CI221" s="6" t="s">
        <v>3261</v>
      </c>
      <c r="CJ221" s="4">
        <v>9</v>
      </c>
      <c r="CL221" s="14">
        <v>40</v>
      </c>
    </row>
    <row r="222" spans="1:102" ht="73.5" customHeight="1" x14ac:dyDescent="0.25">
      <c r="A222" s="3">
        <v>221</v>
      </c>
      <c r="B222" s="3">
        <v>175</v>
      </c>
      <c r="C222" s="21">
        <v>175</v>
      </c>
      <c r="D222" s="904" t="s">
        <v>235</v>
      </c>
      <c r="E222" s="64" t="s">
        <v>3263</v>
      </c>
      <c r="G222" s="367">
        <v>67</v>
      </c>
      <c r="H222" s="4"/>
      <c r="I222" s="633">
        <v>67</v>
      </c>
      <c r="N222" s="3">
        <v>1</v>
      </c>
      <c r="W222" s="254" t="s">
        <v>3235</v>
      </c>
      <c r="X222" s="254" t="s">
        <v>3235</v>
      </c>
      <c r="Y222" s="1257"/>
      <c r="Z222" s="5"/>
      <c r="AA222" s="6" t="s">
        <v>3264</v>
      </c>
      <c r="AB222" s="51" t="s">
        <v>3265</v>
      </c>
      <c r="AC222" s="51"/>
      <c r="AD222" s="230" t="s">
        <v>3266</v>
      </c>
      <c r="AI222" s="254" t="s">
        <v>3145</v>
      </c>
      <c r="AJ222" s="6"/>
      <c r="BB222" s="1196"/>
    </row>
    <row r="223" spans="1:102" s="310" customFormat="1" ht="73.5" customHeight="1" x14ac:dyDescent="0.25">
      <c r="A223" s="284">
        <v>222</v>
      </c>
      <c r="B223" s="284">
        <v>175</v>
      </c>
      <c r="C223" s="21">
        <v>175</v>
      </c>
      <c r="D223" s="910" t="s">
        <v>235</v>
      </c>
      <c r="E223" s="311" t="s">
        <v>3267</v>
      </c>
      <c r="F223" s="1067"/>
      <c r="G223" s="381">
        <v>60</v>
      </c>
      <c r="H223" s="283"/>
      <c r="I223" s="769">
        <v>60</v>
      </c>
      <c r="J223" s="284"/>
      <c r="K223" s="284"/>
      <c r="L223" s="284"/>
      <c r="M223" s="284"/>
      <c r="N223" s="284"/>
      <c r="O223" s="284"/>
      <c r="P223" s="284"/>
      <c r="Q223" s="284"/>
      <c r="R223" s="284"/>
      <c r="S223" s="284"/>
      <c r="T223" s="284"/>
      <c r="U223" s="284"/>
      <c r="V223" s="673"/>
      <c r="W223" s="442" t="s">
        <v>3235</v>
      </c>
      <c r="X223" s="442" t="s">
        <v>3235</v>
      </c>
      <c r="Y223" s="1262"/>
      <c r="Z223" s="304"/>
      <c r="AA223" s="308" t="s">
        <v>3264</v>
      </c>
      <c r="AB223" s="308" t="s">
        <v>3265</v>
      </c>
      <c r="AC223" s="308"/>
      <c r="AD223" s="360"/>
      <c r="AE223" s="308"/>
      <c r="AF223" s="308"/>
      <c r="AG223" s="283"/>
      <c r="AH223" s="283"/>
      <c r="AI223" s="442" t="s">
        <v>3268</v>
      </c>
      <c r="AJ223" s="308"/>
      <c r="AK223" s="308"/>
      <c r="AL223" s="283"/>
      <c r="AM223" s="283"/>
      <c r="AN223" s="283"/>
      <c r="AO223" s="283"/>
      <c r="AP223" s="283"/>
      <c r="AQ223" s="283"/>
      <c r="AR223" s="283"/>
      <c r="AS223" s="283"/>
      <c r="AT223" s="283"/>
      <c r="AU223" s="283"/>
      <c r="AV223" s="308"/>
      <c r="AW223" s="283"/>
      <c r="AX223" s="283"/>
      <c r="AY223" s="283"/>
      <c r="AZ223" s="284"/>
      <c r="BA223" s="284"/>
      <c r="BB223" s="1195"/>
      <c r="BC223" s="284"/>
      <c r="BD223" s="1197">
        <v>1</v>
      </c>
      <c r="BE223" s="214"/>
      <c r="BF223" s="157"/>
      <c r="BG223" s="206"/>
      <c r="BH223" s="219"/>
      <c r="BI223" s="157"/>
      <c r="BJ223" s="206"/>
      <c r="BK223" s="156"/>
      <c r="BL223" s="157"/>
      <c r="BM223" s="157"/>
      <c r="BN223" s="214"/>
      <c r="BO223" s="219"/>
      <c r="BP223" s="219"/>
      <c r="BQ223" s="219"/>
      <c r="BR223" s="159"/>
      <c r="BS223" s="219"/>
      <c r="BT223" s="241"/>
      <c r="BU223" s="159"/>
      <c r="BV223" s="159"/>
      <c r="BW223" s="214"/>
      <c r="BX223" s="159"/>
      <c r="BY223" s="219"/>
      <c r="BZ223" s="219"/>
      <c r="CA223" s="159"/>
      <c r="CB223" s="219"/>
      <c r="CC223" s="241"/>
      <c r="CD223" s="159"/>
      <c r="CE223" s="159"/>
      <c r="CF223" s="214"/>
      <c r="CG223" s="159"/>
      <c r="CH223" s="219"/>
      <c r="CI223" s="83"/>
      <c r="CJ223" s="159"/>
      <c r="CK223" s="219"/>
      <c r="CL223" s="241"/>
      <c r="CM223" s="159"/>
      <c r="CN223" s="159">
        <v>40</v>
      </c>
      <c r="CP223" s="159"/>
      <c r="CQ223" s="159"/>
      <c r="CR223" s="159"/>
      <c r="CS223" s="83"/>
      <c r="CT223" s="159"/>
      <c r="CU223" s="159"/>
      <c r="CV223" s="156"/>
      <c r="CW223" s="157"/>
      <c r="CX223" s="157"/>
    </row>
    <row r="224" spans="1:102" s="310" customFormat="1" ht="73.5" customHeight="1" x14ac:dyDescent="0.25">
      <c r="A224" s="284">
        <v>223</v>
      </c>
      <c r="B224" s="284">
        <v>175</v>
      </c>
      <c r="C224" s="21">
        <v>175</v>
      </c>
      <c r="D224" s="910" t="s">
        <v>235</v>
      </c>
      <c r="E224" s="311" t="s">
        <v>3269</v>
      </c>
      <c r="F224" s="1067"/>
      <c r="G224" s="381">
        <v>70</v>
      </c>
      <c r="H224" s="283"/>
      <c r="I224" s="769">
        <v>70</v>
      </c>
      <c r="J224" s="284"/>
      <c r="K224" s="284"/>
      <c r="L224" s="284"/>
      <c r="M224" s="284"/>
      <c r="N224" s="284"/>
      <c r="O224" s="284"/>
      <c r="P224" s="284"/>
      <c r="Q224" s="284"/>
      <c r="R224" s="284"/>
      <c r="S224" s="284"/>
      <c r="T224" s="284"/>
      <c r="U224" s="284"/>
      <c r="V224" s="673"/>
      <c r="W224" s="442" t="s">
        <v>3235</v>
      </c>
      <c r="X224" s="442" t="s">
        <v>3235</v>
      </c>
      <c r="Y224" s="1262"/>
      <c r="Z224" s="304"/>
      <c r="AA224" s="308" t="s">
        <v>3264</v>
      </c>
      <c r="AB224" s="308" t="s">
        <v>3265</v>
      </c>
      <c r="AC224" s="308"/>
      <c r="AD224" s="360" t="s">
        <v>1101</v>
      </c>
      <c r="AE224" s="308"/>
      <c r="AF224" s="308"/>
      <c r="AG224" s="283"/>
      <c r="AH224" s="283"/>
      <c r="AI224" s="442" t="s">
        <v>3268</v>
      </c>
      <c r="AJ224" s="308"/>
      <c r="AK224" s="308"/>
      <c r="AL224" s="283"/>
      <c r="AM224" s="283"/>
      <c r="AN224" s="283"/>
      <c r="AO224" s="283"/>
      <c r="AP224" s="283"/>
      <c r="AQ224" s="283"/>
      <c r="AR224" s="283"/>
      <c r="AS224" s="283"/>
      <c r="AT224" s="283"/>
      <c r="AU224" s="283"/>
      <c r="AV224" s="308"/>
      <c r="AW224" s="283"/>
      <c r="AX224" s="283"/>
      <c r="AY224" s="283"/>
      <c r="AZ224" s="284"/>
      <c r="BA224" s="284"/>
      <c r="BB224" s="1195"/>
      <c r="BC224" s="284"/>
      <c r="BD224" s="975">
        <v>1</v>
      </c>
      <c r="BE224" s="211"/>
      <c r="BF224" s="3"/>
      <c r="BG224" s="10"/>
      <c r="BH224" s="11"/>
      <c r="BI224" s="3"/>
      <c r="BJ224" s="10"/>
      <c r="BK224" s="13"/>
      <c r="BL224" s="3"/>
      <c r="BM224" s="3"/>
      <c r="BN224" s="211"/>
      <c r="BO224" s="11"/>
      <c r="BP224" s="11"/>
      <c r="BQ224" s="11"/>
      <c r="BR224" s="4"/>
      <c r="BS224" s="11"/>
      <c r="BT224" s="14"/>
      <c r="BU224" s="4"/>
      <c r="BV224" s="4"/>
      <c r="BW224" s="211"/>
      <c r="BX224" s="4"/>
      <c r="BY224" s="11"/>
      <c r="BZ224" s="11"/>
      <c r="CA224" s="4"/>
      <c r="CB224" s="11"/>
      <c r="CC224" s="14"/>
      <c r="CD224" s="4"/>
      <c r="CE224" s="4"/>
      <c r="CF224" s="211"/>
      <c r="CG224" s="4"/>
      <c r="CH224" s="11"/>
      <c r="CI224" s="6" t="s">
        <v>3270</v>
      </c>
      <c r="CJ224" s="4">
        <v>-2.23</v>
      </c>
      <c r="CK224" s="11"/>
      <c r="CL224" s="14"/>
      <c r="CM224" s="4"/>
      <c r="CN224" s="4">
        <v>40</v>
      </c>
      <c r="CP224" s="4"/>
      <c r="CQ224" s="4"/>
      <c r="CR224" s="4"/>
      <c r="CS224" s="6"/>
      <c r="CT224" s="4"/>
      <c r="CU224" s="4"/>
      <c r="CV224" s="13"/>
      <c r="CW224" s="3"/>
      <c r="CX224" s="3"/>
    </row>
    <row r="225" spans="1:102" s="142" customFormat="1" ht="60" x14ac:dyDescent="0.25">
      <c r="A225" s="46">
        <v>224</v>
      </c>
      <c r="B225" s="46">
        <v>176</v>
      </c>
      <c r="C225" s="21">
        <v>176</v>
      </c>
      <c r="D225" s="903" t="s">
        <v>238</v>
      </c>
      <c r="E225" s="133" t="s">
        <v>3271</v>
      </c>
      <c r="F225" s="146"/>
      <c r="G225" s="382">
        <v>41</v>
      </c>
      <c r="H225" s="66"/>
      <c r="I225" s="770">
        <v>41</v>
      </c>
      <c r="J225" s="46"/>
      <c r="K225" s="46"/>
      <c r="L225" s="46">
        <v>1</v>
      </c>
      <c r="M225" s="46"/>
      <c r="N225" s="46"/>
      <c r="O225" s="46"/>
      <c r="P225" s="46"/>
      <c r="Q225" s="46"/>
      <c r="R225" s="46"/>
      <c r="S225" s="46"/>
      <c r="T225" s="46"/>
      <c r="U225" s="46"/>
      <c r="V225" s="46"/>
      <c r="W225" s="438" t="s">
        <v>3235</v>
      </c>
      <c r="X225" s="438" t="s">
        <v>3235</v>
      </c>
      <c r="Y225" s="1258"/>
      <c r="Z225" s="23"/>
      <c r="AA225" s="61" t="s">
        <v>3272</v>
      </c>
      <c r="AB225" s="61" t="s">
        <v>3273</v>
      </c>
      <c r="AC225" s="61"/>
      <c r="AD225" s="140" t="s">
        <v>1829</v>
      </c>
      <c r="AE225" s="61"/>
      <c r="AF225" s="61"/>
      <c r="AG225" s="66"/>
      <c r="AH225" s="66"/>
      <c r="AI225" s="454" t="s">
        <v>3145</v>
      </c>
      <c r="AJ225" s="61"/>
      <c r="AK225" s="61" t="s">
        <v>3274</v>
      </c>
      <c r="AL225" s="66"/>
      <c r="AM225" s="66"/>
      <c r="AN225" s="66"/>
      <c r="AO225" s="66"/>
      <c r="AP225" s="66"/>
      <c r="AQ225" s="66"/>
      <c r="AR225" s="66"/>
      <c r="AS225" s="464"/>
      <c r="AT225" s="66"/>
      <c r="AU225" s="66"/>
      <c r="AV225" s="61"/>
      <c r="AW225" s="66"/>
      <c r="AX225" s="66"/>
      <c r="AY225" s="66" t="s">
        <v>3275</v>
      </c>
      <c r="AZ225" s="46">
        <v>30</v>
      </c>
      <c r="BA225" s="46"/>
      <c r="BB225" s="1198"/>
      <c r="BC225" s="46"/>
      <c r="BD225" s="1181"/>
      <c r="BE225" s="212"/>
      <c r="BF225" s="46"/>
      <c r="BG225" s="138"/>
      <c r="BH225" s="218"/>
      <c r="BI225" s="46"/>
      <c r="BJ225" s="138"/>
      <c r="BK225" s="98"/>
      <c r="BL225" s="46"/>
      <c r="BM225" s="46"/>
      <c r="BN225" s="212"/>
      <c r="BO225" s="218"/>
      <c r="BP225" s="218"/>
      <c r="BQ225" s="218"/>
      <c r="BR225" s="66"/>
      <c r="BS225" s="218"/>
      <c r="BT225" s="146"/>
      <c r="BU225" s="66"/>
      <c r="BV225" s="66"/>
      <c r="BW225" s="212"/>
      <c r="BX225" s="66"/>
      <c r="BY225" s="218"/>
      <c r="BZ225" s="218"/>
      <c r="CA225" s="66"/>
      <c r="CB225" s="218"/>
      <c r="CC225" s="146"/>
      <c r="CD225" s="66"/>
      <c r="CE225" s="66"/>
      <c r="CF225" s="212"/>
      <c r="CG225" s="66"/>
      <c r="CH225" s="218"/>
      <c r="CI225" s="61"/>
      <c r="CJ225" s="66"/>
      <c r="CK225" s="218"/>
      <c r="CL225" s="146"/>
      <c r="CM225" s="66"/>
      <c r="CN225" s="66"/>
      <c r="CP225" s="66"/>
      <c r="CQ225" s="66"/>
      <c r="CR225" s="66"/>
      <c r="CS225" s="61"/>
      <c r="CT225" s="66"/>
      <c r="CU225" s="66"/>
      <c r="CV225" s="98"/>
      <c r="CW225" s="46"/>
      <c r="CX225" s="46"/>
    </row>
    <row r="226" spans="1:102" s="331" customFormat="1" ht="60" x14ac:dyDescent="0.25">
      <c r="A226" s="269">
        <v>225</v>
      </c>
      <c r="B226" s="269">
        <v>176</v>
      </c>
      <c r="C226" s="21">
        <v>176</v>
      </c>
      <c r="D226" s="907" t="s">
        <v>238</v>
      </c>
      <c r="E226" s="332" t="s">
        <v>3252</v>
      </c>
      <c r="F226" s="733"/>
      <c r="G226" s="379">
        <v>44</v>
      </c>
      <c r="H226" s="269"/>
      <c r="I226" s="270">
        <v>44</v>
      </c>
      <c r="J226" s="269"/>
      <c r="K226" s="269"/>
      <c r="L226" s="269">
        <v>1</v>
      </c>
      <c r="M226" s="269"/>
      <c r="N226" s="269"/>
      <c r="O226" s="269"/>
      <c r="P226" s="269"/>
      <c r="Q226" s="269"/>
      <c r="R226" s="269"/>
      <c r="S226" s="269"/>
      <c r="T226" s="269"/>
      <c r="U226" s="269"/>
      <c r="V226" s="269"/>
      <c r="W226" s="440" t="s">
        <v>3235</v>
      </c>
      <c r="X226" s="440" t="s">
        <v>3235</v>
      </c>
      <c r="Y226" s="1260"/>
      <c r="Z226" s="324"/>
      <c r="AA226" s="275" t="s">
        <v>3272</v>
      </c>
      <c r="AB226" s="275" t="s">
        <v>3273</v>
      </c>
      <c r="AC226" s="275"/>
      <c r="AD226" s="333" t="s">
        <v>1101</v>
      </c>
      <c r="AE226" s="275"/>
      <c r="AF226" s="275"/>
      <c r="AG226" s="328"/>
      <c r="AH226" s="328"/>
      <c r="AI226" s="447" t="s">
        <v>3145</v>
      </c>
      <c r="AJ226" s="275"/>
      <c r="AK226" s="275" t="s">
        <v>3274</v>
      </c>
      <c r="AL226" s="328"/>
      <c r="AM226" s="328"/>
      <c r="AN226" s="328"/>
      <c r="AO226" s="328"/>
      <c r="AP226" s="328"/>
      <c r="AQ226" s="328"/>
      <c r="AR226" s="328"/>
      <c r="AS226" s="354"/>
      <c r="AT226" s="328"/>
      <c r="AU226" s="328"/>
      <c r="AV226" s="275"/>
      <c r="AW226" s="328"/>
      <c r="AX226" s="328"/>
      <c r="AY226" s="328" t="s">
        <v>3276</v>
      </c>
      <c r="AZ226" s="269">
        <v>22</v>
      </c>
      <c r="BA226" s="269"/>
      <c r="BB226" s="1199"/>
      <c r="BC226" s="269"/>
      <c r="BD226" s="1183">
        <v>1</v>
      </c>
      <c r="BE226" s="326"/>
      <c r="BF226" s="269"/>
      <c r="BG226" s="748"/>
      <c r="BH226" s="327"/>
      <c r="BI226" s="269"/>
      <c r="BJ226" s="748"/>
      <c r="BK226" s="325"/>
      <c r="BL226" s="269"/>
      <c r="BM226" s="269"/>
      <c r="BN226" s="326"/>
      <c r="BO226" s="327"/>
      <c r="BP226" s="327"/>
      <c r="BQ226" s="327"/>
      <c r="BR226" s="328"/>
      <c r="BS226" s="327"/>
      <c r="BT226" s="733"/>
      <c r="BU226" s="328"/>
      <c r="BV226" s="328"/>
      <c r="BW226" s="326"/>
      <c r="BX226" s="328"/>
      <c r="BY226" s="327"/>
      <c r="BZ226" s="327"/>
      <c r="CA226" s="328"/>
      <c r="CB226" s="327"/>
      <c r="CC226" s="733"/>
      <c r="CD226" s="328"/>
      <c r="CE226" s="328"/>
      <c r="CF226" s="326"/>
      <c r="CG226" s="328"/>
      <c r="CH226" s="327"/>
      <c r="CI226" s="275"/>
      <c r="CJ226" s="328"/>
      <c r="CK226" s="327"/>
      <c r="CL226" s="733"/>
      <c r="CM226" s="328"/>
      <c r="CN226" s="328"/>
      <c r="CP226" s="328"/>
      <c r="CQ226" s="328"/>
      <c r="CR226" s="328"/>
      <c r="CS226" s="275"/>
      <c r="CT226" s="328"/>
      <c r="CU226" s="328"/>
      <c r="CV226" s="325"/>
      <c r="CW226" s="269"/>
      <c r="CX226" s="269"/>
    </row>
    <row r="227" spans="1:102" ht="30" x14ac:dyDescent="0.25">
      <c r="A227" s="3">
        <v>226</v>
      </c>
      <c r="B227" s="3">
        <v>177</v>
      </c>
      <c r="C227" s="21">
        <v>177</v>
      </c>
      <c r="D227" s="898" t="s">
        <v>241</v>
      </c>
      <c r="E227" s="64" t="s">
        <v>1419</v>
      </c>
      <c r="G227" s="323">
        <v>13</v>
      </c>
      <c r="H227" s="3">
        <v>13</v>
      </c>
      <c r="I227" s="768">
        <v>13</v>
      </c>
      <c r="M227" s="3">
        <v>1</v>
      </c>
      <c r="N227" s="3">
        <v>1</v>
      </c>
      <c r="V227" s="673"/>
      <c r="W227" s="254" t="s">
        <v>3235</v>
      </c>
      <c r="X227" s="254" t="s">
        <v>3235</v>
      </c>
      <c r="Y227" s="1257"/>
      <c r="Z227" s="5"/>
      <c r="AA227" s="6" t="s">
        <v>3277</v>
      </c>
      <c r="AB227" s="6" t="s">
        <v>3278</v>
      </c>
      <c r="AD227" s="230" t="s">
        <v>1829</v>
      </c>
      <c r="AI227" s="254" t="s">
        <v>3145</v>
      </c>
      <c r="AJ227" s="6"/>
      <c r="AK227" s="6" t="s">
        <v>3279</v>
      </c>
      <c r="AR227" s="4">
        <v>6242</v>
      </c>
      <c r="AS227" s="4">
        <v>541</v>
      </c>
      <c r="BB227" s="1196"/>
    </row>
    <row r="228" spans="1:102" s="331" customFormat="1" ht="45" customHeight="1" x14ac:dyDescent="0.25">
      <c r="A228" s="269">
        <v>227</v>
      </c>
      <c r="B228" s="269">
        <v>177</v>
      </c>
      <c r="C228" s="21">
        <v>177</v>
      </c>
      <c r="D228" s="907" t="s">
        <v>241</v>
      </c>
      <c r="E228" s="332" t="s">
        <v>3252</v>
      </c>
      <c r="F228" s="733"/>
      <c r="G228" s="379">
        <v>13</v>
      </c>
      <c r="H228" s="269">
        <v>13</v>
      </c>
      <c r="I228" s="767">
        <v>13</v>
      </c>
      <c r="J228" s="269"/>
      <c r="K228" s="269"/>
      <c r="L228" s="269"/>
      <c r="M228" s="269">
        <v>1</v>
      </c>
      <c r="N228" s="269">
        <v>1</v>
      </c>
      <c r="O228" s="269"/>
      <c r="P228" s="269"/>
      <c r="Q228" s="269"/>
      <c r="R228" s="269"/>
      <c r="S228" s="269"/>
      <c r="T228" s="269"/>
      <c r="U228" s="269"/>
      <c r="V228" s="670"/>
      <c r="W228" s="440" t="s">
        <v>3235</v>
      </c>
      <c r="X228" s="440" t="s">
        <v>3235</v>
      </c>
      <c r="Y228" s="1260"/>
      <c r="Z228" s="324"/>
      <c r="AA228" s="275" t="s">
        <v>3277</v>
      </c>
      <c r="AB228" s="275" t="s">
        <v>3278</v>
      </c>
      <c r="AC228" s="275"/>
      <c r="AD228" s="690" t="s">
        <v>1101</v>
      </c>
      <c r="AE228" s="275"/>
      <c r="AF228" s="275"/>
      <c r="AG228" s="328"/>
      <c r="AH228" s="328"/>
      <c r="AI228" s="440" t="s">
        <v>3145</v>
      </c>
      <c r="AJ228" s="275"/>
      <c r="AK228" s="275" t="s">
        <v>3279</v>
      </c>
      <c r="AL228" s="328"/>
      <c r="AM228" s="328"/>
      <c r="AN228" s="328"/>
      <c r="AO228" s="328"/>
      <c r="AP228" s="328"/>
      <c r="AQ228" s="328"/>
      <c r="AR228" s="328">
        <v>6574</v>
      </c>
      <c r="AS228" s="328">
        <v>606</v>
      </c>
      <c r="AT228" s="328"/>
      <c r="AU228" s="328"/>
      <c r="AV228" s="275"/>
      <c r="AW228" s="328"/>
      <c r="AX228" s="328"/>
      <c r="AY228" s="328"/>
      <c r="AZ228" s="269"/>
      <c r="BA228" s="269"/>
      <c r="BB228" s="1199"/>
      <c r="BC228" s="269"/>
      <c r="BD228" s="1183">
        <v>1</v>
      </c>
      <c r="BE228" s="326"/>
      <c r="BF228" s="269"/>
      <c r="BG228" s="748"/>
      <c r="BH228" s="327"/>
      <c r="BI228" s="269"/>
      <c r="BJ228" s="748"/>
      <c r="BK228" s="325"/>
      <c r="BL228" s="269"/>
      <c r="BM228" s="269"/>
      <c r="BN228" s="326"/>
      <c r="BO228" s="327"/>
      <c r="BP228" s="327"/>
      <c r="BQ228" s="327"/>
      <c r="BR228" s="328"/>
      <c r="BS228" s="327"/>
      <c r="BT228" s="733"/>
      <c r="BU228" s="328"/>
      <c r="BV228" s="328"/>
      <c r="BW228" s="326"/>
      <c r="BX228" s="328"/>
      <c r="BY228" s="327"/>
      <c r="BZ228" s="327"/>
      <c r="CA228" s="328"/>
      <c r="CB228" s="327"/>
      <c r="CC228" s="733"/>
      <c r="CD228" s="328"/>
      <c r="CE228" s="328"/>
      <c r="CF228" s="326"/>
      <c r="CG228" s="328"/>
      <c r="CH228" s="327"/>
      <c r="CI228" s="275"/>
      <c r="CJ228" s="328"/>
      <c r="CK228" s="327"/>
      <c r="CL228" s="733"/>
      <c r="CM228" s="328"/>
      <c r="CN228" s="328"/>
      <c r="CP228" s="328"/>
      <c r="CQ228" s="328"/>
      <c r="CR228" s="328"/>
      <c r="CS228" s="275"/>
      <c r="CT228" s="328"/>
      <c r="CU228" s="328"/>
      <c r="CV228" s="325"/>
      <c r="CW228" s="269"/>
      <c r="CX228" s="269"/>
    </row>
    <row r="229" spans="1:102" ht="76.5" customHeight="1" x14ac:dyDescent="0.25">
      <c r="A229" s="3">
        <v>228</v>
      </c>
      <c r="B229" s="3">
        <v>185</v>
      </c>
      <c r="C229" s="21">
        <v>185</v>
      </c>
      <c r="D229" s="898" t="s">
        <v>260</v>
      </c>
      <c r="G229" s="370">
        <v>1531</v>
      </c>
      <c r="J229" s="49">
        <v>1</v>
      </c>
      <c r="M229" s="3">
        <v>1</v>
      </c>
      <c r="W229" s="436" t="s">
        <v>3235</v>
      </c>
      <c r="X229" s="436" t="s">
        <v>3235</v>
      </c>
      <c r="Y229" s="1256"/>
      <c r="Z229" s="5"/>
      <c r="AA229" s="6"/>
      <c r="AB229" s="11" t="s">
        <v>3280</v>
      </c>
      <c r="AC229" s="11"/>
      <c r="AD229" s="230">
        <v>4</v>
      </c>
      <c r="AI229" s="436" t="s">
        <v>3123</v>
      </c>
      <c r="AJ229" s="6"/>
      <c r="BB229" s="1196"/>
    </row>
    <row r="230" spans="1:102" ht="44.25" customHeight="1" x14ac:dyDescent="0.25">
      <c r="A230" s="3">
        <v>229</v>
      </c>
      <c r="B230" s="3">
        <v>186</v>
      </c>
      <c r="C230" s="21">
        <v>186</v>
      </c>
      <c r="D230" s="898" t="s">
        <v>262</v>
      </c>
      <c r="E230" s="64" t="s">
        <v>3281</v>
      </c>
      <c r="G230" s="323">
        <v>653</v>
      </c>
      <c r="I230" s="12">
        <v>653</v>
      </c>
      <c r="J230" s="49">
        <v>1</v>
      </c>
      <c r="M230" s="3">
        <v>1</v>
      </c>
      <c r="W230" s="254" t="s">
        <v>3235</v>
      </c>
      <c r="X230" s="254" t="s">
        <v>3235</v>
      </c>
      <c r="Y230" s="1257"/>
      <c r="Z230" s="5"/>
      <c r="AA230" s="6"/>
      <c r="AB230" s="11" t="s">
        <v>3280</v>
      </c>
      <c r="AC230" s="11"/>
      <c r="AD230" s="230">
        <v>4</v>
      </c>
      <c r="AI230" s="254" t="s">
        <v>3238</v>
      </c>
      <c r="AJ230" s="6"/>
      <c r="AK230" s="6" t="s">
        <v>3282</v>
      </c>
      <c r="AR230" s="3">
        <v>97.2</v>
      </c>
      <c r="AS230" s="4" t="s">
        <v>3283</v>
      </c>
      <c r="AT230" s="3"/>
      <c r="BB230" s="1196"/>
      <c r="CI230" s="6" t="s">
        <v>3284</v>
      </c>
      <c r="CJ230" s="4">
        <v>-1.4</v>
      </c>
      <c r="CL230" s="14">
        <v>40</v>
      </c>
    </row>
    <row r="231" spans="1:102" s="310" customFormat="1" ht="44.25" customHeight="1" x14ac:dyDescent="0.25">
      <c r="A231" s="284">
        <v>230</v>
      </c>
      <c r="B231" s="284">
        <v>186</v>
      </c>
      <c r="C231" s="21">
        <v>186</v>
      </c>
      <c r="D231" s="910" t="s">
        <v>262</v>
      </c>
      <c r="E231" s="311" t="s">
        <v>3285</v>
      </c>
      <c r="F231" s="1067"/>
      <c r="G231" s="380">
        <v>580</v>
      </c>
      <c r="H231" s="284"/>
      <c r="I231" s="309">
        <v>580</v>
      </c>
      <c r="J231" s="284">
        <v>1</v>
      </c>
      <c r="K231" s="284"/>
      <c r="L231" s="284"/>
      <c r="M231" s="284">
        <v>1</v>
      </c>
      <c r="N231" s="284"/>
      <c r="O231" s="284"/>
      <c r="P231" s="284"/>
      <c r="Q231" s="284"/>
      <c r="R231" s="284"/>
      <c r="S231" s="284"/>
      <c r="T231" s="284"/>
      <c r="U231" s="284"/>
      <c r="V231" s="673"/>
      <c r="W231" s="442" t="s">
        <v>3235</v>
      </c>
      <c r="X231" s="442" t="s">
        <v>3235</v>
      </c>
      <c r="Y231" s="1262"/>
      <c r="Z231" s="304"/>
      <c r="AA231" s="308"/>
      <c r="AB231" s="306" t="s">
        <v>3280</v>
      </c>
      <c r="AC231" s="306"/>
      <c r="AD231" s="360">
        <v>4</v>
      </c>
      <c r="AE231" s="308"/>
      <c r="AF231" s="308"/>
      <c r="AG231" s="283"/>
      <c r="AH231" s="283"/>
      <c r="AI231" s="442" t="s">
        <v>3238</v>
      </c>
      <c r="AJ231" s="308"/>
      <c r="AK231" s="308"/>
      <c r="AL231" s="283"/>
      <c r="AM231" s="283"/>
      <c r="AN231" s="283"/>
      <c r="AO231" s="283"/>
      <c r="AP231" s="283"/>
      <c r="AQ231" s="283"/>
      <c r="AR231" s="283"/>
      <c r="AS231" s="283"/>
      <c r="AT231" s="283"/>
      <c r="AU231" s="283"/>
      <c r="AV231" s="308"/>
      <c r="AW231" s="283"/>
      <c r="AX231" s="283"/>
      <c r="AY231" s="283"/>
      <c r="AZ231" s="284"/>
      <c r="BA231" s="284"/>
      <c r="BB231" s="1195"/>
      <c r="BC231" s="284"/>
      <c r="BD231" s="1186">
        <v>1</v>
      </c>
      <c r="BE231" s="295"/>
      <c r="BF231" s="228"/>
      <c r="BG231" s="749"/>
      <c r="BH231" s="302"/>
      <c r="BI231" s="228"/>
      <c r="BJ231" s="749"/>
      <c r="BK231" s="294"/>
      <c r="BL231" s="228"/>
      <c r="BM231" s="228"/>
      <c r="BN231" s="295"/>
      <c r="BO231" s="302"/>
      <c r="BP231" s="302"/>
      <c r="BQ231" s="302"/>
      <c r="BR231" s="297"/>
      <c r="BS231" s="302"/>
      <c r="BT231" s="750"/>
      <c r="BU231" s="297"/>
      <c r="BV231" s="297"/>
      <c r="BW231" s="295"/>
      <c r="BX231" s="297"/>
      <c r="BY231" s="302"/>
      <c r="BZ231" s="302"/>
      <c r="CA231" s="297"/>
      <c r="CB231" s="302"/>
      <c r="CC231" s="750"/>
      <c r="CD231" s="297"/>
      <c r="CE231" s="297"/>
      <c r="CF231" s="295"/>
      <c r="CG231" s="297"/>
      <c r="CH231" s="302"/>
      <c r="CI231" s="280"/>
      <c r="CJ231" s="297"/>
      <c r="CK231" s="302"/>
      <c r="CL231" s="750">
        <v>40</v>
      </c>
      <c r="CM231" s="297"/>
      <c r="CN231" s="297"/>
      <c r="CP231" s="297"/>
      <c r="CQ231" s="297"/>
      <c r="CR231" s="297"/>
      <c r="CS231" s="280"/>
      <c r="CT231" s="297"/>
      <c r="CU231" s="297"/>
      <c r="CV231" s="294"/>
      <c r="CW231" s="228"/>
      <c r="CX231" s="228"/>
    </row>
    <row r="232" spans="1:102" s="160" customFormat="1" ht="30.75" customHeight="1" x14ac:dyDescent="0.25">
      <c r="A232" s="157">
        <v>231</v>
      </c>
      <c r="B232" s="157">
        <v>187</v>
      </c>
      <c r="C232" s="21">
        <v>187</v>
      </c>
      <c r="D232" s="913" t="s">
        <v>265</v>
      </c>
      <c r="E232" s="938"/>
      <c r="F232" s="241"/>
      <c r="G232" s="383">
        <v>298</v>
      </c>
      <c r="H232" s="157"/>
      <c r="I232" s="158"/>
      <c r="J232" s="157"/>
      <c r="K232" s="157"/>
      <c r="L232" s="157"/>
      <c r="M232" s="157"/>
      <c r="N232" s="157"/>
      <c r="O232" s="157">
        <v>1</v>
      </c>
      <c r="P232" s="157"/>
      <c r="Q232" s="157"/>
      <c r="R232" s="157"/>
      <c r="S232" s="157"/>
      <c r="T232" s="157"/>
      <c r="U232" s="157"/>
      <c r="V232" s="503"/>
      <c r="W232" s="444" t="s">
        <v>3235</v>
      </c>
      <c r="X232" s="444" t="s">
        <v>3235</v>
      </c>
      <c r="Y232" s="1264"/>
      <c r="Z232" s="84"/>
      <c r="AA232" s="83"/>
      <c r="AB232" s="219"/>
      <c r="AC232" s="219"/>
      <c r="AD232" s="693" t="s">
        <v>1415</v>
      </c>
      <c r="AE232" s="83"/>
      <c r="AF232" s="83"/>
      <c r="AG232" s="159"/>
      <c r="AH232" s="159"/>
      <c r="AI232" s="254" t="s">
        <v>2967</v>
      </c>
      <c r="AJ232" s="6"/>
      <c r="AK232" s="83" t="s">
        <v>3286</v>
      </c>
      <c r="AL232" s="159">
        <v>24.5</v>
      </c>
      <c r="AM232" s="159"/>
      <c r="AN232" s="159">
        <v>30.4</v>
      </c>
      <c r="AO232" s="159"/>
      <c r="AP232" s="159"/>
      <c r="AQ232" s="159"/>
      <c r="AR232" s="159"/>
      <c r="AS232" s="159"/>
      <c r="AT232" s="159">
        <v>45.6</v>
      </c>
      <c r="AU232" s="159"/>
      <c r="AV232" s="83" t="s">
        <v>3287</v>
      </c>
      <c r="AW232" s="159">
        <v>0</v>
      </c>
      <c r="AX232" s="159"/>
      <c r="AY232" s="159"/>
      <c r="AZ232" s="157"/>
      <c r="BA232" s="157"/>
      <c r="BB232" s="1200"/>
      <c r="BC232" s="3">
        <v>1</v>
      </c>
      <c r="BD232" s="1197"/>
      <c r="BE232" s="214" t="s">
        <v>2970</v>
      </c>
      <c r="BF232" s="157">
        <v>-8.9</v>
      </c>
      <c r="BG232" s="206"/>
      <c r="BH232" s="219"/>
      <c r="BI232" s="157"/>
      <c r="BJ232" s="206"/>
      <c r="BK232" s="156"/>
      <c r="BL232" s="157">
        <v>1</v>
      </c>
      <c r="BM232" s="157"/>
      <c r="BN232" s="214" t="s">
        <v>3054</v>
      </c>
      <c r="BO232" s="219">
        <v>1.8000000000000043</v>
      </c>
      <c r="BP232" s="219"/>
      <c r="BQ232" s="219"/>
      <c r="BR232" s="159"/>
      <c r="BS232" s="219"/>
      <c r="BT232" s="241"/>
      <c r="BU232" s="159">
        <v>2</v>
      </c>
      <c r="BV232" s="159"/>
      <c r="BW232" s="214"/>
      <c r="BX232" s="159"/>
      <c r="BY232" s="219"/>
      <c r="BZ232" s="219"/>
      <c r="CA232" s="159"/>
      <c r="CB232" s="219"/>
      <c r="CC232" s="241"/>
      <c r="CD232" s="159"/>
      <c r="CE232" s="159"/>
      <c r="CF232" s="214" t="s">
        <v>3054</v>
      </c>
      <c r="CG232" s="159">
        <v>-0.60000000000000142</v>
      </c>
      <c r="CH232" s="219"/>
      <c r="CI232" s="83" t="s">
        <v>3288</v>
      </c>
      <c r="CJ232" s="159">
        <v>-3.4</v>
      </c>
      <c r="CK232" s="219"/>
      <c r="CL232" s="241" t="s">
        <v>3289</v>
      </c>
      <c r="CM232" s="159"/>
      <c r="CN232" s="159"/>
      <c r="CP232" s="159"/>
      <c r="CQ232" s="159"/>
      <c r="CR232" s="159"/>
      <c r="CS232" s="83"/>
      <c r="CT232" s="159"/>
      <c r="CU232" s="159"/>
      <c r="CV232" s="156"/>
      <c r="CW232" s="157"/>
      <c r="CX232" s="157"/>
    </row>
    <row r="233" spans="1:102" s="160" customFormat="1" ht="45" x14ac:dyDescent="0.25">
      <c r="A233" s="157">
        <v>232</v>
      </c>
      <c r="B233" s="157">
        <v>188</v>
      </c>
      <c r="C233" s="21">
        <v>188</v>
      </c>
      <c r="D233" s="913" t="s">
        <v>268</v>
      </c>
      <c r="E233" s="938" t="s">
        <v>806</v>
      </c>
      <c r="F233" s="241">
        <v>54</v>
      </c>
      <c r="G233" s="383" t="s">
        <v>1324</v>
      </c>
      <c r="H233" s="157"/>
      <c r="I233" s="158"/>
      <c r="J233" s="157">
        <v>1</v>
      </c>
      <c r="K233" s="157">
        <v>1</v>
      </c>
      <c r="L233" s="157">
        <v>1</v>
      </c>
      <c r="M233" s="157"/>
      <c r="N233" s="157"/>
      <c r="O233" s="157"/>
      <c r="P233" s="157"/>
      <c r="Q233" s="157"/>
      <c r="R233" s="157"/>
      <c r="S233" s="157"/>
      <c r="T233" s="157"/>
      <c r="U233" s="157"/>
      <c r="V233" s="503"/>
      <c r="W233" s="444" t="s">
        <v>3235</v>
      </c>
      <c r="X233" s="444" t="s">
        <v>3235</v>
      </c>
      <c r="Y233" s="1264"/>
      <c r="Z233" s="214"/>
      <c r="AA233" s="219"/>
      <c r="AB233" s="219" t="s">
        <v>3290</v>
      </c>
      <c r="AC233" s="219"/>
      <c r="AD233" s="693" t="s">
        <v>2193</v>
      </c>
      <c r="AE233" s="694">
        <v>37104</v>
      </c>
      <c r="AF233" s="83"/>
      <c r="AG233" s="159"/>
      <c r="AH233" s="159"/>
      <c r="AI233" s="254" t="s">
        <v>2967</v>
      </c>
      <c r="AJ233" s="6"/>
      <c r="AK233" s="83" t="s">
        <v>3291</v>
      </c>
      <c r="AL233" s="159">
        <v>55</v>
      </c>
      <c r="AM233" s="159"/>
      <c r="AN233" s="159">
        <v>9</v>
      </c>
      <c r="AO233" s="159"/>
      <c r="AP233" s="159">
        <v>1</v>
      </c>
      <c r="AQ233" s="159"/>
      <c r="AR233" s="159">
        <v>10</v>
      </c>
      <c r="AS233" s="159"/>
      <c r="AT233" s="159"/>
      <c r="AU233" s="159"/>
      <c r="AV233" s="83" t="s">
        <v>3292</v>
      </c>
      <c r="AW233" s="159">
        <v>25</v>
      </c>
      <c r="AX233" s="159"/>
      <c r="AY233" s="159"/>
      <c r="AZ233" s="157"/>
      <c r="BA233" s="157"/>
      <c r="BB233" s="1201"/>
      <c r="BC233" s="3">
        <v>1</v>
      </c>
      <c r="BD233" s="1197"/>
      <c r="BE233" s="214"/>
      <c r="BF233" s="157"/>
      <c r="BG233" s="206"/>
      <c r="BH233" s="219" t="s">
        <v>3293</v>
      </c>
      <c r="BI233" s="157">
        <v>-10</v>
      </c>
      <c r="BJ233" s="206"/>
      <c r="BK233" s="156"/>
      <c r="BL233" s="157">
        <v>1</v>
      </c>
      <c r="BM233" s="157">
        <v>10</v>
      </c>
      <c r="BN233" s="214"/>
      <c r="BO233" s="219"/>
      <c r="BP233" s="219"/>
      <c r="BQ233" s="219" t="s">
        <v>3294</v>
      </c>
      <c r="BR233" s="159">
        <v>33</v>
      </c>
      <c r="BS233" s="219"/>
      <c r="BT233" s="241"/>
      <c r="BU233" s="159">
        <v>20</v>
      </c>
      <c r="BV233" s="159"/>
      <c r="BW233" s="214"/>
      <c r="BX233" s="159"/>
      <c r="BY233" s="219"/>
      <c r="BZ233" s="219" t="s">
        <v>3294</v>
      </c>
      <c r="CA233" s="159">
        <v>6</v>
      </c>
      <c r="CB233" s="219"/>
      <c r="CC233" s="241">
        <v>30</v>
      </c>
      <c r="CD233" s="159"/>
      <c r="CE233" s="159"/>
      <c r="CF233" s="214"/>
      <c r="CG233" s="159"/>
      <c r="CH233" s="219"/>
      <c r="CI233" s="83" t="s">
        <v>3294</v>
      </c>
      <c r="CJ233" s="159">
        <v>16</v>
      </c>
      <c r="CK233" s="219"/>
      <c r="CL233" s="241"/>
      <c r="CM233" s="159"/>
      <c r="CN233" s="159"/>
      <c r="CP233" s="159"/>
      <c r="CQ233" s="159"/>
      <c r="CR233" s="159"/>
      <c r="CS233" s="83"/>
      <c r="CT233" s="159"/>
      <c r="CU233" s="159"/>
      <c r="CV233" s="156"/>
      <c r="CW233" s="157"/>
      <c r="CX233" s="157">
        <v>2</v>
      </c>
    </row>
    <row r="234" spans="1:102" s="57" customFormat="1" ht="15" x14ac:dyDescent="0.25">
      <c r="A234" s="63">
        <v>233</v>
      </c>
      <c r="B234" s="63">
        <v>189</v>
      </c>
      <c r="C234" s="21">
        <v>189</v>
      </c>
      <c r="D234" s="900" t="s">
        <v>271</v>
      </c>
      <c r="E234" s="201"/>
      <c r="F234" s="72"/>
      <c r="G234" s="376">
        <v>2578</v>
      </c>
      <c r="H234" s="63"/>
      <c r="I234" s="202"/>
      <c r="J234" s="63">
        <v>1</v>
      </c>
      <c r="K234" s="63"/>
      <c r="L234" s="63"/>
      <c r="M234" s="63"/>
      <c r="N234" s="63">
        <v>1</v>
      </c>
      <c r="O234" s="63"/>
      <c r="P234" s="63"/>
      <c r="Q234" s="63"/>
      <c r="R234" s="63"/>
      <c r="S234" s="63"/>
      <c r="T234" s="63"/>
      <c r="U234" s="63"/>
      <c r="V234" s="500"/>
      <c r="W234" s="439" t="s">
        <v>3235</v>
      </c>
      <c r="X234" s="439" t="s">
        <v>3235</v>
      </c>
      <c r="Y234" s="1259"/>
      <c r="Z234" s="216"/>
      <c r="AA234" s="221" t="s">
        <v>3295</v>
      </c>
      <c r="AB234" s="221"/>
      <c r="AC234" s="221"/>
      <c r="AD234" s="191" t="s">
        <v>3026</v>
      </c>
      <c r="AE234" s="62"/>
      <c r="AF234" s="62"/>
      <c r="AG234" s="55"/>
      <c r="AH234" s="55"/>
      <c r="AI234" s="448"/>
      <c r="AJ234" s="62"/>
      <c r="AK234" s="62"/>
      <c r="AL234" s="55"/>
      <c r="AM234" s="55"/>
      <c r="AN234" s="55"/>
      <c r="AO234" s="55"/>
      <c r="AP234" s="55"/>
      <c r="AQ234" s="55"/>
      <c r="AR234" s="55"/>
      <c r="AS234" s="55"/>
      <c r="AT234" s="55"/>
      <c r="AU234" s="55"/>
      <c r="AV234" s="62"/>
      <c r="AW234" s="55"/>
      <c r="AX234" s="55"/>
      <c r="AY234" s="55"/>
      <c r="AZ234" s="63"/>
      <c r="BA234" s="63"/>
      <c r="BB234" s="1202"/>
      <c r="BC234" s="63"/>
      <c r="BD234" s="1203"/>
      <c r="BE234" s="216"/>
      <c r="BF234" s="63"/>
      <c r="BG234" s="193"/>
      <c r="BH234" s="221"/>
      <c r="BI234" s="63"/>
      <c r="BJ234" s="193"/>
      <c r="BK234" s="200"/>
      <c r="BL234" s="63"/>
      <c r="BM234" s="63"/>
      <c r="BN234" s="216"/>
      <c r="BO234" s="221"/>
      <c r="BP234" s="221"/>
      <c r="BQ234" s="221"/>
      <c r="BR234" s="55"/>
      <c r="BS234" s="221"/>
      <c r="BT234" s="72"/>
      <c r="BU234" s="55"/>
      <c r="BV234" s="55"/>
      <c r="BW234" s="216"/>
      <c r="BX234" s="55"/>
      <c r="BY234" s="221"/>
      <c r="BZ234" s="221"/>
      <c r="CA234" s="55"/>
      <c r="CB234" s="221"/>
      <c r="CC234" s="72"/>
      <c r="CD234" s="55"/>
      <c r="CE234" s="55"/>
      <c r="CF234" s="216"/>
      <c r="CG234" s="55"/>
      <c r="CH234" s="221"/>
      <c r="CI234" s="62" t="s">
        <v>3296</v>
      </c>
      <c r="CJ234" s="55">
        <v>3</v>
      </c>
      <c r="CK234" s="221"/>
      <c r="CL234" s="72">
        <v>40</v>
      </c>
      <c r="CM234" s="55"/>
      <c r="CN234" s="55"/>
      <c r="CP234" s="55"/>
      <c r="CQ234" s="55"/>
      <c r="CR234" s="55"/>
      <c r="CS234" s="62"/>
      <c r="CT234" s="55"/>
      <c r="CU234" s="55"/>
      <c r="CV234" s="200"/>
      <c r="CW234" s="63"/>
      <c r="CX234" s="63"/>
    </row>
    <row r="235" spans="1:102" s="57" customFormat="1" ht="15" x14ac:dyDescent="0.25">
      <c r="A235" s="63">
        <v>234</v>
      </c>
      <c r="B235" s="63">
        <v>190</v>
      </c>
      <c r="C235" s="21">
        <v>190</v>
      </c>
      <c r="D235" s="902" t="s">
        <v>272</v>
      </c>
      <c r="E235" s="201"/>
      <c r="F235" s="72"/>
      <c r="G235" s="376">
        <v>3090</v>
      </c>
      <c r="H235" s="63"/>
      <c r="I235" s="202"/>
      <c r="J235" s="63">
        <v>1</v>
      </c>
      <c r="K235" s="63"/>
      <c r="L235" s="63">
        <v>1</v>
      </c>
      <c r="M235" s="63"/>
      <c r="N235" s="63">
        <v>1</v>
      </c>
      <c r="O235" s="63"/>
      <c r="P235" s="63"/>
      <c r="Q235" s="63"/>
      <c r="R235" s="63"/>
      <c r="S235" s="63"/>
      <c r="T235" s="63"/>
      <c r="U235" s="63"/>
      <c r="V235" s="500"/>
      <c r="W235" s="439" t="s">
        <v>3235</v>
      </c>
      <c r="X235" s="439" t="s">
        <v>3235</v>
      </c>
      <c r="Y235" s="1259"/>
      <c r="Z235" s="216"/>
      <c r="AA235" s="221" t="s">
        <v>3295</v>
      </c>
      <c r="AB235" s="221"/>
      <c r="AC235" s="221"/>
      <c r="AD235" s="191" t="s">
        <v>2193</v>
      </c>
      <c r="AE235" s="62"/>
      <c r="AF235" s="62"/>
      <c r="AG235" s="55"/>
      <c r="AH235" s="55"/>
      <c r="AI235" s="448"/>
      <c r="AJ235" s="62"/>
      <c r="AK235" s="62"/>
      <c r="AL235" s="55"/>
      <c r="AM235" s="55"/>
      <c r="AN235" s="55"/>
      <c r="AO235" s="55"/>
      <c r="AP235" s="55"/>
      <c r="AQ235" s="55"/>
      <c r="AR235" s="55"/>
      <c r="AS235" s="55"/>
      <c r="AT235" s="55"/>
      <c r="AU235" s="55"/>
      <c r="AV235" s="62"/>
      <c r="AW235" s="55"/>
      <c r="AX235" s="55"/>
      <c r="AY235" s="55"/>
      <c r="AZ235" s="63"/>
      <c r="BA235" s="63"/>
      <c r="BB235" s="1202"/>
      <c r="BC235" s="63"/>
      <c r="BD235" s="1203"/>
      <c r="BE235" s="216"/>
      <c r="BF235" s="63"/>
      <c r="BG235" s="193"/>
      <c r="BH235" s="221"/>
      <c r="BI235" s="63"/>
      <c r="BJ235" s="193"/>
      <c r="BK235" s="200"/>
      <c r="BL235" s="63"/>
      <c r="BM235" s="63"/>
      <c r="BN235" s="216"/>
      <c r="BO235" s="221"/>
      <c r="BP235" s="221"/>
      <c r="BQ235" s="221"/>
      <c r="BR235" s="55"/>
      <c r="BS235" s="221"/>
      <c r="BT235" s="72"/>
      <c r="BU235" s="55"/>
      <c r="BV235" s="55"/>
      <c r="BW235" s="216"/>
      <c r="BX235" s="55"/>
      <c r="BY235" s="221"/>
      <c r="BZ235" s="221"/>
      <c r="CA235" s="55"/>
      <c r="CB235" s="221"/>
      <c r="CC235" s="72"/>
      <c r="CD235" s="55"/>
      <c r="CE235" s="55"/>
      <c r="CF235" s="216"/>
      <c r="CG235" s="55"/>
      <c r="CH235" s="221"/>
      <c r="CI235" s="62" t="s">
        <v>3296</v>
      </c>
      <c r="CJ235" s="55">
        <v>5</v>
      </c>
      <c r="CK235" s="221"/>
      <c r="CL235" s="72">
        <v>40</v>
      </c>
      <c r="CM235" s="55"/>
      <c r="CN235" s="55"/>
      <c r="CP235" s="55"/>
      <c r="CQ235" s="55"/>
      <c r="CR235" s="55"/>
      <c r="CS235" s="62"/>
      <c r="CT235" s="55"/>
      <c r="CU235" s="55"/>
      <c r="CV235" s="200"/>
      <c r="CW235" s="63"/>
      <c r="CX235" s="63"/>
    </row>
    <row r="236" spans="1:102" s="57" customFormat="1" ht="15" x14ac:dyDescent="0.25">
      <c r="A236" s="63">
        <v>235</v>
      </c>
      <c r="B236" s="63">
        <v>191</v>
      </c>
      <c r="C236" s="21">
        <v>191</v>
      </c>
      <c r="D236" s="902" t="s">
        <v>273</v>
      </c>
      <c r="E236" s="201"/>
      <c r="F236" s="72"/>
      <c r="G236" s="376">
        <v>2262</v>
      </c>
      <c r="H236" s="63"/>
      <c r="I236" s="202"/>
      <c r="J236" s="63">
        <v>1</v>
      </c>
      <c r="K236" s="63"/>
      <c r="L236" s="63">
        <v>1</v>
      </c>
      <c r="M236" s="63"/>
      <c r="N236" s="63"/>
      <c r="O236" s="63"/>
      <c r="P236" s="63"/>
      <c r="Q236" s="63"/>
      <c r="R236" s="63"/>
      <c r="S236" s="63"/>
      <c r="T236" s="63"/>
      <c r="U236" s="63"/>
      <c r="V236" s="500"/>
      <c r="W236" s="439" t="s">
        <v>3235</v>
      </c>
      <c r="X236" s="439" t="s">
        <v>3235</v>
      </c>
      <c r="Y236" s="1259"/>
      <c r="Z236" s="216"/>
      <c r="AA236" s="221" t="s">
        <v>3295</v>
      </c>
      <c r="AB236" s="221"/>
      <c r="AC236" s="221"/>
      <c r="AD236" s="191" t="s">
        <v>3297</v>
      </c>
      <c r="AE236" s="62"/>
      <c r="AF236" s="62"/>
      <c r="AG236" s="55"/>
      <c r="AH236" s="55"/>
      <c r="AI236" s="448"/>
      <c r="AJ236" s="62"/>
      <c r="AK236" s="62"/>
      <c r="AL236" s="55"/>
      <c r="AM236" s="55"/>
      <c r="AN236" s="55"/>
      <c r="AO236" s="55"/>
      <c r="AP236" s="55"/>
      <c r="AQ236" s="55"/>
      <c r="AR236" s="55"/>
      <c r="AS236" s="55"/>
      <c r="AT236" s="55"/>
      <c r="AU236" s="55"/>
      <c r="AV236" s="62"/>
      <c r="AW236" s="55"/>
      <c r="AX236" s="55"/>
      <c r="AY236" s="55"/>
      <c r="AZ236" s="63"/>
      <c r="BA236" s="63"/>
      <c r="BB236" s="1202"/>
      <c r="BC236" s="63"/>
      <c r="BD236" s="1203"/>
      <c r="BE236" s="216"/>
      <c r="BF236" s="63"/>
      <c r="BG236" s="193"/>
      <c r="BH236" s="221"/>
      <c r="BI236" s="63"/>
      <c r="BJ236" s="193"/>
      <c r="BK236" s="200"/>
      <c r="BL236" s="63"/>
      <c r="BM236" s="63"/>
      <c r="BN236" s="216"/>
      <c r="BO236" s="221"/>
      <c r="BP236" s="221"/>
      <c r="BQ236" s="221"/>
      <c r="BR236" s="55"/>
      <c r="BS236" s="221"/>
      <c r="BT236" s="72"/>
      <c r="BU236" s="55"/>
      <c r="BV236" s="55"/>
      <c r="BW236" s="216"/>
      <c r="BX236" s="55"/>
      <c r="BY236" s="221"/>
      <c r="BZ236" s="221"/>
      <c r="CA236" s="55"/>
      <c r="CB236" s="221"/>
      <c r="CC236" s="72"/>
      <c r="CD236" s="55"/>
      <c r="CE236" s="55"/>
      <c r="CF236" s="216"/>
      <c r="CG236" s="55"/>
      <c r="CH236" s="221"/>
      <c r="CI236" s="62" t="s">
        <v>3298</v>
      </c>
      <c r="CJ236" s="55">
        <v>1</v>
      </c>
      <c r="CK236" s="221"/>
      <c r="CL236" s="72">
        <v>40</v>
      </c>
      <c r="CM236" s="55"/>
      <c r="CN236" s="55"/>
      <c r="CP236" s="55"/>
      <c r="CQ236" s="55"/>
      <c r="CR236" s="55"/>
      <c r="CS236" s="62"/>
      <c r="CT236" s="55"/>
      <c r="CU236" s="55"/>
      <c r="CV236" s="200"/>
      <c r="CW236" s="63"/>
      <c r="CX236" s="63"/>
    </row>
    <row r="237" spans="1:102" s="57" customFormat="1" ht="15" x14ac:dyDescent="0.25">
      <c r="A237" s="63">
        <v>236</v>
      </c>
      <c r="B237" s="63">
        <v>192</v>
      </c>
      <c r="C237" s="21">
        <v>192</v>
      </c>
      <c r="D237" s="900" t="s">
        <v>274</v>
      </c>
      <c r="E237" s="201"/>
      <c r="F237" s="72"/>
      <c r="G237" s="376">
        <v>2057</v>
      </c>
      <c r="H237" s="63"/>
      <c r="I237" s="202"/>
      <c r="J237" s="63">
        <v>1</v>
      </c>
      <c r="K237" s="63"/>
      <c r="L237" s="63">
        <v>1</v>
      </c>
      <c r="M237" s="63"/>
      <c r="N237" s="63">
        <v>1</v>
      </c>
      <c r="O237" s="63"/>
      <c r="P237" s="63"/>
      <c r="Q237" s="63"/>
      <c r="R237" s="63"/>
      <c r="S237" s="63"/>
      <c r="T237" s="63"/>
      <c r="U237" s="63"/>
      <c r="V237" s="500"/>
      <c r="W237" s="439" t="s">
        <v>3235</v>
      </c>
      <c r="X237" s="439" t="s">
        <v>3235</v>
      </c>
      <c r="Y237" s="1259"/>
      <c r="Z237" s="216"/>
      <c r="AA237" s="221" t="s">
        <v>3295</v>
      </c>
      <c r="AB237" s="221"/>
      <c r="AC237" s="221"/>
      <c r="AD237" s="191" t="s">
        <v>2193</v>
      </c>
      <c r="AE237" s="62"/>
      <c r="AF237" s="62"/>
      <c r="AG237" s="55"/>
      <c r="AH237" s="55"/>
      <c r="AI237" s="448"/>
      <c r="AJ237" s="62"/>
      <c r="AK237" s="62"/>
      <c r="AL237" s="55"/>
      <c r="AM237" s="55"/>
      <c r="AN237" s="55"/>
      <c r="AO237" s="55"/>
      <c r="AP237" s="55"/>
      <c r="AQ237" s="55"/>
      <c r="AR237" s="55"/>
      <c r="AS237" s="55"/>
      <c r="AT237" s="55"/>
      <c r="AU237" s="55"/>
      <c r="AV237" s="62"/>
      <c r="AW237" s="55"/>
      <c r="AX237" s="55"/>
      <c r="AY237" s="55"/>
      <c r="AZ237" s="63"/>
      <c r="BA237" s="63"/>
      <c r="BB237" s="1202"/>
      <c r="BC237" s="63"/>
      <c r="BD237" s="1203"/>
      <c r="BE237" s="216"/>
      <c r="BF237" s="63"/>
      <c r="BG237" s="193"/>
      <c r="BH237" s="221"/>
      <c r="BI237" s="63"/>
      <c r="BJ237" s="193"/>
      <c r="BK237" s="200"/>
      <c r="BL237" s="63"/>
      <c r="BM237" s="63"/>
      <c r="BN237" s="216"/>
      <c r="BO237" s="221"/>
      <c r="BP237" s="221"/>
      <c r="BQ237" s="221"/>
      <c r="BR237" s="55"/>
      <c r="BS237" s="221"/>
      <c r="BT237" s="72"/>
      <c r="BU237" s="55"/>
      <c r="BV237" s="55"/>
      <c r="BW237" s="216"/>
      <c r="BX237" s="55"/>
      <c r="BY237" s="221"/>
      <c r="BZ237" s="221"/>
      <c r="CA237" s="55"/>
      <c r="CB237" s="221"/>
      <c r="CC237" s="72"/>
      <c r="CD237" s="55"/>
      <c r="CE237" s="55"/>
      <c r="CF237" s="216"/>
      <c r="CG237" s="55"/>
      <c r="CH237" s="221"/>
      <c r="CI237" s="62" t="s">
        <v>3296</v>
      </c>
      <c r="CJ237" s="55">
        <v>2.5</v>
      </c>
      <c r="CK237" s="221"/>
      <c r="CL237" s="72">
        <v>40</v>
      </c>
      <c r="CM237" s="55"/>
      <c r="CN237" s="55"/>
      <c r="CP237" s="55"/>
      <c r="CQ237" s="55"/>
      <c r="CR237" s="55"/>
      <c r="CS237" s="62"/>
      <c r="CT237" s="55"/>
      <c r="CU237" s="55"/>
      <c r="CV237" s="200"/>
      <c r="CW237" s="63"/>
      <c r="CX237" s="63"/>
    </row>
    <row r="238" spans="1:102" s="57" customFormat="1" ht="15" x14ac:dyDescent="0.25">
      <c r="A238" s="63">
        <v>237</v>
      </c>
      <c r="B238" s="63">
        <v>193</v>
      </c>
      <c r="C238" s="21">
        <v>193</v>
      </c>
      <c r="D238" s="900" t="s">
        <v>275</v>
      </c>
      <c r="E238" s="201"/>
      <c r="F238" s="72"/>
      <c r="G238" s="376">
        <v>1517</v>
      </c>
      <c r="H238" s="63"/>
      <c r="I238" s="202"/>
      <c r="J238" s="63">
        <v>1</v>
      </c>
      <c r="K238" s="63"/>
      <c r="L238" s="63">
        <v>1</v>
      </c>
      <c r="M238" s="63"/>
      <c r="N238" s="63">
        <v>1</v>
      </c>
      <c r="O238" s="63"/>
      <c r="P238" s="63"/>
      <c r="Q238" s="63"/>
      <c r="R238" s="63"/>
      <c r="S238" s="63"/>
      <c r="T238" s="63"/>
      <c r="U238" s="63"/>
      <c r="V238" s="500"/>
      <c r="W238" s="439" t="s">
        <v>3235</v>
      </c>
      <c r="X238" s="439" t="s">
        <v>3235</v>
      </c>
      <c r="Y238" s="1259"/>
      <c r="Z238" s="216"/>
      <c r="AA238" s="221" t="s">
        <v>3295</v>
      </c>
      <c r="AB238" s="221"/>
      <c r="AC238" s="221"/>
      <c r="AD238" s="191" t="s">
        <v>3297</v>
      </c>
      <c r="AE238" s="62"/>
      <c r="AF238" s="62"/>
      <c r="AG238" s="55"/>
      <c r="AH238" s="55"/>
      <c r="AI238" s="448"/>
      <c r="AJ238" s="62"/>
      <c r="AK238" s="62"/>
      <c r="AL238" s="55"/>
      <c r="AM238" s="55"/>
      <c r="AN238" s="55"/>
      <c r="AO238" s="55"/>
      <c r="AP238" s="55"/>
      <c r="AQ238" s="55"/>
      <c r="AR238" s="55"/>
      <c r="AS238" s="55"/>
      <c r="AT238" s="55"/>
      <c r="AU238" s="55"/>
      <c r="AV238" s="62"/>
      <c r="AW238" s="55"/>
      <c r="AX238" s="55"/>
      <c r="AY238" s="55"/>
      <c r="AZ238" s="63"/>
      <c r="BA238" s="63"/>
      <c r="BB238" s="1202"/>
      <c r="BC238" s="63"/>
      <c r="BD238" s="1203"/>
      <c r="BE238" s="216"/>
      <c r="BF238" s="63"/>
      <c r="BG238" s="193"/>
      <c r="BH238" s="221"/>
      <c r="BI238" s="63"/>
      <c r="BJ238" s="193"/>
      <c r="BK238" s="200"/>
      <c r="BL238" s="63"/>
      <c r="BM238" s="63"/>
      <c r="BN238" s="216"/>
      <c r="BO238" s="221"/>
      <c r="BP238" s="221"/>
      <c r="BQ238" s="221"/>
      <c r="BR238" s="55"/>
      <c r="BS238" s="221"/>
      <c r="BT238" s="72"/>
      <c r="BU238" s="55"/>
      <c r="BV238" s="55"/>
      <c r="BW238" s="216"/>
      <c r="BX238" s="55"/>
      <c r="BY238" s="221"/>
      <c r="BZ238" s="221"/>
      <c r="CA238" s="55"/>
      <c r="CB238" s="221"/>
      <c r="CC238" s="72"/>
      <c r="CD238" s="55"/>
      <c r="CE238" s="55"/>
      <c r="CF238" s="216"/>
      <c r="CG238" s="55"/>
      <c r="CH238" s="221"/>
      <c r="CI238" s="62" t="s">
        <v>3296</v>
      </c>
      <c r="CJ238" s="55">
        <v>2</v>
      </c>
      <c r="CK238" s="221"/>
      <c r="CL238" s="72">
        <v>40</v>
      </c>
      <c r="CM238" s="55"/>
      <c r="CN238" s="55"/>
      <c r="CP238" s="55"/>
      <c r="CQ238" s="55"/>
      <c r="CR238" s="55"/>
      <c r="CS238" s="62"/>
      <c r="CT238" s="55"/>
      <c r="CU238" s="55"/>
      <c r="CV238" s="200"/>
      <c r="CW238" s="63"/>
      <c r="CX238" s="63"/>
    </row>
    <row r="239" spans="1:102" s="57" customFormat="1" ht="15" x14ac:dyDescent="0.25">
      <c r="A239" s="63">
        <v>238</v>
      </c>
      <c r="B239" s="63">
        <v>194</v>
      </c>
      <c r="C239" s="21">
        <v>194</v>
      </c>
      <c r="D239" s="900" t="s">
        <v>276</v>
      </c>
      <c r="E239" s="201"/>
      <c r="F239" s="72"/>
      <c r="G239" s="376">
        <v>1367</v>
      </c>
      <c r="H239" s="63"/>
      <c r="I239" s="202"/>
      <c r="J239" s="63">
        <v>1</v>
      </c>
      <c r="K239" s="63"/>
      <c r="L239" s="63">
        <v>1</v>
      </c>
      <c r="M239" s="63"/>
      <c r="N239" s="63">
        <v>1</v>
      </c>
      <c r="O239" s="63"/>
      <c r="P239" s="63"/>
      <c r="Q239" s="63"/>
      <c r="R239" s="63"/>
      <c r="S239" s="63"/>
      <c r="T239" s="63"/>
      <c r="U239" s="63"/>
      <c r="V239" s="500"/>
      <c r="W239" s="439" t="s">
        <v>3235</v>
      </c>
      <c r="X239" s="439" t="s">
        <v>3235</v>
      </c>
      <c r="Y239" s="1259"/>
      <c r="Z239" s="216"/>
      <c r="AA239" s="221" t="s">
        <v>3295</v>
      </c>
      <c r="AB239" s="221"/>
      <c r="AC239" s="221"/>
      <c r="AD239" s="191" t="s">
        <v>3297</v>
      </c>
      <c r="AE239" s="62"/>
      <c r="AF239" s="62"/>
      <c r="AG239" s="55"/>
      <c r="AH239" s="55"/>
      <c r="AI239" s="448"/>
      <c r="AJ239" s="62"/>
      <c r="AK239" s="62"/>
      <c r="AL239" s="55"/>
      <c r="AM239" s="55"/>
      <c r="AN239" s="55"/>
      <c r="AO239" s="55"/>
      <c r="AP239" s="55"/>
      <c r="AQ239" s="55"/>
      <c r="AR239" s="55"/>
      <c r="AS239" s="55"/>
      <c r="AT239" s="55"/>
      <c r="AU239" s="55"/>
      <c r="AV239" s="62"/>
      <c r="AW239" s="55"/>
      <c r="AX239" s="55"/>
      <c r="AY239" s="55"/>
      <c r="AZ239" s="63"/>
      <c r="BA239" s="63"/>
      <c r="BB239" s="1202"/>
      <c r="BC239" s="63"/>
      <c r="BD239" s="1203"/>
      <c r="BE239" s="216"/>
      <c r="BF239" s="63"/>
      <c r="BG239" s="193"/>
      <c r="BH239" s="221"/>
      <c r="BI239" s="63"/>
      <c r="BJ239" s="193"/>
      <c r="BK239" s="200"/>
      <c r="BL239" s="63"/>
      <c r="BM239" s="63"/>
      <c r="BN239" s="216"/>
      <c r="BO239" s="221"/>
      <c r="BP239" s="221"/>
      <c r="BQ239" s="221"/>
      <c r="BR239" s="55"/>
      <c r="BS239" s="221"/>
      <c r="BT239" s="72"/>
      <c r="BU239" s="55"/>
      <c r="BV239" s="55"/>
      <c r="BW239" s="216"/>
      <c r="BX239" s="55"/>
      <c r="BY239" s="221"/>
      <c r="BZ239" s="221"/>
      <c r="CA239" s="55"/>
      <c r="CB239" s="221"/>
      <c r="CC239" s="72"/>
      <c r="CD239" s="55"/>
      <c r="CE239" s="55"/>
      <c r="CF239" s="216"/>
      <c r="CG239" s="55"/>
      <c r="CH239" s="221"/>
      <c r="CI239" s="62" t="s">
        <v>3299</v>
      </c>
      <c r="CJ239" s="55">
        <v>25</v>
      </c>
      <c r="CK239" s="221"/>
      <c r="CL239" s="72">
        <v>40</v>
      </c>
      <c r="CM239" s="55"/>
      <c r="CN239" s="55"/>
      <c r="CP239" s="55"/>
      <c r="CQ239" s="55"/>
      <c r="CR239" s="55"/>
      <c r="CS239" s="62"/>
      <c r="CT239" s="55"/>
      <c r="CU239" s="55"/>
      <c r="CV239" s="200"/>
      <c r="CW239" s="63"/>
      <c r="CX239" s="63"/>
    </row>
    <row r="240" spans="1:102" s="57" customFormat="1" ht="15" x14ac:dyDescent="0.25">
      <c r="A240" s="63">
        <v>239</v>
      </c>
      <c r="B240" s="63">
        <v>195</v>
      </c>
      <c r="C240" s="21">
        <v>195</v>
      </c>
      <c r="D240" s="900" t="s">
        <v>277</v>
      </c>
      <c r="E240" s="201"/>
      <c r="F240" s="72"/>
      <c r="G240" s="376">
        <v>1360</v>
      </c>
      <c r="H240" s="63"/>
      <c r="I240" s="202"/>
      <c r="J240" s="63">
        <v>1</v>
      </c>
      <c r="K240" s="63"/>
      <c r="L240" s="63">
        <v>1</v>
      </c>
      <c r="M240" s="63"/>
      <c r="N240" s="63">
        <v>1</v>
      </c>
      <c r="O240" s="63"/>
      <c r="P240" s="63"/>
      <c r="Q240" s="63"/>
      <c r="R240" s="63"/>
      <c r="S240" s="63"/>
      <c r="T240" s="63"/>
      <c r="U240" s="63"/>
      <c r="V240" s="500"/>
      <c r="W240" s="439" t="s">
        <v>3235</v>
      </c>
      <c r="X240" s="439" t="s">
        <v>3235</v>
      </c>
      <c r="Y240" s="1259"/>
      <c r="Z240" s="216"/>
      <c r="AA240" s="221" t="s">
        <v>3295</v>
      </c>
      <c r="AB240" s="221"/>
      <c r="AC240" s="221"/>
      <c r="AD240" s="191" t="s">
        <v>3297</v>
      </c>
      <c r="AE240" s="62"/>
      <c r="AF240" s="62"/>
      <c r="AG240" s="55"/>
      <c r="AH240" s="55"/>
      <c r="AI240" s="448"/>
      <c r="AJ240" s="62"/>
      <c r="AK240" s="62"/>
      <c r="AL240" s="55"/>
      <c r="AM240" s="55"/>
      <c r="AN240" s="55"/>
      <c r="AO240" s="55"/>
      <c r="AP240" s="55"/>
      <c r="AQ240" s="55"/>
      <c r="AR240" s="55"/>
      <c r="AS240" s="55"/>
      <c r="AT240" s="55"/>
      <c r="AU240" s="55"/>
      <c r="AV240" s="62"/>
      <c r="AW240" s="55"/>
      <c r="AX240" s="55"/>
      <c r="AY240" s="55"/>
      <c r="AZ240" s="63"/>
      <c r="BA240" s="63"/>
      <c r="BB240" s="1202"/>
      <c r="BC240" s="63"/>
      <c r="BD240" s="1203"/>
      <c r="BE240" s="216"/>
      <c r="BF240" s="63"/>
      <c r="BG240" s="193"/>
      <c r="BH240" s="221"/>
      <c r="BI240" s="63"/>
      <c r="BJ240" s="193"/>
      <c r="BK240" s="200"/>
      <c r="BL240" s="63"/>
      <c r="BM240" s="63"/>
      <c r="BN240" s="216"/>
      <c r="BO240" s="221"/>
      <c r="BP240" s="221"/>
      <c r="BQ240" s="221"/>
      <c r="BR240" s="55"/>
      <c r="BS240" s="221"/>
      <c r="BT240" s="72"/>
      <c r="BU240" s="55"/>
      <c r="BV240" s="55"/>
      <c r="BW240" s="216"/>
      <c r="BX240" s="55"/>
      <c r="BY240" s="221"/>
      <c r="BZ240" s="221"/>
      <c r="CA240" s="55"/>
      <c r="CB240" s="221"/>
      <c r="CC240" s="72"/>
      <c r="CD240" s="55"/>
      <c r="CE240" s="55"/>
      <c r="CF240" s="216"/>
      <c r="CG240" s="55"/>
      <c r="CH240" s="221"/>
      <c r="CI240" s="62" t="s">
        <v>3296</v>
      </c>
      <c r="CJ240" s="55">
        <v>2</v>
      </c>
      <c r="CK240" s="221"/>
      <c r="CL240" s="72">
        <v>40</v>
      </c>
      <c r="CM240" s="55"/>
      <c r="CN240" s="55"/>
      <c r="CP240" s="55"/>
      <c r="CQ240" s="55"/>
      <c r="CR240" s="55"/>
      <c r="CS240" s="62"/>
      <c r="CT240" s="55"/>
      <c r="CU240" s="55"/>
      <c r="CV240" s="200"/>
      <c r="CW240" s="63"/>
      <c r="CX240" s="63"/>
    </row>
    <row r="241" spans="1:102" s="57" customFormat="1" ht="15" x14ac:dyDescent="0.25">
      <c r="A241" s="63">
        <v>240</v>
      </c>
      <c r="B241" s="63">
        <v>196</v>
      </c>
      <c r="C241" s="21">
        <v>196</v>
      </c>
      <c r="D241" s="900" t="s">
        <v>278</v>
      </c>
      <c r="E241" s="201"/>
      <c r="F241" s="72"/>
      <c r="G241" s="376">
        <v>1061</v>
      </c>
      <c r="H241" s="63"/>
      <c r="I241" s="202"/>
      <c r="J241" s="63">
        <v>1</v>
      </c>
      <c r="K241" s="63"/>
      <c r="L241" s="63">
        <v>1</v>
      </c>
      <c r="M241" s="63"/>
      <c r="N241" s="63"/>
      <c r="O241" s="63"/>
      <c r="P241" s="63"/>
      <c r="Q241" s="63"/>
      <c r="R241" s="63"/>
      <c r="S241" s="63"/>
      <c r="T241" s="63"/>
      <c r="U241" s="63"/>
      <c r="V241" s="500"/>
      <c r="W241" s="439" t="s">
        <v>3235</v>
      </c>
      <c r="X241" s="439" t="s">
        <v>3235</v>
      </c>
      <c r="Y241" s="1259"/>
      <c r="Z241" s="216"/>
      <c r="AA241" s="221" t="s">
        <v>3295</v>
      </c>
      <c r="AB241" s="221"/>
      <c r="AC241" s="221"/>
      <c r="AD241" s="191" t="s">
        <v>3297</v>
      </c>
      <c r="AE241" s="62"/>
      <c r="AF241" s="62"/>
      <c r="AG241" s="55"/>
      <c r="AH241" s="55"/>
      <c r="AI241" s="448"/>
      <c r="AJ241" s="62"/>
      <c r="AK241" s="62"/>
      <c r="AL241" s="55"/>
      <c r="AM241" s="55"/>
      <c r="AN241" s="55"/>
      <c r="AO241" s="55"/>
      <c r="AP241" s="55"/>
      <c r="AQ241" s="55"/>
      <c r="AR241" s="55"/>
      <c r="AS241" s="55"/>
      <c r="AT241" s="55"/>
      <c r="AU241" s="55"/>
      <c r="AV241" s="62"/>
      <c r="AW241" s="55"/>
      <c r="AX241" s="55"/>
      <c r="AY241" s="55"/>
      <c r="AZ241" s="63"/>
      <c r="BA241" s="63"/>
      <c r="BB241" s="1202"/>
      <c r="BC241" s="63"/>
      <c r="BD241" s="1203"/>
      <c r="BE241" s="216"/>
      <c r="BF241" s="63"/>
      <c r="BG241" s="193"/>
      <c r="BH241" s="221"/>
      <c r="BI241" s="63"/>
      <c r="BJ241" s="193"/>
      <c r="BK241" s="200"/>
      <c r="BL241" s="63"/>
      <c r="BM241" s="63"/>
      <c r="BN241" s="216"/>
      <c r="BO241" s="221"/>
      <c r="BP241" s="221"/>
      <c r="BQ241" s="221"/>
      <c r="BR241" s="55"/>
      <c r="BS241" s="221"/>
      <c r="BT241" s="72"/>
      <c r="BU241" s="55"/>
      <c r="BV241" s="55"/>
      <c r="BW241" s="216"/>
      <c r="BX241" s="55"/>
      <c r="BY241" s="221"/>
      <c r="BZ241" s="221"/>
      <c r="CA241" s="55"/>
      <c r="CB241" s="221"/>
      <c r="CC241" s="72"/>
      <c r="CD241" s="55"/>
      <c r="CE241" s="55"/>
      <c r="CF241" s="216"/>
      <c r="CG241" s="55"/>
      <c r="CH241" s="221"/>
      <c r="CI241" s="62" t="s">
        <v>3298</v>
      </c>
      <c r="CJ241" s="55">
        <v>1</v>
      </c>
      <c r="CK241" s="221"/>
      <c r="CL241" s="72">
        <v>40</v>
      </c>
      <c r="CM241" s="55"/>
      <c r="CN241" s="55"/>
      <c r="CP241" s="55"/>
      <c r="CQ241" s="55"/>
      <c r="CR241" s="55"/>
      <c r="CS241" s="62"/>
      <c r="CT241" s="55"/>
      <c r="CU241" s="55"/>
      <c r="CV241" s="200"/>
      <c r="CW241" s="63"/>
      <c r="CX241" s="63"/>
    </row>
    <row r="242" spans="1:102" s="57" customFormat="1" ht="30" x14ac:dyDescent="0.25">
      <c r="A242" s="63">
        <v>241</v>
      </c>
      <c r="B242" s="63">
        <v>197</v>
      </c>
      <c r="C242" s="21">
        <v>197</v>
      </c>
      <c r="D242" s="900" t="s">
        <v>279</v>
      </c>
      <c r="E242" s="201"/>
      <c r="F242" s="72"/>
      <c r="G242" s="376">
        <v>977</v>
      </c>
      <c r="H242" s="63"/>
      <c r="I242" s="202"/>
      <c r="J242" s="63">
        <v>1</v>
      </c>
      <c r="K242" s="63">
        <v>1</v>
      </c>
      <c r="L242" s="63">
        <v>1</v>
      </c>
      <c r="M242" s="63"/>
      <c r="N242" s="63"/>
      <c r="O242" s="63"/>
      <c r="P242" s="63"/>
      <c r="Q242" s="63"/>
      <c r="R242" s="63"/>
      <c r="S242" s="63"/>
      <c r="T242" s="63"/>
      <c r="U242" s="63"/>
      <c r="V242" s="500"/>
      <c r="W242" s="439" t="s">
        <v>3235</v>
      </c>
      <c r="X242" s="439" t="s">
        <v>3235</v>
      </c>
      <c r="Y242" s="1259"/>
      <c r="Z242" s="216"/>
      <c r="AA242" s="221" t="s">
        <v>3300</v>
      </c>
      <c r="AB242" s="221"/>
      <c r="AC242" s="221"/>
      <c r="AD242" s="191" t="s">
        <v>2193</v>
      </c>
      <c r="AE242" s="62"/>
      <c r="AF242" s="62"/>
      <c r="AG242" s="55"/>
      <c r="AH242" s="55"/>
      <c r="AI242" s="448"/>
      <c r="AJ242" s="62"/>
      <c r="AK242" s="62"/>
      <c r="AL242" s="55"/>
      <c r="AM242" s="55"/>
      <c r="AN242" s="55"/>
      <c r="AO242" s="55"/>
      <c r="AP242" s="55"/>
      <c r="AQ242" s="55"/>
      <c r="AR242" s="55"/>
      <c r="AS242" s="55"/>
      <c r="AT242" s="55"/>
      <c r="AU242" s="55"/>
      <c r="AV242" s="62"/>
      <c r="AW242" s="55"/>
      <c r="AX242" s="55"/>
      <c r="AY242" s="55"/>
      <c r="AZ242" s="63"/>
      <c r="BA242" s="63"/>
      <c r="BB242" s="1202"/>
      <c r="BC242" s="63"/>
      <c r="BD242" s="1203"/>
      <c r="BE242" s="216"/>
      <c r="BF242" s="63"/>
      <c r="BG242" s="193"/>
      <c r="BH242" s="221"/>
      <c r="BI242" s="63"/>
      <c r="BJ242" s="193"/>
      <c r="BK242" s="200"/>
      <c r="BL242" s="63"/>
      <c r="BM242" s="63"/>
      <c r="BN242" s="216"/>
      <c r="BO242" s="221"/>
      <c r="BP242" s="221"/>
      <c r="BQ242" s="221"/>
      <c r="BR242" s="55"/>
      <c r="BS242" s="221"/>
      <c r="BT242" s="72"/>
      <c r="BU242" s="55"/>
      <c r="BV242" s="55"/>
      <c r="BW242" s="216"/>
      <c r="BX242" s="55"/>
      <c r="BY242" s="221"/>
      <c r="BZ242" s="221"/>
      <c r="CA242" s="55"/>
      <c r="CB242" s="221"/>
      <c r="CC242" s="72"/>
      <c r="CD242" s="55"/>
      <c r="CE242" s="55"/>
      <c r="CF242" s="216"/>
      <c r="CG242" s="55"/>
      <c r="CH242" s="221"/>
      <c r="CI242" s="62" t="s">
        <v>3296</v>
      </c>
      <c r="CJ242" s="55">
        <v>0</v>
      </c>
      <c r="CK242" s="221"/>
      <c r="CL242" s="72">
        <v>40</v>
      </c>
      <c r="CM242" s="55"/>
      <c r="CN242" s="55"/>
      <c r="CP242" s="55"/>
      <c r="CQ242" s="55"/>
      <c r="CR242" s="55"/>
      <c r="CS242" s="62"/>
      <c r="CT242" s="55"/>
      <c r="CU242" s="55"/>
      <c r="CV242" s="200"/>
      <c r="CW242" s="63"/>
      <c r="CX242" s="63"/>
    </row>
    <row r="243" spans="1:102" ht="30" customHeight="1" x14ac:dyDescent="0.25">
      <c r="A243" s="3">
        <v>242</v>
      </c>
      <c r="B243" s="3">
        <v>198</v>
      </c>
      <c r="C243" s="21">
        <v>198</v>
      </c>
      <c r="D243" s="914" t="s">
        <v>280</v>
      </c>
      <c r="G243" s="370">
        <v>2000</v>
      </c>
      <c r="J243" s="3">
        <v>1</v>
      </c>
      <c r="L243" s="3">
        <v>1</v>
      </c>
      <c r="W243" s="254" t="s">
        <v>3235</v>
      </c>
      <c r="X243" s="254" t="s">
        <v>3235</v>
      </c>
      <c r="Y243" s="1257"/>
      <c r="Z243" s="211"/>
      <c r="AA243" s="11" t="s">
        <v>3295</v>
      </c>
      <c r="AB243" s="11"/>
      <c r="AC243" s="11"/>
      <c r="AD243" s="695" t="s">
        <v>1415</v>
      </c>
      <c r="AI243" s="436"/>
      <c r="AJ243" s="6"/>
      <c r="BB243" s="1204"/>
      <c r="CI243" s="6" t="s">
        <v>3299</v>
      </c>
      <c r="CJ243" s="4">
        <v>2</v>
      </c>
      <c r="CL243" s="14">
        <v>40</v>
      </c>
    </row>
    <row r="244" spans="1:102" ht="30" x14ac:dyDescent="0.25">
      <c r="A244" s="3">
        <v>243</v>
      </c>
      <c r="B244" s="3">
        <v>199</v>
      </c>
      <c r="C244" s="21">
        <v>199</v>
      </c>
      <c r="D244" s="914" t="s">
        <v>282</v>
      </c>
      <c r="G244" s="370">
        <v>1299</v>
      </c>
      <c r="J244" s="3">
        <v>1</v>
      </c>
      <c r="L244" s="3">
        <v>1</v>
      </c>
      <c r="N244" s="3">
        <v>1</v>
      </c>
      <c r="W244" s="254" t="s">
        <v>3235</v>
      </c>
      <c r="X244" s="254" t="s">
        <v>3235</v>
      </c>
      <c r="Y244" s="1257"/>
      <c r="Z244" s="211"/>
      <c r="AA244" s="11" t="s">
        <v>3301</v>
      </c>
      <c r="AB244" s="11"/>
      <c r="AC244" s="11"/>
      <c r="AD244" s="695" t="s">
        <v>3188</v>
      </c>
      <c r="AI244" s="436"/>
      <c r="AJ244" s="6"/>
      <c r="BB244" s="1204"/>
      <c r="CI244" s="6" t="s">
        <v>3299</v>
      </c>
      <c r="CJ244" s="4">
        <v>16</v>
      </c>
      <c r="CL244" s="14">
        <v>40</v>
      </c>
    </row>
    <row r="245" spans="1:102" ht="45" customHeight="1" x14ac:dyDescent="0.25">
      <c r="A245" s="3">
        <v>244</v>
      </c>
      <c r="B245" s="3">
        <v>200</v>
      </c>
      <c r="C245" s="21">
        <v>200</v>
      </c>
      <c r="D245" s="905" t="s">
        <v>3302</v>
      </c>
      <c r="E245" s="64" t="s">
        <v>3175</v>
      </c>
      <c r="G245" s="370">
        <v>167</v>
      </c>
      <c r="J245" s="3">
        <v>1</v>
      </c>
      <c r="K245" s="46">
        <v>1</v>
      </c>
      <c r="L245" s="3">
        <v>1</v>
      </c>
      <c r="M245" s="3">
        <v>1</v>
      </c>
      <c r="W245" s="254" t="s">
        <v>3235</v>
      </c>
      <c r="X245" s="254" t="s">
        <v>3235</v>
      </c>
      <c r="Y245" s="1257"/>
      <c r="Z245" s="211"/>
      <c r="AA245" s="11"/>
      <c r="AB245" s="11"/>
      <c r="AC245" s="11"/>
      <c r="AD245" s="695" t="s">
        <v>2193</v>
      </c>
      <c r="AI245" s="254" t="s">
        <v>3145</v>
      </c>
      <c r="AJ245" s="6"/>
      <c r="AK245" s="6" t="s">
        <v>3303</v>
      </c>
      <c r="AL245" s="222">
        <v>303</v>
      </c>
      <c r="AN245" s="222">
        <v>27</v>
      </c>
      <c r="AP245" s="222">
        <v>16</v>
      </c>
      <c r="AR245" s="222">
        <v>11</v>
      </c>
      <c r="BB245" s="1205"/>
      <c r="BF245" s="3" t="s">
        <v>3304</v>
      </c>
      <c r="BH245" s="11" t="s">
        <v>3054</v>
      </c>
      <c r="BI245" s="223">
        <v>-51.018550130875148</v>
      </c>
      <c r="BL245" s="3">
        <v>10</v>
      </c>
      <c r="BM245" s="3">
        <v>10</v>
      </c>
      <c r="BZ245" s="11" t="s">
        <v>3305</v>
      </c>
      <c r="CA245" s="222">
        <v>30.994897959183675</v>
      </c>
      <c r="CC245" s="14">
        <v>30</v>
      </c>
      <c r="CF245" s="211" t="s">
        <v>3175</v>
      </c>
      <c r="CI245" s="6" t="s">
        <v>3054</v>
      </c>
      <c r="CJ245" s="4">
        <v>0</v>
      </c>
      <c r="CL245" s="14">
        <v>40</v>
      </c>
    </row>
    <row r="246" spans="1:102" s="331" customFormat="1" ht="15" x14ac:dyDescent="0.25">
      <c r="A246" s="269">
        <v>245</v>
      </c>
      <c r="B246" s="269">
        <v>200</v>
      </c>
      <c r="C246" s="21">
        <v>200</v>
      </c>
      <c r="D246" s="915" t="s">
        <v>3302</v>
      </c>
      <c r="E246" s="332" t="s">
        <v>1039</v>
      </c>
      <c r="F246" s="733"/>
      <c r="G246" s="377">
        <v>60</v>
      </c>
      <c r="H246" s="269"/>
      <c r="I246" s="270"/>
      <c r="J246" s="269"/>
      <c r="K246" s="269"/>
      <c r="L246" s="269"/>
      <c r="M246" s="269"/>
      <c r="N246" s="269"/>
      <c r="O246" s="269"/>
      <c r="P246" s="269"/>
      <c r="Q246" s="269"/>
      <c r="R246" s="269"/>
      <c r="S246" s="269"/>
      <c r="T246" s="269"/>
      <c r="U246" s="269"/>
      <c r="V246" s="670"/>
      <c r="W246" s="440" t="s">
        <v>3235</v>
      </c>
      <c r="X246" s="440" t="s">
        <v>3235</v>
      </c>
      <c r="Y246" s="1260"/>
      <c r="Z246" s="326"/>
      <c r="AA246" s="327"/>
      <c r="AB246" s="327"/>
      <c r="AC246" s="327"/>
      <c r="AD246" s="333" t="s">
        <v>1101</v>
      </c>
      <c r="AE246" s="275"/>
      <c r="AF246" s="275"/>
      <c r="AG246" s="328"/>
      <c r="AH246" s="328"/>
      <c r="AI246" s="440" t="s">
        <v>3145</v>
      </c>
      <c r="AJ246" s="275"/>
      <c r="AK246" s="275" t="s">
        <v>3303</v>
      </c>
      <c r="AL246" s="330">
        <v>232</v>
      </c>
      <c r="AM246" s="328"/>
      <c r="AN246" s="330">
        <v>41</v>
      </c>
      <c r="AO246" s="328"/>
      <c r="AP246" s="330">
        <v>49</v>
      </c>
      <c r="AQ246" s="328"/>
      <c r="AR246" s="330">
        <v>9</v>
      </c>
      <c r="AS246" s="328"/>
      <c r="AT246" s="328"/>
      <c r="AU246" s="328"/>
      <c r="AV246" s="275"/>
      <c r="AW246" s="328"/>
      <c r="AX246" s="328"/>
      <c r="AY246" s="328"/>
      <c r="AZ246" s="269"/>
      <c r="BA246" s="269"/>
      <c r="BB246" s="1206"/>
      <c r="BC246" s="269"/>
      <c r="BD246" s="1183">
        <v>1</v>
      </c>
      <c r="BE246" s="326"/>
      <c r="BF246" s="269"/>
      <c r="BG246" s="748"/>
      <c r="BH246" s="327" t="s">
        <v>3306</v>
      </c>
      <c r="BI246" s="269"/>
      <c r="BJ246" s="748"/>
      <c r="BK246" s="325"/>
      <c r="BL246" s="269">
        <v>10</v>
      </c>
      <c r="BM246" s="269">
        <v>10</v>
      </c>
      <c r="BN246" s="326" t="s">
        <v>1039</v>
      </c>
      <c r="BO246" s="327"/>
      <c r="BP246" s="327"/>
      <c r="BQ246" s="327"/>
      <c r="BR246" s="328"/>
      <c r="BS246" s="327"/>
      <c r="BT246" s="733"/>
      <c r="BU246" s="328"/>
      <c r="BV246" s="328"/>
      <c r="BW246" s="326"/>
      <c r="BX246" s="328"/>
      <c r="BY246" s="327"/>
      <c r="BZ246" s="327" t="s">
        <v>3305</v>
      </c>
      <c r="CA246" s="328"/>
      <c r="CB246" s="327"/>
      <c r="CC246" s="733">
        <v>30</v>
      </c>
      <c r="CD246" s="328"/>
      <c r="CE246" s="328"/>
      <c r="CF246" s="326" t="s">
        <v>1039</v>
      </c>
      <c r="CG246" s="328"/>
      <c r="CH246" s="327"/>
      <c r="CI246" s="275"/>
      <c r="CJ246" s="328"/>
      <c r="CK246" s="327"/>
      <c r="CL246" s="733">
        <v>40</v>
      </c>
      <c r="CM246" s="328"/>
      <c r="CN246" s="328"/>
      <c r="CP246" s="328"/>
      <c r="CQ246" s="328"/>
      <c r="CR246" s="328"/>
      <c r="CS246" s="275"/>
      <c r="CT246" s="328"/>
      <c r="CU246" s="328"/>
      <c r="CV246" s="325"/>
      <c r="CW246" s="269"/>
      <c r="CX246" s="269"/>
    </row>
    <row r="247" spans="1:102" ht="45" x14ac:dyDescent="0.25">
      <c r="A247" s="3">
        <v>246</v>
      </c>
      <c r="B247" s="3">
        <v>200</v>
      </c>
      <c r="C247" s="21">
        <v>200</v>
      </c>
      <c r="D247" s="905" t="s">
        <v>3302</v>
      </c>
      <c r="E247" s="64" t="s">
        <v>3175</v>
      </c>
      <c r="G247" s="385">
        <v>167</v>
      </c>
      <c r="J247" s="3">
        <v>1</v>
      </c>
      <c r="K247" s="3">
        <v>1</v>
      </c>
      <c r="L247" s="3">
        <v>1</v>
      </c>
      <c r="W247" s="254" t="s">
        <v>3235</v>
      </c>
      <c r="X247" s="254" t="s">
        <v>3235</v>
      </c>
      <c r="Y247" s="1257"/>
      <c r="Z247" s="211"/>
      <c r="AA247" s="11"/>
      <c r="AB247" s="11"/>
      <c r="AC247" s="11"/>
      <c r="AD247" s="695" t="s">
        <v>2193</v>
      </c>
      <c r="AI247" s="254" t="s">
        <v>3145</v>
      </c>
      <c r="AJ247" s="6"/>
      <c r="AK247" s="6" t="s">
        <v>3307</v>
      </c>
      <c r="AL247" s="222">
        <v>72067</v>
      </c>
      <c r="AM247" s="164"/>
      <c r="AN247" s="222">
        <v>1105</v>
      </c>
      <c r="AO247" s="164"/>
      <c r="AP247" s="222">
        <v>462</v>
      </c>
      <c r="AR247" s="222">
        <v>641</v>
      </c>
      <c r="BB247" s="1205"/>
      <c r="BM247" s="3">
        <v>10</v>
      </c>
      <c r="BZ247" s="11" t="s">
        <v>3308</v>
      </c>
      <c r="CA247" s="222">
        <v>83.979524125509528</v>
      </c>
      <c r="CC247" s="14">
        <v>30</v>
      </c>
      <c r="CF247" s="211" t="s">
        <v>3175</v>
      </c>
      <c r="CI247" s="6" t="s">
        <v>3309</v>
      </c>
      <c r="CJ247" s="4">
        <v>76.443057722308893</v>
      </c>
      <c r="CL247" s="14">
        <v>40</v>
      </c>
      <c r="CS247" s="6" t="s">
        <v>3310</v>
      </c>
      <c r="CT247" s="4">
        <v>-40.507708283952539</v>
      </c>
      <c r="CW247" s="3">
        <v>1</v>
      </c>
    </row>
    <row r="248" spans="1:102" s="331" customFormat="1" ht="15" x14ac:dyDescent="0.25">
      <c r="A248" s="269">
        <v>247</v>
      </c>
      <c r="B248" s="269">
        <v>200</v>
      </c>
      <c r="C248" s="21">
        <v>200</v>
      </c>
      <c r="D248" s="915" t="s">
        <v>3302</v>
      </c>
      <c r="E248" s="332" t="s">
        <v>1039</v>
      </c>
      <c r="F248" s="733"/>
      <c r="G248" s="816">
        <v>60</v>
      </c>
      <c r="H248" s="269"/>
      <c r="I248" s="270"/>
      <c r="J248" s="269"/>
      <c r="K248" s="269"/>
      <c r="L248" s="269"/>
      <c r="M248" s="269"/>
      <c r="N248" s="269"/>
      <c r="O248" s="269"/>
      <c r="P248" s="269"/>
      <c r="Q248" s="269"/>
      <c r="R248" s="269"/>
      <c r="S248" s="269"/>
      <c r="T248" s="269"/>
      <c r="U248" s="269"/>
      <c r="V248" s="670"/>
      <c r="W248" s="440" t="s">
        <v>3235</v>
      </c>
      <c r="X248" s="440" t="s">
        <v>3235</v>
      </c>
      <c r="Y248" s="1260"/>
      <c r="Z248" s="326"/>
      <c r="AA248" s="327"/>
      <c r="AB248" s="327"/>
      <c r="AC248" s="327"/>
      <c r="AD248" s="333" t="s">
        <v>1101</v>
      </c>
      <c r="AE248" s="275"/>
      <c r="AF248" s="275"/>
      <c r="AG248" s="328"/>
      <c r="AH248" s="328"/>
      <c r="AI248" s="440" t="s">
        <v>3145</v>
      </c>
      <c r="AJ248" s="275"/>
      <c r="AK248" s="275" t="s">
        <v>3307</v>
      </c>
      <c r="AL248" s="330">
        <v>17830</v>
      </c>
      <c r="AM248" s="817"/>
      <c r="AN248" s="330">
        <v>1359</v>
      </c>
      <c r="AO248" s="817"/>
      <c r="AP248" s="330">
        <v>685</v>
      </c>
      <c r="AQ248" s="328"/>
      <c r="AR248" s="330">
        <v>323</v>
      </c>
      <c r="AS248" s="328"/>
      <c r="AT248" s="328"/>
      <c r="AU248" s="328"/>
      <c r="AV248" s="275"/>
      <c r="AW248" s="328"/>
      <c r="AX248" s="328"/>
      <c r="AY248" s="328"/>
      <c r="AZ248" s="269"/>
      <c r="BA248" s="269"/>
      <c r="BB248" s="1206"/>
      <c r="BC248" s="269"/>
      <c r="BD248" s="1183">
        <v>1</v>
      </c>
      <c r="BE248" s="326"/>
      <c r="BF248" s="269"/>
      <c r="BG248" s="748"/>
      <c r="BH248" s="327"/>
      <c r="BI248" s="269"/>
      <c r="BJ248" s="748"/>
      <c r="BK248" s="325"/>
      <c r="BL248" s="269"/>
      <c r="BM248" s="269">
        <v>10</v>
      </c>
      <c r="BN248" s="326" t="s">
        <v>1039</v>
      </c>
      <c r="BO248" s="327"/>
      <c r="BP248" s="327"/>
      <c r="BQ248" s="327"/>
      <c r="BR248" s="328"/>
      <c r="BS248" s="327"/>
      <c r="BT248" s="733"/>
      <c r="BU248" s="328"/>
      <c r="BV248" s="328"/>
      <c r="BW248" s="326"/>
      <c r="BX248" s="328"/>
      <c r="BY248" s="327"/>
      <c r="BZ248" s="327" t="s">
        <v>3308</v>
      </c>
      <c r="CA248" s="328"/>
      <c r="CB248" s="327"/>
      <c r="CC248" s="733">
        <v>30</v>
      </c>
      <c r="CD248" s="328"/>
      <c r="CE248" s="328"/>
      <c r="CF248" s="326" t="s">
        <v>1039</v>
      </c>
      <c r="CG248" s="328"/>
      <c r="CH248" s="327"/>
      <c r="CI248" s="275"/>
      <c r="CJ248" s="328"/>
      <c r="CK248" s="327"/>
      <c r="CL248" s="733">
        <v>40</v>
      </c>
      <c r="CM248" s="328"/>
      <c r="CN248" s="328"/>
      <c r="CP248" s="328"/>
      <c r="CQ248" s="328"/>
      <c r="CR248" s="328"/>
      <c r="CS248" s="275" t="s">
        <v>1039</v>
      </c>
      <c r="CT248" s="328"/>
      <c r="CU248" s="328"/>
      <c r="CV248" s="325"/>
      <c r="CW248" s="269">
        <v>1</v>
      </c>
      <c r="CX248" s="269"/>
    </row>
    <row r="249" spans="1:102" ht="30" x14ac:dyDescent="0.25">
      <c r="A249" s="3">
        <v>248</v>
      </c>
      <c r="B249" s="3">
        <v>200</v>
      </c>
      <c r="C249" s="21">
        <v>200</v>
      </c>
      <c r="D249" s="905" t="s">
        <v>3302</v>
      </c>
      <c r="E249" s="64" t="s">
        <v>3175</v>
      </c>
      <c r="G249" s="385">
        <v>167</v>
      </c>
      <c r="J249" s="46">
        <v>1</v>
      </c>
      <c r="K249" s="46">
        <v>1</v>
      </c>
      <c r="L249" s="46">
        <v>1</v>
      </c>
      <c r="W249" s="254" t="s">
        <v>3235</v>
      </c>
      <c r="X249" s="254" t="s">
        <v>3235</v>
      </c>
      <c r="Y249" s="1257"/>
      <c r="Z249" s="211"/>
      <c r="AA249" s="11"/>
      <c r="AB249" s="11"/>
      <c r="AC249" s="11"/>
      <c r="AD249" s="695" t="s">
        <v>2193</v>
      </c>
      <c r="AI249" s="254" t="s">
        <v>3145</v>
      </c>
      <c r="AJ249" s="6"/>
      <c r="AK249" s="6" t="s">
        <v>3291</v>
      </c>
      <c r="AL249" s="222">
        <v>85</v>
      </c>
      <c r="AN249" s="222">
        <v>4</v>
      </c>
      <c r="AP249" s="222">
        <v>3</v>
      </c>
      <c r="AR249" s="222">
        <v>8</v>
      </c>
      <c r="BB249" s="1205"/>
      <c r="BC249" s="3">
        <v>1</v>
      </c>
      <c r="BE249" s="211" t="s">
        <v>3311</v>
      </c>
      <c r="BF249" s="3">
        <v>-20</v>
      </c>
      <c r="BH249" s="11" t="s">
        <v>3054</v>
      </c>
      <c r="BI249" s="952">
        <v>-24.37908496732026</v>
      </c>
      <c r="BL249" s="3">
        <v>110</v>
      </c>
      <c r="BN249" s="211" t="s">
        <v>3054</v>
      </c>
      <c r="BO249" s="11">
        <v>9</v>
      </c>
      <c r="BU249" s="4">
        <v>2</v>
      </c>
      <c r="BW249" s="211" t="s">
        <v>3312</v>
      </c>
      <c r="BX249" s="4">
        <v>1</v>
      </c>
      <c r="CC249" s="14">
        <v>3</v>
      </c>
      <c r="CF249" s="211" t="s">
        <v>3175</v>
      </c>
      <c r="CG249" s="4">
        <v>10</v>
      </c>
      <c r="CI249" s="6" t="s">
        <v>3309</v>
      </c>
      <c r="CJ249" s="4">
        <v>137.5</v>
      </c>
      <c r="CL249" s="14">
        <v>440</v>
      </c>
    </row>
    <row r="250" spans="1:102" s="331" customFormat="1" ht="30" x14ac:dyDescent="0.25">
      <c r="A250" s="269">
        <v>249</v>
      </c>
      <c r="B250" s="269">
        <v>200</v>
      </c>
      <c r="C250" s="21">
        <v>200</v>
      </c>
      <c r="D250" s="915" t="s">
        <v>3302</v>
      </c>
      <c r="E250" s="332" t="s">
        <v>1039</v>
      </c>
      <c r="F250" s="733"/>
      <c r="G250" s="816">
        <v>60</v>
      </c>
      <c r="H250" s="269"/>
      <c r="I250" s="270"/>
      <c r="J250" s="269"/>
      <c r="K250" s="269"/>
      <c r="L250" s="269"/>
      <c r="M250" s="269"/>
      <c r="N250" s="269"/>
      <c r="O250" s="269"/>
      <c r="P250" s="269"/>
      <c r="Q250" s="269"/>
      <c r="R250" s="269"/>
      <c r="S250" s="269"/>
      <c r="T250" s="269"/>
      <c r="U250" s="269"/>
      <c r="V250" s="670"/>
      <c r="W250" s="447" t="s">
        <v>3235</v>
      </c>
      <c r="X250" s="447" t="s">
        <v>3235</v>
      </c>
      <c r="Y250" s="1265"/>
      <c r="Z250" s="326" t="s">
        <v>3313</v>
      </c>
      <c r="AA250" s="327" t="s">
        <v>3313</v>
      </c>
      <c r="AB250" s="327"/>
      <c r="AC250" s="327"/>
      <c r="AD250" s="333" t="s">
        <v>1101</v>
      </c>
      <c r="AE250" s="275"/>
      <c r="AF250" s="275"/>
      <c r="AG250" s="328"/>
      <c r="AH250" s="328"/>
      <c r="AI250" s="440" t="s">
        <v>3145</v>
      </c>
      <c r="AJ250" s="275"/>
      <c r="AK250" s="275" t="s">
        <v>3291</v>
      </c>
      <c r="AL250" s="330">
        <v>72</v>
      </c>
      <c r="AM250" s="328"/>
      <c r="AN250" s="330">
        <v>12</v>
      </c>
      <c r="AO250" s="328"/>
      <c r="AP250" s="330">
        <v>7</v>
      </c>
      <c r="AQ250" s="328"/>
      <c r="AR250" s="330">
        <v>9</v>
      </c>
      <c r="AS250" s="328"/>
      <c r="AT250" s="328"/>
      <c r="AU250" s="328"/>
      <c r="AV250" s="275"/>
      <c r="AW250" s="328"/>
      <c r="AX250" s="328"/>
      <c r="AY250" s="328"/>
      <c r="AZ250" s="269"/>
      <c r="BA250" s="269"/>
      <c r="BB250" s="1206"/>
      <c r="BC250" s="269"/>
      <c r="BD250" s="1183">
        <v>1</v>
      </c>
      <c r="BE250" s="326" t="s">
        <v>3314</v>
      </c>
      <c r="BF250" s="269">
        <v>4</v>
      </c>
      <c r="BG250" s="748"/>
      <c r="BH250" s="327" t="s">
        <v>3306</v>
      </c>
      <c r="BI250" s="976"/>
      <c r="BJ250" s="748"/>
      <c r="BK250" s="325"/>
      <c r="BL250" s="269">
        <v>110</v>
      </c>
      <c r="BM250" s="269"/>
      <c r="BN250" s="326" t="s">
        <v>1039</v>
      </c>
      <c r="BO250" s="327"/>
      <c r="BP250" s="327"/>
      <c r="BQ250" s="327"/>
      <c r="BR250" s="328"/>
      <c r="BS250" s="327"/>
      <c r="BT250" s="733"/>
      <c r="BU250" s="328"/>
      <c r="BV250" s="328"/>
      <c r="BW250" s="326" t="s">
        <v>3312</v>
      </c>
      <c r="BX250" s="328">
        <v>1</v>
      </c>
      <c r="BY250" s="327"/>
      <c r="BZ250" s="327"/>
      <c r="CA250" s="328"/>
      <c r="CB250" s="327"/>
      <c r="CC250" s="733">
        <v>3</v>
      </c>
      <c r="CD250" s="328"/>
      <c r="CE250" s="328"/>
      <c r="CF250" s="326" t="s">
        <v>1039</v>
      </c>
      <c r="CG250" s="328"/>
      <c r="CH250" s="327"/>
      <c r="CI250" s="275"/>
      <c r="CJ250" s="328"/>
      <c r="CK250" s="327"/>
      <c r="CL250" s="733">
        <v>40</v>
      </c>
      <c r="CM250" s="328"/>
      <c r="CN250" s="328"/>
      <c r="CP250" s="328"/>
      <c r="CQ250" s="328"/>
      <c r="CR250" s="328"/>
      <c r="CS250" s="275"/>
      <c r="CT250" s="328"/>
      <c r="CU250" s="328"/>
      <c r="CV250" s="325"/>
      <c r="CW250" s="269"/>
      <c r="CX250" s="269"/>
    </row>
    <row r="251" spans="1:102" ht="30" x14ac:dyDescent="0.25">
      <c r="A251" s="3">
        <v>250</v>
      </c>
      <c r="B251" s="3">
        <v>200</v>
      </c>
      <c r="C251" s="21">
        <v>200</v>
      </c>
      <c r="D251" s="905" t="s">
        <v>3302</v>
      </c>
      <c r="E251" s="64" t="s">
        <v>3175</v>
      </c>
      <c r="G251" s="385">
        <v>167</v>
      </c>
      <c r="J251" s="46">
        <v>1</v>
      </c>
      <c r="K251" s="46">
        <v>1</v>
      </c>
      <c r="L251" s="46">
        <v>1</v>
      </c>
      <c r="W251" s="254" t="s">
        <v>3235</v>
      </c>
      <c r="X251" s="254" t="s">
        <v>3235</v>
      </c>
      <c r="Y251" s="1257"/>
      <c r="Z251" s="211"/>
      <c r="AA251" s="11"/>
      <c r="AB251" s="11"/>
      <c r="AC251" s="11"/>
      <c r="AD251" s="230" t="s">
        <v>2193</v>
      </c>
      <c r="AI251" s="254" t="s">
        <v>3145</v>
      </c>
      <c r="AJ251" s="6"/>
      <c r="AK251" s="6" t="s">
        <v>3315</v>
      </c>
      <c r="AL251" s="222">
        <v>232</v>
      </c>
      <c r="AN251" s="222">
        <v>41</v>
      </c>
      <c r="AP251" s="222">
        <v>26</v>
      </c>
      <c r="AR251" s="222">
        <v>64</v>
      </c>
      <c r="BB251" s="1205"/>
      <c r="BH251" s="11" t="s">
        <v>3054</v>
      </c>
      <c r="BI251" s="952">
        <v>-0.73891625615763457</v>
      </c>
      <c r="BL251" s="3">
        <v>10</v>
      </c>
      <c r="BZ251" s="11" t="s">
        <v>3316</v>
      </c>
      <c r="CA251" s="968">
        <v>30.994897959183675</v>
      </c>
      <c r="CC251" s="14">
        <v>30</v>
      </c>
      <c r="CF251" s="211" t="s">
        <v>3175</v>
      </c>
      <c r="CI251" s="6" t="s">
        <v>3309</v>
      </c>
      <c r="CJ251" s="4">
        <v>17.5</v>
      </c>
      <c r="CL251" s="14">
        <v>40</v>
      </c>
    </row>
    <row r="252" spans="1:102" s="331" customFormat="1" ht="30" x14ac:dyDescent="0.25">
      <c r="A252" s="269">
        <v>251</v>
      </c>
      <c r="B252" s="269">
        <v>200</v>
      </c>
      <c r="C252" s="21">
        <v>200</v>
      </c>
      <c r="D252" s="915" t="s">
        <v>3302</v>
      </c>
      <c r="E252" s="332" t="s">
        <v>1039</v>
      </c>
      <c r="F252" s="733"/>
      <c r="G252" s="816">
        <v>60</v>
      </c>
      <c r="H252" s="269"/>
      <c r="I252" s="270"/>
      <c r="J252" s="269"/>
      <c r="K252" s="269"/>
      <c r="L252" s="269"/>
      <c r="M252" s="269"/>
      <c r="N252" s="269"/>
      <c r="O252" s="269"/>
      <c r="P252" s="269"/>
      <c r="Q252" s="269"/>
      <c r="R252" s="269"/>
      <c r="S252" s="269"/>
      <c r="T252" s="269"/>
      <c r="U252" s="269"/>
      <c r="V252" s="670"/>
      <c r="W252" s="447" t="s">
        <v>3235</v>
      </c>
      <c r="X252" s="447" t="s">
        <v>3235</v>
      </c>
      <c r="Y252" s="1265"/>
      <c r="Z252" s="326" t="s">
        <v>3313</v>
      </c>
      <c r="AA252" s="327" t="s">
        <v>3313</v>
      </c>
      <c r="AB252" s="327"/>
      <c r="AC252" s="327"/>
      <c r="AD252" s="333" t="s">
        <v>1101</v>
      </c>
      <c r="AE252" s="275"/>
      <c r="AF252" s="275"/>
      <c r="AG252" s="328"/>
      <c r="AH252" s="328"/>
      <c r="AI252" s="440" t="s">
        <v>3145</v>
      </c>
      <c r="AJ252" s="275"/>
      <c r="AK252" s="275" t="s">
        <v>3315</v>
      </c>
      <c r="AL252" s="330">
        <v>77</v>
      </c>
      <c r="AM252" s="328"/>
      <c r="AN252" s="330">
        <v>33</v>
      </c>
      <c r="AO252" s="328"/>
      <c r="AP252" s="330">
        <v>14</v>
      </c>
      <c r="AQ252" s="328"/>
      <c r="AR252" s="330">
        <v>18</v>
      </c>
      <c r="AS252" s="328"/>
      <c r="AT252" s="328"/>
      <c r="AU252" s="328"/>
      <c r="AV252" s="275"/>
      <c r="AW252" s="328"/>
      <c r="AX252" s="328"/>
      <c r="AY252" s="328"/>
      <c r="AZ252" s="269"/>
      <c r="BA252" s="269"/>
      <c r="BB252" s="842"/>
      <c r="BC252" s="269"/>
      <c r="BD252" s="1183">
        <v>1</v>
      </c>
      <c r="BE252" s="326"/>
      <c r="BF252" s="328"/>
      <c r="BG252" s="327"/>
      <c r="BH252" s="327" t="s">
        <v>3306</v>
      </c>
      <c r="BI252" s="977"/>
      <c r="BJ252" s="327"/>
      <c r="BK252" s="733"/>
      <c r="BL252" s="328">
        <v>10</v>
      </c>
      <c r="BM252" s="328"/>
      <c r="BN252" s="326" t="s">
        <v>1039</v>
      </c>
      <c r="BO252" s="327"/>
      <c r="BP252" s="327"/>
      <c r="BQ252" s="327"/>
      <c r="BR252" s="328"/>
      <c r="BS252" s="327"/>
      <c r="BT252" s="733"/>
      <c r="BU252" s="328"/>
      <c r="BV252" s="328"/>
      <c r="BW252" s="326"/>
      <c r="BX252" s="328"/>
      <c r="BY252" s="327"/>
      <c r="BZ252" s="327" t="s">
        <v>3316</v>
      </c>
      <c r="CA252" s="328"/>
      <c r="CB252" s="327"/>
      <c r="CC252" s="733">
        <v>30</v>
      </c>
      <c r="CD252" s="328"/>
      <c r="CE252" s="328"/>
      <c r="CF252" s="326" t="s">
        <v>1039</v>
      </c>
      <c r="CG252" s="328"/>
      <c r="CH252" s="327"/>
      <c r="CI252" s="275"/>
      <c r="CJ252" s="328"/>
      <c r="CK252" s="327"/>
      <c r="CL252" s="733">
        <v>40</v>
      </c>
      <c r="CM252" s="328"/>
      <c r="CN252" s="328"/>
      <c r="CP252" s="328"/>
      <c r="CQ252" s="328"/>
      <c r="CR252" s="328"/>
      <c r="CS252" s="275"/>
      <c r="CT252" s="328"/>
      <c r="CU252" s="328"/>
      <c r="CV252" s="733"/>
      <c r="CW252" s="328"/>
      <c r="CX252" s="328"/>
    </row>
    <row r="253" spans="1:102" s="57" customFormat="1" ht="52.5" customHeight="1" x14ac:dyDescent="0.25">
      <c r="A253" s="63">
        <v>252</v>
      </c>
      <c r="B253" s="63">
        <v>203</v>
      </c>
      <c r="C253" s="45">
        <v>203</v>
      </c>
      <c r="D253" s="900" t="s">
        <v>289</v>
      </c>
      <c r="E253" s="201"/>
      <c r="F253" s="72"/>
      <c r="G253" s="376"/>
      <c r="H253" s="63"/>
      <c r="I253" s="202"/>
      <c r="J253" s="63"/>
      <c r="K253" s="63"/>
      <c r="L253" s="63"/>
      <c r="M253" s="63"/>
      <c r="N253" s="63"/>
      <c r="O253" s="63"/>
      <c r="P253" s="63"/>
      <c r="Q253" s="63"/>
      <c r="R253" s="63"/>
      <c r="S253" s="63"/>
      <c r="T253" s="63"/>
      <c r="U253" s="63"/>
      <c r="V253" s="500"/>
      <c r="W253" s="439" t="s">
        <v>3317</v>
      </c>
      <c r="X253" s="439" t="s">
        <v>3317</v>
      </c>
      <c r="Y253" s="1259"/>
      <c r="Z253" s="216"/>
      <c r="AA253" s="221"/>
      <c r="AB253" s="221" t="s">
        <v>3318</v>
      </c>
      <c r="AC253" s="221"/>
      <c r="AD253" s="689"/>
      <c r="AE253" s="62"/>
      <c r="AF253" s="62"/>
      <c r="AG253" s="55"/>
      <c r="AH253" s="55"/>
      <c r="AI253" s="439" t="s">
        <v>3123</v>
      </c>
      <c r="AJ253" s="62"/>
      <c r="AK253" s="62"/>
      <c r="AL253" s="55"/>
      <c r="AM253" s="55"/>
      <c r="AN253" s="55"/>
      <c r="AO253" s="55"/>
      <c r="AP253" s="55"/>
      <c r="AQ253" s="55"/>
      <c r="AR253" s="55"/>
      <c r="AS253" s="55"/>
      <c r="AT253" s="55"/>
      <c r="AU253" s="55"/>
      <c r="AV253" s="62"/>
      <c r="AW253" s="55"/>
      <c r="AX253" s="55"/>
      <c r="AY253" s="55"/>
      <c r="AZ253" s="63"/>
      <c r="BA253" s="63"/>
      <c r="BB253" s="865"/>
      <c r="BC253" s="63"/>
      <c r="BD253" s="1203"/>
      <c r="BE253" s="216"/>
      <c r="BF253" s="63"/>
      <c r="BG253" s="193"/>
      <c r="BH253" s="221"/>
      <c r="BI253" s="63"/>
      <c r="BJ253" s="193"/>
      <c r="BK253" s="200"/>
      <c r="BL253" s="63"/>
      <c r="BM253" s="63"/>
      <c r="BN253" s="216"/>
      <c r="BO253" s="221"/>
      <c r="BP253" s="221"/>
      <c r="BQ253" s="221"/>
      <c r="BR253" s="55"/>
      <c r="BS253" s="221"/>
      <c r="BT253" s="72"/>
      <c r="BU253" s="55"/>
      <c r="BV253" s="55"/>
      <c r="BW253" s="216"/>
      <c r="BX253" s="55"/>
      <c r="BY253" s="221"/>
      <c r="BZ253" s="221"/>
      <c r="CA253" s="55"/>
      <c r="CB253" s="221"/>
      <c r="CC253" s="72"/>
      <c r="CD253" s="55"/>
      <c r="CE253" s="55"/>
      <c r="CF253" s="216"/>
      <c r="CG253" s="55"/>
      <c r="CH253" s="221"/>
      <c r="CI253" s="62"/>
      <c r="CJ253" s="55"/>
      <c r="CK253" s="221"/>
      <c r="CL253" s="72"/>
      <c r="CM253" s="55"/>
      <c r="CN253" s="55"/>
      <c r="CP253" s="55"/>
      <c r="CQ253" s="55"/>
      <c r="CR253" s="55"/>
      <c r="CS253" s="62"/>
      <c r="CT253" s="55"/>
      <c r="CU253" s="55"/>
      <c r="CV253" s="200"/>
      <c r="CW253" s="63"/>
      <c r="CX253" s="63"/>
    </row>
    <row r="254" spans="1:102" s="57" customFormat="1" ht="53.25" customHeight="1" x14ac:dyDescent="0.25">
      <c r="A254" s="63">
        <v>253</v>
      </c>
      <c r="B254" s="63">
        <v>204</v>
      </c>
      <c r="C254" s="45">
        <v>204</v>
      </c>
      <c r="D254" s="900" t="s">
        <v>289</v>
      </c>
      <c r="E254" s="201"/>
      <c r="F254" s="72"/>
      <c r="G254" s="376"/>
      <c r="H254" s="63"/>
      <c r="I254" s="202"/>
      <c r="J254" s="63"/>
      <c r="K254" s="63"/>
      <c r="L254" s="63"/>
      <c r="M254" s="63"/>
      <c r="N254" s="63"/>
      <c r="O254" s="63"/>
      <c r="P254" s="63"/>
      <c r="Q254" s="63"/>
      <c r="R254" s="63"/>
      <c r="S254" s="63"/>
      <c r="T254" s="63"/>
      <c r="U254" s="63"/>
      <c r="V254" s="500"/>
      <c r="W254" s="439" t="s">
        <v>3317</v>
      </c>
      <c r="X254" s="439" t="s">
        <v>3317</v>
      </c>
      <c r="Y254" s="1259"/>
      <c r="Z254" s="216"/>
      <c r="AA254" s="221"/>
      <c r="AB254" s="221" t="s">
        <v>3318</v>
      </c>
      <c r="AC254" s="221"/>
      <c r="AD254" s="689"/>
      <c r="AE254" s="62"/>
      <c r="AF254" s="62"/>
      <c r="AG254" s="55"/>
      <c r="AH254" s="55"/>
      <c r="AI254" s="439" t="s">
        <v>3123</v>
      </c>
      <c r="AJ254" s="62"/>
      <c r="AK254" s="62"/>
      <c r="AL254" s="55"/>
      <c r="AM254" s="55"/>
      <c r="AN254" s="55"/>
      <c r="AO254" s="55"/>
      <c r="AP254" s="55"/>
      <c r="AQ254" s="55"/>
      <c r="AR254" s="55"/>
      <c r="AS254" s="55"/>
      <c r="AT254" s="55"/>
      <c r="AU254" s="55"/>
      <c r="AV254" s="62"/>
      <c r="AW254" s="55"/>
      <c r="AX254" s="55"/>
      <c r="AY254" s="55"/>
      <c r="AZ254" s="63"/>
      <c r="BA254" s="63"/>
      <c r="BB254" s="865"/>
      <c r="BC254" s="63"/>
      <c r="BD254" s="1203"/>
      <c r="BE254" s="216"/>
      <c r="BF254" s="63"/>
      <c r="BG254" s="193"/>
      <c r="BH254" s="221"/>
      <c r="BI254" s="63"/>
      <c r="BJ254" s="193"/>
      <c r="BK254" s="200"/>
      <c r="BL254" s="63"/>
      <c r="BM254" s="63"/>
      <c r="BN254" s="216"/>
      <c r="BO254" s="221"/>
      <c r="BP254" s="221"/>
      <c r="BQ254" s="221"/>
      <c r="BR254" s="55"/>
      <c r="BS254" s="221"/>
      <c r="BT254" s="72"/>
      <c r="BU254" s="55"/>
      <c r="BV254" s="55"/>
      <c r="BW254" s="216"/>
      <c r="BX254" s="55"/>
      <c r="BY254" s="221"/>
      <c r="BZ254" s="221"/>
      <c r="CA254" s="55"/>
      <c r="CB254" s="221"/>
      <c r="CC254" s="72"/>
      <c r="CD254" s="55"/>
      <c r="CE254" s="55"/>
      <c r="CF254" s="216"/>
      <c r="CG254" s="55"/>
      <c r="CH254" s="221"/>
      <c r="CI254" s="62"/>
      <c r="CJ254" s="55"/>
      <c r="CK254" s="221"/>
      <c r="CL254" s="72"/>
      <c r="CM254" s="55"/>
      <c r="CN254" s="55"/>
      <c r="CP254" s="55"/>
      <c r="CQ254" s="55"/>
      <c r="CR254" s="55"/>
      <c r="CS254" s="62"/>
      <c r="CT254" s="55"/>
      <c r="CU254" s="55"/>
      <c r="CV254" s="200"/>
      <c r="CW254" s="63"/>
      <c r="CX254" s="63"/>
    </row>
    <row r="255" spans="1:102" s="57" customFormat="1" ht="48.75" customHeight="1" x14ac:dyDescent="0.25">
      <c r="A255" s="63">
        <v>254</v>
      </c>
      <c r="B255" s="63">
        <v>206</v>
      </c>
      <c r="C255" s="45">
        <v>206</v>
      </c>
      <c r="D255" s="900" t="s">
        <v>292</v>
      </c>
      <c r="E255" s="201"/>
      <c r="F255" s="72"/>
      <c r="G255" s="376"/>
      <c r="H255" s="63"/>
      <c r="I255" s="202"/>
      <c r="J255" s="63"/>
      <c r="K255" s="63"/>
      <c r="L255" s="63"/>
      <c r="M255" s="63"/>
      <c r="N255" s="63"/>
      <c r="O255" s="63"/>
      <c r="P255" s="63"/>
      <c r="Q255" s="63"/>
      <c r="R255" s="63"/>
      <c r="S255" s="63"/>
      <c r="T255" s="63"/>
      <c r="U255" s="63"/>
      <c r="V255" s="500"/>
      <c r="W255" s="439" t="s">
        <v>3317</v>
      </c>
      <c r="X255" s="439" t="s">
        <v>3317</v>
      </c>
      <c r="Y255" s="1259"/>
      <c r="Z255" s="216"/>
      <c r="AA255" s="221"/>
      <c r="AB255" s="221" t="s">
        <v>3318</v>
      </c>
      <c r="AC255" s="221"/>
      <c r="AD255" s="689"/>
      <c r="AE255" s="62"/>
      <c r="AF255" s="62"/>
      <c r="AG255" s="55"/>
      <c r="AH255" s="55"/>
      <c r="AI255" s="439" t="s">
        <v>3123</v>
      </c>
      <c r="AJ255" s="62"/>
      <c r="AK255" s="62"/>
      <c r="AL255" s="55"/>
      <c r="AM255" s="55"/>
      <c r="AN255" s="55"/>
      <c r="AO255" s="55"/>
      <c r="AP255" s="55"/>
      <c r="AQ255" s="55"/>
      <c r="AR255" s="55"/>
      <c r="AS255" s="55"/>
      <c r="AT255" s="55"/>
      <c r="AU255" s="55"/>
      <c r="AV255" s="62"/>
      <c r="AW255" s="55"/>
      <c r="AX255" s="55"/>
      <c r="AY255" s="55"/>
      <c r="AZ255" s="63"/>
      <c r="BA255" s="63"/>
      <c r="BB255" s="865"/>
      <c r="BC255" s="63"/>
      <c r="BD255" s="1203"/>
      <c r="BE255" s="216"/>
      <c r="BF255" s="63"/>
      <c r="BG255" s="193"/>
      <c r="BH255" s="221"/>
      <c r="BI255" s="63"/>
      <c r="BJ255" s="193"/>
      <c r="BK255" s="200"/>
      <c r="BL255" s="63"/>
      <c r="BM255" s="63"/>
      <c r="BN255" s="216"/>
      <c r="BO255" s="221"/>
      <c r="BP255" s="221"/>
      <c r="BQ255" s="221"/>
      <c r="BR255" s="55"/>
      <c r="BS255" s="221"/>
      <c r="BT255" s="72"/>
      <c r="BU255" s="55"/>
      <c r="BV255" s="55"/>
      <c r="BW255" s="216"/>
      <c r="BX255" s="55"/>
      <c r="BY255" s="221"/>
      <c r="BZ255" s="221"/>
      <c r="CA255" s="55"/>
      <c r="CB255" s="221"/>
      <c r="CC255" s="72"/>
      <c r="CD255" s="55"/>
      <c r="CE255" s="55"/>
      <c r="CF255" s="216"/>
      <c r="CG255" s="55"/>
      <c r="CH255" s="221"/>
      <c r="CI255" s="62"/>
      <c r="CJ255" s="55"/>
      <c r="CK255" s="221"/>
      <c r="CL255" s="72"/>
      <c r="CM255" s="55"/>
      <c r="CN255" s="55"/>
      <c r="CP255" s="55"/>
      <c r="CQ255" s="55"/>
      <c r="CR255" s="55"/>
      <c r="CS255" s="62"/>
      <c r="CT255" s="55"/>
      <c r="CU255" s="55"/>
      <c r="CV255" s="200"/>
      <c r="CW255" s="63"/>
      <c r="CX255" s="63"/>
    </row>
    <row r="256" spans="1:102" s="57" customFormat="1" ht="47.25" customHeight="1" x14ac:dyDescent="0.25">
      <c r="A256" s="63">
        <v>255</v>
      </c>
      <c r="B256" s="63">
        <v>210</v>
      </c>
      <c r="C256" s="45">
        <v>210</v>
      </c>
      <c r="D256" s="900" t="s">
        <v>300</v>
      </c>
      <c r="E256" s="201"/>
      <c r="F256" s="72"/>
      <c r="G256" s="376"/>
      <c r="H256" s="63"/>
      <c r="I256" s="202"/>
      <c r="J256" s="63"/>
      <c r="K256" s="63"/>
      <c r="L256" s="63"/>
      <c r="M256" s="63"/>
      <c r="N256" s="63"/>
      <c r="O256" s="63"/>
      <c r="P256" s="63"/>
      <c r="Q256" s="63"/>
      <c r="R256" s="63"/>
      <c r="S256" s="63"/>
      <c r="T256" s="63"/>
      <c r="U256" s="63"/>
      <c r="V256" s="500"/>
      <c r="W256" s="439" t="s">
        <v>3317</v>
      </c>
      <c r="X256" s="439" t="s">
        <v>3317</v>
      </c>
      <c r="Y256" s="1259"/>
      <c r="Z256" s="216"/>
      <c r="AA256" s="221" t="s">
        <v>3319</v>
      </c>
      <c r="AB256" s="221" t="s">
        <v>3318</v>
      </c>
      <c r="AC256" s="221"/>
      <c r="AD256" s="689"/>
      <c r="AE256" s="62"/>
      <c r="AF256" s="62"/>
      <c r="AG256" s="55"/>
      <c r="AH256" s="55"/>
      <c r="AI256" s="439" t="s">
        <v>3123</v>
      </c>
      <c r="AJ256" s="62"/>
      <c r="AK256" s="62"/>
      <c r="AL256" s="55"/>
      <c r="AM256" s="55"/>
      <c r="AN256" s="55"/>
      <c r="AO256" s="55"/>
      <c r="AP256" s="55"/>
      <c r="AQ256" s="55"/>
      <c r="AR256" s="55"/>
      <c r="AS256" s="55"/>
      <c r="AT256" s="55"/>
      <c r="AU256" s="55"/>
      <c r="AV256" s="62"/>
      <c r="AW256" s="55"/>
      <c r="AX256" s="55"/>
      <c r="AY256" s="55"/>
      <c r="AZ256" s="63"/>
      <c r="BA256" s="63"/>
      <c r="BB256" s="865"/>
      <c r="BC256" s="63"/>
      <c r="BD256" s="1203"/>
      <c r="BE256" s="216"/>
      <c r="BF256" s="63"/>
      <c r="BG256" s="193"/>
      <c r="BH256" s="221"/>
      <c r="BI256" s="63"/>
      <c r="BJ256" s="193"/>
      <c r="BK256" s="200"/>
      <c r="BL256" s="63"/>
      <c r="BM256" s="63"/>
      <c r="BN256" s="216"/>
      <c r="BO256" s="221"/>
      <c r="BP256" s="221"/>
      <c r="BQ256" s="221"/>
      <c r="BR256" s="55"/>
      <c r="BS256" s="221"/>
      <c r="BT256" s="72"/>
      <c r="BU256" s="55"/>
      <c r="BV256" s="55"/>
      <c r="BW256" s="216"/>
      <c r="BX256" s="55"/>
      <c r="BY256" s="221"/>
      <c r="BZ256" s="221"/>
      <c r="CA256" s="55"/>
      <c r="CB256" s="221"/>
      <c r="CC256" s="72"/>
      <c r="CD256" s="55"/>
      <c r="CE256" s="55"/>
      <c r="CF256" s="216"/>
      <c r="CG256" s="55"/>
      <c r="CH256" s="221"/>
      <c r="CI256" s="62"/>
      <c r="CJ256" s="55"/>
      <c r="CK256" s="221"/>
      <c r="CL256" s="72"/>
      <c r="CM256" s="55"/>
      <c r="CN256" s="55"/>
      <c r="CP256" s="55"/>
      <c r="CQ256" s="55"/>
      <c r="CR256" s="55"/>
      <c r="CS256" s="62"/>
      <c r="CT256" s="55"/>
      <c r="CU256" s="55"/>
      <c r="CV256" s="200"/>
      <c r="CW256" s="63"/>
      <c r="CX256" s="63"/>
    </row>
    <row r="257" spans="1:102" s="57" customFormat="1" ht="32.25" customHeight="1" x14ac:dyDescent="0.25">
      <c r="A257" s="63">
        <v>256</v>
      </c>
      <c r="B257" s="63">
        <v>211</v>
      </c>
      <c r="C257" s="45">
        <v>211</v>
      </c>
      <c r="D257" s="900" t="s">
        <v>302</v>
      </c>
      <c r="E257" s="201"/>
      <c r="F257" s="72"/>
      <c r="G257" s="376"/>
      <c r="H257" s="63"/>
      <c r="I257" s="202"/>
      <c r="J257" s="63"/>
      <c r="K257" s="63"/>
      <c r="L257" s="63"/>
      <c r="M257" s="63"/>
      <c r="N257" s="63"/>
      <c r="O257" s="63"/>
      <c r="P257" s="63"/>
      <c r="Q257" s="63"/>
      <c r="R257" s="63"/>
      <c r="S257" s="63"/>
      <c r="T257" s="63"/>
      <c r="U257" s="63"/>
      <c r="V257" s="500"/>
      <c r="W257" s="439" t="s">
        <v>3317</v>
      </c>
      <c r="X257" s="439" t="s">
        <v>3317</v>
      </c>
      <c r="Y257" s="1259"/>
      <c r="Z257" s="216"/>
      <c r="AA257" s="221"/>
      <c r="AB257" s="221" t="s">
        <v>3318</v>
      </c>
      <c r="AC257" s="221"/>
      <c r="AD257" s="689"/>
      <c r="AE257" s="62"/>
      <c r="AF257" s="62"/>
      <c r="AG257" s="55"/>
      <c r="AH257" s="55"/>
      <c r="AI257" s="439" t="s">
        <v>3123</v>
      </c>
      <c r="AJ257" s="62"/>
      <c r="AK257" s="62"/>
      <c r="AL257" s="55"/>
      <c r="AM257" s="55"/>
      <c r="AN257" s="55"/>
      <c r="AO257" s="55"/>
      <c r="AP257" s="55"/>
      <c r="AQ257" s="55"/>
      <c r="AR257" s="55"/>
      <c r="AS257" s="55"/>
      <c r="AT257" s="55"/>
      <c r="AU257" s="55"/>
      <c r="AV257" s="62"/>
      <c r="AW257" s="55"/>
      <c r="AX257" s="55"/>
      <c r="AY257" s="55"/>
      <c r="AZ257" s="63"/>
      <c r="BA257" s="63"/>
      <c r="BB257" s="865"/>
      <c r="BC257" s="63"/>
      <c r="BD257" s="1203"/>
      <c r="BE257" s="216"/>
      <c r="BF257" s="63"/>
      <c r="BG257" s="193"/>
      <c r="BH257" s="221"/>
      <c r="BI257" s="63"/>
      <c r="BJ257" s="193"/>
      <c r="BK257" s="200"/>
      <c r="BL257" s="63"/>
      <c r="BM257" s="63"/>
      <c r="BN257" s="216"/>
      <c r="BO257" s="221"/>
      <c r="BP257" s="221"/>
      <c r="BQ257" s="221"/>
      <c r="BR257" s="55"/>
      <c r="BS257" s="221"/>
      <c r="BT257" s="72"/>
      <c r="BU257" s="55"/>
      <c r="BV257" s="55"/>
      <c r="BW257" s="216"/>
      <c r="BX257" s="55"/>
      <c r="BY257" s="221"/>
      <c r="BZ257" s="221"/>
      <c r="CA257" s="55"/>
      <c r="CB257" s="221"/>
      <c r="CC257" s="72"/>
      <c r="CD257" s="55"/>
      <c r="CE257" s="55"/>
      <c r="CF257" s="216"/>
      <c r="CG257" s="55"/>
      <c r="CH257" s="221"/>
      <c r="CI257" s="62"/>
      <c r="CJ257" s="55"/>
      <c r="CK257" s="221"/>
      <c r="CL257" s="72"/>
      <c r="CM257" s="55"/>
      <c r="CN257" s="55"/>
      <c r="CP257" s="55"/>
      <c r="CQ257" s="55"/>
      <c r="CR257" s="55"/>
      <c r="CS257" s="62"/>
      <c r="CT257" s="55"/>
      <c r="CU257" s="55"/>
      <c r="CV257" s="200"/>
      <c r="CW257" s="63"/>
      <c r="CX257" s="63"/>
    </row>
    <row r="258" spans="1:102" s="57" customFormat="1" ht="29.25" customHeight="1" x14ac:dyDescent="0.25">
      <c r="A258" s="63">
        <v>257</v>
      </c>
      <c r="B258" s="63">
        <v>212</v>
      </c>
      <c r="C258" s="45">
        <v>212</v>
      </c>
      <c r="D258" s="900" t="s">
        <v>304</v>
      </c>
      <c r="E258" s="201"/>
      <c r="F258" s="72"/>
      <c r="G258" s="376"/>
      <c r="H258" s="63"/>
      <c r="I258" s="202"/>
      <c r="J258" s="63"/>
      <c r="K258" s="63"/>
      <c r="L258" s="63"/>
      <c r="M258" s="63"/>
      <c r="N258" s="63"/>
      <c r="O258" s="63"/>
      <c r="P258" s="63"/>
      <c r="Q258" s="63"/>
      <c r="R258" s="63"/>
      <c r="S258" s="63"/>
      <c r="T258" s="63"/>
      <c r="U258" s="63"/>
      <c r="V258" s="500"/>
      <c r="W258" s="439" t="s">
        <v>3317</v>
      </c>
      <c r="X258" s="439" t="s">
        <v>3317</v>
      </c>
      <c r="Y258" s="1259"/>
      <c r="Z258" s="216"/>
      <c r="AA258" s="221"/>
      <c r="AB258" s="221" t="s">
        <v>3318</v>
      </c>
      <c r="AC258" s="221"/>
      <c r="AD258" s="689"/>
      <c r="AE258" s="62"/>
      <c r="AF258" s="62"/>
      <c r="AG258" s="55"/>
      <c r="AH258" s="55"/>
      <c r="AI258" s="439" t="s">
        <v>3123</v>
      </c>
      <c r="AJ258" s="62"/>
      <c r="AK258" s="62"/>
      <c r="AL258" s="55"/>
      <c r="AM258" s="55"/>
      <c r="AN258" s="55"/>
      <c r="AO258" s="55"/>
      <c r="AP258" s="55"/>
      <c r="AQ258" s="55"/>
      <c r="AR258" s="55"/>
      <c r="AS258" s="55"/>
      <c r="AT258" s="55"/>
      <c r="AU258" s="55"/>
      <c r="AV258" s="62"/>
      <c r="AW258" s="55"/>
      <c r="AX258" s="55"/>
      <c r="AY258" s="55"/>
      <c r="AZ258" s="63"/>
      <c r="BA258" s="63"/>
      <c r="BB258" s="865"/>
      <c r="BC258" s="63"/>
      <c r="BD258" s="1203"/>
      <c r="BE258" s="216"/>
      <c r="BF258" s="63"/>
      <c r="BG258" s="193"/>
      <c r="BH258" s="221"/>
      <c r="BI258" s="63"/>
      <c r="BJ258" s="193"/>
      <c r="BK258" s="200"/>
      <c r="BL258" s="63"/>
      <c r="BM258" s="63"/>
      <c r="BN258" s="216"/>
      <c r="BO258" s="221"/>
      <c r="BP258" s="221"/>
      <c r="BQ258" s="221"/>
      <c r="BR258" s="55"/>
      <c r="BS258" s="221"/>
      <c r="BT258" s="72"/>
      <c r="BU258" s="55"/>
      <c r="BV258" s="55"/>
      <c r="BW258" s="216"/>
      <c r="BX258" s="55"/>
      <c r="BY258" s="221"/>
      <c r="BZ258" s="221"/>
      <c r="CA258" s="55"/>
      <c r="CB258" s="221"/>
      <c r="CC258" s="72"/>
      <c r="CD258" s="55"/>
      <c r="CE258" s="55"/>
      <c r="CF258" s="216"/>
      <c r="CG258" s="55"/>
      <c r="CH258" s="221"/>
      <c r="CI258" s="62"/>
      <c r="CJ258" s="55"/>
      <c r="CK258" s="221"/>
      <c r="CL258" s="72"/>
      <c r="CM258" s="55"/>
      <c r="CN258" s="55"/>
      <c r="CP258" s="55"/>
      <c r="CQ258" s="55"/>
      <c r="CR258" s="55"/>
      <c r="CS258" s="62"/>
      <c r="CT258" s="55"/>
      <c r="CU258" s="55"/>
      <c r="CV258" s="200"/>
      <c r="CW258" s="63"/>
      <c r="CX258" s="63"/>
    </row>
    <row r="259" spans="1:102" s="57" customFormat="1" ht="15" x14ac:dyDescent="0.25">
      <c r="A259" s="63">
        <v>258</v>
      </c>
      <c r="B259" s="63">
        <v>213</v>
      </c>
      <c r="C259" s="45">
        <v>213</v>
      </c>
      <c r="D259" s="900" t="s">
        <v>306</v>
      </c>
      <c r="E259" s="201"/>
      <c r="F259" s="72"/>
      <c r="G259" s="376"/>
      <c r="H259" s="63"/>
      <c r="I259" s="202"/>
      <c r="J259" s="63"/>
      <c r="K259" s="63"/>
      <c r="L259" s="63"/>
      <c r="M259" s="63"/>
      <c r="N259" s="63"/>
      <c r="O259" s="63"/>
      <c r="P259" s="63"/>
      <c r="Q259" s="63"/>
      <c r="R259" s="63"/>
      <c r="S259" s="63"/>
      <c r="T259" s="63"/>
      <c r="U259" s="63"/>
      <c r="V259" s="500"/>
      <c r="W259" s="439" t="s">
        <v>3317</v>
      </c>
      <c r="X259" s="439" t="s">
        <v>3317</v>
      </c>
      <c r="Y259" s="1259"/>
      <c r="Z259" s="216"/>
      <c r="AA259" s="221"/>
      <c r="AB259" s="221" t="s">
        <v>3318</v>
      </c>
      <c r="AC259" s="221"/>
      <c r="AD259" s="689"/>
      <c r="AE259" s="62"/>
      <c r="AF259" s="62"/>
      <c r="AG259" s="55"/>
      <c r="AH259" s="55"/>
      <c r="AI259" s="439" t="s">
        <v>3123</v>
      </c>
      <c r="AJ259" s="62"/>
      <c r="AK259" s="62"/>
      <c r="AL259" s="55"/>
      <c r="AM259" s="55"/>
      <c r="AN259" s="55"/>
      <c r="AO259" s="55"/>
      <c r="AP259" s="55"/>
      <c r="AQ259" s="55"/>
      <c r="AR259" s="55"/>
      <c r="AS259" s="55"/>
      <c r="AT259" s="55"/>
      <c r="AU259" s="55"/>
      <c r="AV259" s="62"/>
      <c r="AW259" s="55"/>
      <c r="AX259" s="55"/>
      <c r="AY259" s="55"/>
      <c r="AZ259" s="63"/>
      <c r="BA259" s="63"/>
      <c r="BB259" s="865"/>
      <c r="BC259" s="63"/>
      <c r="BD259" s="1203"/>
      <c r="BE259" s="216"/>
      <c r="BF259" s="63"/>
      <c r="BG259" s="193"/>
      <c r="BH259" s="221"/>
      <c r="BI259" s="63"/>
      <c r="BJ259" s="193"/>
      <c r="BK259" s="200"/>
      <c r="BL259" s="63"/>
      <c r="BM259" s="63"/>
      <c r="BN259" s="216"/>
      <c r="BO259" s="221"/>
      <c r="BP259" s="221"/>
      <c r="BQ259" s="221"/>
      <c r="BR259" s="55"/>
      <c r="BS259" s="221"/>
      <c r="BT259" s="72"/>
      <c r="BU259" s="55"/>
      <c r="BV259" s="55"/>
      <c r="BW259" s="216"/>
      <c r="BX259" s="55"/>
      <c r="BY259" s="221"/>
      <c r="BZ259" s="221"/>
      <c r="CA259" s="55"/>
      <c r="CB259" s="221"/>
      <c r="CC259" s="72"/>
      <c r="CD259" s="55"/>
      <c r="CE259" s="55"/>
      <c r="CF259" s="216"/>
      <c r="CG259" s="55"/>
      <c r="CH259" s="221"/>
      <c r="CI259" s="62"/>
      <c r="CJ259" s="55"/>
      <c r="CK259" s="221"/>
      <c r="CL259" s="72"/>
      <c r="CM259" s="55"/>
      <c r="CN259" s="55"/>
      <c r="CP259" s="55"/>
      <c r="CQ259" s="55"/>
      <c r="CR259" s="55"/>
      <c r="CS259" s="62"/>
      <c r="CT259" s="55"/>
      <c r="CU259" s="55"/>
      <c r="CV259" s="200"/>
      <c r="CW259" s="63"/>
      <c r="CX259" s="63"/>
    </row>
    <row r="260" spans="1:102" s="199" customFormat="1" ht="22.5" customHeight="1" x14ac:dyDescent="0.25">
      <c r="A260" s="195">
        <v>259</v>
      </c>
      <c r="B260" s="195">
        <v>214</v>
      </c>
      <c r="C260" s="1113">
        <v>214</v>
      </c>
      <c r="D260" s="916" t="s">
        <v>307</v>
      </c>
      <c r="E260" s="939"/>
      <c r="F260" s="1068"/>
      <c r="G260" s="426"/>
      <c r="H260" s="195"/>
      <c r="I260" s="198"/>
      <c r="J260" s="195"/>
      <c r="K260" s="195"/>
      <c r="L260" s="195"/>
      <c r="M260" s="195"/>
      <c r="N260" s="195"/>
      <c r="O260" s="195"/>
      <c r="P260" s="195"/>
      <c r="Q260" s="195"/>
      <c r="R260" s="195"/>
      <c r="S260" s="195"/>
      <c r="T260" s="195"/>
      <c r="U260" s="195"/>
      <c r="V260" s="674"/>
      <c r="W260" s="446" t="s">
        <v>3320</v>
      </c>
      <c r="X260" s="446" t="s">
        <v>3317</v>
      </c>
      <c r="Y260" s="1266"/>
      <c r="Z260" s="215"/>
      <c r="AA260" s="220"/>
      <c r="AB260" s="220" t="s">
        <v>3318</v>
      </c>
      <c r="AC260" s="220"/>
      <c r="AD260" s="1114"/>
      <c r="AE260" s="196"/>
      <c r="AF260" s="196"/>
      <c r="AG260" s="197"/>
      <c r="AH260" s="197"/>
      <c r="AI260" s="446"/>
      <c r="AJ260" s="196"/>
      <c r="AK260" s="196"/>
      <c r="AL260" s="197"/>
      <c r="AM260" s="197"/>
      <c r="AN260" s="197"/>
      <c r="AO260" s="197"/>
      <c r="AP260" s="197"/>
      <c r="AQ260" s="197"/>
      <c r="AR260" s="197"/>
      <c r="AS260" s="197"/>
      <c r="AT260" s="197"/>
      <c r="AU260" s="197"/>
      <c r="AV260" s="196"/>
      <c r="AW260" s="197"/>
      <c r="AX260" s="197"/>
      <c r="AY260" s="197"/>
      <c r="AZ260" s="195"/>
      <c r="BA260" s="195"/>
      <c r="BB260" s="446"/>
      <c r="BC260" s="195"/>
      <c r="BD260" s="1207"/>
      <c r="BE260" s="215"/>
      <c r="BF260" s="195"/>
      <c r="BG260" s="1115"/>
      <c r="BH260" s="220"/>
      <c r="BI260" s="195"/>
      <c r="BJ260" s="1115"/>
      <c r="BK260" s="194"/>
      <c r="BL260" s="195"/>
      <c r="BM260" s="195"/>
      <c r="BN260" s="215"/>
      <c r="BO260" s="220"/>
      <c r="BP260" s="220"/>
      <c r="BQ260" s="220"/>
      <c r="BR260" s="197"/>
      <c r="BS260" s="220"/>
      <c r="BT260" s="1068"/>
      <c r="BU260" s="197"/>
      <c r="BV260" s="197"/>
      <c r="BW260" s="215"/>
      <c r="BX260" s="197"/>
      <c r="BY260" s="220"/>
      <c r="BZ260" s="220"/>
      <c r="CA260" s="197"/>
      <c r="CB260" s="220"/>
      <c r="CC260" s="1068"/>
      <c r="CD260" s="197"/>
      <c r="CE260" s="197"/>
      <c r="CF260" s="215"/>
      <c r="CG260" s="197"/>
      <c r="CH260" s="220"/>
      <c r="CI260" s="196"/>
      <c r="CJ260" s="197"/>
      <c r="CK260" s="220"/>
      <c r="CL260" s="1068"/>
      <c r="CM260" s="197"/>
      <c r="CN260" s="197"/>
      <c r="CP260" s="197"/>
      <c r="CQ260" s="197"/>
      <c r="CR260" s="197"/>
      <c r="CS260" s="196"/>
      <c r="CT260" s="197"/>
      <c r="CU260" s="197"/>
      <c r="CV260" s="194"/>
      <c r="CW260" s="195"/>
      <c r="CX260" s="195"/>
    </row>
    <row r="261" spans="1:102" ht="45" x14ac:dyDescent="0.25">
      <c r="A261" s="3">
        <v>260</v>
      </c>
      <c r="B261" s="3">
        <v>218</v>
      </c>
      <c r="C261" s="21">
        <v>218</v>
      </c>
      <c r="D261" s="898" t="s">
        <v>3321</v>
      </c>
      <c r="E261" s="64" t="s">
        <v>3175</v>
      </c>
      <c r="G261" s="370">
        <v>179</v>
      </c>
      <c r="W261" s="254" t="s">
        <v>3320</v>
      </c>
      <c r="X261" s="254" t="s">
        <v>3317</v>
      </c>
      <c r="Y261" s="1257"/>
      <c r="Z261" s="211" t="s">
        <v>3322</v>
      </c>
      <c r="AA261" s="11" t="s">
        <v>3322</v>
      </c>
      <c r="AB261" s="11" t="s">
        <v>3318</v>
      </c>
      <c r="AC261" s="11"/>
      <c r="AD261" s="366"/>
      <c r="AE261" s="51"/>
      <c r="AF261" s="51"/>
      <c r="AG261" s="52"/>
      <c r="AH261" s="52"/>
      <c r="AI261" s="254" t="s">
        <v>3238</v>
      </c>
      <c r="AJ261" s="6"/>
      <c r="BB261" s="1208"/>
      <c r="BE261" s="211" t="s">
        <v>3323</v>
      </c>
      <c r="BF261" s="3">
        <v>-5.3999999999999915</v>
      </c>
      <c r="BL261" s="3">
        <v>1</v>
      </c>
    </row>
    <row r="262" spans="1:102" s="331" customFormat="1" ht="15" x14ac:dyDescent="0.25">
      <c r="A262" s="269">
        <v>261</v>
      </c>
      <c r="B262" s="269">
        <v>218</v>
      </c>
      <c r="C262" s="21">
        <v>218</v>
      </c>
      <c r="D262" s="907" t="s">
        <v>3321</v>
      </c>
      <c r="E262" s="332" t="s">
        <v>1039</v>
      </c>
      <c r="F262" s="733"/>
      <c r="G262" s="377">
        <v>192</v>
      </c>
      <c r="H262" s="269"/>
      <c r="I262" s="270"/>
      <c r="J262" s="269"/>
      <c r="K262" s="269"/>
      <c r="L262" s="269"/>
      <c r="M262" s="269"/>
      <c r="N262" s="269"/>
      <c r="O262" s="269"/>
      <c r="P262" s="269"/>
      <c r="Q262" s="269"/>
      <c r="R262" s="269"/>
      <c r="S262" s="269"/>
      <c r="T262" s="269"/>
      <c r="U262" s="269"/>
      <c r="V262" s="670"/>
      <c r="W262" s="447" t="s">
        <v>3320</v>
      </c>
      <c r="X262" s="447" t="s">
        <v>3317</v>
      </c>
      <c r="Y262" s="1265"/>
      <c r="Z262" s="326"/>
      <c r="AA262" s="327"/>
      <c r="AB262" s="327" t="s">
        <v>3318</v>
      </c>
      <c r="AC262" s="327"/>
      <c r="AD262" s="690"/>
      <c r="AE262" s="275"/>
      <c r="AF262" s="275"/>
      <c r="AG262" s="328"/>
      <c r="AH262" s="328"/>
      <c r="AI262" s="440" t="s">
        <v>3238</v>
      </c>
      <c r="AJ262" s="275"/>
      <c r="AK262" s="275"/>
      <c r="AL262" s="328"/>
      <c r="AM262" s="328"/>
      <c r="AN262" s="328"/>
      <c r="AO262" s="328"/>
      <c r="AP262" s="328"/>
      <c r="AQ262" s="328"/>
      <c r="AR262" s="328"/>
      <c r="AS262" s="328"/>
      <c r="AT262" s="328"/>
      <c r="AU262" s="328"/>
      <c r="AV262" s="275"/>
      <c r="AW262" s="328"/>
      <c r="AX262" s="328"/>
      <c r="AY262" s="328"/>
      <c r="AZ262" s="269"/>
      <c r="BA262" s="269"/>
      <c r="BB262" s="1209"/>
      <c r="BC262" s="269"/>
      <c r="BD262" s="1183">
        <v>1</v>
      </c>
      <c r="BE262" s="326" t="s">
        <v>1039</v>
      </c>
      <c r="BF262" s="269"/>
      <c r="BG262" s="748"/>
      <c r="BH262" s="327"/>
      <c r="BI262" s="269"/>
      <c r="BJ262" s="748"/>
      <c r="BK262" s="325"/>
      <c r="BL262" s="269">
        <v>1</v>
      </c>
      <c r="BM262" s="269"/>
      <c r="BN262" s="326" t="s">
        <v>1039</v>
      </c>
      <c r="BO262" s="327"/>
      <c r="BP262" s="327"/>
      <c r="BQ262" s="327"/>
      <c r="BR262" s="328"/>
      <c r="BS262" s="327"/>
      <c r="BT262" s="733"/>
      <c r="BU262" s="328"/>
      <c r="BV262" s="328"/>
      <c r="BW262" s="326"/>
      <c r="BX262" s="328"/>
      <c r="BY262" s="327"/>
      <c r="BZ262" s="327"/>
      <c r="CA262" s="328"/>
      <c r="CB262" s="327"/>
      <c r="CC262" s="733"/>
      <c r="CD262" s="328"/>
      <c r="CE262" s="328"/>
      <c r="CF262" s="326"/>
      <c r="CG262" s="328"/>
      <c r="CH262" s="327"/>
      <c r="CI262" s="275"/>
      <c r="CJ262" s="328"/>
      <c r="CK262" s="327"/>
      <c r="CL262" s="733"/>
      <c r="CM262" s="328"/>
      <c r="CN262" s="328"/>
      <c r="CP262" s="328"/>
      <c r="CQ262" s="328"/>
      <c r="CR262" s="328"/>
      <c r="CS262" s="275"/>
      <c r="CT262" s="328"/>
      <c r="CU262" s="328"/>
      <c r="CV262" s="325"/>
      <c r="CW262" s="269"/>
      <c r="CX262" s="269"/>
    </row>
    <row r="263" spans="1:102" s="57" customFormat="1" ht="15" x14ac:dyDescent="0.25">
      <c r="A263" s="63">
        <v>262</v>
      </c>
      <c r="B263" s="63">
        <v>219</v>
      </c>
      <c r="C263" s="21">
        <v>219</v>
      </c>
      <c r="D263" s="900" t="s">
        <v>318</v>
      </c>
      <c r="E263" s="201"/>
      <c r="F263" s="72"/>
      <c r="G263" s="376"/>
      <c r="H263" s="63"/>
      <c r="I263" s="202"/>
      <c r="J263" s="63"/>
      <c r="K263" s="63"/>
      <c r="L263" s="63"/>
      <c r="M263" s="63"/>
      <c r="N263" s="63"/>
      <c r="O263" s="63"/>
      <c r="P263" s="63"/>
      <c r="Q263" s="63"/>
      <c r="R263" s="63"/>
      <c r="S263" s="63"/>
      <c r="T263" s="63"/>
      <c r="U263" s="63"/>
      <c r="V263" s="500"/>
      <c r="W263" s="448" t="s">
        <v>3320</v>
      </c>
      <c r="X263" s="448" t="s">
        <v>3317</v>
      </c>
      <c r="Y263" s="1267"/>
      <c r="Z263" s="216"/>
      <c r="AA263" s="221"/>
      <c r="AB263" s="221" t="s">
        <v>3318</v>
      </c>
      <c r="AC263" s="221"/>
      <c r="AD263" s="689"/>
      <c r="AE263" s="62"/>
      <c r="AF263" s="62"/>
      <c r="AG263" s="55"/>
      <c r="AH263" s="55"/>
      <c r="AI263" s="439"/>
      <c r="AJ263" s="62"/>
      <c r="AK263" s="62"/>
      <c r="AL263" s="55"/>
      <c r="AM263" s="55"/>
      <c r="AN263" s="55"/>
      <c r="AO263" s="55"/>
      <c r="AP263" s="55"/>
      <c r="AQ263" s="55"/>
      <c r="AR263" s="55"/>
      <c r="AS263" s="55"/>
      <c r="AT263" s="55"/>
      <c r="AU263" s="55"/>
      <c r="AV263" s="62"/>
      <c r="AW263" s="55"/>
      <c r="AX263" s="55"/>
      <c r="AY263" s="55"/>
      <c r="AZ263" s="63"/>
      <c r="BA263" s="63"/>
      <c r="BB263" s="439"/>
      <c r="BC263" s="63"/>
      <c r="BD263" s="1203"/>
      <c r="BE263" s="216"/>
      <c r="BF263" s="63"/>
      <c r="BG263" s="193"/>
      <c r="BH263" s="221"/>
      <c r="BI263" s="63"/>
      <c r="BJ263" s="193"/>
      <c r="BK263" s="200"/>
      <c r="BL263" s="63"/>
      <c r="BM263" s="63"/>
      <c r="BN263" s="216"/>
      <c r="BO263" s="221"/>
      <c r="BP263" s="221"/>
      <c r="BQ263" s="221"/>
      <c r="BR263" s="55"/>
      <c r="BS263" s="221"/>
      <c r="BT263" s="72"/>
      <c r="BU263" s="55"/>
      <c r="BV263" s="55"/>
      <c r="BW263" s="216"/>
      <c r="BX263" s="55"/>
      <c r="BY263" s="221"/>
      <c r="BZ263" s="221"/>
      <c r="CA263" s="55"/>
      <c r="CB263" s="221"/>
      <c r="CC263" s="72"/>
      <c r="CD263" s="55"/>
      <c r="CE263" s="55"/>
      <c r="CF263" s="216"/>
      <c r="CG263" s="55"/>
      <c r="CH263" s="221"/>
      <c r="CI263" s="62"/>
      <c r="CJ263" s="55"/>
      <c r="CK263" s="221"/>
      <c r="CL263" s="72"/>
      <c r="CM263" s="55"/>
      <c r="CN263" s="55"/>
      <c r="CP263" s="55"/>
      <c r="CQ263" s="55"/>
      <c r="CR263" s="55"/>
      <c r="CS263" s="62"/>
      <c r="CT263" s="55"/>
      <c r="CU263" s="55"/>
      <c r="CV263" s="200"/>
      <c r="CW263" s="63"/>
      <c r="CX263" s="63"/>
    </row>
    <row r="264" spans="1:102" s="57" customFormat="1" ht="15" x14ac:dyDescent="0.25">
      <c r="A264" s="63">
        <v>263</v>
      </c>
      <c r="B264" s="63">
        <v>223</v>
      </c>
      <c r="C264" s="45">
        <v>223</v>
      </c>
      <c r="D264" s="900" t="s">
        <v>326</v>
      </c>
      <c r="E264" s="201"/>
      <c r="F264" s="72"/>
      <c r="G264" s="372">
        <v>2000</v>
      </c>
      <c r="H264" s="63">
        <v>1968</v>
      </c>
      <c r="I264" s="202">
        <v>2000</v>
      </c>
      <c r="J264" s="427"/>
      <c r="K264" s="427"/>
      <c r="L264" s="427">
        <v>1</v>
      </c>
      <c r="M264" s="427"/>
      <c r="N264" s="427"/>
      <c r="O264" s="427"/>
      <c r="P264" s="427"/>
      <c r="Q264" s="427"/>
      <c r="R264" s="427"/>
      <c r="S264" s="427"/>
      <c r="T264" s="427"/>
      <c r="U264" s="427"/>
      <c r="V264" s="547"/>
      <c r="W264" s="448" t="s">
        <v>2971</v>
      </c>
      <c r="X264" s="448" t="s">
        <v>2971</v>
      </c>
      <c r="Y264" s="1267"/>
      <c r="Z264" s="216" t="s">
        <v>3324</v>
      </c>
      <c r="AA264" s="221"/>
      <c r="AB264" s="221"/>
      <c r="AC264" s="221" t="s">
        <v>3325</v>
      </c>
      <c r="AD264" s="689" t="s">
        <v>1853</v>
      </c>
      <c r="AE264" s="62"/>
      <c r="AF264" s="62"/>
      <c r="AG264" s="55"/>
      <c r="AH264" s="55"/>
      <c r="AI264" s="448"/>
      <c r="AJ264" s="62"/>
      <c r="AK264" s="62"/>
      <c r="AL264" s="55"/>
      <c r="AM264" s="55"/>
      <c r="AN264" s="55"/>
      <c r="AO264" s="55"/>
      <c r="AP264" s="55"/>
      <c r="AQ264" s="55"/>
      <c r="AR264" s="55"/>
      <c r="AS264" s="55"/>
      <c r="AT264" s="55"/>
      <c r="AU264" s="55"/>
      <c r="AV264" s="62"/>
      <c r="AW264" s="55"/>
      <c r="AX264" s="55"/>
      <c r="AY264" s="55"/>
      <c r="AZ264" s="63"/>
      <c r="BA264" s="63"/>
      <c r="BB264" s="1210"/>
      <c r="BC264" s="63"/>
      <c r="BD264" s="1203"/>
      <c r="BE264" s="216"/>
      <c r="BF264" s="63"/>
      <c r="BG264" s="193"/>
      <c r="BH264" s="221"/>
      <c r="BI264" s="63"/>
      <c r="BJ264" s="193"/>
      <c r="BK264" s="200"/>
      <c r="BL264" s="63"/>
      <c r="BM264" s="63"/>
      <c r="BN264" s="216"/>
      <c r="BO264" s="221"/>
      <c r="BP264" s="221"/>
      <c r="BQ264" s="221"/>
      <c r="BR264" s="55"/>
      <c r="BS264" s="221"/>
      <c r="BT264" s="72"/>
      <c r="BU264" s="55"/>
      <c r="BV264" s="55"/>
      <c r="BW264" s="216"/>
      <c r="BX264" s="55"/>
      <c r="BY264" s="221"/>
      <c r="BZ264" s="221"/>
      <c r="CA264" s="55"/>
      <c r="CB264" s="221"/>
      <c r="CC264" s="72"/>
      <c r="CD264" s="55"/>
      <c r="CE264" s="55"/>
      <c r="CF264" s="216"/>
      <c r="CG264" s="55"/>
      <c r="CH264" s="221"/>
      <c r="CI264" s="62"/>
      <c r="CJ264" s="55"/>
      <c r="CK264" s="221"/>
      <c r="CL264" s="72"/>
      <c r="CM264" s="55"/>
      <c r="CN264" s="55"/>
      <c r="CP264" s="55"/>
      <c r="CQ264" s="55"/>
      <c r="CR264" s="55"/>
      <c r="CS264" s="62"/>
      <c r="CT264" s="55"/>
      <c r="CU264" s="55"/>
      <c r="CV264" s="200"/>
      <c r="CW264" s="63"/>
      <c r="CX264" s="63"/>
    </row>
    <row r="265" spans="1:102" s="57" customFormat="1" ht="15" x14ac:dyDescent="0.25">
      <c r="A265" s="63">
        <v>264</v>
      </c>
      <c r="B265" s="63">
        <v>224</v>
      </c>
      <c r="C265" s="45">
        <v>224</v>
      </c>
      <c r="D265" s="900" t="s">
        <v>329</v>
      </c>
      <c r="E265" s="201"/>
      <c r="F265" s="72"/>
      <c r="G265" s="372">
        <v>363</v>
      </c>
      <c r="H265" s="63">
        <v>378</v>
      </c>
      <c r="I265" s="202">
        <v>363</v>
      </c>
      <c r="J265" s="427">
        <v>1</v>
      </c>
      <c r="K265" s="427"/>
      <c r="L265" s="427">
        <v>1</v>
      </c>
      <c r="M265" s="427"/>
      <c r="N265" s="427"/>
      <c r="O265" s="427"/>
      <c r="P265" s="427"/>
      <c r="Q265" s="427"/>
      <c r="R265" s="427"/>
      <c r="S265" s="427"/>
      <c r="T265" s="427"/>
      <c r="U265" s="427"/>
      <c r="V265" s="547"/>
      <c r="W265" s="448" t="s">
        <v>2971</v>
      </c>
      <c r="X265" s="448" t="s">
        <v>2971</v>
      </c>
      <c r="Y265" s="1267"/>
      <c r="Z265" s="216" t="s">
        <v>3324</v>
      </c>
      <c r="AA265" s="221"/>
      <c r="AB265" s="221"/>
      <c r="AC265" s="221" t="s">
        <v>3326</v>
      </c>
      <c r="AD265" s="689"/>
      <c r="AE265" s="62"/>
      <c r="AF265" s="62"/>
      <c r="AG265" s="55"/>
      <c r="AH265" s="55"/>
      <c r="AI265" s="448"/>
      <c r="AJ265" s="62"/>
      <c r="AK265" s="62"/>
      <c r="AL265" s="55"/>
      <c r="AM265" s="55"/>
      <c r="AN265" s="55"/>
      <c r="AO265" s="55"/>
      <c r="AP265" s="55"/>
      <c r="AQ265" s="55"/>
      <c r="AR265" s="55"/>
      <c r="AS265" s="55"/>
      <c r="AT265" s="55"/>
      <c r="AU265" s="55"/>
      <c r="AV265" s="62"/>
      <c r="AW265" s="55"/>
      <c r="AX265" s="55"/>
      <c r="AY265" s="55"/>
      <c r="AZ265" s="63"/>
      <c r="BA265" s="63"/>
      <c r="BB265" s="1210"/>
      <c r="BC265" s="63"/>
      <c r="BD265" s="1203"/>
      <c r="BE265" s="216"/>
      <c r="BF265" s="63"/>
      <c r="BG265" s="193"/>
      <c r="BH265" s="221"/>
      <c r="BI265" s="63"/>
      <c r="BJ265" s="193"/>
      <c r="BK265" s="200"/>
      <c r="BL265" s="63"/>
      <c r="BM265" s="63"/>
      <c r="BN265" s="216"/>
      <c r="BO265" s="221"/>
      <c r="BP265" s="221"/>
      <c r="BQ265" s="221"/>
      <c r="BR265" s="55"/>
      <c r="BS265" s="221"/>
      <c r="BT265" s="72"/>
      <c r="BU265" s="55"/>
      <c r="BV265" s="55"/>
      <c r="BW265" s="216"/>
      <c r="BX265" s="55"/>
      <c r="BY265" s="221"/>
      <c r="BZ265" s="221"/>
      <c r="CA265" s="55"/>
      <c r="CB265" s="221"/>
      <c r="CC265" s="72"/>
      <c r="CD265" s="55"/>
      <c r="CE265" s="55"/>
      <c r="CF265" s="216"/>
      <c r="CG265" s="55"/>
      <c r="CH265" s="221"/>
      <c r="CI265" s="62"/>
      <c r="CJ265" s="55"/>
      <c r="CK265" s="221"/>
      <c r="CL265" s="72"/>
      <c r="CM265" s="55"/>
      <c r="CN265" s="55"/>
      <c r="CP265" s="55"/>
      <c r="CQ265" s="55"/>
      <c r="CR265" s="55"/>
      <c r="CS265" s="62"/>
      <c r="CT265" s="55"/>
      <c r="CU265" s="55"/>
      <c r="CV265" s="200"/>
      <c r="CW265" s="63"/>
      <c r="CX265" s="63"/>
    </row>
    <row r="266" spans="1:102" s="57" customFormat="1" ht="15" x14ac:dyDescent="0.25">
      <c r="A266" s="63">
        <v>265</v>
      </c>
      <c r="B266" s="63">
        <v>226</v>
      </c>
      <c r="C266" s="45">
        <v>226</v>
      </c>
      <c r="D266" s="900" t="s">
        <v>332</v>
      </c>
      <c r="E266" s="201"/>
      <c r="F266" s="72"/>
      <c r="G266" s="372">
        <v>332</v>
      </c>
      <c r="H266" s="63">
        <v>374</v>
      </c>
      <c r="I266" s="202">
        <v>332</v>
      </c>
      <c r="J266" s="427"/>
      <c r="K266" s="427"/>
      <c r="L266" s="427">
        <v>1</v>
      </c>
      <c r="M266" s="427">
        <v>1</v>
      </c>
      <c r="N266" s="427"/>
      <c r="O266" s="427"/>
      <c r="P266" s="427"/>
      <c r="Q266" s="427"/>
      <c r="R266" s="427"/>
      <c r="S266" s="427">
        <v>1</v>
      </c>
      <c r="T266" s="427"/>
      <c r="U266" s="427"/>
      <c r="V266" s="547"/>
      <c r="W266" s="448" t="s">
        <v>2971</v>
      </c>
      <c r="X266" s="448" t="s">
        <v>2971</v>
      </c>
      <c r="Y266" s="1267"/>
      <c r="Z266" s="216" t="s">
        <v>3324</v>
      </c>
      <c r="AA266" s="221"/>
      <c r="AB266" s="221"/>
      <c r="AC266" s="221" t="s">
        <v>3326</v>
      </c>
      <c r="AD266" s="689" t="s">
        <v>3327</v>
      </c>
      <c r="AE266" s="62"/>
      <c r="AF266" s="62"/>
      <c r="AG266" s="55"/>
      <c r="AH266" s="55"/>
      <c r="AI266" s="448"/>
      <c r="AJ266" s="62"/>
      <c r="AK266" s="62"/>
      <c r="AL266" s="55"/>
      <c r="AM266" s="55"/>
      <c r="AN266" s="55"/>
      <c r="AO266" s="55"/>
      <c r="AP266" s="55"/>
      <c r="AQ266" s="55"/>
      <c r="AR266" s="55"/>
      <c r="AS266" s="55"/>
      <c r="AT266" s="55"/>
      <c r="AU266" s="55"/>
      <c r="AV266" s="62"/>
      <c r="AW266" s="55"/>
      <c r="AX266" s="55"/>
      <c r="AY266" s="55"/>
      <c r="AZ266" s="63"/>
      <c r="BA266" s="63"/>
      <c r="BB266" s="1210"/>
      <c r="BC266" s="63"/>
      <c r="BD266" s="1203"/>
      <c r="BE266" s="216"/>
      <c r="BF266" s="63"/>
      <c r="BG266" s="193"/>
      <c r="BH266" s="221"/>
      <c r="BI266" s="63"/>
      <c r="BJ266" s="193"/>
      <c r="BK266" s="200"/>
      <c r="BL266" s="63"/>
      <c r="BM266" s="63"/>
      <c r="BN266" s="216"/>
      <c r="BO266" s="221"/>
      <c r="BP266" s="221"/>
      <c r="BQ266" s="221"/>
      <c r="BR266" s="55"/>
      <c r="BS266" s="221"/>
      <c r="BT266" s="72"/>
      <c r="BU266" s="55"/>
      <c r="BV266" s="55"/>
      <c r="BW266" s="216"/>
      <c r="BX266" s="55"/>
      <c r="BY266" s="221"/>
      <c r="BZ266" s="221"/>
      <c r="CA266" s="55"/>
      <c r="CB266" s="221"/>
      <c r="CC266" s="72"/>
      <c r="CD266" s="55"/>
      <c r="CE266" s="55"/>
      <c r="CF266" s="216"/>
      <c r="CG266" s="55"/>
      <c r="CH266" s="221"/>
      <c r="CI266" s="62"/>
      <c r="CJ266" s="55"/>
      <c r="CK266" s="221"/>
      <c r="CL266" s="72"/>
      <c r="CM266" s="55"/>
      <c r="CN266" s="55"/>
      <c r="CP266" s="55"/>
      <c r="CQ266" s="55"/>
      <c r="CR266" s="55"/>
      <c r="CS266" s="62"/>
      <c r="CT266" s="55"/>
      <c r="CU266" s="55"/>
      <c r="CV266" s="200"/>
      <c r="CW266" s="63"/>
      <c r="CX266" s="63"/>
    </row>
    <row r="267" spans="1:102" s="57" customFormat="1" ht="15" x14ac:dyDescent="0.25">
      <c r="A267" s="63">
        <v>266</v>
      </c>
      <c r="B267" s="63">
        <v>227</v>
      </c>
      <c r="C267" s="45">
        <v>227</v>
      </c>
      <c r="D267" s="900" t="s">
        <v>333</v>
      </c>
      <c r="E267" s="201"/>
      <c r="F267" s="72"/>
      <c r="G267" s="372">
        <v>478</v>
      </c>
      <c r="H267" s="63">
        <v>456</v>
      </c>
      <c r="I267" s="202">
        <v>478</v>
      </c>
      <c r="J267" s="427"/>
      <c r="K267" s="427"/>
      <c r="L267" s="427"/>
      <c r="M267" s="427"/>
      <c r="N267" s="427"/>
      <c r="O267" s="427"/>
      <c r="P267" s="427"/>
      <c r="Q267" s="427"/>
      <c r="R267" s="427"/>
      <c r="S267" s="427"/>
      <c r="T267" s="427"/>
      <c r="U267" s="427"/>
      <c r="V267" s="547"/>
      <c r="W267" s="448" t="s">
        <v>2971</v>
      </c>
      <c r="X267" s="448" t="s">
        <v>2971</v>
      </c>
      <c r="Y267" s="1267"/>
      <c r="Z267" s="216" t="s">
        <v>3324</v>
      </c>
      <c r="AA267" s="221"/>
      <c r="AB267" s="221"/>
      <c r="AC267" s="221" t="s">
        <v>3326</v>
      </c>
      <c r="AD267" s="689" t="s">
        <v>3328</v>
      </c>
      <c r="AE267" s="62"/>
      <c r="AF267" s="62"/>
      <c r="AG267" s="55"/>
      <c r="AH267" s="55"/>
      <c r="AI267" s="448"/>
      <c r="AJ267" s="62"/>
      <c r="AK267" s="62"/>
      <c r="AL267" s="55"/>
      <c r="AM267" s="55"/>
      <c r="AN267" s="55"/>
      <c r="AO267" s="55"/>
      <c r="AP267" s="55"/>
      <c r="AQ267" s="55"/>
      <c r="AR267" s="55"/>
      <c r="AS267" s="55"/>
      <c r="AT267" s="55"/>
      <c r="AU267" s="55"/>
      <c r="AV267" s="62"/>
      <c r="AW267" s="55"/>
      <c r="AX267" s="55"/>
      <c r="AY267" s="55"/>
      <c r="AZ267" s="63"/>
      <c r="BA267" s="63"/>
      <c r="BB267" s="1210"/>
      <c r="BC267" s="63"/>
      <c r="BD267" s="1203"/>
      <c r="BE267" s="216"/>
      <c r="BF267" s="63"/>
      <c r="BG267" s="193"/>
      <c r="BH267" s="221"/>
      <c r="BI267" s="63"/>
      <c r="BJ267" s="193"/>
      <c r="BK267" s="200"/>
      <c r="BL267" s="63"/>
      <c r="BM267" s="63"/>
      <c r="BN267" s="216"/>
      <c r="BO267" s="221"/>
      <c r="BP267" s="221"/>
      <c r="BQ267" s="221"/>
      <c r="BR267" s="55"/>
      <c r="BS267" s="221"/>
      <c r="BT267" s="72"/>
      <c r="BU267" s="55"/>
      <c r="BV267" s="55"/>
      <c r="BW267" s="216"/>
      <c r="BX267" s="55"/>
      <c r="BY267" s="221"/>
      <c r="BZ267" s="221"/>
      <c r="CA267" s="55"/>
      <c r="CB267" s="221"/>
      <c r="CC267" s="72"/>
      <c r="CD267" s="55"/>
      <c r="CE267" s="55"/>
      <c r="CF267" s="216"/>
      <c r="CG267" s="55"/>
      <c r="CH267" s="221"/>
      <c r="CI267" s="62"/>
      <c r="CJ267" s="55"/>
      <c r="CK267" s="221"/>
      <c r="CL267" s="72"/>
      <c r="CM267" s="55"/>
      <c r="CN267" s="55"/>
      <c r="CP267" s="55"/>
      <c r="CQ267" s="55"/>
      <c r="CR267" s="55"/>
      <c r="CS267" s="62"/>
      <c r="CT267" s="55"/>
      <c r="CU267" s="55"/>
      <c r="CV267" s="200"/>
      <c r="CW267" s="63"/>
      <c r="CX267" s="63"/>
    </row>
    <row r="268" spans="1:102" s="57" customFormat="1" ht="15" x14ac:dyDescent="0.25">
      <c r="A268" s="63">
        <v>267</v>
      </c>
      <c r="B268" s="63">
        <v>228</v>
      </c>
      <c r="C268" s="45">
        <v>228</v>
      </c>
      <c r="D268" s="900" t="s">
        <v>334</v>
      </c>
      <c r="E268" s="201"/>
      <c r="F268" s="72"/>
      <c r="G268" s="372">
        <v>1156</v>
      </c>
      <c r="H268" s="63">
        <v>1237</v>
      </c>
      <c r="I268" s="202">
        <v>1156</v>
      </c>
      <c r="J268" s="427"/>
      <c r="K268" s="427"/>
      <c r="L268" s="427">
        <v>1</v>
      </c>
      <c r="M268" s="427"/>
      <c r="N268" s="427"/>
      <c r="O268" s="427"/>
      <c r="P268" s="427"/>
      <c r="Q268" s="427"/>
      <c r="R268" s="427"/>
      <c r="S268" s="427"/>
      <c r="T268" s="427"/>
      <c r="U268" s="427"/>
      <c r="V268" s="547"/>
      <c r="W268" s="448" t="s">
        <v>2971</v>
      </c>
      <c r="X268" s="448" t="s">
        <v>2971</v>
      </c>
      <c r="Y268" s="1267"/>
      <c r="Z268" s="216" t="s">
        <v>3324</v>
      </c>
      <c r="AA268" s="221"/>
      <c r="AB268" s="221"/>
      <c r="AC268" s="221" t="s">
        <v>3329</v>
      </c>
      <c r="AD268" s="689" t="s">
        <v>3330</v>
      </c>
      <c r="AE268" s="62"/>
      <c r="AF268" s="62"/>
      <c r="AG268" s="55"/>
      <c r="AH268" s="55"/>
      <c r="AI268" s="448"/>
      <c r="AJ268" s="62"/>
      <c r="AK268" s="62"/>
      <c r="AL268" s="55"/>
      <c r="AM268" s="55"/>
      <c r="AN268" s="55"/>
      <c r="AO268" s="55"/>
      <c r="AP268" s="55"/>
      <c r="AQ268" s="55"/>
      <c r="AR268" s="55"/>
      <c r="AS268" s="55"/>
      <c r="AT268" s="55"/>
      <c r="AU268" s="55"/>
      <c r="AV268" s="62"/>
      <c r="AW268" s="55"/>
      <c r="AX268" s="55"/>
      <c r="AY268" s="55"/>
      <c r="AZ268" s="63"/>
      <c r="BA268" s="63"/>
      <c r="BB268" s="1210"/>
      <c r="BC268" s="63"/>
      <c r="BD268" s="1203"/>
      <c r="BE268" s="216"/>
      <c r="BF268" s="63"/>
      <c r="BG268" s="193"/>
      <c r="BH268" s="221"/>
      <c r="BI268" s="63"/>
      <c r="BJ268" s="193"/>
      <c r="BK268" s="200"/>
      <c r="BL268" s="63"/>
      <c r="BM268" s="63"/>
      <c r="BN268" s="216"/>
      <c r="BO268" s="221"/>
      <c r="BP268" s="221"/>
      <c r="BQ268" s="221"/>
      <c r="BR268" s="55"/>
      <c r="BS268" s="221"/>
      <c r="BT268" s="72"/>
      <c r="BU268" s="55"/>
      <c r="BV268" s="55"/>
      <c r="BW268" s="216"/>
      <c r="BX268" s="55"/>
      <c r="BY268" s="221"/>
      <c r="BZ268" s="221"/>
      <c r="CA268" s="55"/>
      <c r="CB268" s="221"/>
      <c r="CC268" s="72"/>
      <c r="CD268" s="55"/>
      <c r="CE268" s="55"/>
      <c r="CF268" s="216"/>
      <c r="CG268" s="55"/>
      <c r="CH268" s="221"/>
      <c r="CI268" s="62"/>
      <c r="CJ268" s="55"/>
      <c r="CK268" s="221"/>
      <c r="CL268" s="72"/>
      <c r="CM268" s="55"/>
      <c r="CN268" s="55"/>
      <c r="CP268" s="55"/>
      <c r="CQ268" s="55"/>
      <c r="CR268" s="55"/>
      <c r="CS268" s="62"/>
      <c r="CT268" s="55"/>
      <c r="CU268" s="55"/>
      <c r="CV268" s="200"/>
      <c r="CW268" s="63"/>
      <c r="CX268" s="63"/>
    </row>
    <row r="269" spans="1:102" s="57" customFormat="1" ht="15" x14ac:dyDescent="0.25">
      <c r="A269" s="63">
        <v>268</v>
      </c>
      <c r="B269" s="63">
        <v>229</v>
      </c>
      <c r="C269" s="45">
        <v>229</v>
      </c>
      <c r="D269" s="900" t="s">
        <v>335</v>
      </c>
      <c r="E269" s="201"/>
      <c r="F269" s="72"/>
      <c r="G269" s="372">
        <v>634</v>
      </c>
      <c r="H269" s="63" t="s">
        <v>3331</v>
      </c>
      <c r="I269" s="202">
        <v>634</v>
      </c>
      <c r="J269" s="427"/>
      <c r="K269" s="427"/>
      <c r="L269" s="427"/>
      <c r="M269" s="427"/>
      <c r="N269" s="427"/>
      <c r="O269" s="427"/>
      <c r="P269" s="427"/>
      <c r="Q269" s="427"/>
      <c r="R269" s="427"/>
      <c r="S269" s="427"/>
      <c r="T269" s="427"/>
      <c r="U269" s="427"/>
      <c r="V269" s="547"/>
      <c r="W269" s="448" t="s">
        <v>2971</v>
      </c>
      <c r="X269" s="448" t="s">
        <v>2971</v>
      </c>
      <c r="Y269" s="1267"/>
      <c r="Z269" s="216" t="s">
        <v>3324</v>
      </c>
      <c r="AA269" s="221"/>
      <c r="AB269" s="221"/>
      <c r="AC269" s="221" t="s">
        <v>3329</v>
      </c>
      <c r="AD269" s="689"/>
      <c r="AE269" s="62"/>
      <c r="AF269" s="62"/>
      <c r="AG269" s="55"/>
      <c r="AH269" s="55"/>
      <c r="AI269" s="448"/>
      <c r="AJ269" s="62"/>
      <c r="AK269" s="62"/>
      <c r="AL269" s="55"/>
      <c r="AM269" s="55"/>
      <c r="AN269" s="55"/>
      <c r="AO269" s="55"/>
      <c r="AP269" s="55"/>
      <c r="AQ269" s="55"/>
      <c r="AR269" s="55"/>
      <c r="AS269" s="55"/>
      <c r="AT269" s="55"/>
      <c r="AU269" s="55"/>
      <c r="AV269" s="62"/>
      <c r="AW269" s="55"/>
      <c r="AX269" s="55"/>
      <c r="AY269" s="55"/>
      <c r="AZ269" s="63"/>
      <c r="BA269" s="63"/>
      <c r="BB269" s="1210"/>
      <c r="BC269" s="63"/>
      <c r="BD269" s="1203"/>
      <c r="BE269" s="216"/>
      <c r="BF269" s="63"/>
      <c r="BG269" s="193"/>
      <c r="BH269" s="221"/>
      <c r="BI269" s="63"/>
      <c r="BJ269" s="193"/>
      <c r="BK269" s="200"/>
      <c r="BL269" s="63"/>
      <c r="BM269" s="63"/>
      <c r="BN269" s="216"/>
      <c r="BO269" s="221"/>
      <c r="BP269" s="221"/>
      <c r="BQ269" s="221"/>
      <c r="BR269" s="55"/>
      <c r="BS269" s="221"/>
      <c r="BT269" s="72"/>
      <c r="BU269" s="55"/>
      <c r="BV269" s="55"/>
      <c r="BW269" s="216"/>
      <c r="BX269" s="55"/>
      <c r="BY269" s="221"/>
      <c r="BZ269" s="221"/>
      <c r="CA269" s="55"/>
      <c r="CB269" s="221"/>
      <c r="CC269" s="72"/>
      <c r="CD269" s="55"/>
      <c r="CE269" s="55"/>
      <c r="CF269" s="216"/>
      <c r="CG269" s="55"/>
      <c r="CH269" s="221"/>
      <c r="CI269" s="62"/>
      <c r="CJ269" s="55"/>
      <c r="CK269" s="221"/>
      <c r="CL269" s="72"/>
      <c r="CM269" s="55"/>
      <c r="CN269" s="55"/>
      <c r="CP269" s="55"/>
      <c r="CQ269" s="55"/>
      <c r="CR269" s="55"/>
      <c r="CS269" s="62"/>
      <c r="CT269" s="55"/>
      <c r="CU269" s="55"/>
      <c r="CV269" s="200"/>
      <c r="CW269" s="63"/>
      <c r="CX269" s="63"/>
    </row>
    <row r="270" spans="1:102" s="57" customFormat="1" ht="15" x14ac:dyDescent="0.25">
      <c r="A270" s="63">
        <v>269</v>
      </c>
      <c r="B270" s="63">
        <v>230</v>
      </c>
      <c r="C270" s="45">
        <v>230</v>
      </c>
      <c r="D270" s="900" t="s">
        <v>336</v>
      </c>
      <c r="E270" s="201"/>
      <c r="F270" s="72"/>
      <c r="G270" s="372">
        <v>450</v>
      </c>
      <c r="H270" s="63">
        <v>601</v>
      </c>
      <c r="I270" s="202">
        <v>450</v>
      </c>
      <c r="J270" s="427"/>
      <c r="K270" s="427"/>
      <c r="L270" s="427">
        <v>1</v>
      </c>
      <c r="M270" s="427">
        <v>1</v>
      </c>
      <c r="N270" s="427"/>
      <c r="O270" s="427"/>
      <c r="P270" s="427"/>
      <c r="Q270" s="427"/>
      <c r="R270" s="427"/>
      <c r="S270" s="427">
        <v>1</v>
      </c>
      <c r="T270" s="427"/>
      <c r="U270" s="427"/>
      <c r="V270" s="547"/>
      <c r="W270" s="448" t="s">
        <v>2971</v>
      </c>
      <c r="X270" s="448" t="s">
        <v>2971</v>
      </c>
      <c r="Y270" s="1267"/>
      <c r="Z270" s="216" t="s">
        <v>3324</v>
      </c>
      <c r="AA270" s="221"/>
      <c r="AB270" s="221"/>
      <c r="AC270" s="221" t="s">
        <v>3326</v>
      </c>
      <c r="AD270" s="689" t="s">
        <v>3328</v>
      </c>
      <c r="AE270" s="62"/>
      <c r="AF270" s="62"/>
      <c r="AG270" s="55"/>
      <c r="AH270" s="55"/>
      <c r="AI270" s="448"/>
      <c r="AJ270" s="62"/>
      <c r="AK270" s="62"/>
      <c r="AL270" s="55"/>
      <c r="AM270" s="55"/>
      <c r="AN270" s="55"/>
      <c r="AO270" s="55"/>
      <c r="AP270" s="55"/>
      <c r="AQ270" s="55"/>
      <c r="AR270" s="55"/>
      <c r="AS270" s="55"/>
      <c r="AT270" s="55"/>
      <c r="AU270" s="55"/>
      <c r="AV270" s="62"/>
      <c r="AW270" s="55"/>
      <c r="AX270" s="55"/>
      <c r="AY270" s="55"/>
      <c r="AZ270" s="63"/>
      <c r="BA270" s="63"/>
      <c r="BB270" s="1210"/>
      <c r="BC270" s="63"/>
      <c r="BD270" s="1203"/>
      <c r="BE270" s="216"/>
      <c r="BF270" s="63"/>
      <c r="BG270" s="193"/>
      <c r="BH270" s="221"/>
      <c r="BI270" s="63"/>
      <c r="BJ270" s="193"/>
      <c r="BK270" s="200"/>
      <c r="BL270" s="63"/>
      <c r="BM270" s="63"/>
      <c r="BN270" s="216"/>
      <c r="BO270" s="221"/>
      <c r="BP270" s="221"/>
      <c r="BQ270" s="221"/>
      <c r="BR270" s="55"/>
      <c r="BS270" s="221"/>
      <c r="BT270" s="72"/>
      <c r="BU270" s="55"/>
      <c r="BV270" s="55"/>
      <c r="BW270" s="216"/>
      <c r="BX270" s="55"/>
      <c r="BY270" s="221"/>
      <c r="BZ270" s="221"/>
      <c r="CA270" s="55"/>
      <c r="CB270" s="221"/>
      <c r="CC270" s="72"/>
      <c r="CD270" s="55"/>
      <c r="CE270" s="55"/>
      <c r="CF270" s="216"/>
      <c r="CG270" s="55"/>
      <c r="CH270" s="221"/>
      <c r="CI270" s="62"/>
      <c r="CJ270" s="55"/>
      <c r="CK270" s="221"/>
      <c r="CL270" s="72"/>
      <c r="CM270" s="55"/>
      <c r="CN270" s="55"/>
      <c r="CP270" s="55"/>
      <c r="CQ270" s="55"/>
      <c r="CR270" s="55"/>
      <c r="CS270" s="62"/>
      <c r="CT270" s="55"/>
      <c r="CU270" s="55"/>
      <c r="CV270" s="200"/>
      <c r="CW270" s="63"/>
      <c r="CX270" s="63"/>
    </row>
    <row r="271" spans="1:102" s="57" customFormat="1" ht="15" x14ac:dyDescent="0.25">
      <c r="A271" s="63">
        <v>270</v>
      </c>
      <c r="B271" s="63">
        <v>231</v>
      </c>
      <c r="C271" s="45">
        <v>231</v>
      </c>
      <c r="D271" s="900" t="s">
        <v>337</v>
      </c>
      <c r="E271" s="201"/>
      <c r="F271" s="72"/>
      <c r="G271" s="372">
        <v>402</v>
      </c>
      <c r="H271" s="63">
        <v>535</v>
      </c>
      <c r="I271" s="202">
        <v>402</v>
      </c>
      <c r="J271" s="427"/>
      <c r="K271" s="427"/>
      <c r="L271" s="427">
        <v>1</v>
      </c>
      <c r="M271" s="427">
        <v>1</v>
      </c>
      <c r="N271" s="427"/>
      <c r="O271" s="427"/>
      <c r="P271" s="427"/>
      <c r="Q271" s="427"/>
      <c r="R271" s="427"/>
      <c r="S271" s="427">
        <v>1</v>
      </c>
      <c r="T271" s="427"/>
      <c r="U271" s="427"/>
      <c r="V271" s="547"/>
      <c r="W271" s="448" t="s">
        <v>2971</v>
      </c>
      <c r="X271" s="448" t="s">
        <v>2971</v>
      </c>
      <c r="Y271" s="1267"/>
      <c r="Z271" s="216" t="s">
        <v>3324</v>
      </c>
      <c r="AA271" s="221"/>
      <c r="AB271" s="221"/>
      <c r="AC271" s="221" t="s">
        <v>3326</v>
      </c>
      <c r="AD271" s="689" t="s">
        <v>3328</v>
      </c>
      <c r="AE271" s="62"/>
      <c r="AF271" s="62"/>
      <c r="AG271" s="55"/>
      <c r="AH271" s="55"/>
      <c r="AI271" s="448"/>
      <c r="AJ271" s="62"/>
      <c r="AK271" s="62"/>
      <c r="AL271" s="55"/>
      <c r="AM271" s="55"/>
      <c r="AN271" s="55"/>
      <c r="AO271" s="55"/>
      <c r="AP271" s="55"/>
      <c r="AQ271" s="55"/>
      <c r="AR271" s="55"/>
      <c r="AS271" s="55"/>
      <c r="AT271" s="55"/>
      <c r="AU271" s="55"/>
      <c r="AV271" s="62"/>
      <c r="AW271" s="55"/>
      <c r="AX271" s="55"/>
      <c r="AY271" s="55"/>
      <c r="AZ271" s="63"/>
      <c r="BA271" s="63"/>
      <c r="BB271" s="1210"/>
      <c r="BC271" s="63"/>
      <c r="BD271" s="1203"/>
      <c r="BE271" s="216"/>
      <c r="BF271" s="63"/>
      <c r="BG271" s="193"/>
      <c r="BH271" s="221"/>
      <c r="BI271" s="63"/>
      <c r="BJ271" s="193"/>
      <c r="BK271" s="200"/>
      <c r="BL271" s="63"/>
      <c r="BM271" s="63"/>
      <c r="BN271" s="216"/>
      <c r="BO271" s="221"/>
      <c r="BP271" s="221"/>
      <c r="BQ271" s="221"/>
      <c r="BR271" s="55"/>
      <c r="BS271" s="221"/>
      <c r="BT271" s="72"/>
      <c r="BU271" s="55"/>
      <c r="BV271" s="55"/>
      <c r="BW271" s="216"/>
      <c r="BX271" s="55"/>
      <c r="BY271" s="221"/>
      <c r="BZ271" s="221"/>
      <c r="CA271" s="55"/>
      <c r="CB271" s="221"/>
      <c r="CC271" s="72"/>
      <c r="CD271" s="55"/>
      <c r="CE271" s="55"/>
      <c r="CF271" s="216"/>
      <c r="CG271" s="55"/>
      <c r="CH271" s="221"/>
      <c r="CI271" s="62"/>
      <c r="CJ271" s="55"/>
      <c r="CK271" s="221"/>
      <c r="CL271" s="72"/>
      <c r="CM271" s="55"/>
      <c r="CN271" s="55"/>
      <c r="CP271" s="55"/>
      <c r="CQ271" s="55"/>
      <c r="CR271" s="55"/>
      <c r="CS271" s="62"/>
      <c r="CT271" s="55"/>
      <c r="CU271" s="55"/>
      <c r="CV271" s="200"/>
      <c r="CW271" s="63"/>
      <c r="CX271" s="63"/>
    </row>
    <row r="272" spans="1:102" s="57" customFormat="1" ht="15" x14ac:dyDescent="0.25">
      <c r="A272" s="63">
        <v>271</v>
      </c>
      <c r="B272" s="63">
        <v>232</v>
      </c>
      <c r="C272" s="45">
        <v>232</v>
      </c>
      <c r="D272" s="900" t="s">
        <v>338</v>
      </c>
      <c r="E272" s="201"/>
      <c r="F272" s="72"/>
      <c r="G272" s="372">
        <v>1228</v>
      </c>
      <c r="H272" s="63">
        <v>1073</v>
      </c>
      <c r="I272" s="202">
        <v>1228</v>
      </c>
      <c r="J272" s="427"/>
      <c r="K272" s="427"/>
      <c r="L272" s="427"/>
      <c r="M272" s="427"/>
      <c r="N272" s="427"/>
      <c r="O272" s="427"/>
      <c r="P272" s="427"/>
      <c r="Q272" s="427"/>
      <c r="R272" s="427"/>
      <c r="S272" s="427"/>
      <c r="T272" s="427"/>
      <c r="U272" s="427"/>
      <c r="V272" s="547"/>
      <c r="W272" s="448" t="s">
        <v>2971</v>
      </c>
      <c r="X272" s="448" t="s">
        <v>2971</v>
      </c>
      <c r="Y272" s="1267"/>
      <c r="Z272" s="216" t="s">
        <v>3324</v>
      </c>
      <c r="AA272" s="221"/>
      <c r="AB272" s="221"/>
      <c r="AC272" s="221" t="s">
        <v>3326</v>
      </c>
      <c r="AD272" s="689" t="s">
        <v>3330</v>
      </c>
      <c r="AE272" s="62"/>
      <c r="AF272" s="62"/>
      <c r="AG272" s="55"/>
      <c r="AH272" s="55"/>
      <c r="AI272" s="448"/>
      <c r="AJ272" s="62"/>
      <c r="AK272" s="62"/>
      <c r="AL272" s="55"/>
      <c r="AM272" s="55"/>
      <c r="AN272" s="55"/>
      <c r="AO272" s="55"/>
      <c r="AP272" s="55"/>
      <c r="AQ272" s="55"/>
      <c r="AR272" s="55"/>
      <c r="AS272" s="55"/>
      <c r="AT272" s="55"/>
      <c r="AU272" s="55"/>
      <c r="AV272" s="62"/>
      <c r="AW272" s="55"/>
      <c r="AX272" s="55"/>
      <c r="AY272" s="55"/>
      <c r="AZ272" s="63"/>
      <c r="BA272" s="63"/>
      <c r="BB272" s="1210"/>
      <c r="BC272" s="63"/>
      <c r="BD272" s="1203"/>
      <c r="BE272" s="216"/>
      <c r="BF272" s="63"/>
      <c r="BG272" s="193"/>
      <c r="BH272" s="221"/>
      <c r="BI272" s="63"/>
      <c r="BJ272" s="193"/>
      <c r="BK272" s="200"/>
      <c r="BL272" s="63"/>
      <c r="BM272" s="63"/>
      <c r="BN272" s="216"/>
      <c r="BO272" s="221"/>
      <c r="BP272" s="221"/>
      <c r="BQ272" s="221"/>
      <c r="BR272" s="55"/>
      <c r="BS272" s="221"/>
      <c r="BT272" s="72"/>
      <c r="BU272" s="55"/>
      <c r="BV272" s="55"/>
      <c r="BW272" s="216"/>
      <c r="BX272" s="55"/>
      <c r="BY272" s="221"/>
      <c r="BZ272" s="221"/>
      <c r="CA272" s="55"/>
      <c r="CB272" s="221"/>
      <c r="CC272" s="72"/>
      <c r="CD272" s="55"/>
      <c r="CE272" s="55"/>
      <c r="CF272" s="216"/>
      <c r="CG272" s="55"/>
      <c r="CH272" s="221"/>
      <c r="CI272" s="62"/>
      <c r="CJ272" s="55"/>
      <c r="CK272" s="221"/>
      <c r="CL272" s="72"/>
      <c r="CM272" s="55"/>
      <c r="CN272" s="55"/>
      <c r="CP272" s="55"/>
      <c r="CQ272" s="55"/>
      <c r="CR272" s="55"/>
      <c r="CS272" s="62"/>
      <c r="CT272" s="55"/>
      <c r="CU272" s="55"/>
      <c r="CV272" s="200"/>
      <c r="CW272" s="63"/>
      <c r="CX272" s="63"/>
    </row>
    <row r="273" spans="1:102" s="57" customFormat="1" ht="15" x14ac:dyDescent="0.25">
      <c r="A273" s="63">
        <v>272</v>
      </c>
      <c r="B273" s="63">
        <v>233</v>
      </c>
      <c r="C273" s="45">
        <v>233</v>
      </c>
      <c r="D273" s="900" t="s">
        <v>339</v>
      </c>
      <c r="E273" s="201"/>
      <c r="F273" s="72"/>
      <c r="G273" s="372">
        <v>962</v>
      </c>
      <c r="H273" s="63">
        <v>978</v>
      </c>
      <c r="I273" s="202">
        <v>962</v>
      </c>
      <c r="J273" s="427"/>
      <c r="K273" s="427"/>
      <c r="L273" s="427">
        <v>1</v>
      </c>
      <c r="M273" s="427">
        <v>1</v>
      </c>
      <c r="N273" s="427"/>
      <c r="O273" s="427"/>
      <c r="P273" s="427"/>
      <c r="Q273" s="427"/>
      <c r="R273" s="427"/>
      <c r="S273" s="427">
        <v>1</v>
      </c>
      <c r="T273" s="427"/>
      <c r="U273" s="427"/>
      <c r="V273" s="547"/>
      <c r="W273" s="448" t="s">
        <v>2971</v>
      </c>
      <c r="X273" s="448" t="s">
        <v>2971</v>
      </c>
      <c r="Y273" s="1267"/>
      <c r="Z273" s="216" t="s">
        <v>3324</v>
      </c>
      <c r="AA273" s="221"/>
      <c r="AB273" s="221"/>
      <c r="AC273" s="221" t="s">
        <v>3326</v>
      </c>
      <c r="AD273" s="689" t="s">
        <v>3330</v>
      </c>
      <c r="AE273" s="62"/>
      <c r="AF273" s="62"/>
      <c r="AG273" s="55"/>
      <c r="AH273" s="55"/>
      <c r="AI273" s="448"/>
      <c r="AJ273" s="62"/>
      <c r="AK273" s="62"/>
      <c r="AL273" s="55"/>
      <c r="AM273" s="55"/>
      <c r="AN273" s="55"/>
      <c r="AO273" s="55"/>
      <c r="AP273" s="55"/>
      <c r="AQ273" s="55"/>
      <c r="AR273" s="55"/>
      <c r="AS273" s="55"/>
      <c r="AT273" s="55"/>
      <c r="AU273" s="55"/>
      <c r="AV273" s="62"/>
      <c r="AW273" s="55"/>
      <c r="AX273" s="55"/>
      <c r="AY273" s="55"/>
      <c r="AZ273" s="63"/>
      <c r="BA273" s="63"/>
      <c r="BB273" s="1210"/>
      <c r="BC273" s="63"/>
      <c r="BD273" s="1203"/>
      <c r="BE273" s="216"/>
      <c r="BF273" s="63"/>
      <c r="BG273" s="193"/>
      <c r="BH273" s="221"/>
      <c r="BI273" s="63"/>
      <c r="BJ273" s="193"/>
      <c r="BK273" s="200"/>
      <c r="BL273" s="63"/>
      <c r="BM273" s="63"/>
      <c r="BN273" s="216"/>
      <c r="BO273" s="221"/>
      <c r="BP273" s="221"/>
      <c r="BQ273" s="221"/>
      <c r="BR273" s="55"/>
      <c r="BS273" s="221"/>
      <c r="BT273" s="72"/>
      <c r="BU273" s="55"/>
      <c r="BV273" s="55"/>
      <c r="BW273" s="216"/>
      <c r="BX273" s="55"/>
      <c r="BY273" s="221"/>
      <c r="BZ273" s="221"/>
      <c r="CA273" s="55"/>
      <c r="CB273" s="221"/>
      <c r="CC273" s="72"/>
      <c r="CD273" s="55"/>
      <c r="CE273" s="55"/>
      <c r="CF273" s="216"/>
      <c r="CG273" s="55"/>
      <c r="CH273" s="221"/>
      <c r="CI273" s="62"/>
      <c r="CJ273" s="55"/>
      <c r="CK273" s="221"/>
      <c r="CL273" s="72"/>
      <c r="CM273" s="55"/>
      <c r="CN273" s="55"/>
      <c r="CP273" s="55"/>
      <c r="CQ273" s="55"/>
      <c r="CR273" s="55"/>
      <c r="CS273" s="62"/>
      <c r="CT273" s="55"/>
      <c r="CU273" s="55"/>
      <c r="CV273" s="200"/>
      <c r="CW273" s="63"/>
      <c r="CX273" s="63"/>
    </row>
    <row r="274" spans="1:102" s="57" customFormat="1" ht="15" x14ac:dyDescent="0.25">
      <c r="A274" s="63">
        <v>273</v>
      </c>
      <c r="B274" s="63">
        <v>234</v>
      </c>
      <c r="C274" s="45">
        <v>234</v>
      </c>
      <c r="D274" s="900" t="s">
        <v>340</v>
      </c>
      <c r="E274" s="201"/>
      <c r="F274" s="72"/>
      <c r="G274" s="372">
        <v>288</v>
      </c>
      <c r="H274" s="63"/>
      <c r="I274" s="202"/>
      <c r="J274" s="63"/>
      <c r="K274" s="63"/>
      <c r="L274" s="63"/>
      <c r="M274" s="63"/>
      <c r="N274" s="63"/>
      <c r="O274" s="63"/>
      <c r="P274" s="63"/>
      <c r="Q274" s="63"/>
      <c r="R274" s="63"/>
      <c r="S274" s="63"/>
      <c r="T274" s="63"/>
      <c r="U274" s="63"/>
      <c r="V274" s="500"/>
      <c r="W274" s="448" t="s">
        <v>2971</v>
      </c>
      <c r="X274" s="448" t="s">
        <v>2971</v>
      </c>
      <c r="Y274" s="1267"/>
      <c r="Z274" s="216" t="s">
        <v>3324</v>
      </c>
      <c r="AA274" s="221"/>
      <c r="AB274" s="221"/>
      <c r="AC274" s="221"/>
      <c r="AD274" s="689"/>
      <c r="AE274" s="62"/>
      <c r="AF274" s="62"/>
      <c r="AG274" s="55"/>
      <c r="AH274" s="55"/>
      <c r="AI274" s="439" t="s">
        <v>3238</v>
      </c>
      <c r="AJ274" s="62" t="s">
        <v>3332</v>
      </c>
      <c r="AK274" s="62"/>
      <c r="AL274" s="55"/>
      <c r="AM274" s="55"/>
      <c r="AN274" s="55"/>
      <c r="AO274" s="55"/>
      <c r="AP274" s="55"/>
      <c r="AQ274" s="55"/>
      <c r="AR274" s="55"/>
      <c r="AS274" s="55"/>
      <c r="AT274" s="55"/>
      <c r="AU274" s="55"/>
      <c r="AV274" s="62"/>
      <c r="AW274" s="55"/>
      <c r="AX274" s="55"/>
      <c r="AY274" s="55"/>
      <c r="AZ274" s="63"/>
      <c r="BA274" s="63"/>
      <c r="BB274" s="1210"/>
      <c r="BC274" s="63"/>
      <c r="BD274" s="1203"/>
      <c r="BE274" s="216"/>
      <c r="BF274" s="63"/>
      <c r="BG274" s="193"/>
      <c r="BH274" s="221"/>
      <c r="BI274" s="63"/>
      <c r="BJ274" s="193"/>
      <c r="BK274" s="200"/>
      <c r="BL274" s="63"/>
      <c r="BM274" s="63"/>
      <c r="BN274" s="216"/>
      <c r="BO274" s="221"/>
      <c r="BP274" s="221"/>
      <c r="BQ274" s="221"/>
      <c r="BR274" s="55"/>
      <c r="BS274" s="221"/>
      <c r="BT274" s="72"/>
      <c r="BU274" s="55"/>
      <c r="BV274" s="55"/>
      <c r="BW274" s="216"/>
      <c r="BX274" s="55"/>
      <c r="BY274" s="221"/>
      <c r="BZ274" s="221"/>
      <c r="CA274" s="55"/>
      <c r="CB274" s="221"/>
      <c r="CC274" s="72"/>
      <c r="CD274" s="55"/>
      <c r="CE274" s="55"/>
      <c r="CF274" s="216"/>
      <c r="CG274" s="55"/>
      <c r="CH274" s="221"/>
      <c r="CI274" s="62"/>
      <c r="CJ274" s="55"/>
      <c r="CK274" s="221"/>
      <c r="CL274" s="72"/>
      <c r="CM274" s="55"/>
      <c r="CN274" s="55"/>
      <c r="CP274" s="55"/>
      <c r="CQ274" s="55"/>
      <c r="CR274" s="55"/>
      <c r="CS274" s="62"/>
      <c r="CT274" s="55"/>
      <c r="CU274" s="55"/>
      <c r="CV274" s="200"/>
      <c r="CW274" s="63"/>
      <c r="CX274" s="63"/>
    </row>
    <row r="275" spans="1:102" s="1091" customFormat="1" ht="45" x14ac:dyDescent="0.25">
      <c r="A275" s="1063">
        <v>274</v>
      </c>
      <c r="B275" s="1063">
        <v>223</v>
      </c>
      <c r="C275" s="21">
        <v>223</v>
      </c>
      <c r="D275" s="1074" t="s">
        <v>326</v>
      </c>
      <c r="E275" s="1075"/>
      <c r="F275" s="1076"/>
      <c r="G275" s="1094">
        <v>2000</v>
      </c>
      <c r="H275" s="1063">
        <v>1968</v>
      </c>
      <c r="I275" s="1078">
        <v>2000</v>
      </c>
      <c r="J275" s="1079"/>
      <c r="K275" s="1079"/>
      <c r="L275" s="1079">
        <v>1</v>
      </c>
      <c r="M275" s="1079"/>
      <c r="N275" s="1079"/>
      <c r="O275" s="1079"/>
      <c r="P275" s="1079"/>
      <c r="Q275" s="1079"/>
      <c r="R275" s="1079"/>
      <c r="S275" s="1079"/>
      <c r="T275" s="1079"/>
      <c r="U275" s="1079"/>
      <c r="V275" s="1080"/>
      <c r="W275" s="1081" t="s">
        <v>2971</v>
      </c>
      <c r="X275" s="1081" t="s">
        <v>2971</v>
      </c>
      <c r="Y275" s="1268"/>
      <c r="Z275" s="1082" t="s">
        <v>3324</v>
      </c>
      <c r="AA275" s="1083"/>
      <c r="AB275" s="1083"/>
      <c r="AC275" s="1083"/>
      <c r="AD275" s="1084" t="s">
        <v>1853</v>
      </c>
      <c r="AE275" s="1086">
        <v>38869</v>
      </c>
      <c r="AF275" s="1086">
        <v>38991</v>
      </c>
      <c r="AG275" s="1087"/>
      <c r="AH275" s="1088" t="s">
        <v>3331</v>
      </c>
      <c r="AI275" s="1081" t="s">
        <v>2981</v>
      </c>
      <c r="AJ275" s="1085"/>
      <c r="AK275" s="1085"/>
      <c r="AL275" s="1088"/>
      <c r="AM275" s="1088"/>
      <c r="AN275" s="1088"/>
      <c r="AO275" s="1088"/>
      <c r="AP275" s="1088"/>
      <c r="AQ275" s="1088"/>
      <c r="AR275" s="1088"/>
      <c r="AS275" s="1088"/>
      <c r="AT275" s="1088"/>
      <c r="AU275" s="1088"/>
      <c r="AV275" s="1085"/>
      <c r="AW275" s="1088"/>
      <c r="AX275" s="1088"/>
      <c r="AY275" s="1088"/>
      <c r="AZ275" s="1063"/>
      <c r="BA275" s="1063"/>
      <c r="BB275" s="1081"/>
      <c r="BC275" s="1063"/>
      <c r="BD275" s="1211"/>
      <c r="BE275" s="1082"/>
      <c r="BF275" s="1063"/>
      <c r="BG275" s="1090"/>
      <c r="BH275" s="1083"/>
      <c r="BI275" s="1063"/>
      <c r="BJ275" s="1090"/>
      <c r="BK275" s="1089"/>
      <c r="BL275" s="1063"/>
      <c r="BM275" s="1063"/>
      <c r="BN275" s="1082"/>
      <c r="BO275" s="1083"/>
      <c r="BP275" s="1083"/>
      <c r="BQ275" s="1083"/>
      <c r="BR275" s="1088"/>
      <c r="BS275" s="1083"/>
      <c r="BT275" s="1076"/>
      <c r="BU275" s="1088"/>
      <c r="BV275" s="1088"/>
      <c r="BW275" s="1082"/>
      <c r="BX275" s="1088"/>
      <c r="BY275" s="1083"/>
      <c r="BZ275" s="1083"/>
      <c r="CA275" s="1088"/>
      <c r="CB275" s="1083"/>
      <c r="CC275" s="1076"/>
      <c r="CD275" s="1088"/>
      <c r="CE275" s="1088"/>
      <c r="CF275" s="1082"/>
      <c r="CG275" s="1088"/>
      <c r="CH275" s="1083"/>
      <c r="CI275" s="1085"/>
      <c r="CJ275" s="1088"/>
      <c r="CK275" s="1083"/>
      <c r="CL275" s="1076"/>
      <c r="CM275" s="1088"/>
      <c r="CN275" s="1088"/>
      <c r="CP275" s="1088"/>
      <c r="CQ275" s="1088"/>
      <c r="CR275" s="1088"/>
      <c r="CS275" s="1085" t="s">
        <v>3333</v>
      </c>
      <c r="CT275" s="1088"/>
      <c r="CU275" s="1088"/>
      <c r="CV275" s="1089"/>
      <c r="CW275" s="1063"/>
      <c r="CX275" s="1063">
        <v>1</v>
      </c>
    </row>
    <row r="276" spans="1:102" s="1091" customFormat="1" ht="45" x14ac:dyDescent="0.25">
      <c r="A276" s="1063">
        <v>275</v>
      </c>
      <c r="B276" s="1063">
        <v>224</v>
      </c>
      <c r="C276" s="21">
        <v>224</v>
      </c>
      <c r="D276" s="1074" t="s">
        <v>329</v>
      </c>
      <c r="E276" s="1075"/>
      <c r="F276" s="1076"/>
      <c r="G276" s="1094">
        <v>321</v>
      </c>
      <c r="H276" s="1063">
        <v>378</v>
      </c>
      <c r="I276" s="1078">
        <v>363</v>
      </c>
      <c r="J276" s="1079">
        <v>1</v>
      </c>
      <c r="K276" s="1079"/>
      <c r="L276" s="1079">
        <v>1</v>
      </c>
      <c r="M276" s="1079"/>
      <c r="N276" s="1079"/>
      <c r="O276" s="1079"/>
      <c r="P276" s="1079"/>
      <c r="Q276" s="1079"/>
      <c r="R276" s="1079"/>
      <c r="S276" s="1079"/>
      <c r="T276" s="1079"/>
      <c r="U276" s="1079"/>
      <c r="V276" s="1080"/>
      <c r="W276" s="1081" t="s">
        <v>2971</v>
      </c>
      <c r="X276" s="1081" t="s">
        <v>2971</v>
      </c>
      <c r="Y276" s="1268"/>
      <c r="Z276" s="1082" t="s">
        <v>3324</v>
      </c>
      <c r="AA276" s="1083"/>
      <c r="AB276" s="1083"/>
      <c r="AC276" s="1083"/>
      <c r="AD276" s="1084"/>
      <c r="AE276" s="1085" t="s">
        <v>3334</v>
      </c>
      <c r="AF276" s="1085"/>
      <c r="AG276" s="1088"/>
      <c r="AH276" s="1088">
        <v>6</v>
      </c>
      <c r="AI276" s="1081" t="s">
        <v>2981</v>
      </c>
      <c r="AJ276" s="1085"/>
      <c r="AK276" s="1085"/>
      <c r="AL276" s="1088"/>
      <c r="AM276" s="1088"/>
      <c r="AN276" s="1088"/>
      <c r="AO276" s="1088"/>
      <c r="AP276" s="1088"/>
      <c r="AQ276" s="1088"/>
      <c r="AR276" s="1088"/>
      <c r="AS276" s="1088"/>
      <c r="AT276" s="1088"/>
      <c r="AU276" s="1088"/>
      <c r="AV276" s="1085"/>
      <c r="AW276" s="1088"/>
      <c r="AX276" s="1088"/>
      <c r="AY276" s="1088"/>
      <c r="AZ276" s="1063"/>
      <c r="BA276" s="1063"/>
      <c r="BB276" s="1081"/>
      <c r="BC276" s="1063"/>
      <c r="BD276" s="1211"/>
      <c r="BE276" s="1082"/>
      <c r="BF276" s="1063"/>
      <c r="BG276" s="1090"/>
      <c r="BH276" s="1083"/>
      <c r="BI276" s="1063"/>
      <c r="BJ276" s="1090"/>
      <c r="BK276" s="1089"/>
      <c r="BL276" s="1063"/>
      <c r="BM276" s="1063"/>
      <c r="BN276" s="1082"/>
      <c r="BO276" s="1083"/>
      <c r="BP276" s="1083"/>
      <c r="BQ276" s="1083"/>
      <c r="BR276" s="1088"/>
      <c r="BS276" s="1083"/>
      <c r="BT276" s="1076"/>
      <c r="BU276" s="1088"/>
      <c r="BV276" s="1088"/>
      <c r="BW276" s="1082"/>
      <c r="BX276" s="1088"/>
      <c r="BY276" s="1083"/>
      <c r="BZ276" s="1083"/>
      <c r="CA276" s="1088"/>
      <c r="CB276" s="1083"/>
      <c r="CC276" s="1076"/>
      <c r="CD276" s="1088"/>
      <c r="CE276" s="1088"/>
      <c r="CF276" s="1082"/>
      <c r="CG276" s="1088"/>
      <c r="CH276" s="1083"/>
      <c r="CI276" s="1085"/>
      <c r="CJ276" s="1088"/>
      <c r="CK276" s="1083"/>
      <c r="CL276" s="1076"/>
      <c r="CM276" s="1088"/>
      <c r="CN276" s="1088"/>
      <c r="CP276" s="1088"/>
      <c r="CQ276" s="1088"/>
      <c r="CR276" s="1088"/>
      <c r="CS276" s="1085" t="s">
        <v>3333</v>
      </c>
      <c r="CT276" s="1088"/>
      <c r="CU276" s="1088"/>
      <c r="CV276" s="1089"/>
      <c r="CW276" s="1063"/>
      <c r="CX276" s="1063">
        <v>1</v>
      </c>
    </row>
    <row r="277" spans="1:102" ht="45" x14ac:dyDescent="0.25">
      <c r="A277" s="3">
        <v>276</v>
      </c>
      <c r="B277" s="3">
        <v>225</v>
      </c>
      <c r="C277" s="21">
        <v>225</v>
      </c>
      <c r="D277" s="900" t="s">
        <v>330</v>
      </c>
      <c r="G277" s="370">
        <v>363</v>
      </c>
      <c r="J277" s="42"/>
      <c r="K277" s="42"/>
      <c r="L277" s="42"/>
      <c r="M277" s="42"/>
      <c r="N277" s="42"/>
      <c r="O277" s="42"/>
      <c r="P277" s="42"/>
      <c r="Q277" s="42"/>
      <c r="R277" s="42"/>
      <c r="S277" s="42"/>
      <c r="T277" s="42"/>
      <c r="U277" s="42"/>
      <c r="W277" s="436" t="s">
        <v>2971</v>
      </c>
      <c r="X277" s="436" t="s">
        <v>2971</v>
      </c>
      <c r="Y277" s="1256"/>
      <c r="Z277" s="211" t="s">
        <v>3324</v>
      </c>
      <c r="AA277" s="11"/>
      <c r="AB277" s="11"/>
      <c r="AC277" s="11"/>
      <c r="AD277" s="687"/>
      <c r="AE277" s="6" t="s">
        <v>3334</v>
      </c>
      <c r="AH277" s="4">
        <v>20</v>
      </c>
      <c r="AI277" s="436" t="s">
        <v>2981</v>
      </c>
      <c r="AJ277" s="6"/>
      <c r="BB277" s="254"/>
      <c r="CS277" s="6" t="s">
        <v>3333</v>
      </c>
      <c r="CT277" s="4">
        <v>-8</v>
      </c>
      <c r="CX277" s="3">
        <v>1</v>
      </c>
    </row>
    <row r="278" spans="1:102" ht="45" x14ac:dyDescent="0.25">
      <c r="A278" s="3">
        <v>277</v>
      </c>
      <c r="B278" s="3">
        <v>226</v>
      </c>
      <c r="C278" s="21">
        <v>226</v>
      </c>
      <c r="D278" s="900" t="s">
        <v>332</v>
      </c>
      <c r="G278" s="323">
        <v>374</v>
      </c>
      <c r="H278" s="3">
        <v>374</v>
      </c>
      <c r="I278" s="12">
        <v>332</v>
      </c>
      <c r="J278" s="42"/>
      <c r="K278" s="42"/>
      <c r="L278" s="42">
        <v>1</v>
      </c>
      <c r="M278" s="42">
        <v>1</v>
      </c>
      <c r="N278" s="42"/>
      <c r="O278" s="42"/>
      <c r="P278" s="42"/>
      <c r="Q278" s="42"/>
      <c r="R278" s="42"/>
      <c r="S278" s="42">
        <v>1</v>
      </c>
      <c r="T278" s="42"/>
      <c r="U278" s="42"/>
      <c r="W278" s="436" t="s">
        <v>2971</v>
      </c>
      <c r="X278" s="436" t="s">
        <v>2971</v>
      </c>
      <c r="Y278" s="1256"/>
      <c r="Z278" s="211" t="s">
        <v>3324</v>
      </c>
      <c r="AA278" s="11"/>
      <c r="AB278" s="11"/>
      <c r="AC278" s="11"/>
      <c r="AD278" s="687" t="s">
        <v>3327</v>
      </c>
      <c r="AE278" s="6" t="s">
        <v>3335</v>
      </c>
      <c r="AF278" s="688">
        <v>37926</v>
      </c>
      <c r="AG278" s="209"/>
      <c r="AH278" s="4">
        <v>6</v>
      </c>
      <c r="AI278" s="436" t="s">
        <v>2981</v>
      </c>
      <c r="AJ278" s="6"/>
      <c r="BB278" s="254"/>
      <c r="CS278" s="6" t="s">
        <v>3333</v>
      </c>
      <c r="CT278" s="4">
        <v>-11</v>
      </c>
      <c r="CX278" s="3">
        <v>1</v>
      </c>
    </row>
    <row r="279" spans="1:102" s="1091" customFormat="1" ht="45" x14ac:dyDescent="0.25">
      <c r="A279" s="1063">
        <v>278</v>
      </c>
      <c r="B279" s="1063">
        <v>227</v>
      </c>
      <c r="C279" s="21">
        <v>227</v>
      </c>
      <c r="D279" s="1074" t="s">
        <v>333</v>
      </c>
      <c r="E279" s="1075"/>
      <c r="F279" s="1076"/>
      <c r="G279" s="1077">
        <v>456</v>
      </c>
      <c r="H279" s="1063">
        <v>456</v>
      </c>
      <c r="I279" s="1078">
        <v>478</v>
      </c>
      <c r="J279" s="1079"/>
      <c r="K279" s="1079"/>
      <c r="L279" s="1079"/>
      <c r="M279" s="1079"/>
      <c r="N279" s="1079"/>
      <c r="O279" s="1079"/>
      <c r="P279" s="1079"/>
      <c r="Q279" s="1079"/>
      <c r="R279" s="1079"/>
      <c r="S279" s="1079"/>
      <c r="T279" s="1079"/>
      <c r="U279" s="1079"/>
      <c r="V279" s="1080"/>
      <c r="W279" s="1081" t="s">
        <v>2971</v>
      </c>
      <c r="X279" s="1081" t="s">
        <v>2971</v>
      </c>
      <c r="Y279" s="1268"/>
      <c r="Z279" s="1082" t="s">
        <v>3324</v>
      </c>
      <c r="AA279" s="1083"/>
      <c r="AB279" s="1083"/>
      <c r="AC279" s="1083"/>
      <c r="AD279" s="1084" t="s">
        <v>3328</v>
      </c>
      <c r="AE279" s="1085" t="s">
        <v>3336</v>
      </c>
      <c r="AF279" s="1086">
        <v>37773</v>
      </c>
      <c r="AG279" s="1087"/>
      <c r="AH279" s="1088">
        <v>9</v>
      </c>
      <c r="AI279" s="1081" t="s">
        <v>2981</v>
      </c>
      <c r="AJ279" s="1085"/>
      <c r="AK279" s="1085"/>
      <c r="AL279" s="1088"/>
      <c r="AM279" s="1088"/>
      <c r="AN279" s="1088"/>
      <c r="AO279" s="1088"/>
      <c r="AP279" s="1088"/>
      <c r="AQ279" s="1088"/>
      <c r="AR279" s="1088"/>
      <c r="AS279" s="1088"/>
      <c r="AT279" s="1088"/>
      <c r="AU279" s="1088"/>
      <c r="AV279" s="1085"/>
      <c r="AW279" s="1088"/>
      <c r="AX279" s="1088"/>
      <c r="AY279" s="1088"/>
      <c r="AZ279" s="1063"/>
      <c r="BA279" s="1063"/>
      <c r="BB279" s="1081"/>
      <c r="BC279" s="1063"/>
      <c r="BD279" s="1211"/>
      <c r="BE279" s="1082"/>
      <c r="BF279" s="1063"/>
      <c r="BG279" s="1090"/>
      <c r="BH279" s="1083"/>
      <c r="BI279" s="1063"/>
      <c r="BJ279" s="1090"/>
      <c r="BK279" s="1089"/>
      <c r="BL279" s="1063"/>
      <c r="BM279" s="1063"/>
      <c r="BN279" s="1082"/>
      <c r="BO279" s="1083"/>
      <c r="BP279" s="1083"/>
      <c r="BQ279" s="1083"/>
      <c r="BR279" s="1088"/>
      <c r="BS279" s="1083"/>
      <c r="BT279" s="1076"/>
      <c r="BU279" s="1088"/>
      <c r="BV279" s="1088"/>
      <c r="BW279" s="1082"/>
      <c r="BX279" s="1088"/>
      <c r="BY279" s="1083"/>
      <c r="BZ279" s="1083"/>
      <c r="CA279" s="1088"/>
      <c r="CB279" s="1083"/>
      <c r="CC279" s="1076"/>
      <c r="CD279" s="1088"/>
      <c r="CE279" s="1088"/>
      <c r="CF279" s="1082"/>
      <c r="CG279" s="1088"/>
      <c r="CH279" s="1083"/>
      <c r="CI279" s="1085"/>
      <c r="CJ279" s="1088"/>
      <c r="CK279" s="1083"/>
      <c r="CL279" s="1076"/>
      <c r="CM279" s="1088"/>
      <c r="CN279" s="1088"/>
      <c r="CP279" s="1088"/>
      <c r="CQ279" s="1088"/>
      <c r="CR279" s="1088"/>
      <c r="CS279" s="1085" t="s">
        <v>3333</v>
      </c>
      <c r="CT279" s="1088"/>
      <c r="CU279" s="1088"/>
      <c r="CV279" s="1089"/>
      <c r="CW279" s="1063"/>
      <c r="CX279" s="1063">
        <v>1</v>
      </c>
    </row>
    <row r="280" spans="1:102" s="1091" customFormat="1" ht="45" x14ac:dyDescent="0.25">
      <c r="A280" s="1063">
        <v>279</v>
      </c>
      <c r="B280" s="1063">
        <v>228</v>
      </c>
      <c r="C280" s="21">
        <v>228</v>
      </c>
      <c r="D280" s="1074" t="s">
        <v>334</v>
      </c>
      <c r="E280" s="1075"/>
      <c r="F280" s="1076"/>
      <c r="G280" s="1077">
        <v>1237</v>
      </c>
      <c r="H280" s="1063">
        <v>1237</v>
      </c>
      <c r="I280" s="1078">
        <v>1156</v>
      </c>
      <c r="J280" s="1079"/>
      <c r="K280" s="1079"/>
      <c r="L280" s="1079">
        <v>1</v>
      </c>
      <c r="M280" s="1079"/>
      <c r="N280" s="1079"/>
      <c r="O280" s="1079"/>
      <c r="P280" s="1079"/>
      <c r="Q280" s="1079"/>
      <c r="R280" s="1079"/>
      <c r="S280" s="1079"/>
      <c r="T280" s="1079"/>
      <c r="U280" s="1079"/>
      <c r="V280" s="1080"/>
      <c r="W280" s="1081" t="s">
        <v>2971</v>
      </c>
      <c r="X280" s="1081" t="s">
        <v>2971</v>
      </c>
      <c r="Y280" s="1268"/>
      <c r="Z280" s="1082" t="s">
        <v>3324</v>
      </c>
      <c r="AA280" s="1083"/>
      <c r="AB280" s="1083"/>
      <c r="AC280" s="1083"/>
      <c r="AD280" s="1084" t="s">
        <v>3330</v>
      </c>
      <c r="AE280" s="1085" t="s">
        <v>3337</v>
      </c>
      <c r="AF280" s="1086">
        <v>38565</v>
      </c>
      <c r="AG280" s="1087"/>
      <c r="AH280" s="1088">
        <v>6</v>
      </c>
      <c r="AI280" s="1081" t="s">
        <v>2981</v>
      </c>
      <c r="AJ280" s="1085"/>
      <c r="AK280" s="1085"/>
      <c r="AL280" s="1088"/>
      <c r="AM280" s="1088"/>
      <c r="AN280" s="1088"/>
      <c r="AO280" s="1088"/>
      <c r="AP280" s="1088"/>
      <c r="AQ280" s="1088"/>
      <c r="AR280" s="1088"/>
      <c r="AS280" s="1088"/>
      <c r="AT280" s="1088"/>
      <c r="AU280" s="1088"/>
      <c r="AV280" s="1085"/>
      <c r="AW280" s="1088"/>
      <c r="AX280" s="1088"/>
      <c r="AY280" s="1088"/>
      <c r="AZ280" s="1063"/>
      <c r="BA280" s="1063"/>
      <c r="BB280" s="1081"/>
      <c r="BC280" s="1063"/>
      <c r="BD280" s="1211"/>
      <c r="BE280" s="1082"/>
      <c r="BF280" s="1063"/>
      <c r="BG280" s="1090"/>
      <c r="BH280" s="1083"/>
      <c r="BI280" s="1063"/>
      <c r="BJ280" s="1090"/>
      <c r="BK280" s="1089"/>
      <c r="BL280" s="1063"/>
      <c r="BM280" s="1063"/>
      <c r="BN280" s="1082"/>
      <c r="BO280" s="1083"/>
      <c r="BP280" s="1083"/>
      <c r="BQ280" s="1083"/>
      <c r="BR280" s="1088"/>
      <c r="BS280" s="1083"/>
      <c r="BT280" s="1076"/>
      <c r="BU280" s="1088"/>
      <c r="BV280" s="1088"/>
      <c r="BW280" s="1082"/>
      <c r="BX280" s="1088"/>
      <c r="BY280" s="1083"/>
      <c r="BZ280" s="1083"/>
      <c r="CA280" s="1088"/>
      <c r="CB280" s="1083"/>
      <c r="CC280" s="1076"/>
      <c r="CD280" s="1088"/>
      <c r="CE280" s="1088"/>
      <c r="CF280" s="1082"/>
      <c r="CG280" s="1088"/>
      <c r="CH280" s="1083"/>
      <c r="CI280" s="1085"/>
      <c r="CJ280" s="1088"/>
      <c r="CK280" s="1083"/>
      <c r="CL280" s="1076"/>
      <c r="CM280" s="1088"/>
      <c r="CN280" s="1088"/>
      <c r="CP280" s="1088"/>
      <c r="CQ280" s="1088"/>
      <c r="CR280" s="1088"/>
      <c r="CS280" s="1085" t="s">
        <v>3333</v>
      </c>
      <c r="CT280" s="1088"/>
      <c r="CU280" s="1088"/>
      <c r="CV280" s="1089"/>
      <c r="CW280" s="1063"/>
      <c r="CX280" s="1063">
        <v>1</v>
      </c>
    </row>
    <row r="281" spans="1:102" s="1091" customFormat="1" ht="45" x14ac:dyDescent="0.25">
      <c r="A281" s="1063">
        <v>280</v>
      </c>
      <c r="B281" s="1063">
        <v>229</v>
      </c>
      <c r="C281" s="21">
        <v>229</v>
      </c>
      <c r="D281" s="1074" t="s">
        <v>335</v>
      </c>
      <c r="E281" s="1075"/>
      <c r="F281" s="1076"/>
      <c r="G281" s="1077">
        <v>634</v>
      </c>
      <c r="H281" s="1063" t="s">
        <v>3331</v>
      </c>
      <c r="I281" s="1078">
        <v>634</v>
      </c>
      <c r="J281" s="1079"/>
      <c r="K281" s="1079"/>
      <c r="L281" s="1079"/>
      <c r="M281" s="1079"/>
      <c r="N281" s="1079"/>
      <c r="O281" s="1079"/>
      <c r="P281" s="1079"/>
      <c r="Q281" s="1079"/>
      <c r="R281" s="1079"/>
      <c r="S281" s="1079"/>
      <c r="T281" s="1079"/>
      <c r="U281" s="1079"/>
      <c r="V281" s="1080"/>
      <c r="W281" s="1081" t="s">
        <v>2971</v>
      </c>
      <c r="X281" s="1081" t="s">
        <v>2971</v>
      </c>
      <c r="Y281" s="1268"/>
      <c r="Z281" s="1082" t="s">
        <v>3324</v>
      </c>
      <c r="AA281" s="1083"/>
      <c r="AB281" s="1083"/>
      <c r="AC281" s="1083"/>
      <c r="AD281" s="1084"/>
      <c r="AE281" s="1085"/>
      <c r="AF281" s="1085"/>
      <c r="AG281" s="1088"/>
      <c r="AH281" s="1088">
        <v>8</v>
      </c>
      <c r="AI281" s="1092" t="s">
        <v>2981</v>
      </c>
      <c r="AJ281" s="1093"/>
      <c r="AK281" s="1085"/>
      <c r="AL281" s="1088"/>
      <c r="AM281" s="1088"/>
      <c r="AN281" s="1088"/>
      <c r="AO281" s="1088"/>
      <c r="AP281" s="1088"/>
      <c r="AQ281" s="1088"/>
      <c r="AR281" s="1088"/>
      <c r="AS281" s="1088"/>
      <c r="AT281" s="1088"/>
      <c r="AU281" s="1088"/>
      <c r="AV281" s="1085"/>
      <c r="AW281" s="1088"/>
      <c r="AX281" s="1088"/>
      <c r="AY281" s="1088"/>
      <c r="AZ281" s="1063"/>
      <c r="BA281" s="1063"/>
      <c r="BB281" s="1081"/>
      <c r="BC281" s="1063"/>
      <c r="BD281" s="1211"/>
      <c r="BE281" s="1082"/>
      <c r="BF281" s="1063"/>
      <c r="BG281" s="1090"/>
      <c r="BH281" s="1083"/>
      <c r="BI281" s="1063"/>
      <c r="BJ281" s="1090"/>
      <c r="BK281" s="1089"/>
      <c r="BL281" s="1063"/>
      <c r="BM281" s="1063"/>
      <c r="BN281" s="1082"/>
      <c r="BO281" s="1083"/>
      <c r="BP281" s="1083"/>
      <c r="BQ281" s="1083"/>
      <c r="BR281" s="1088"/>
      <c r="BS281" s="1083"/>
      <c r="BT281" s="1076"/>
      <c r="BU281" s="1088"/>
      <c r="BV281" s="1088"/>
      <c r="BW281" s="1082"/>
      <c r="BX281" s="1088"/>
      <c r="BY281" s="1083"/>
      <c r="BZ281" s="1083"/>
      <c r="CA281" s="1088"/>
      <c r="CB281" s="1083"/>
      <c r="CC281" s="1076"/>
      <c r="CD281" s="1088"/>
      <c r="CE281" s="1088"/>
      <c r="CF281" s="1082"/>
      <c r="CG281" s="1088"/>
      <c r="CH281" s="1083"/>
      <c r="CI281" s="1085"/>
      <c r="CJ281" s="1088"/>
      <c r="CK281" s="1083"/>
      <c r="CL281" s="1076"/>
      <c r="CM281" s="1088"/>
      <c r="CN281" s="1088"/>
      <c r="CP281" s="1088"/>
      <c r="CQ281" s="1088"/>
      <c r="CR281" s="1088"/>
      <c r="CS281" s="1085" t="s">
        <v>3333</v>
      </c>
      <c r="CT281" s="1088"/>
      <c r="CU281" s="1088"/>
      <c r="CV281" s="1089"/>
      <c r="CW281" s="1063"/>
      <c r="CX281" s="1063">
        <v>1</v>
      </c>
    </row>
    <row r="282" spans="1:102" ht="45" x14ac:dyDescent="0.25">
      <c r="A282" s="3">
        <v>281</v>
      </c>
      <c r="B282" s="3">
        <v>230</v>
      </c>
      <c r="C282" s="21">
        <v>230</v>
      </c>
      <c r="D282" s="900" t="s">
        <v>336</v>
      </c>
      <c r="G282" s="323">
        <v>601</v>
      </c>
      <c r="H282" s="3">
        <v>601</v>
      </c>
      <c r="I282" s="12">
        <v>450</v>
      </c>
      <c r="J282" s="42"/>
      <c r="K282" s="42"/>
      <c r="L282" s="42">
        <v>1</v>
      </c>
      <c r="M282" s="42">
        <v>1</v>
      </c>
      <c r="N282" s="42"/>
      <c r="O282" s="42"/>
      <c r="P282" s="42"/>
      <c r="Q282" s="42"/>
      <c r="R282" s="42"/>
      <c r="S282" s="42">
        <v>1</v>
      </c>
      <c r="T282" s="42"/>
      <c r="U282" s="42"/>
      <c r="W282" s="436" t="s">
        <v>2971</v>
      </c>
      <c r="X282" s="436" t="s">
        <v>2971</v>
      </c>
      <c r="Y282" s="1256"/>
      <c r="Z282" s="211" t="s">
        <v>3324</v>
      </c>
      <c r="AA282" s="11"/>
      <c r="AB282" s="11"/>
      <c r="AC282" s="11"/>
      <c r="AD282" s="687" t="s">
        <v>3328</v>
      </c>
      <c r="AE282" s="6" t="s">
        <v>3338</v>
      </c>
      <c r="AF282" s="688">
        <v>37926</v>
      </c>
      <c r="AG282" s="209"/>
      <c r="AH282" s="4">
        <v>7</v>
      </c>
      <c r="AI282" s="835" t="s">
        <v>2981</v>
      </c>
      <c r="AJ282" s="54"/>
      <c r="BB282" s="254"/>
      <c r="CS282" s="6" t="s">
        <v>3333</v>
      </c>
      <c r="CT282" s="4">
        <v>-12</v>
      </c>
      <c r="CX282" s="3">
        <v>1</v>
      </c>
    </row>
    <row r="283" spans="1:102" ht="45" x14ac:dyDescent="0.25">
      <c r="A283" s="3">
        <v>282</v>
      </c>
      <c r="B283" s="3">
        <v>231</v>
      </c>
      <c r="C283" s="21">
        <v>231</v>
      </c>
      <c r="D283" s="900" t="s">
        <v>337</v>
      </c>
      <c r="G283" s="323">
        <v>535</v>
      </c>
      <c r="H283" s="3">
        <v>535</v>
      </c>
      <c r="I283" s="12">
        <v>402</v>
      </c>
      <c r="J283" s="42"/>
      <c r="K283" s="42"/>
      <c r="L283" s="42">
        <v>1</v>
      </c>
      <c r="M283" s="42">
        <v>1</v>
      </c>
      <c r="N283" s="42"/>
      <c r="O283" s="42"/>
      <c r="P283" s="42"/>
      <c r="Q283" s="42"/>
      <c r="R283" s="42"/>
      <c r="S283" s="42">
        <v>1</v>
      </c>
      <c r="T283" s="42"/>
      <c r="U283" s="42"/>
      <c r="W283" s="436" t="s">
        <v>2971</v>
      </c>
      <c r="X283" s="436" t="s">
        <v>2971</v>
      </c>
      <c r="Y283" s="1256"/>
      <c r="Z283" s="211" t="s">
        <v>3324</v>
      </c>
      <c r="AA283" s="11"/>
      <c r="AB283" s="11"/>
      <c r="AC283" s="11"/>
      <c r="AD283" s="687" t="s">
        <v>3328</v>
      </c>
      <c r="AE283" s="6" t="s">
        <v>3338</v>
      </c>
      <c r="AF283" s="688">
        <v>37926</v>
      </c>
      <c r="AG283" s="209"/>
      <c r="AH283" s="4">
        <v>7</v>
      </c>
      <c r="AI283" s="835" t="s">
        <v>2981</v>
      </c>
      <c r="AJ283" s="54"/>
      <c r="BB283" s="254"/>
      <c r="CS283" s="6" t="s">
        <v>3333</v>
      </c>
      <c r="CT283" s="4">
        <v>-10</v>
      </c>
      <c r="CX283" s="3">
        <v>1</v>
      </c>
    </row>
    <row r="284" spans="1:102" ht="45" x14ac:dyDescent="0.25">
      <c r="A284" s="3">
        <v>283</v>
      </c>
      <c r="B284" s="3">
        <v>232</v>
      </c>
      <c r="C284" s="21">
        <v>232</v>
      </c>
      <c r="D284" s="900" t="s">
        <v>338</v>
      </c>
      <c r="G284" s="323">
        <v>1073</v>
      </c>
      <c r="H284" s="3">
        <v>1073</v>
      </c>
      <c r="I284" s="12">
        <v>1228</v>
      </c>
      <c r="J284" s="42"/>
      <c r="K284" s="42"/>
      <c r="L284" s="42"/>
      <c r="M284" s="42"/>
      <c r="N284" s="42"/>
      <c r="O284" s="42"/>
      <c r="P284" s="42"/>
      <c r="Q284" s="42"/>
      <c r="R284" s="42"/>
      <c r="S284" s="42"/>
      <c r="T284" s="42"/>
      <c r="U284" s="42"/>
      <c r="W284" s="436" t="s">
        <v>2971</v>
      </c>
      <c r="X284" s="436" t="s">
        <v>2971</v>
      </c>
      <c r="Y284" s="1256"/>
      <c r="Z284" s="211" t="s">
        <v>3324</v>
      </c>
      <c r="AA284" s="11"/>
      <c r="AB284" s="11"/>
      <c r="AC284" s="11"/>
      <c r="AD284" s="687" t="s">
        <v>3330</v>
      </c>
      <c r="AE284" s="6" t="s">
        <v>3339</v>
      </c>
      <c r="AF284" s="688">
        <v>38687</v>
      </c>
      <c r="AG284" s="209"/>
      <c r="AH284" s="4">
        <v>6</v>
      </c>
      <c r="AI284" s="835" t="s">
        <v>2981</v>
      </c>
      <c r="AJ284" s="54"/>
      <c r="BB284" s="254"/>
      <c r="CS284" s="6" t="s">
        <v>3333</v>
      </c>
      <c r="CT284" s="4">
        <v>-15</v>
      </c>
      <c r="CX284" s="3">
        <v>1</v>
      </c>
    </row>
    <row r="285" spans="1:102" s="1091" customFormat="1" ht="45" x14ac:dyDescent="0.25">
      <c r="A285" s="1063">
        <v>284</v>
      </c>
      <c r="B285" s="1063">
        <v>233</v>
      </c>
      <c r="C285" s="21">
        <v>233</v>
      </c>
      <c r="D285" s="1074" t="s">
        <v>339</v>
      </c>
      <c r="E285" s="1075"/>
      <c r="F285" s="1076"/>
      <c r="G285" s="1077">
        <v>978</v>
      </c>
      <c r="H285" s="1063">
        <v>978</v>
      </c>
      <c r="I285" s="1078">
        <v>962</v>
      </c>
      <c r="J285" s="1079"/>
      <c r="K285" s="1079"/>
      <c r="L285" s="1079">
        <v>1</v>
      </c>
      <c r="M285" s="1079">
        <v>1</v>
      </c>
      <c r="N285" s="1079"/>
      <c r="O285" s="1079"/>
      <c r="P285" s="1079"/>
      <c r="Q285" s="1079"/>
      <c r="R285" s="1079"/>
      <c r="S285" s="1079">
        <v>1</v>
      </c>
      <c r="T285" s="1079"/>
      <c r="U285" s="1079"/>
      <c r="V285" s="1080"/>
      <c r="W285" s="1081" t="s">
        <v>2971</v>
      </c>
      <c r="X285" s="1081" t="s">
        <v>2971</v>
      </c>
      <c r="Y285" s="1268"/>
      <c r="Z285" s="1082" t="s">
        <v>3324</v>
      </c>
      <c r="AA285" s="1083"/>
      <c r="AB285" s="1083"/>
      <c r="AC285" s="1083"/>
      <c r="AD285" s="1084" t="s">
        <v>3330</v>
      </c>
      <c r="AE285" s="1085" t="s">
        <v>3339</v>
      </c>
      <c r="AF285" s="1086">
        <v>38687</v>
      </c>
      <c r="AG285" s="1087"/>
      <c r="AH285" s="1088">
        <v>6</v>
      </c>
      <c r="AI285" s="1092" t="s">
        <v>2981</v>
      </c>
      <c r="AJ285" s="1093"/>
      <c r="AK285" s="1085"/>
      <c r="AL285" s="1088"/>
      <c r="AM285" s="1088"/>
      <c r="AN285" s="1088"/>
      <c r="AO285" s="1088"/>
      <c r="AP285" s="1088"/>
      <c r="AQ285" s="1088"/>
      <c r="AR285" s="1088"/>
      <c r="AS285" s="1088"/>
      <c r="AT285" s="1088"/>
      <c r="AU285" s="1088"/>
      <c r="AV285" s="1085"/>
      <c r="AW285" s="1088"/>
      <c r="AX285" s="1088"/>
      <c r="AY285" s="1088"/>
      <c r="AZ285" s="1063"/>
      <c r="BA285" s="1063"/>
      <c r="BB285" s="1081"/>
      <c r="BC285" s="1063"/>
      <c r="BD285" s="1211"/>
      <c r="BE285" s="1082"/>
      <c r="BF285" s="1063"/>
      <c r="BG285" s="1090"/>
      <c r="BH285" s="1083"/>
      <c r="BI285" s="1063"/>
      <c r="BJ285" s="1090"/>
      <c r="BK285" s="1089"/>
      <c r="BL285" s="1063"/>
      <c r="BM285" s="1063"/>
      <c r="BN285" s="1082"/>
      <c r="BO285" s="1083"/>
      <c r="BP285" s="1083"/>
      <c r="BQ285" s="1083"/>
      <c r="BR285" s="1088"/>
      <c r="BS285" s="1083"/>
      <c r="BT285" s="1076"/>
      <c r="BU285" s="1088"/>
      <c r="BV285" s="1088"/>
      <c r="BW285" s="1082"/>
      <c r="BX285" s="1088"/>
      <c r="BY285" s="1083"/>
      <c r="BZ285" s="1083"/>
      <c r="CA285" s="1088"/>
      <c r="CB285" s="1083"/>
      <c r="CC285" s="1076"/>
      <c r="CD285" s="1088"/>
      <c r="CE285" s="1088"/>
      <c r="CF285" s="1082"/>
      <c r="CG285" s="1088"/>
      <c r="CH285" s="1083"/>
      <c r="CI285" s="1085"/>
      <c r="CJ285" s="1088"/>
      <c r="CK285" s="1083"/>
      <c r="CL285" s="1076"/>
      <c r="CM285" s="1088"/>
      <c r="CN285" s="1088"/>
      <c r="CP285" s="1088"/>
      <c r="CQ285" s="1088"/>
      <c r="CR285" s="1088"/>
      <c r="CS285" s="1085" t="s">
        <v>3333</v>
      </c>
      <c r="CT285" s="1088"/>
      <c r="CU285" s="1088"/>
      <c r="CV285" s="1089"/>
      <c r="CW285" s="1063"/>
      <c r="CX285" s="1063">
        <v>1</v>
      </c>
    </row>
    <row r="286" spans="1:102" ht="45" x14ac:dyDescent="0.25">
      <c r="A286" s="3">
        <v>285</v>
      </c>
      <c r="B286" s="3">
        <v>223</v>
      </c>
      <c r="C286" s="21">
        <v>223</v>
      </c>
      <c r="D286" s="898" t="s">
        <v>326</v>
      </c>
      <c r="G286" s="370">
        <v>2000</v>
      </c>
      <c r="L286" s="3">
        <v>1</v>
      </c>
      <c r="W286" s="436" t="s">
        <v>2971</v>
      </c>
      <c r="X286" s="436" t="s">
        <v>2971</v>
      </c>
      <c r="Y286" s="1256"/>
      <c r="Z286" s="211" t="s">
        <v>3324</v>
      </c>
      <c r="AA286" s="11"/>
      <c r="AB286" s="11" t="s">
        <v>3340</v>
      </c>
      <c r="AC286" s="11" t="s">
        <v>3341</v>
      </c>
      <c r="AD286" s="687" t="s">
        <v>1853</v>
      </c>
      <c r="AE286" s="6" t="s">
        <v>3342</v>
      </c>
      <c r="AF286" s="688">
        <v>38991</v>
      </c>
      <c r="AG286" s="209"/>
      <c r="AH286" s="4" t="s">
        <v>3331</v>
      </c>
      <c r="AI286" s="576" t="s">
        <v>2967</v>
      </c>
      <c r="AK286" s="6" t="s">
        <v>3343</v>
      </c>
      <c r="AL286" s="222">
        <v>54</v>
      </c>
      <c r="AN286" s="102"/>
      <c r="AP286" s="222">
        <v>14</v>
      </c>
      <c r="AR286" s="222">
        <v>1</v>
      </c>
      <c r="AV286" s="6" t="s">
        <v>3016</v>
      </c>
      <c r="AW286" s="102" t="s">
        <v>3331</v>
      </c>
      <c r="BB286" s="1212"/>
      <c r="BC286" s="3">
        <v>1</v>
      </c>
      <c r="BE286" s="211" t="s">
        <v>3344</v>
      </c>
      <c r="BF286" s="3" t="s">
        <v>3345</v>
      </c>
      <c r="BH286" s="11" t="s">
        <v>3346</v>
      </c>
      <c r="BI286" s="3" t="s">
        <v>3347</v>
      </c>
      <c r="BK286" s="13">
        <v>110</v>
      </c>
      <c r="BW286" s="211" t="s">
        <v>3312</v>
      </c>
      <c r="BX286" s="4">
        <v>1</v>
      </c>
      <c r="CC286" s="14">
        <v>3</v>
      </c>
      <c r="CF286" s="211" t="s">
        <v>2979</v>
      </c>
      <c r="CG286" s="4">
        <v>5</v>
      </c>
      <c r="CL286" s="14">
        <v>4</v>
      </c>
    </row>
    <row r="287" spans="1:102" ht="63.75" customHeight="1" x14ac:dyDescent="0.25">
      <c r="A287" s="3">
        <v>286</v>
      </c>
      <c r="B287" s="3">
        <v>224</v>
      </c>
      <c r="C287" s="21">
        <v>224</v>
      </c>
      <c r="D287" s="898" t="s">
        <v>329</v>
      </c>
      <c r="G287" s="370">
        <v>321</v>
      </c>
      <c r="J287" s="3">
        <v>1</v>
      </c>
      <c r="L287" s="3">
        <v>1</v>
      </c>
      <c r="W287" s="436" t="s">
        <v>2971</v>
      </c>
      <c r="X287" s="436" t="s">
        <v>2971</v>
      </c>
      <c r="Y287" s="1256"/>
      <c r="Z287" s="211" t="s">
        <v>3324</v>
      </c>
      <c r="AA287" s="11"/>
      <c r="AB287" s="11" t="s">
        <v>3348</v>
      </c>
      <c r="AC287" s="11"/>
      <c r="AD287" s="687"/>
      <c r="AE287" s="6" t="s">
        <v>3334</v>
      </c>
      <c r="AH287" s="4">
        <v>6</v>
      </c>
      <c r="AI287" s="576" t="s">
        <v>2967</v>
      </c>
      <c r="AK287" s="6" t="s">
        <v>3343</v>
      </c>
      <c r="AL287" s="222">
        <v>44</v>
      </c>
      <c r="AN287" s="222">
        <v>8</v>
      </c>
      <c r="AP287" s="222">
        <v>0</v>
      </c>
      <c r="AR287" s="222">
        <v>23</v>
      </c>
      <c r="AV287" s="6" t="s">
        <v>3016</v>
      </c>
      <c r="AW287" s="222">
        <v>25</v>
      </c>
      <c r="BB287" s="1205"/>
      <c r="BC287" s="3">
        <v>1</v>
      </c>
      <c r="BE287" s="211" t="s">
        <v>3344</v>
      </c>
      <c r="BF287" s="3" t="s">
        <v>3349</v>
      </c>
      <c r="BH287" s="11" t="s">
        <v>3346</v>
      </c>
      <c r="BK287" s="13">
        <v>110</v>
      </c>
      <c r="BN287" s="211" t="s">
        <v>3054</v>
      </c>
      <c r="BO287" s="11">
        <v>5</v>
      </c>
      <c r="BQ287" s="11" t="s">
        <v>3350</v>
      </c>
      <c r="BR287" s="4">
        <v>13</v>
      </c>
      <c r="BU287" s="4">
        <v>220</v>
      </c>
      <c r="BW287" s="211" t="s">
        <v>3312</v>
      </c>
      <c r="BX287" s="4">
        <v>0</v>
      </c>
      <c r="CC287" s="14">
        <v>3</v>
      </c>
      <c r="CF287" s="211" t="s">
        <v>2979</v>
      </c>
      <c r="CG287" s="4">
        <v>-2</v>
      </c>
      <c r="CL287" s="14">
        <v>4</v>
      </c>
    </row>
    <row r="288" spans="1:102" ht="40.5" customHeight="1" x14ac:dyDescent="0.25">
      <c r="A288" s="3">
        <v>287</v>
      </c>
      <c r="B288" s="3">
        <v>225</v>
      </c>
      <c r="C288" s="21">
        <v>225</v>
      </c>
      <c r="D288" s="898" t="s">
        <v>330</v>
      </c>
      <c r="G288" s="370">
        <v>363</v>
      </c>
      <c r="W288" s="436" t="s">
        <v>2971</v>
      </c>
      <c r="X288" s="436" t="s">
        <v>2971</v>
      </c>
      <c r="Y288" s="1256"/>
      <c r="Z288" s="211" t="s">
        <v>3324</v>
      </c>
      <c r="AA288" s="11"/>
      <c r="AB288" s="11"/>
      <c r="AC288" s="11"/>
      <c r="AD288" s="687"/>
      <c r="AE288" s="6" t="s">
        <v>3334</v>
      </c>
      <c r="AH288" s="4">
        <v>20</v>
      </c>
      <c r="AI288" s="576" t="s">
        <v>2967</v>
      </c>
      <c r="AK288" s="6" t="s">
        <v>3343</v>
      </c>
      <c r="AL288" s="222">
        <v>45</v>
      </c>
      <c r="AN288" s="222">
        <v>11</v>
      </c>
      <c r="AP288" s="222">
        <v>0</v>
      </c>
      <c r="AR288" s="222">
        <v>20</v>
      </c>
      <c r="AV288" s="6" t="s">
        <v>3016</v>
      </c>
      <c r="AW288" s="222">
        <v>23</v>
      </c>
      <c r="BB288" s="1213"/>
      <c r="BC288" s="3">
        <v>1</v>
      </c>
      <c r="BE288" s="211" t="s">
        <v>3344</v>
      </c>
      <c r="BF288" s="3" t="s">
        <v>3345</v>
      </c>
      <c r="BH288" s="11" t="s">
        <v>3346</v>
      </c>
      <c r="BI288" s="3" t="s">
        <v>3351</v>
      </c>
      <c r="BK288" s="13">
        <v>110</v>
      </c>
      <c r="BN288" s="211" t="s">
        <v>3054</v>
      </c>
      <c r="BO288" s="11">
        <v>1</v>
      </c>
      <c r="BQ288" s="11" t="s">
        <v>3350</v>
      </c>
      <c r="BR288" s="4">
        <v>12</v>
      </c>
      <c r="BU288" s="4">
        <v>220</v>
      </c>
      <c r="BW288" s="211" t="s">
        <v>3312</v>
      </c>
      <c r="BX288" s="4">
        <v>1</v>
      </c>
      <c r="CC288" s="14">
        <v>3</v>
      </c>
      <c r="CF288" s="211" t="s">
        <v>2979</v>
      </c>
      <c r="CG288" s="4">
        <v>3</v>
      </c>
      <c r="CL288" s="14">
        <v>4</v>
      </c>
    </row>
    <row r="289" spans="1:102" ht="30" x14ac:dyDescent="0.25">
      <c r="A289" s="3">
        <v>288</v>
      </c>
      <c r="B289" s="3">
        <v>226</v>
      </c>
      <c r="C289" s="21">
        <v>226</v>
      </c>
      <c r="D289" s="898" t="s">
        <v>332</v>
      </c>
      <c r="G289" s="370">
        <v>374</v>
      </c>
      <c r="H289" s="3">
        <v>374</v>
      </c>
      <c r="I289" s="12">
        <v>332</v>
      </c>
      <c r="L289" s="3">
        <v>1</v>
      </c>
      <c r="M289" s="3">
        <v>1</v>
      </c>
      <c r="S289" s="3">
        <v>1</v>
      </c>
      <c r="W289" s="436" t="s">
        <v>2971</v>
      </c>
      <c r="X289" s="436" t="s">
        <v>2971</v>
      </c>
      <c r="Y289" s="1256"/>
      <c r="Z289" s="211" t="s">
        <v>3324</v>
      </c>
      <c r="AA289" s="11" t="s">
        <v>3352</v>
      </c>
      <c r="AB289" s="11"/>
      <c r="AC289" s="11"/>
      <c r="AD289" s="687" t="s">
        <v>3327</v>
      </c>
      <c r="AE289" s="6" t="s">
        <v>3353</v>
      </c>
      <c r="AH289" s="4">
        <v>6</v>
      </c>
      <c r="AI289" s="254" t="s">
        <v>2967</v>
      </c>
      <c r="AJ289" s="6"/>
      <c r="AK289" s="6" t="s">
        <v>3343</v>
      </c>
      <c r="AL289" s="222">
        <v>45</v>
      </c>
      <c r="AN289" s="222">
        <v>12</v>
      </c>
      <c r="AP289" s="222">
        <v>1</v>
      </c>
      <c r="AR289" s="222">
        <v>20</v>
      </c>
      <c r="AV289" s="6" t="s">
        <v>3016</v>
      </c>
      <c r="AW289" s="222">
        <v>21</v>
      </c>
      <c r="BB289" s="1205"/>
      <c r="BC289" s="3">
        <v>1</v>
      </c>
      <c r="BE289" s="211" t="s">
        <v>3344</v>
      </c>
      <c r="BF289" s="3" t="s">
        <v>3345</v>
      </c>
      <c r="BH289" s="11" t="s">
        <v>3346</v>
      </c>
      <c r="BI289" s="3" t="s">
        <v>3354</v>
      </c>
      <c r="BK289" s="13">
        <v>110</v>
      </c>
      <c r="BN289" s="211" t="s">
        <v>3054</v>
      </c>
      <c r="BO289" s="11">
        <v>1</v>
      </c>
      <c r="BQ289" s="11" t="s">
        <v>3350</v>
      </c>
      <c r="BR289" s="4">
        <v>13</v>
      </c>
      <c r="BU289" s="4">
        <v>220</v>
      </c>
      <c r="BW289" s="211" t="s">
        <v>3312</v>
      </c>
      <c r="BX289" s="4">
        <v>1</v>
      </c>
      <c r="CC289" s="14">
        <v>3</v>
      </c>
      <c r="CF289" s="211" t="s">
        <v>2979</v>
      </c>
      <c r="CG289" s="4">
        <v>3</v>
      </c>
      <c r="CL289" s="14">
        <v>4</v>
      </c>
    </row>
    <row r="290" spans="1:102" ht="30" x14ac:dyDescent="0.25">
      <c r="A290" s="3">
        <v>289</v>
      </c>
      <c r="B290" s="3">
        <v>227</v>
      </c>
      <c r="C290" s="21">
        <v>227</v>
      </c>
      <c r="D290" s="898" t="s">
        <v>333</v>
      </c>
      <c r="G290" s="370">
        <v>456</v>
      </c>
      <c r="H290" s="3">
        <v>456</v>
      </c>
      <c r="I290" s="12">
        <v>478</v>
      </c>
      <c r="W290" s="436" t="s">
        <v>2971</v>
      </c>
      <c r="X290" s="436" t="s">
        <v>2971</v>
      </c>
      <c r="Y290" s="1256"/>
      <c r="Z290" s="211" t="s">
        <v>3324</v>
      </c>
      <c r="AA290" s="11"/>
      <c r="AB290" s="11"/>
      <c r="AC290" s="11"/>
      <c r="AD290" s="687" t="s">
        <v>3328</v>
      </c>
      <c r="AE290" s="6" t="s">
        <v>3355</v>
      </c>
      <c r="AF290" s="688">
        <v>37773</v>
      </c>
      <c r="AG290" s="209"/>
      <c r="AH290" s="4">
        <v>9</v>
      </c>
      <c r="AI290" s="254" t="s">
        <v>2967</v>
      </c>
      <c r="AJ290" s="6"/>
      <c r="AK290" s="6" t="s">
        <v>3343</v>
      </c>
      <c r="AL290" s="336">
        <v>37</v>
      </c>
      <c r="AM290" s="102"/>
      <c r="AN290" s="336">
        <v>5</v>
      </c>
      <c r="AO290" s="102"/>
      <c r="AP290" s="336">
        <v>4</v>
      </c>
      <c r="AQ290" s="102"/>
      <c r="AR290" s="336">
        <v>38</v>
      </c>
      <c r="AS290" s="102"/>
      <c r="AT290" s="102"/>
      <c r="AU290" s="102"/>
      <c r="AV290" s="6" t="s">
        <v>3016</v>
      </c>
      <c r="AW290" s="336">
        <v>15</v>
      </c>
      <c r="AX290" s="102"/>
      <c r="BB290" s="1205"/>
      <c r="BC290" s="3">
        <v>1</v>
      </c>
      <c r="BE290" s="211" t="s">
        <v>3344</v>
      </c>
      <c r="BF290" s="3" t="s">
        <v>3356</v>
      </c>
      <c r="BH290" s="11" t="s">
        <v>3346</v>
      </c>
      <c r="BI290" s="3" t="s">
        <v>3357</v>
      </c>
      <c r="BK290" s="13">
        <v>110</v>
      </c>
      <c r="BN290" s="211" t="s">
        <v>3054</v>
      </c>
      <c r="BO290" s="11">
        <v>2</v>
      </c>
      <c r="BQ290" s="11" t="s">
        <v>3350</v>
      </c>
      <c r="BR290" s="4">
        <v>7</v>
      </c>
      <c r="BU290" s="4">
        <v>220</v>
      </c>
      <c r="BW290" s="211" t="s">
        <v>3312</v>
      </c>
      <c r="BX290" s="4">
        <v>1</v>
      </c>
      <c r="CC290" s="14">
        <v>3</v>
      </c>
      <c r="CF290" s="211" t="s">
        <v>2979</v>
      </c>
      <c r="CG290" s="4">
        <v>2</v>
      </c>
      <c r="CL290" s="14">
        <v>4</v>
      </c>
    </row>
    <row r="291" spans="1:102" ht="87" customHeight="1" x14ac:dyDescent="0.25">
      <c r="A291" s="3">
        <v>290</v>
      </c>
      <c r="B291" s="3">
        <v>228</v>
      </c>
      <c r="C291" s="21">
        <v>228</v>
      </c>
      <c r="D291" s="898" t="s">
        <v>334</v>
      </c>
      <c r="G291" s="370">
        <v>1237</v>
      </c>
      <c r="H291" s="3">
        <v>1237</v>
      </c>
      <c r="I291" s="12">
        <v>1156</v>
      </c>
      <c r="L291" s="3">
        <v>1</v>
      </c>
      <c r="W291" s="436" t="s">
        <v>2971</v>
      </c>
      <c r="X291" s="436" t="s">
        <v>2971</v>
      </c>
      <c r="Y291" s="1256"/>
      <c r="Z291" s="211" t="s">
        <v>3324</v>
      </c>
      <c r="AA291" s="11" t="s">
        <v>3340</v>
      </c>
      <c r="AB291" s="11" t="s">
        <v>3341</v>
      </c>
      <c r="AC291" s="11"/>
      <c r="AD291" s="687" t="s">
        <v>3330</v>
      </c>
      <c r="AE291" s="6" t="s">
        <v>3358</v>
      </c>
      <c r="AF291" s="688">
        <v>38565</v>
      </c>
      <c r="AG291" s="209"/>
      <c r="AH291" s="4">
        <v>6</v>
      </c>
      <c r="AI291" s="254" t="s">
        <v>2967</v>
      </c>
      <c r="AJ291" s="6"/>
      <c r="AK291" s="6" t="s">
        <v>3343</v>
      </c>
      <c r="AL291" s="222">
        <v>45</v>
      </c>
      <c r="AN291" s="222">
        <v>12</v>
      </c>
      <c r="AP291" s="222">
        <v>1</v>
      </c>
      <c r="AR291" s="222">
        <v>23</v>
      </c>
      <c r="AV291" s="6" t="s">
        <v>3016</v>
      </c>
      <c r="AW291" s="222">
        <v>19</v>
      </c>
      <c r="BB291" s="1205"/>
      <c r="BC291" s="3">
        <v>1</v>
      </c>
      <c r="BE291" s="211" t="s">
        <v>3344</v>
      </c>
      <c r="BF291" s="3" t="s">
        <v>3349</v>
      </c>
      <c r="BH291" s="11" t="s">
        <v>3346</v>
      </c>
      <c r="BI291" s="3" t="s">
        <v>3359</v>
      </c>
      <c r="BK291" s="13">
        <v>110</v>
      </c>
      <c r="BN291" s="211" t="s">
        <v>3054</v>
      </c>
      <c r="BO291" s="11">
        <v>2</v>
      </c>
      <c r="BQ291" s="11" t="s">
        <v>3350</v>
      </c>
      <c r="BR291" s="4">
        <v>14</v>
      </c>
      <c r="BU291" s="4">
        <v>220</v>
      </c>
      <c r="BW291" s="211" t="s">
        <v>3312</v>
      </c>
      <c r="BX291" s="4">
        <v>0</v>
      </c>
      <c r="CC291" s="14">
        <v>3</v>
      </c>
      <c r="CF291" s="211" t="s">
        <v>2979</v>
      </c>
      <c r="CG291" s="4">
        <v>0</v>
      </c>
      <c r="CL291" s="14">
        <v>4</v>
      </c>
    </row>
    <row r="292" spans="1:102" ht="30" x14ac:dyDescent="0.25">
      <c r="A292" s="3">
        <v>291</v>
      </c>
      <c r="B292" s="3">
        <v>229</v>
      </c>
      <c r="C292" s="21">
        <v>229</v>
      </c>
      <c r="D292" s="898" t="s">
        <v>335</v>
      </c>
      <c r="G292" s="370">
        <v>634</v>
      </c>
      <c r="H292" s="3" t="s">
        <v>3331</v>
      </c>
      <c r="I292" s="12">
        <v>634</v>
      </c>
      <c r="W292" s="436" t="s">
        <v>2971</v>
      </c>
      <c r="X292" s="436" t="s">
        <v>2971</v>
      </c>
      <c r="Y292" s="1256"/>
      <c r="Z292" s="211" t="s">
        <v>3324</v>
      </c>
      <c r="AA292" s="11"/>
      <c r="AB292" s="11"/>
      <c r="AC292" s="11"/>
      <c r="AD292" s="366"/>
      <c r="AE292" s="51"/>
      <c r="AF292" s="51"/>
      <c r="AG292" s="52"/>
      <c r="AH292" s="4">
        <v>8</v>
      </c>
      <c r="AI292" s="254" t="s">
        <v>2967</v>
      </c>
      <c r="AJ292" s="6"/>
      <c r="AK292" s="6" t="s">
        <v>3343</v>
      </c>
      <c r="AL292" s="222">
        <v>57</v>
      </c>
      <c r="AN292" s="222">
        <v>6</v>
      </c>
      <c r="AP292" s="222">
        <v>1</v>
      </c>
      <c r="AR292" s="222">
        <v>14</v>
      </c>
      <c r="AV292" s="6" t="s">
        <v>3016</v>
      </c>
      <c r="AW292" s="222">
        <v>21</v>
      </c>
      <c r="BB292" s="1205"/>
      <c r="BC292" s="3">
        <v>1</v>
      </c>
      <c r="BE292" s="211" t="s">
        <v>3344</v>
      </c>
      <c r="BF292" s="3" t="s">
        <v>3360</v>
      </c>
      <c r="BH292" s="11" t="s">
        <v>3346</v>
      </c>
      <c r="BI292" s="3" t="s">
        <v>3361</v>
      </c>
      <c r="BK292" s="13">
        <v>110</v>
      </c>
      <c r="BN292" s="211" t="s">
        <v>3054</v>
      </c>
      <c r="BO292" s="11">
        <v>1</v>
      </c>
      <c r="BQ292" s="11" t="s">
        <v>3350</v>
      </c>
      <c r="BR292" s="4">
        <v>7</v>
      </c>
      <c r="BU292" s="4">
        <v>220</v>
      </c>
      <c r="BW292" s="211" t="s">
        <v>3312</v>
      </c>
      <c r="BX292" s="4">
        <v>1</v>
      </c>
      <c r="CC292" s="14">
        <v>3</v>
      </c>
      <c r="CF292" s="211" t="s">
        <v>2979</v>
      </c>
      <c r="CG292" s="4">
        <v>6</v>
      </c>
      <c r="CL292" s="14">
        <v>4</v>
      </c>
    </row>
    <row r="293" spans="1:102" ht="30" x14ac:dyDescent="0.25">
      <c r="A293" s="3">
        <v>292</v>
      </c>
      <c r="B293" s="3">
        <v>230</v>
      </c>
      <c r="C293" s="21">
        <v>230</v>
      </c>
      <c r="D293" s="898" t="s">
        <v>336</v>
      </c>
      <c r="G293" s="370">
        <v>601</v>
      </c>
      <c r="H293" s="3">
        <v>601</v>
      </c>
      <c r="I293" s="12">
        <v>450</v>
      </c>
      <c r="L293" s="3">
        <v>1</v>
      </c>
      <c r="M293" s="3">
        <v>1</v>
      </c>
      <c r="S293" s="3">
        <v>1</v>
      </c>
      <c r="W293" s="436" t="s">
        <v>2971</v>
      </c>
      <c r="X293" s="436" t="s">
        <v>2971</v>
      </c>
      <c r="Y293" s="1256"/>
      <c r="Z293" s="211" t="s">
        <v>3324</v>
      </c>
      <c r="AA293" s="11"/>
      <c r="AB293" s="11" t="s">
        <v>3352</v>
      </c>
      <c r="AC293" s="11"/>
      <c r="AD293" s="687" t="s">
        <v>3328</v>
      </c>
      <c r="AE293" s="6" t="s">
        <v>3338</v>
      </c>
      <c r="AF293" s="688">
        <v>37926</v>
      </c>
      <c r="AG293" s="209"/>
      <c r="AH293" s="4">
        <v>7</v>
      </c>
      <c r="AI293" s="254" t="s">
        <v>2967</v>
      </c>
      <c r="AJ293" s="6"/>
      <c r="AK293" s="6" t="s">
        <v>3343</v>
      </c>
      <c r="AL293" s="222">
        <v>41</v>
      </c>
      <c r="AN293" s="222">
        <v>8</v>
      </c>
      <c r="AP293" s="222">
        <v>7</v>
      </c>
      <c r="AR293" s="222">
        <v>25</v>
      </c>
      <c r="AV293" s="6" t="s">
        <v>3016</v>
      </c>
      <c r="AW293" s="222">
        <v>19</v>
      </c>
      <c r="BB293" s="1205"/>
      <c r="BC293" s="3">
        <v>1</v>
      </c>
      <c r="BE293" s="211" t="s">
        <v>3344</v>
      </c>
      <c r="BF293" s="3" t="s">
        <v>3345</v>
      </c>
      <c r="BH293" s="11" t="s">
        <v>3346</v>
      </c>
      <c r="BI293" s="3" t="s">
        <v>3354</v>
      </c>
      <c r="BK293" s="13">
        <v>110</v>
      </c>
      <c r="BN293" s="211" t="s">
        <v>3054</v>
      </c>
      <c r="BO293" s="11">
        <v>2</v>
      </c>
      <c r="BQ293" s="11" t="s">
        <v>3350</v>
      </c>
      <c r="BR293" s="4">
        <v>10</v>
      </c>
      <c r="BU293" s="4">
        <v>220</v>
      </c>
      <c r="BW293" s="211" t="s">
        <v>3312</v>
      </c>
      <c r="BX293" s="4">
        <v>1</v>
      </c>
      <c r="CC293" s="14">
        <v>3</v>
      </c>
      <c r="CF293" s="211" t="s">
        <v>2979</v>
      </c>
      <c r="CG293" s="4">
        <v>5</v>
      </c>
      <c r="CL293" s="14">
        <v>4</v>
      </c>
    </row>
    <row r="294" spans="1:102" ht="70.5" customHeight="1" x14ac:dyDescent="0.25">
      <c r="A294" s="3">
        <v>293</v>
      </c>
      <c r="B294" s="3">
        <v>231</v>
      </c>
      <c r="C294" s="21">
        <v>231</v>
      </c>
      <c r="D294" s="898" t="s">
        <v>337</v>
      </c>
      <c r="G294" s="370">
        <v>535</v>
      </c>
      <c r="H294" s="3">
        <v>535</v>
      </c>
      <c r="I294" s="12">
        <v>402</v>
      </c>
      <c r="L294" s="3">
        <v>1</v>
      </c>
      <c r="M294" s="3">
        <v>1</v>
      </c>
      <c r="S294" s="3">
        <v>1</v>
      </c>
      <c r="W294" s="436" t="s">
        <v>2971</v>
      </c>
      <c r="X294" s="436" t="s">
        <v>2971</v>
      </c>
      <c r="Y294" s="1256"/>
      <c r="Z294" s="211" t="s">
        <v>3324</v>
      </c>
      <c r="AA294" s="11"/>
      <c r="AB294" s="11" t="s">
        <v>3352</v>
      </c>
      <c r="AC294" s="11"/>
      <c r="AD294" s="687" t="s">
        <v>3328</v>
      </c>
      <c r="AE294" s="6" t="s">
        <v>3338</v>
      </c>
      <c r="AF294" s="688">
        <v>37926</v>
      </c>
      <c r="AG294" s="209"/>
      <c r="AH294" s="4">
        <v>7</v>
      </c>
      <c r="AI294" s="254" t="s">
        <v>2967</v>
      </c>
      <c r="AJ294" s="6"/>
      <c r="AK294" s="6" t="s">
        <v>3343</v>
      </c>
      <c r="AL294" s="222">
        <v>29</v>
      </c>
      <c r="AN294" s="222">
        <v>25</v>
      </c>
      <c r="AP294" s="222">
        <v>3</v>
      </c>
      <c r="AR294" s="222">
        <v>32</v>
      </c>
      <c r="AV294" s="6" t="s">
        <v>3016</v>
      </c>
      <c r="AW294" s="222">
        <v>11</v>
      </c>
      <c r="BB294" s="1205"/>
      <c r="BC294" s="3">
        <v>1</v>
      </c>
      <c r="BE294" s="211" t="s">
        <v>3344</v>
      </c>
      <c r="BF294" s="3" t="s">
        <v>3356</v>
      </c>
      <c r="BH294" s="11" t="s">
        <v>3346</v>
      </c>
      <c r="BI294" s="3" t="s">
        <v>3362</v>
      </c>
      <c r="BK294" s="13">
        <v>110</v>
      </c>
      <c r="BN294" s="211" t="s">
        <v>3054</v>
      </c>
      <c r="BO294" s="11">
        <v>1</v>
      </c>
      <c r="BQ294" s="11" t="s">
        <v>3350</v>
      </c>
      <c r="BR294" s="4">
        <v>26</v>
      </c>
      <c r="BU294" s="4">
        <v>220</v>
      </c>
      <c r="BW294" s="211" t="s">
        <v>3312</v>
      </c>
      <c r="BX294" s="4">
        <v>1</v>
      </c>
      <c r="CC294" s="14">
        <v>3</v>
      </c>
      <c r="CF294" s="211" t="s">
        <v>2979</v>
      </c>
      <c r="CG294" s="4">
        <v>2</v>
      </c>
      <c r="CL294" s="14">
        <v>4</v>
      </c>
    </row>
    <row r="295" spans="1:102" ht="84" customHeight="1" x14ac:dyDescent="0.25">
      <c r="A295" s="3">
        <v>294</v>
      </c>
      <c r="B295" s="3">
        <v>232</v>
      </c>
      <c r="C295" s="21">
        <v>232</v>
      </c>
      <c r="D295" s="898" t="s">
        <v>338</v>
      </c>
      <c r="G295" s="370">
        <v>1073</v>
      </c>
      <c r="H295" s="3">
        <v>1073</v>
      </c>
      <c r="I295" s="12">
        <v>1228</v>
      </c>
      <c r="W295" s="436" t="s">
        <v>2971</v>
      </c>
      <c r="X295" s="436" t="s">
        <v>2971</v>
      </c>
      <c r="Y295" s="1256"/>
      <c r="Z295" s="211" t="s">
        <v>3324</v>
      </c>
      <c r="AA295" s="11"/>
      <c r="AB295" s="11"/>
      <c r="AC295" s="11"/>
      <c r="AD295" s="687" t="s">
        <v>3330</v>
      </c>
      <c r="AE295" s="6" t="s">
        <v>3339</v>
      </c>
      <c r="AF295" s="688">
        <v>38687</v>
      </c>
      <c r="AG295" s="209"/>
      <c r="AH295" s="4">
        <v>6</v>
      </c>
      <c r="AI295" s="254" t="s">
        <v>2967</v>
      </c>
      <c r="AJ295" s="6"/>
      <c r="AK295" s="6" t="s">
        <v>3343</v>
      </c>
      <c r="AL295" s="222">
        <v>20</v>
      </c>
      <c r="AN295" s="222">
        <v>7</v>
      </c>
      <c r="AP295" s="4">
        <v>5</v>
      </c>
      <c r="AR295" s="4">
        <v>43</v>
      </c>
      <c r="AV295" s="6" t="s">
        <v>3016</v>
      </c>
      <c r="AW295" s="4">
        <v>25</v>
      </c>
      <c r="BB295" s="1205"/>
      <c r="BC295" s="3">
        <v>1</v>
      </c>
      <c r="BE295" s="211" t="s">
        <v>3344</v>
      </c>
      <c r="BF295" s="3" t="s">
        <v>3345</v>
      </c>
      <c r="BH295" s="11" t="s">
        <v>3346</v>
      </c>
      <c r="BI295" s="3" t="s">
        <v>3361</v>
      </c>
      <c r="BK295" s="13">
        <v>110</v>
      </c>
      <c r="BN295" s="211" t="s">
        <v>3054</v>
      </c>
      <c r="BO295" s="11">
        <v>1</v>
      </c>
      <c r="BQ295" s="11" t="s">
        <v>3350</v>
      </c>
      <c r="BR295" s="4">
        <v>8</v>
      </c>
      <c r="BU295" s="4">
        <v>220</v>
      </c>
      <c r="BW295" s="211" t="s">
        <v>3312</v>
      </c>
      <c r="BX295" s="4">
        <v>1</v>
      </c>
      <c r="CC295" s="14">
        <v>3</v>
      </c>
      <c r="CF295" s="211" t="s">
        <v>2979</v>
      </c>
      <c r="CG295" s="4">
        <v>4</v>
      </c>
      <c r="CL295" s="14">
        <v>4</v>
      </c>
    </row>
    <row r="296" spans="1:102" ht="68.25" customHeight="1" x14ac:dyDescent="0.25">
      <c r="A296" s="3">
        <v>295</v>
      </c>
      <c r="B296" s="3">
        <v>233</v>
      </c>
      <c r="C296" s="21">
        <v>233</v>
      </c>
      <c r="D296" s="898" t="s">
        <v>339</v>
      </c>
      <c r="G296" s="370">
        <v>978</v>
      </c>
      <c r="H296" s="3">
        <v>978</v>
      </c>
      <c r="I296" s="12">
        <v>962</v>
      </c>
      <c r="L296" s="3">
        <v>1</v>
      </c>
      <c r="M296" s="3">
        <v>1</v>
      </c>
      <c r="S296" s="3">
        <v>1</v>
      </c>
      <c r="W296" s="436" t="s">
        <v>2971</v>
      </c>
      <c r="X296" s="436" t="s">
        <v>2971</v>
      </c>
      <c r="Y296" s="1256"/>
      <c r="Z296" s="211" t="s">
        <v>3324</v>
      </c>
      <c r="AA296" s="11"/>
      <c r="AB296" s="11" t="s">
        <v>3363</v>
      </c>
      <c r="AC296" s="11"/>
      <c r="AD296" s="687" t="s">
        <v>3330</v>
      </c>
      <c r="AE296" s="6" t="s">
        <v>3339</v>
      </c>
      <c r="AF296" s="688">
        <v>38687</v>
      </c>
      <c r="AG296" s="209"/>
      <c r="AH296" s="4">
        <v>6</v>
      </c>
      <c r="AI296" s="254" t="s">
        <v>2967</v>
      </c>
      <c r="AJ296" s="6"/>
      <c r="AK296" s="6" t="s">
        <v>3343</v>
      </c>
      <c r="AL296" s="66" t="s">
        <v>1101</v>
      </c>
      <c r="AM296" s="66"/>
      <c r="AN296" s="66" t="s">
        <v>1101</v>
      </c>
      <c r="AO296" s="66"/>
      <c r="AP296" s="66" t="s">
        <v>1101</v>
      </c>
      <c r="AQ296" s="66"/>
      <c r="AR296" s="66" t="s">
        <v>1101</v>
      </c>
      <c r="AS296" s="66"/>
      <c r="AT296" s="66"/>
      <c r="AU296" s="66"/>
      <c r="AV296" s="6" t="s">
        <v>3016</v>
      </c>
      <c r="AW296" s="66" t="s">
        <v>1101</v>
      </c>
      <c r="AX296" s="66"/>
      <c r="BB296" s="1214"/>
      <c r="BE296" s="211" t="s">
        <v>3344</v>
      </c>
      <c r="BF296" s="3" t="s">
        <v>3364</v>
      </c>
      <c r="BH296" s="11" t="s">
        <v>3346</v>
      </c>
      <c r="BI296" s="3" t="s">
        <v>3354</v>
      </c>
      <c r="BK296" s="13">
        <v>110</v>
      </c>
      <c r="BN296" s="211" t="s">
        <v>3054</v>
      </c>
      <c r="BO296" s="4"/>
      <c r="BQ296" s="11" t="s">
        <v>3350</v>
      </c>
      <c r="BR296" s="4">
        <v>11</v>
      </c>
      <c r="BU296" s="4">
        <v>220</v>
      </c>
      <c r="BW296" s="211" t="s">
        <v>3312</v>
      </c>
      <c r="CC296" s="14">
        <v>3</v>
      </c>
      <c r="CL296" s="14">
        <v>4</v>
      </c>
    </row>
    <row r="297" spans="1:102" ht="86.25" customHeight="1" x14ac:dyDescent="0.25">
      <c r="A297" s="3">
        <v>296</v>
      </c>
      <c r="B297" s="3">
        <v>234</v>
      </c>
      <c r="C297" s="21">
        <v>234</v>
      </c>
      <c r="D297" s="898" t="s">
        <v>340</v>
      </c>
      <c r="G297" s="372">
        <v>288</v>
      </c>
      <c r="K297" s="3">
        <v>1</v>
      </c>
      <c r="L297" s="3">
        <v>1</v>
      </c>
      <c r="Q297" s="3">
        <v>1</v>
      </c>
      <c r="W297" s="436" t="s">
        <v>3320</v>
      </c>
      <c r="X297" s="436" t="s">
        <v>3038</v>
      </c>
      <c r="Y297" s="1256"/>
      <c r="Z297" s="211" t="s">
        <v>3365</v>
      </c>
      <c r="AA297" s="11" t="s">
        <v>3366</v>
      </c>
      <c r="AB297" s="11"/>
      <c r="AC297" s="11"/>
      <c r="AD297" s="366"/>
      <c r="AE297" s="51"/>
      <c r="AF297" s="51"/>
      <c r="AG297" s="52"/>
      <c r="AH297" s="52"/>
      <c r="AI297" s="438" t="s">
        <v>3238</v>
      </c>
      <c r="AJ297" s="6" t="s">
        <v>3367</v>
      </c>
      <c r="AK297" s="6" t="s">
        <v>3368</v>
      </c>
      <c r="AL297" s="4">
        <v>30.8</v>
      </c>
      <c r="AM297" s="4">
        <v>0.36</v>
      </c>
      <c r="AN297" s="4">
        <v>33.5</v>
      </c>
      <c r="AO297" s="4">
        <v>0.33</v>
      </c>
      <c r="AP297" s="4">
        <v>9.4</v>
      </c>
      <c r="AQ297" s="4">
        <v>0.22</v>
      </c>
      <c r="AR297" s="4">
        <v>23.3</v>
      </c>
      <c r="AS297" s="4">
        <v>0.26</v>
      </c>
      <c r="AV297" s="6" t="s">
        <v>3016</v>
      </c>
      <c r="AW297" s="43" t="s">
        <v>3369</v>
      </c>
      <c r="AX297" s="43"/>
      <c r="BC297" s="3">
        <v>1</v>
      </c>
      <c r="BE297" s="211" t="s">
        <v>3370</v>
      </c>
      <c r="BF297" s="3">
        <v>-5.6</v>
      </c>
      <c r="BG297" s="10" t="s">
        <v>3371</v>
      </c>
      <c r="BL297" s="3">
        <v>1</v>
      </c>
      <c r="BN297" s="211" t="s">
        <v>3054</v>
      </c>
      <c r="BO297" s="4">
        <v>0</v>
      </c>
      <c r="CD297" s="4">
        <v>3</v>
      </c>
    </row>
    <row r="298" spans="1:102" ht="60" x14ac:dyDescent="0.25">
      <c r="A298" s="3">
        <v>297</v>
      </c>
      <c r="B298" s="3">
        <v>235</v>
      </c>
      <c r="C298" s="21">
        <v>235</v>
      </c>
      <c r="D298" s="898" t="s">
        <v>342</v>
      </c>
      <c r="G298" s="370">
        <v>66</v>
      </c>
      <c r="J298" s="3">
        <v>1</v>
      </c>
      <c r="L298" s="3">
        <v>1</v>
      </c>
      <c r="W298" s="254" t="s">
        <v>3320</v>
      </c>
      <c r="X298" s="254" t="s">
        <v>3320</v>
      </c>
      <c r="Y298" s="1257"/>
      <c r="Z298" s="211"/>
      <c r="AA298" s="11" t="s">
        <v>3372</v>
      </c>
      <c r="AB298" s="11"/>
      <c r="AC298" s="11"/>
      <c r="AE298" s="6">
        <v>1999</v>
      </c>
      <c r="AI298" s="254" t="s">
        <v>2981</v>
      </c>
      <c r="AJ298" s="6"/>
      <c r="BB298" s="1205"/>
      <c r="BC298" s="4"/>
      <c r="BH298" s="11" t="s">
        <v>3373</v>
      </c>
      <c r="BI298" s="3" t="s">
        <v>3374</v>
      </c>
      <c r="BL298" s="3">
        <v>10</v>
      </c>
      <c r="BO298" s="4"/>
      <c r="BQ298" s="11" t="s">
        <v>3375</v>
      </c>
      <c r="BR298" s="4">
        <v>11.36</v>
      </c>
      <c r="BU298" s="4">
        <v>20</v>
      </c>
    </row>
    <row r="299" spans="1:102" ht="60" x14ac:dyDescent="0.25">
      <c r="A299" s="3">
        <v>298</v>
      </c>
      <c r="B299" s="3">
        <v>236</v>
      </c>
      <c r="C299" s="21">
        <v>236</v>
      </c>
      <c r="D299" s="898" t="s">
        <v>343</v>
      </c>
      <c r="G299" s="370">
        <v>120</v>
      </c>
      <c r="J299" s="3">
        <v>1</v>
      </c>
      <c r="L299" s="3">
        <v>1</v>
      </c>
      <c r="W299" s="254" t="s">
        <v>3320</v>
      </c>
      <c r="X299" s="254" t="s">
        <v>3320</v>
      </c>
      <c r="Y299" s="1257"/>
      <c r="Z299" s="211"/>
      <c r="AA299" s="11" t="s">
        <v>3372</v>
      </c>
      <c r="AB299" s="11"/>
      <c r="AC299" s="11"/>
      <c r="AE299" s="6">
        <v>2000</v>
      </c>
      <c r="AI299" s="254" t="s">
        <v>2981</v>
      </c>
      <c r="AJ299" s="6"/>
      <c r="BB299" s="1215"/>
      <c r="BC299" s="4"/>
      <c r="BH299" s="11" t="s">
        <v>3373</v>
      </c>
      <c r="BI299" s="3" t="s">
        <v>3376</v>
      </c>
      <c r="BL299" s="3">
        <v>10</v>
      </c>
      <c r="BO299" s="4"/>
      <c r="BQ299" s="11" t="s">
        <v>3375</v>
      </c>
      <c r="BR299" s="4">
        <v>9.93</v>
      </c>
      <c r="BU299" s="4">
        <v>20</v>
      </c>
    </row>
    <row r="300" spans="1:102" ht="60" x14ac:dyDescent="0.25">
      <c r="A300" s="3">
        <v>299</v>
      </c>
      <c r="B300" s="3">
        <v>237</v>
      </c>
      <c r="C300" s="21">
        <v>237</v>
      </c>
      <c r="D300" s="898" t="s">
        <v>344</v>
      </c>
      <c r="G300" s="370">
        <v>349</v>
      </c>
      <c r="J300" s="3">
        <v>1</v>
      </c>
      <c r="L300" s="3">
        <v>1</v>
      </c>
      <c r="W300" s="254" t="s">
        <v>3320</v>
      </c>
      <c r="X300" s="254" t="s">
        <v>3320</v>
      </c>
      <c r="Y300" s="1257"/>
      <c r="Z300" s="211"/>
      <c r="AA300" s="11" t="s">
        <v>3372</v>
      </c>
      <c r="AB300" s="11"/>
      <c r="AC300" s="11"/>
      <c r="AE300" s="6">
        <v>2000</v>
      </c>
      <c r="AI300" s="254" t="s">
        <v>2981</v>
      </c>
      <c r="AJ300" s="6"/>
      <c r="BB300" s="1215"/>
      <c r="BC300" s="4"/>
      <c r="BH300" s="11" t="s">
        <v>3373</v>
      </c>
      <c r="BI300" s="3">
        <v>-8.9499999999999993</v>
      </c>
      <c r="BL300" s="3">
        <v>10</v>
      </c>
      <c r="BO300" s="4"/>
      <c r="BQ300" s="11" t="s">
        <v>3375</v>
      </c>
      <c r="BR300" s="4">
        <v>6</v>
      </c>
      <c r="BU300" s="4">
        <v>20</v>
      </c>
    </row>
    <row r="301" spans="1:102" ht="15" x14ac:dyDescent="0.25">
      <c r="A301" s="3">
        <v>300</v>
      </c>
      <c r="B301" s="3">
        <v>238</v>
      </c>
      <c r="C301" s="21">
        <v>238</v>
      </c>
      <c r="D301" s="904" t="s">
        <v>345</v>
      </c>
      <c r="G301" s="370">
        <v>91</v>
      </c>
      <c r="Q301" s="3">
        <v>1</v>
      </c>
      <c r="W301" s="254" t="s">
        <v>3320</v>
      </c>
      <c r="X301" s="254" t="s">
        <v>3320</v>
      </c>
      <c r="Y301" s="1257"/>
      <c r="Z301" s="211"/>
      <c r="AA301" s="11" t="s">
        <v>3377</v>
      </c>
      <c r="AB301" s="11"/>
      <c r="AC301" s="11"/>
      <c r="AE301" s="6">
        <v>2000</v>
      </c>
      <c r="AI301" s="254" t="s">
        <v>3123</v>
      </c>
      <c r="AJ301" s="6"/>
      <c r="BB301" s="182"/>
      <c r="BC301" s="4"/>
      <c r="BH301" s="11" t="s">
        <v>3373</v>
      </c>
      <c r="BO301" s="4"/>
    </row>
    <row r="302" spans="1:102" ht="60" x14ac:dyDescent="0.25">
      <c r="A302" s="3">
        <v>301</v>
      </c>
      <c r="B302" s="3">
        <v>239</v>
      </c>
      <c r="C302" s="21">
        <v>239</v>
      </c>
      <c r="D302" s="898" t="s">
        <v>346</v>
      </c>
      <c r="G302" s="370">
        <v>19</v>
      </c>
      <c r="J302" s="3">
        <v>1</v>
      </c>
      <c r="L302" s="3">
        <v>1</v>
      </c>
      <c r="W302" s="254" t="s">
        <v>3320</v>
      </c>
      <c r="X302" s="254" t="s">
        <v>3320</v>
      </c>
      <c r="Y302" s="1257"/>
      <c r="Z302" s="211"/>
      <c r="AA302" s="11" t="s">
        <v>3372</v>
      </c>
      <c r="AB302" s="11"/>
      <c r="AC302" s="11"/>
      <c r="AE302" s="6">
        <v>2001</v>
      </c>
      <c r="AI302" s="254" t="s">
        <v>3378</v>
      </c>
      <c r="AJ302" s="6"/>
      <c r="BB302" s="1215"/>
      <c r="BC302" s="4"/>
      <c r="BH302" s="11" t="s">
        <v>3373</v>
      </c>
      <c r="BI302" s="3">
        <v>12</v>
      </c>
      <c r="BL302" s="3">
        <v>10</v>
      </c>
      <c r="BO302" s="4"/>
    </row>
    <row r="303" spans="1:102" s="1091" customFormat="1" ht="45" x14ac:dyDescent="0.25">
      <c r="A303" s="1063">
        <v>302</v>
      </c>
      <c r="B303" s="1063">
        <v>240</v>
      </c>
      <c r="C303" s="21">
        <v>240</v>
      </c>
      <c r="D303" s="1074" t="s">
        <v>347</v>
      </c>
      <c r="E303" s="1075"/>
      <c r="F303" s="1076"/>
      <c r="G303" s="1094">
        <v>58</v>
      </c>
      <c r="H303" s="1063"/>
      <c r="I303" s="1078"/>
      <c r="J303" s="1063"/>
      <c r="K303" s="1063"/>
      <c r="L303" s="1063">
        <v>1</v>
      </c>
      <c r="M303" s="1063"/>
      <c r="N303" s="1063"/>
      <c r="O303" s="1063"/>
      <c r="P303" s="1063"/>
      <c r="Q303" s="1063"/>
      <c r="R303" s="1063"/>
      <c r="S303" s="1063"/>
      <c r="T303" s="1063"/>
      <c r="U303" s="1063"/>
      <c r="V303" s="1080"/>
      <c r="W303" s="1095" t="s">
        <v>3320</v>
      </c>
      <c r="X303" s="1095" t="s">
        <v>3320</v>
      </c>
      <c r="Y303" s="1269"/>
      <c r="Z303" s="1082"/>
      <c r="AA303" s="1083" t="s">
        <v>3379</v>
      </c>
      <c r="AB303" s="1083"/>
      <c r="AC303" s="1083"/>
      <c r="AD303" s="1084"/>
      <c r="AE303" s="1085">
        <v>2002</v>
      </c>
      <c r="AF303" s="1085"/>
      <c r="AG303" s="1088"/>
      <c r="AH303" s="1088"/>
      <c r="AI303" s="1095" t="s">
        <v>2981</v>
      </c>
      <c r="AJ303" s="1085"/>
      <c r="AK303" s="1085"/>
      <c r="AL303" s="1088"/>
      <c r="AM303" s="1088"/>
      <c r="AN303" s="1088"/>
      <c r="AO303" s="1088"/>
      <c r="AP303" s="1088"/>
      <c r="AQ303" s="1088"/>
      <c r="AR303" s="1088"/>
      <c r="AS303" s="1088"/>
      <c r="AT303" s="1088"/>
      <c r="AU303" s="1088"/>
      <c r="AV303" s="1085"/>
      <c r="AW303" s="1088"/>
      <c r="AX303" s="1088"/>
      <c r="AY303" s="1088"/>
      <c r="AZ303" s="1063"/>
      <c r="BA303" s="1063"/>
      <c r="BB303" s="1216"/>
      <c r="BC303" s="1088"/>
      <c r="BD303" s="1211"/>
      <c r="BE303" s="1082"/>
      <c r="BF303" s="1063"/>
      <c r="BG303" s="1090"/>
      <c r="BH303" s="1083"/>
      <c r="BI303" s="1063"/>
      <c r="BJ303" s="1090"/>
      <c r="BK303" s="1089"/>
      <c r="BL303" s="1063"/>
      <c r="BM303" s="1063"/>
      <c r="BN303" s="1082"/>
      <c r="BO303" s="4"/>
      <c r="BP303" s="1083"/>
      <c r="BQ303" s="1083"/>
      <c r="BR303" s="1088"/>
      <c r="BS303" s="1083"/>
      <c r="BT303" s="1076"/>
      <c r="BU303" s="1088"/>
      <c r="BV303" s="1088"/>
      <c r="BW303" s="1082"/>
      <c r="BX303" s="1088"/>
      <c r="BY303" s="1083"/>
      <c r="BZ303" s="1083"/>
      <c r="CA303" s="1088"/>
      <c r="CB303" s="1083"/>
      <c r="CC303" s="1076"/>
      <c r="CD303" s="1088"/>
      <c r="CE303" s="1088"/>
      <c r="CF303" s="1082"/>
      <c r="CG303" s="1088"/>
      <c r="CH303" s="1083"/>
      <c r="CI303" s="1085"/>
      <c r="CJ303" s="1088"/>
      <c r="CK303" s="1083"/>
      <c r="CL303" s="1076"/>
      <c r="CM303" s="1088"/>
      <c r="CN303" s="1088"/>
      <c r="CP303" s="1088"/>
      <c r="CQ303" s="1088"/>
      <c r="CR303" s="1088"/>
      <c r="CS303" s="1085"/>
      <c r="CT303" s="1088"/>
      <c r="CU303" s="1088"/>
      <c r="CV303" s="1089"/>
      <c r="CW303" s="1063"/>
      <c r="CX303" s="1063"/>
    </row>
    <row r="304" spans="1:102" s="1091" customFormat="1" ht="45" x14ac:dyDescent="0.25">
      <c r="A304" s="1063">
        <v>303</v>
      </c>
      <c r="B304" s="1063">
        <v>241</v>
      </c>
      <c r="C304" s="21">
        <v>241</v>
      </c>
      <c r="D304" s="1074" t="s">
        <v>348</v>
      </c>
      <c r="E304" s="1075"/>
      <c r="F304" s="1076"/>
      <c r="G304" s="1094">
        <v>106</v>
      </c>
      <c r="H304" s="1063"/>
      <c r="I304" s="1078"/>
      <c r="J304" s="1063"/>
      <c r="K304" s="1063"/>
      <c r="L304" s="1063">
        <v>1</v>
      </c>
      <c r="M304" s="1063"/>
      <c r="N304" s="1063"/>
      <c r="O304" s="1063"/>
      <c r="P304" s="1063"/>
      <c r="Q304" s="1063"/>
      <c r="R304" s="1063"/>
      <c r="S304" s="1063"/>
      <c r="T304" s="1063"/>
      <c r="U304" s="1063"/>
      <c r="V304" s="1080"/>
      <c r="W304" s="1095" t="s">
        <v>3320</v>
      </c>
      <c r="X304" s="1095" t="s">
        <v>3320</v>
      </c>
      <c r="Y304" s="1269"/>
      <c r="Z304" s="1082"/>
      <c r="AA304" s="1083" t="s">
        <v>3379</v>
      </c>
      <c r="AB304" s="1083"/>
      <c r="AC304" s="1083"/>
      <c r="AD304" s="1084"/>
      <c r="AE304" s="1085">
        <v>2001</v>
      </c>
      <c r="AF304" s="1085"/>
      <c r="AG304" s="1088"/>
      <c r="AH304" s="1088"/>
      <c r="AI304" s="1095" t="s">
        <v>2981</v>
      </c>
      <c r="AJ304" s="1096"/>
      <c r="AK304" s="1085"/>
      <c r="AL304" s="1088"/>
      <c r="AM304" s="1088"/>
      <c r="AN304" s="1088"/>
      <c r="AO304" s="1088"/>
      <c r="AP304" s="1088"/>
      <c r="AQ304" s="1088"/>
      <c r="AR304" s="1088"/>
      <c r="AS304" s="1088"/>
      <c r="AT304" s="1088"/>
      <c r="AU304" s="1088"/>
      <c r="AV304" s="1085"/>
      <c r="AW304" s="1088"/>
      <c r="AX304" s="1088"/>
      <c r="AY304" s="1088"/>
      <c r="AZ304" s="1063"/>
      <c r="BA304" s="1063"/>
      <c r="BB304" s="1216"/>
      <c r="BC304" s="1088"/>
      <c r="BD304" s="1211"/>
      <c r="BE304" s="1082"/>
      <c r="BF304" s="1063"/>
      <c r="BG304" s="1090"/>
      <c r="BH304" s="1083"/>
      <c r="BI304" s="1063"/>
      <c r="BJ304" s="1090"/>
      <c r="BK304" s="1089"/>
      <c r="BL304" s="1063"/>
      <c r="BM304" s="1063"/>
      <c r="BN304" s="1082"/>
      <c r="BO304" s="4"/>
      <c r="BP304" s="1083"/>
      <c r="BQ304" s="1083"/>
      <c r="BR304" s="1088"/>
      <c r="BS304" s="1083"/>
      <c r="BT304" s="1076"/>
      <c r="BU304" s="1088"/>
      <c r="BV304" s="1088"/>
      <c r="BW304" s="1082"/>
      <c r="BX304" s="1088"/>
      <c r="BY304" s="1083"/>
      <c r="BZ304" s="1083"/>
      <c r="CA304" s="1088"/>
      <c r="CB304" s="1083"/>
      <c r="CC304" s="1076"/>
      <c r="CD304" s="1088"/>
      <c r="CE304" s="1088"/>
      <c r="CF304" s="1082"/>
      <c r="CG304" s="1088"/>
      <c r="CH304" s="1083"/>
      <c r="CI304" s="1085"/>
      <c r="CJ304" s="1088"/>
      <c r="CK304" s="1083"/>
      <c r="CL304" s="1076"/>
      <c r="CM304" s="1088"/>
      <c r="CN304" s="1088"/>
      <c r="CP304" s="1088"/>
      <c r="CQ304" s="1088"/>
      <c r="CR304" s="1088"/>
      <c r="CS304" s="1085"/>
      <c r="CT304" s="1088"/>
      <c r="CU304" s="1088"/>
      <c r="CV304" s="1089"/>
      <c r="CW304" s="1063"/>
      <c r="CX304" s="1063"/>
    </row>
    <row r="305" spans="1:102" s="1091" customFormat="1" ht="30" x14ac:dyDescent="0.25">
      <c r="A305" s="1063">
        <v>304</v>
      </c>
      <c r="B305" s="1063">
        <v>242</v>
      </c>
      <c r="C305" s="21">
        <v>242</v>
      </c>
      <c r="D305" s="1074" t="s">
        <v>349</v>
      </c>
      <c r="E305" s="1075"/>
      <c r="F305" s="1076"/>
      <c r="G305" s="1094">
        <v>422</v>
      </c>
      <c r="H305" s="1063"/>
      <c r="I305" s="1078"/>
      <c r="J305" s="1063">
        <v>1</v>
      </c>
      <c r="K305" s="1063"/>
      <c r="L305" s="1063">
        <v>1</v>
      </c>
      <c r="M305" s="1063"/>
      <c r="N305" s="1063"/>
      <c r="O305" s="1063"/>
      <c r="P305" s="1063"/>
      <c r="Q305" s="1063"/>
      <c r="R305" s="1063"/>
      <c r="S305" s="1063"/>
      <c r="T305" s="1063"/>
      <c r="U305" s="1063"/>
      <c r="V305" s="1080"/>
      <c r="W305" s="1095" t="s">
        <v>3320</v>
      </c>
      <c r="X305" s="1095" t="s">
        <v>3320</v>
      </c>
      <c r="Y305" s="1269"/>
      <c r="Z305" s="1082"/>
      <c r="AA305" s="1083" t="s">
        <v>3380</v>
      </c>
      <c r="AB305" s="1083"/>
      <c r="AC305" s="1083"/>
      <c r="AD305" s="1084"/>
      <c r="AE305" s="1085">
        <v>2002</v>
      </c>
      <c r="AF305" s="1085"/>
      <c r="AG305" s="1088"/>
      <c r="AH305" s="1088"/>
      <c r="AI305" s="1095" t="s">
        <v>2981</v>
      </c>
      <c r="AJ305" s="1096"/>
      <c r="AK305" s="1085"/>
      <c r="AL305" s="1088"/>
      <c r="AM305" s="1088"/>
      <c r="AN305" s="1088"/>
      <c r="AO305" s="1088"/>
      <c r="AP305" s="1088"/>
      <c r="AQ305" s="1088"/>
      <c r="AR305" s="1088"/>
      <c r="AS305" s="1088"/>
      <c r="AT305" s="1088"/>
      <c r="AU305" s="1088"/>
      <c r="AV305" s="1085"/>
      <c r="AW305" s="1088"/>
      <c r="AX305" s="1088"/>
      <c r="AY305" s="1088"/>
      <c r="AZ305" s="1063"/>
      <c r="BA305" s="1063"/>
      <c r="BB305" s="1216"/>
      <c r="BC305" s="1088"/>
      <c r="BD305" s="1211"/>
      <c r="BE305" s="1082"/>
      <c r="BF305" s="1063"/>
      <c r="BG305" s="1090"/>
      <c r="BH305" s="1083"/>
      <c r="BI305" s="1063"/>
      <c r="BJ305" s="1090"/>
      <c r="BK305" s="1089"/>
      <c r="BL305" s="1063"/>
      <c r="BM305" s="1063"/>
      <c r="BN305" s="1082"/>
      <c r="BO305" s="4"/>
      <c r="BP305" s="1083"/>
      <c r="BQ305" s="1083"/>
      <c r="BR305" s="1088"/>
      <c r="BS305" s="1083"/>
      <c r="BT305" s="1076"/>
      <c r="BU305" s="1088"/>
      <c r="BV305" s="1088"/>
      <c r="BW305" s="1082"/>
      <c r="BX305" s="1088"/>
      <c r="BY305" s="1083"/>
      <c r="BZ305" s="1083"/>
      <c r="CA305" s="1088"/>
      <c r="CB305" s="1083"/>
      <c r="CC305" s="1076"/>
      <c r="CD305" s="1088"/>
      <c r="CE305" s="1088"/>
      <c r="CF305" s="1082"/>
      <c r="CG305" s="1088"/>
      <c r="CH305" s="1083"/>
      <c r="CI305" s="1085"/>
      <c r="CJ305" s="1088"/>
      <c r="CK305" s="1083"/>
      <c r="CL305" s="1076"/>
      <c r="CM305" s="1088"/>
      <c r="CN305" s="1088"/>
      <c r="CP305" s="1088"/>
      <c r="CQ305" s="1088"/>
      <c r="CR305" s="1088"/>
      <c r="CS305" s="1085"/>
      <c r="CT305" s="1088"/>
      <c r="CU305" s="1088"/>
      <c r="CV305" s="1089"/>
      <c r="CW305" s="1063"/>
      <c r="CX305" s="1063"/>
    </row>
    <row r="306" spans="1:102" ht="60" x14ac:dyDescent="0.25">
      <c r="A306" s="3">
        <v>305</v>
      </c>
      <c r="B306" s="3">
        <v>243</v>
      </c>
      <c r="C306" s="21">
        <v>243</v>
      </c>
      <c r="D306" s="898" t="s">
        <v>350</v>
      </c>
      <c r="G306" s="370">
        <v>312</v>
      </c>
      <c r="J306" s="3">
        <v>1</v>
      </c>
      <c r="L306" s="3">
        <v>1</v>
      </c>
      <c r="N306" s="3">
        <v>1</v>
      </c>
      <c r="W306" s="254" t="s">
        <v>3320</v>
      </c>
      <c r="X306" s="254" t="s">
        <v>3320</v>
      </c>
      <c r="Y306" s="1257"/>
      <c r="Z306" s="211"/>
      <c r="AA306" s="11" t="s">
        <v>3381</v>
      </c>
      <c r="AB306" s="11"/>
      <c r="AC306" s="11"/>
      <c r="AE306" s="6">
        <v>2003</v>
      </c>
      <c r="AI306" s="254" t="s">
        <v>3378</v>
      </c>
      <c r="AJ306" s="74"/>
      <c r="BB306" s="1215"/>
      <c r="BC306" s="4"/>
      <c r="BH306" s="11" t="s">
        <v>3373</v>
      </c>
      <c r="BI306" s="3">
        <v>-27.02</v>
      </c>
      <c r="BL306" s="3">
        <v>10</v>
      </c>
      <c r="BO306" s="4"/>
      <c r="BQ306" s="11" t="s">
        <v>3375</v>
      </c>
      <c r="BR306" s="4">
        <v>68.97</v>
      </c>
      <c r="BU306" s="4">
        <v>20</v>
      </c>
    </row>
    <row r="307" spans="1:102" ht="60" x14ac:dyDescent="0.25">
      <c r="A307" s="3">
        <v>306</v>
      </c>
      <c r="B307" s="3">
        <v>244</v>
      </c>
      <c r="C307" s="21">
        <v>244</v>
      </c>
      <c r="D307" s="898" t="s">
        <v>342</v>
      </c>
      <c r="G307" s="370">
        <v>50</v>
      </c>
      <c r="J307" s="3">
        <v>1</v>
      </c>
      <c r="L307" s="3">
        <v>1</v>
      </c>
      <c r="N307" s="3">
        <v>1</v>
      </c>
      <c r="W307" s="254" t="s">
        <v>3320</v>
      </c>
      <c r="X307" s="254" t="s">
        <v>3320</v>
      </c>
      <c r="Y307" s="1257"/>
      <c r="Z307" s="211"/>
      <c r="AA307" s="11" t="s">
        <v>3382</v>
      </c>
      <c r="AB307" s="11"/>
      <c r="AC307" s="11"/>
      <c r="AE307" s="6">
        <v>2003</v>
      </c>
      <c r="AI307" s="37" t="s">
        <v>3378</v>
      </c>
      <c r="AJ307" s="50"/>
      <c r="BB307" s="1215"/>
      <c r="BC307" s="4"/>
      <c r="BH307" s="11" t="s">
        <v>3373</v>
      </c>
      <c r="BI307" s="3">
        <v>-11.78</v>
      </c>
      <c r="BL307" s="3">
        <v>10</v>
      </c>
      <c r="BO307" s="4"/>
      <c r="BQ307" s="11" t="s">
        <v>3375</v>
      </c>
      <c r="BR307" s="4">
        <v>72.099999999999994</v>
      </c>
      <c r="BU307" s="4">
        <v>20</v>
      </c>
    </row>
    <row r="308" spans="1:102" ht="45" x14ac:dyDescent="0.25">
      <c r="A308" s="3">
        <v>307</v>
      </c>
      <c r="B308" s="3">
        <v>245</v>
      </c>
      <c r="C308" s="21">
        <v>245</v>
      </c>
      <c r="D308" s="898" t="s">
        <v>351</v>
      </c>
      <c r="G308" s="376" t="s">
        <v>1324</v>
      </c>
      <c r="J308" s="3">
        <v>1</v>
      </c>
      <c r="K308" s="3">
        <v>1</v>
      </c>
      <c r="M308" s="3">
        <v>1</v>
      </c>
      <c r="W308" s="254" t="s">
        <v>3320</v>
      </c>
      <c r="X308" s="254" t="s">
        <v>3320</v>
      </c>
      <c r="Y308" s="1257"/>
      <c r="Z308" s="211"/>
      <c r="AA308" s="11" t="s">
        <v>3383</v>
      </c>
      <c r="AB308" s="11"/>
      <c r="AC308" s="11"/>
      <c r="AE308" s="6">
        <v>2003</v>
      </c>
      <c r="AI308" s="254" t="s">
        <v>2981</v>
      </c>
      <c r="AJ308" s="6"/>
      <c r="BB308" s="1215"/>
      <c r="BC308" s="4"/>
      <c r="BH308" s="11" t="s">
        <v>3373</v>
      </c>
      <c r="BO308" s="4"/>
      <c r="BQ308" s="11" t="s">
        <v>3375</v>
      </c>
    </row>
    <row r="309" spans="1:102" ht="60" x14ac:dyDescent="0.25">
      <c r="A309" s="3">
        <v>308</v>
      </c>
      <c r="B309" s="3">
        <v>246</v>
      </c>
      <c r="C309" s="21">
        <v>246</v>
      </c>
      <c r="D309" s="898" t="s">
        <v>352</v>
      </c>
      <c r="G309" s="370">
        <v>210</v>
      </c>
      <c r="J309" s="3">
        <v>1</v>
      </c>
      <c r="K309" s="3">
        <v>1</v>
      </c>
      <c r="N309" s="3">
        <v>1</v>
      </c>
      <c r="W309" s="254" t="s">
        <v>3320</v>
      </c>
      <c r="X309" s="254" t="s">
        <v>3320</v>
      </c>
      <c r="Y309" s="1257"/>
      <c r="Z309" s="211"/>
      <c r="AA309" s="11" t="s">
        <v>3384</v>
      </c>
      <c r="AB309" s="11"/>
      <c r="AC309" s="11"/>
      <c r="AE309" s="6">
        <v>2004</v>
      </c>
      <c r="AI309" s="254" t="s">
        <v>3378</v>
      </c>
      <c r="AJ309" s="6"/>
      <c r="BB309" s="1205"/>
      <c r="BC309" s="4"/>
      <c r="BH309" s="11" t="s">
        <v>3373</v>
      </c>
      <c r="BI309" s="3" t="s">
        <v>3385</v>
      </c>
      <c r="BL309" s="3">
        <v>10</v>
      </c>
      <c r="BO309" s="4"/>
      <c r="BQ309" s="11" t="s">
        <v>3375</v>
      </c>
      <c r="BR309" s="4">
        <v>50.79</v>
      </c>
      <c r="BU309" s="4">
        <v>20</v>
      </c>
    </row>
    <row r="310" spans="1:102" ht="60" x14ac:dyDescent="0.25">
      <c r="A310" s="3">
        <v>309</v>
      </c>
      <c r="B310" s="3">
        <v>247</v>
      </c>
      <c r="C310" s="21">
        <v>247</v>
      </c>
      <c r="D310" s="898" t="s">
        <v>353</v>
      </c>
      <c r="G310" s="370">
        <v>48</v>
      </c>
      <c r="J310" s="3">
        <v>1</v>
      </c>
      <c r="K310" s="3">
        <v>1</v>
      </c>
      <c r="N310" s="3">
        <v>1</v>
      </c>
      <c r="W310" s="254" t="s">
        <v>3320</v>
      </c>
      <c r="X310" s="254" t="s">
        <v>3320</v>
      </c>
      <c r="Y310" s="1257"/>
      <c r="Z310" s="211"/>
      <c r="AA310" s="11" t="s">
        <v>3384</v>
      </c>
      <c r="AB310" s="11"/>
      <c r="AC310" s="11"/>
      <c r="AE310" s="6">
        <v>2004</v>
      </c>
      <c r="AI310" s="254" t="s">
        <v>3378</v>
      </c>
      <c r="AJ310" s="6"/>
      <c r="BB310" s="1215"/>
      <c r="BC310" s="4"/>
      <c r="BH310" s="11" t="s">
        <v>3373</v>
      </c>
      <c r="BI310" s="3">
        <v>-26.09</v>
      </c>
      <c r="BL310" s="3">
        <v>10</v>
      </c>
      <c r="BO310" s="4"/>
      <c r="BQ310" s="11" t="s">
        <v>3375</v>
      </c>
      <c r="BR310" s="4">
        <v>31.61</v>
      </c>
      <c r="BU310" s="4">
        <v>20</v>
      </c>
    </row>
    <row r="311" spans="1:102" ht="60" x14ac:dyDescent="0.25">
      <c r="A311" s="3">
        <v>310</v>
      </c>
      <c r="B311" s="3">
        <v>248</v>
      </c>
      <c r="C311" s="21">
        <v>248</v>
      </c>
      <c r="D311" s="898" t="s">
        <v>354</v>
      </c>
      <c r="G311" s="370">
        <v>103</v>
      </c>
      <c r="J311" s="3">
        <v>1</v>
      </c>
      <c r="L311" s="3">
        <v>1</v>
      </c>
      <c r="N311" s="3">
        <v>1</v>
      </c>
      <c r="W311" s="254" t="s">
        <v>3320</v>
      </c>
      <c r="X311" s="254" t="s">
        <v>3320</v>
      </c>
      <c r="Y311" s="1257"/>
      <c r="Z311" s="211"/>
      <c r="AA311" s="11" t="s">
        <v>3381</v>
      </c>
      <c r="AB311" s="11"/>
      <c r="AC311" s="11"/>
      <c r="AE311" s="6">
        <v>2004</v>
      </c>
      <c r="AI311" s="254" t="s">
        <v>3378</v>
      </c>
      <c r="AJ311" s="6"/>
      <c r="BB311" s="1215"/>
      <c r="BC311" s="4"/>
      <c r="BH311" s="11" t="s">
        <v>3373</v>
      </c>
      <c r="BI311" s="3">
        <v>-12.8</v>
      </c>
      <c r="BL311" s="3">
        <v>10</v>
      </c>
      <c r="BO311" s="4"/>
      <c r="BQ311" s="11" t="s">
        <v>3375</v>
      </c>
      <c r="BR311" s="4">
        <v>3.77</v>
      </c>
      <c r="BU311" s="4">
        <v>20</v>
      </c>
    </row>
    <row r="312" spans="1:102" ht="60" x14ac:dyDescent="0.25">
      <c r="A312" s="3">
        <v>311</v>
      </c>
      <c r="B312" s="3">
        <v>249</v>
      </c>
      <c r="C312" s="21">
        <v>249</v>
      </c>
      <c r="D312" s="898" t="s">
        <v>355</v>
      </c>
      <c r="G312" s="370">
        <v>1560</v>
      </c>
      <c r="J312" s="3">
        <v>1</v>
      </c>
      <c r="K312" s="3">
        <v>1</v>
      </c>
      <c r="N312" s="3">
        <v>1</v>
      </c>
      <c r="W312" s="254" t="s">
        <v>3320</v>
      </c>
      <c r="X312" s="254" t="s">
        <v>3320</v>
      </c>
      <c r="Y312" s="1257"/>
      <c r="Z312" s="211"/>
      <c r="AA312" s="11" t="s">
        <v>3384</v>
      </c>
      <c r="AB312" s="11"/>
      <c r="AC312" s="11"/>
      <c r="AE312" s="6">
        <v>2004</v>
      </c>
      <c r="AI312" s="254" t="s">
        <v>3378</v>
      </c>
      <c r="AJ312" s="6"/>
      <c r="BB312" s="1215"/>
      <c r="BC312" s="4"/>
      <c r="BH312" s="11" t="s">
        <v>3373</v>
      </c>
      <c r="BI312" s="3">
        <v>-26.92</v>
      </c>
      <c r="BL312" s="3">
        <v>10</v>
      </c>
      <c r="BO312" s="4"/>
      <c r="BQ312" s="11" t="s">
        <v>3375</v>
      </c>
      <c r="BR312" s="4">
        <v>257.27999999999997</v>
      </c>
      <c r="BU312" s="4">
        <v>20</v>
      </c>
    </row>
    <row r="313" spans="1:102" ht="30" x14ac:dyDescent="0.25">
      <c r="A313" s="3">
        <v>312</v>
      </c>
      <c r="B313" s="3">
        <v>250</v>
      </c>
      <c r="C313" s="21">
        <v>250</v>
      </c>
      <c r="D313" s="898" t="s">
        <v>356</v>
      </c>
      <c r="G313" s="370">
        <v>410</v>
      </c>
      <c r="J313" s="3">
        <v>1</v>
      </c>
      <c r="N313" s="3">
        <v>1</v>
      </c>
      <c r="W313" s="254" t="s">
        <v>3320</v>
      </c>
      <c r="X313" s="254" t="s">
        <v>3320</v>
      </c>
      <c r="Y313" s="1257"/>
      <c r="Z313" s="211"/>
      <c r="AA313" s="11" t="s">
        <v>3386</v>
      </c>
      <c r="AB313" s="11"/>
      <c r="AC313" s="11"/>
      <c r="AE313" s="6">
        <v>2004</v>
      </c>
      <c r="AI313" s="254" t="s">
        <v>3238</v>
      </c>
      <c r="AJ313" s="6"/>
      <c r="BB313" s="1215"/>
      <c r="BC313" s="4"/>
      <c r="BO313" s="4"/>
      <c r="BQ313" s="11" t="s">
        <v>3375</v>
      </c>
      <c r="BR313" s="4">
        <v>29.41</v>
      </c>
      <c r="BU313" s="4">
        <v>20</v>
      </c>
    </row>
    <row r="314" spans="1:102" ht="60" x14ac:dyDescent="0.25">
      <c r="A314" s="3">
        <v>313</v>
      </c>
      <c r="B314" s="3">
        <v>251</v>
      </c>
      <c r="C314" s="21">
        <v>251</v>
      </c>
      <c r="D314" s="898" t="s">
        <v>357</v>
      </c>
      <c r="G314" s="370">
        <v>153</v>
      </c>
      <c r="J314" s="3">
        <v>1</v>
      </c>
      <c r="L314" s="3">
        <v>1</v>
      </c>
      <c r="N314" s="3">
        <v>1</v>
      </c>
      <c r="W314" s="254" t="s">
        <v>3320</v>
      </c>
      <c r="X314" s="254" t="s">
        <v>3320</v>
      </c>
      <c r="Y314" s="1257"/>
      <c r="Z314" s="211"/>
      <c r="AA314" s="11" t="s">
        <v>3387</v>
      </c>
      <c r="AB314" s="11"/>
      <c r="AC314" s="11"/>
      <c r="AE314" s="6">
        <v>2005</v>
      </c>
      <c r="AI314" s="254" t="s">
        <v>3378</v>
      </c>
      <c r="AJ314" s="6"/>
      <c r="BB314" s="1215"/>
      <c r="BC314" s="4"/>
      <c r="BH314" s="11" t="s">
        <v>3373</v>
      </c>
      <c r="BI314" s="3">
        <v>-6</v>
      </c>
      <c r="BL314" s="3">
        <v>10</v>
      </c>
      <c r="BO314" s="4"/>
      <c r="BQ314" s="11" t="s">
        <v>3375</v>
      </c>
      <c r="BR314" s="4">
        <v>20.6</v>
      </c>
      <c r="BU314" s="4">
        <v>20</v>
      </c>
    </row>
    <row r="315" spans="1:102" ht="60" x14ac:dyDescent="0.25">
      <c r="A315" s="3">
        <v>314</v>
      </c>
      <c r="B315" s="3">
        <v>252</v>
      </c>
      <c r="C315" s="21">
        <v>252</v>
      </c>
      <c r="D315" s="898" t="s">
        <v>358</v>
      </c>
      <c r="G315" s="370">
        <v>106</v>
      </c>
      <c r="J315" s="3">
        <v>1</v>
      </c>
      <c r="L315" s="3">
        <v>1</v>
      </c>
      <c r="W315" s="254" t="s">
        <v>2962</v>
      </c>
      <c r="X315" s="254" t="s">
        <v>2962</v>
      </c>
      <c r="Y315" s="1257"/>
      <c r="Z315" s="211"/>
      <c r="AA315" s="11" t="s">
        <v>3372</v>
      </c>
      <c r="AB315" s="11"/>
      <c r="AC315" s="11"/>
      <c r="AE315" s="6">
        <v>2001</v>
      </c>
      <c r="AI315" s="254" t="s">
        <v>2981</v>
      </c>
      <c r="AJ315" s="6"/>
      <c r="BB315" s="1215"/>
      <c r="BC315" s="4"/>
      <c r="BH315" s="11" t="s">
        <v>3373</v>
      </c>
      <c r="BI315" s="3">
        <v>-0.1</v>
      </c>
      <c r="BL315" s="3">
        <v>10</v>
      </c>
      <c r="BO315" s="4"/>
      <c r="BQ315" s="11" t="s">
        <v>3375</v>
      </c>
      <c r="BR315" s="4">
        <v>29</v>
      </c>
      <c r="BU315" s="4">
        <v>20</v>
      </c>
    </row>
    <row r="316" spans="1:102" ht="60" x14ac:dyDescent="0.25">
      <c r="A316" s="3">
        <v>315</v>
      </c>
      <c r="B316" s="3">
        <v>253</v>
      </c>
      <c r="C316" s="21">
        <v>253</v>
      </c>
      <c r="D316" s="898" t="s">
        <v>359</v>
      </c>
      <c r="G316" s="370">
        <v>79</v>
      </c>
      <c r="J316" s="3">
        <v>1</v>
      </c>
      <c r="L316" s="3">
        <v>1</v>
      </c>
      <c r="N316" s="3">
        <v>1</v>
      </c>
      <c r="W316" s="254" t="s">
        <v>2962</v>
      </c>
      <c r="X316" s="254" t="s">
        <v>2962</v>
      </c>
      <c r="Y316" s="1257"/>
      <c r="Z316" s="211"/>
      <c r="AA316" s="11" t="s">
        <v>3387</v>
      </c>
      <c r="AB316" s="11"/>
      <c r="AC316" s="11"/>
      <c r="AE316" s="6">
        <v>2003</v>
      </c>
      <c r="AI316" s="254" t="s">
        <v>2981</v>
      </c>
      <c r="AJ316" s="6"/>
      <c r="BB316" s="1215"/>
      <c r="BC316" s="4"/>
      <c r="BH316" s="11" t="s">
        <v>3373</v>
      </c>
      <c r="BI316" s="3">
        <v>-6.1</v>
      </c>
      <c r="BL316" s="3">
        <v>10</v>
      </c>
      <c r="BO316" s="4"/>
      <c r="BQ316" s="11" t="s">
        <v>3375</v>
      </c>
    </row>
    <row r="317" spans="1:102" ht="60" x14ac:dyDescent="0.25">
      <c r="A317" s="3">
        <v>316</v>
      </c>
      <c r="B317" s="3">
        <v>254</v>
      </c>
      <c r="C317" s="21">
        <v>254</v>
      </c>
      <c r="D317" s="898" t="s">
        <v>360</v>
      </c>
      <c r="G317" s="370">
        <v>133</v>
      </c>
      <c r="J317" s="3">
        <v>1</v>
      </c>
      <c r="L317" s="3">
        <v>1</v>
      </c>
      <c r="N317" s="3">
        <v>1</v>
      </c>
      <c r="W317" s="254" t="s">
        <v>2962</v>
      </c>
      <c r="X317" s="254" t="s">
        <v>2962</v>
      </c>
      <c r="Y317" s="1257"/>
      <c r="Z317" s="211"/>
      <c r="AA317" s="11" t="s">
        <v>3381</v>
      </c>
      <c r="AB317" s="11"/>
      <c r="AC317" s="11"/>
      <c r="AE317" s="6">
        <v>2003</v>
      </c>
      <c r="AI317" s="575" t="s">
        <v>2981</v>
      </c>
      <c r="BB317" s="1215"/>
      <c r="BC317" s="4"/>
      <c r="BH317" s="11" t="s">
        <v>3373</v>
      </c>
      <c r="BI317" s="3">
        <v>-16.5</v>
      </c>
      <c r="BL317" s="3">
        <v>10</v>
      </c>
      <c r="BO317" s="4"/>
      <c r="BQ317" s="11" t="s">
        <v>3375</v>
      </c>
    </row>
    <row r="318" spans="1:102" ht="60" x14ac:dyDescent="0.25">
      <c r="A318" s="3">
        <v>317</v>
      </c>
      <c r="B318" s="3">
        <v>255</v>
      </c>
      <c r="C318" s="21">
        <v>255</v>
      </c>
      <c r="D318" s="898" t="s">
        <v>361</v>
      </c>
      <c r="G318" s="370">
        <v>99</v>
      </c>
      <c r="J318" s="3">
        <v>1</v>
      </c>
      <c r="L318" s="3">
        <v>1</v>
      </c>
      <c r="N318" s="3">
        <v>1</v>
      </c>
      <c r="W318" s="254" t="s">
        <v>2962</v>
      </c>
      <c r="X318" s="254" t="s">
        <v>2962</v>
      </c>
      <c r="Y318" s="1257"/>
      <c r="Z318" s="211"/>
      <c r="AA318" s="11" t="s">
        <v>3387</v>
      </c>
      <c r="AB318" s="11"/>
      <c r="AC318" s="11"/>
      <c r="AE318" s="6">
        <v>2004</v>
      </c>
      <c r="AI318" s="459" t="s">
        <v>3378</v>
      </c>
      <c r="BB318" s="1215"/>
      <c r="BC318" s="4"/>
      <c r="BH318" s="11" t="s">
        <v>3373</v>
      </c>
      <c r="BI318" s="3">
        <v>-8.8000000000000007</v>
      </c>
      <c r="BL318" s="3">
        <v>10</v>
      </c>
      <c r="BO318" s="4"/>
      <c r="BQ318" s="11" t="s">
        <v>3375</v>
      </c>
      <c r="BR318" s="4">
        <v>14.81</v>
      </c>
      <c r="BU318" s="4">
        <v>20</v>
      </c>
    </row>
    <row r="319" spans="1:102" ht="60" x14ac:dyDescent="0.25">
      <c r="A319" s="3">
        <v>318</v>
      </c>
      <c r="B319" s="3">
        <v>256</v>
      </c>
      <c r="C319" s="21">
        <v>256</v>
      </c>
      <c r="D319" s="898" t="s">
        <v>362</v>
      </c>
      <c r="G319" s="370">
        <v>500</v>
      </c>
      <c r="J319" s="3">
        <v>1</v>
      </c>
      <c r="L319" s="3">
        <v>1</v>
      </c>
      <c r="W319" s="254" t="s">
        <v>2962</v>
      </c>
      <c r="X319" s="254" t="s">
        <v>2962</v>
      </c>
      <c r="Y319" s="1257"/>
      <c r="Z319" s="211"/>
      <c r="AA319" s="11" t="s">
        <v>3381</v>
      </c>
      <c r="AB319" s="11"/>
      <c r="AC319" s="11"/>
      <c r="AE319" s="6">
        <v>2004</v>
      </c>
      <c r="AI319" s="459" t="s">
        <v>3378</v>
      </c>
      <c r="BB319" s="1215"/>
      <c r="BC319" s="4"/>
      <c r="BH319" s="11" t="s">
        <v>3373</v>
      </c>
      <c r="BI319" s="3">
        <v>-15.06</v>
      </c>
      <c r="BL319" s="3">
        <v>10</v>
      </c>
      <c r="BO319" s="4"/>
      <c r="BQ319" s="11" t="s">
        <v>3375</v>
      </c>
      <c r="BR319" s="4">
        <v>43.76</v>
      </c>
      <c r="BU319" s="4">
        <v>20</v>
      </c>
    </row>
    <row r="320" spans="1:102" ht="60" x14ac:dyDescent="0.25">
      <c r="A320" s="3">
        <v>319</v>
      </c>
      <c r="B320" s="3">
        <v>257</v>
      </c>
      <c r="C320" s="21">
        <v>257</v>
      </c>
      <c r="D320" s="898" t="s">
        <v>342</v>
      </c>
      <c r="G320" s="370">
        <v>127</v>
      </c>
      <c r="J320" s="3">
        <v>1</v>
      </c>
      <c r="L320" s="3">
        <v>1</v>
      </c>
      <c r="W320" s="254" t="s">
        <v>3388</v>
      </c>
      <c r="X320" s="254" t="s">
        <v>3388</v>
      </c>
      <c r="Y320" s="1257"/>
      <c r="Z320" s="211"/>
      <c r="AA320" s="11" t="s">
        <v>3372</v>
      </c>
      <c r="AB320" s="11"/>
      <c r="AC320" s="11"/>
      <c r="AE320" s="6">
        <v>2000</v>
      </c>
      <c r="AI320" s="459" t="s">
        <v>2981</v>
      </c>
      <c r="BB320" s="1215"/>
      <c r="BC320" s="4"/>
      <c r="BH320" s="11" t="s">
        <v>3373</v>
      </c>
      <c r="BI320" s="3">
        <v>-18.46</v>
      </c>
      <c r="BL320" s="3">
        <v>10</v>
      </c>
      <c r="BO320" s="4"/>
      <c r="BQ320" s="11" t="s">
        <v>3375</v>
      </c>
      <c r="BR320" s="4">
        <v>3.76</v>
      </c>
      <c r="BU320" s="4">
        <v>20</v>
      </c>
    </row>
    <row r="321" spans="1:102" ht="60" x14ac:dyDescent="0.25">
      <c r="A321" s="3">
        <v>320</v>
      </c>
      <c r="B321" s="3">
        <v>258</v>
      </c>
      <c r="C321" s="21">
        <v>258</v>
      </c>
      <c r="D321" s="898" t="s">
        <v>346</v>
      </c>
      <c r="G321" s="370">
        <v>39</v>
      </c>
      <c r="J321" s="3">
        <v>1</v>
      </c>
      <c r="L321" s="3">
        <v>1</v>
      </c>
      <c r="W321" s="254" t="s">
        <v>3388</v>
      </c>
      <c r="X321" s="254" t="s">
        <v>3388</v>
      </c>
      <c r="Y321" s="1257"/>
      <c r="Z321" s="211"/>
      <c r="AA321" s="11" t="s">
        <v>3372</v>
      </c>
      <c r="AB321" s="11"/>
      <c r="AC321" s="11"/>
      <c r="AE321" s="6">
        <v>2001</v>
      </c>
      <c r="AI321" s="459" t="s">
        <v>3378</v>
      </c>
      <c r="BB321" s="1215"/>
      <c r="BC321" s="4"/>
      <c r="BH321" s="11" t="s">
        <v>3373</v>
      </c>
      <c r="BI321" s="3">
        <v>16.88</v>
      </c>
      <c r="BL321" s="3">
        <v>10</v>
      </c>
      <c r="BO321" s="4"/>
      <c r="BQ321" s="11" t="s">
        <v>3375</v>
      </c>
    </row>
    <row r="322" spans="1:102" ht="75" x14ac:dyDescent="0.25">
      <c r="A322" s="3">
        <v>321</v>
      </c>
      <c r="B322" s="3">
        <v>259</v>
      </c>
      <c r="C322" s="21">
        <v>259</v>
      </c>
      <c r="D322" s="898" t="s">
        <v>342</v>
      </c>
      <c r="G322" s="370">
        <v>292</v>
      </c>
      <c r="J322" s="3">
        <v>1</v>
      </c>
      <c r="L322" s="3">
        <v>1</v>
      </c>
      <c r="N322" s="3">
        <v>1</v>
      </c>
      <c r="W322" s="254" t="s">
        <v>3388</v>
      </c>
      <c r="X322" s="254" t="s">
        <v>3388</v>
      </c>
      <c r="Y322" s="1257"/>
      <c r="Z322" s="211"/>
      <c r="AA322" s="11" t="s">
        <v>3389</v>
      </c>
      <c r="AB322" s="11"/>
      <c r="AC322" s="11"/>
      <c r="AE322" s="6">
        <v>2002</v>
      </c>
      <c r="AI322" s="575" t="s">
        <v>2981</v>
      </c>
      <c r="BB322" s="1215"/>
      <c r="BC322" s="4"/>
      <c r="BH322" s="11" t="s">
        <v>3373</v>
      </c>
      <c r="BI322" s="3">
        <v>2.86</v>
      </c>
      <c r="BL322" s="3">
        <v>10</v>
      </c>
      <c r="BO322" s="4"/>
      <c r="BQ322" s="11" t="s">
        <v>3375</v>
      </c>
      <c r="BR322" s="4">
        <v>79.650000000000006</v>
      </c>
      <c r="BU322" s="4">
        <v>20</v>
      </c>
    </row>
    <row r="323" spans="1:102" ht="60" x14ac:dyDescent="0.25">
      <c r="A323" s="3">
        <v>322</v>
      </c>
      <c r="B323" s="3">
        <v>260</v>
      </c>
      <c r="C323" s="21">
        <v>260</v>
      </c>
      <c r="D323" s="898" t="s">
        <v>342</v>
      </c>
      <c r="G323" s="370">
        <v>97</v>
      </c>
      <c r="J323" s="3">
        <v>1</v>
      </c>
      <c r="L323" s="3">
        <v>1</v>
      </c>
      <c r="N323" s="3">
        <v>1</v>
      </c>
      <c r="W323" s="254" t="s">
        <v>3388</v>
      </c>
      <c r="X323" s="254" t="s">
        <v>3388</v>
      </c>
      <c r="Y323" s="1257"/>
      <c r="Z323" s="211"/>
      <c r="AA323" s="11" t="s">
        <v>3382</v>
      </c>
      <c r="AB323" s="11"/>
      <c r="AC323" s="11"/>
      <c r="AE323" s="6">
        <v>2002</v>
      </c>
      <c r="AI323" s="575" t="s">
        <v>2981</v>
      </c>
      <c r="BB323" s="1215"/>
      <c r="BC323" s="4"/>
      <c r="BH323" s="11" t="s">
        <v>3373</v>
      </c>
      <c r="BI323" s="3">
        <v>12.08</v>
      </c>
      <c r="BL323" s="3">
        <v>10</v>
      </c>
      <c r="BO323" s="4"/>
      <c r="BQ323" s="11" t="s">
        <v>3375</v>
      </c>
      <c r="BR323" s="4">
        <v>17.05</v>
      </c>
      <c r="BU323" s="4">
        <v>20</v>
      </c>
    </row>
    <row r="324" spans="1:102" ht="60" x14ac:dyDescent="0.25">
      <c r="A324" s="3">
        <v>323</v>
      </c>
      <c r="B324" s="3">
        <v>261</v>
      </c>
      <c r="C324" s="21">
        <v>261</v>
      </c>
      <c r="D324" s="898" t="s">
        <v>346</v>
      </c>
      <c r="G324" s="370">
        <v>71</v>
      </c>
      <c r="J324" s="3">
        <v>1</v>
      </c>
      <c r="L324" s="3">
        <v>1</v>
      </c>
      <c r="M324" s="3">
        <v>1</v>
      </c>
      <c r="W324" s="254" t="s">
        <v>3388</v>
      </c>
      <c r="X324" s="254" t="s">
        <v>3388</v>
      </c>
      <c r="Y324" s="1257"/>
      <c r="Z324" s="211"/>
      <c r="AA324" s="11" t="s">
        <v>3390</v>
      </c>
      <c r="AB324" s="11"/>
      <c r="AC324" s="11"/>
      <c r="AE324" s="6">
        <v>2002</v>
      </c>
      <c r="AI324" s="575" t="s">
        <v>3378</v>
      </c>
      <c r="BB324" s="1215"/>
      <c r="BC324" s="4"/>
      <c r="BH324" s="11" t="s">
        <v>3373</v>
      </c>
      <c r="BI324" s="3">
        <v>-14.6</v>
      </c>
      <c r="BL324" s="3">
        <v>10</v>
      </c>
      <c r="BO324" s="4"/>
      <c r="BQ324" s="11" t="s">
        <v>3375</v>
      </c>
    </row>
    <row r="325" spans="1:102" ht="30" x14ac:dyDescent="0.25">
      <c r="A325" s="3">
        <v>324</v>
      </c>
      <c r="B325" s="3">
        <v>262</v>
      </c>
      <c r="C325" s="21">
        <v>262</v>
      </c>
      <c r="D325" s="904" t="s">
        <v>363</v>
      </c>
      <c r="G325" s="370">
        <v>135</v>
      </c>
      <c r="J325" s="3">
        <v>1</v>
      </c>
      <c r="N325" s="3">
        <v>1</v>
      </c>
      <c r="W325" s="254" t="s">
        <v>3388</v>
      </c>
      <c r="X325" s="254" t="s">
        <v>3388</v>
      </c>
      <c r="Y325" s="1257"/>
      <c r="Z325" s="211"/>
      <c r="AA325" s="11" t="s">
        <v>3391</v>
      </c>
      <c r="AB325" s="11"/>
      <c r="AC325" s="11"/>
      <c r="AE325" s="6">
        <v>2002</v>
      </c>
      <c r="AI325" s="575" t="s">
        <v>2981</v>
      </c>
      <c r="BB325" s="182"/>
      <c r="BC325" s="4"/>
      <c r="BH325" s="11" t="s">
        <v>3373</v>
      </c>
      <c r="BO325" s="4"/>
      <c r="BQ325" s="11" t="s">
        <v>3375</v>
      </c>
    </row>
    <row r="326" spans="1:102" ht="30" x14ac:dyDescent="0.25">
      <c r="A326" s="3">
        <v>325</v>
      </c>
      <c r="B326" s="3">
        <v>263</v>
      </c>
      <c r="C326" s="21">
        <v>263</v>
      </c>
      <c r="D326" s="904" t="s">
        <v>364</v>
      </c>
      <c r="G326" s="370">
        <v>91</v>
      </c>
      <c r="J326" s="3">
        <v>1</v>
      </c>
      <c r="N326" s="3">
        <v>1</v>
      </c>
      <c r="W326" s="254" t="s">
        <v>3388</v>
      </c>
      <c r="X326" s="254" t="s">
        <v>3388</v>
      </c>
      <c r="Y326" s="1257"/>
      <c r="Z326" s="211"/>
      <c r="AA326" s="11" t="s">
        <v>3391</v>
      </c>
      <c r="AB326" s="11"/>
      <c r="AC326" s="11"/>
      <c r="AE326" s="6">
        <v>2003</v>
      </c>
      <c r="AI326" s="575" t="s">
        <v>2981</v>
      </c>
      <c r="BB326" s="182"/>
      <c r="BC326" s="4"/>
      <c r="BH326" s="11" t="s">
        <v>3373</v>
      </c>
      <c r="BO326" s="4"/>
      <c r="BQ326" s="11" t="s">
        <v>3375</v>
      </c>
    </row>
    <row r="327" spans="1:102" ht="30" x14ac:dyDescent="0.25">
      <c r="A327" s="3">
        <v>326</v>
      </c>
      <c r="B327" s="3">
        <v>264</v>
      </c>
      <c r="C327" s="21">
        <v>264</v>
      </c>
      <c r="D327" s="904" t="s">
        <v>365</v>
      </c>
      <c r="G327" s="370">
        <v>164</v>
      </c>
      <c r="J327" s="3">
        <v>1</v>
      </c>
      <c r="N327" s="3">
        <v>1</v>
      </c>
      <c r="W327" s="254" t="s">
        <v>3388</v>
      </c>
      <c r="X327" s="254" t="s">
        <v>3388</v>
      </c>
      <c r="Y327" s="1257"/>
      <c r="Z327" s="211"/>
      <c r="AA327" s="11" t="s">
        <v>3391</v>
      </c>
      <c r="AB327" s="11"/>
      <c r="AC327" s="11"/>
      <c r="AE327" s="6">
        <v>2004</v>
      </c>
      <c r="AI327" s="840" t="s">
        <v>3123</v>
      </c>
      <c r="BB327" s="182"/>
      <c r="BC327" s="4"/>
      <c r="BH327" s="11" t="s">
        <v>3373</v>
      </c>
      <c r="BO327" s="4"/>
      <c r="BQ327" s="11" t="s">
        <v>3375</v>
      </c>
    </row>
    <row r="328" spans="1:102" ht="60" x14ac:dyDescent="0.25">
      <c r="A328" s="3">
        <v>327</v>
      </c>
      <c r="B328" s="3">
        <v>265</v>
      </c>
      <c r="C328" s="21">
        <v>265</v>
      </c>
      <c r="D328" s="898" t="s">
        <v>366</v>
      </c>
      <c r="G328" s="370">
        <v>81</v>
      </c>
      <c r="J328" s="3">
        <v>1</v>
      </c>
      <c r="L328" s="3">
        <v>1</v>
      </c>
      <c r="N328" s="3">
        <v>1</v>
      </c>
      <c r="W328" s="254" t="s">
        <v>3388</v>
      </c>
      <c r="X328" s="254" t="s">
        <v>3388</v>
      </c>
      <c r="Y328" s="1257"/>
      <c r="Z328" s="211"/>
      <c r="AA328" s="11" t="s">
        <v>3382</v>
      </c>
      <c r="AB328" s="11"/>
      <c r="AC328" s="11"/>
      <c r="AE328" s="6">
        <v>2005</v>
      </c>
      <c r="AI328" s="788" t="s">
        <v>2981</v>
      </c>
      <c r="BB328" s="1215"/>
      <c r="BC328" s="4"/>
      <c r="BH328" s="11" t="s">
        <v>3373</v>
      </c>
      <c r="BI328" s="3">
        <v>13.33</v>
      </c>
      <c r="BK328" s="13">
        <v>10</v>
      </c>
      <c r="BO328" s="4"/>
      <c r="BQ328" s="11" t="s">
        <v>3375</v>
      </c>
      <c r="BR328" s="4">
        <v>49.35</v>
      </c>
      <c r="BU328" s="4">
        <v>20</v>
      </c>
    </row>
    <row r="329" spans="1:102" ht="45.75" customHeight="1" x14ac:dyDescent="0.25">
      <c r="A329" s="3">
        <v>328</v>
      </c>
      <c r="B329" s="3">
        <v>266</v>
      </c>
      <c r="C329" s="21">
        <v>266</v>
      </c>
      <c r="D329" s="898" t="s">
        <v>367</v>
      </c>
      <c r="G329" s="323">
        <v>562</v>
      </c>
      <c r="H329" s="3">
        <v>247</v>
      </c>
      <c r="I329" s="12">
        <v>562</v>
      </c>
      <c r="W329" s="436" t="s">
        <v>2984</v>
      </c>
      <c r="X329" s="436" t="s">
        <v>2984</v>
      </c>
      <c r="Y329" s="1256"/>
      <c r="Z329" s="211"/>
      <c r="AA329" s="11" t="s">
        <v>3392</v>
      </c>
      <c r="AB329" s="11"/>
      <c r="AC329" s="11"/>
      <c r="AE329" s="43" t="s">
        <v>3393</v>
      </c>
      <c r="AI329" s="787" t="s">
        <v>2981</v>
      </c>
      <c r="AJ329" s="101" t="s">
        <v>1600</v>
      </c>
      <c r="BB329" s="1217"/>
      <c r="BH329" s="11" t="s">
        <v>3373</v>
      </c>
      <c r="BI329" s="3">
        <v>-9</v>
      </c>
      <c r="BK329" s="13">
        <v>10</v>
      </c>
      <c r="BO329" s="4"/>
      <c r="BQ329" s="11" t="s">
        <v>3375</v>
      </c>
      <c r="BR329" s="4">
        <v>18</v>
      </c>
      <c r="BT329" s="14">
        <v>20</v>
      </c>
      <c r="BZ329" s="11" t="s">
        <v>3049</v>
      </c>
      <c r="CA329" s="4">
        <v>29</v>
      </c>
      <c r="CC329" s="14">
        <v>30</v>
      </c>
      <c r="CI329" s="6" t="s">
        <v>3049</v>
      </c>
      <c r="CJ329" s="4">
        <v>45</v>
      </c>
      <c r="CL329" s="14">
        <v>40</v>
      </c>
    </row>
    <row r="330" spans="1:102" ht="45.75" customHeight="1" x14ac:dyDescent="0.25">
      <c r="A330" s="3">
        <v>329</v>
      </c>
      <c r="B330" s="3">
        <v>266</v>
      </c>
      <c r="C330" s="21">
        <v>266</v>
      </c>
      <c r="D330" s="898" t="s">
        <v>367</v>
      </c>
      <c r="G330" s="323">
        <v>562</v>
      </c>
      <c r="H330" s="3">
        <v>247</v>
      </c>
      <c r="I330" s="12">
        <v>562</v>
      </c>
      <c r="W330" s="436" t="s">
        <v>2984</v>
      </c>
      <c r="X330" s="436" t="s">
        <v>2984</v>
      </c>
      <c r="Y330" s="1256"/>
      <c r="Z330" s="211"/>
      <c r="AA330" s="11" t="s">
        <v>3392</v>
      </c>
      <c r="AB330" s="11"/>
      <c r="AC330" s="11"/>
      <c r="AE330" s="43" t="s">
        <v>3393</v>
      </c>
      <c r="AI330" s="787" t="s">
        <v>2981</v>
      </c>
      <c r="AJ330" s="101" t="s">
        <v>1600</v>
      </c>
      <c r="BB330" s="1217"/>
      <c r="BO330" s="4"/>
      <c r="CS330" s="6" t="s">
        <v>3394</v>
      </c>
      <c r="CT330" s="4">
        <v>-0.11</v>
      </c>
      <c r="CX330" s="3">
        <v>1</v>
      </c>
    </row>
    <row r="331" spans="1:102" ht="45.75" customHeight="1" x14ac:dyDescent="0.25">
      <c r="A331" s="3">
        <v>330</v>
      </c>
      <c r="B331" s="3">
        <v>267</v>
      </c>
      <c r="C331" s="21">
        <v>267</v>
      </c>
      <c r="D331" s="898" t="s">
        <v>369</v>
      </c>
      <c r="G331" s="323">
        <v>409</v>
      </c>
      <c r="H331" s="3">
        <v>409</v>
      </c>
      <c r="I331" s="12">
        <v>409</v>
      </c>
      <c r="W331" s="436" t="s">
        <v>2984</v>
      </c>
      <c r="X331" s="436" t="s">
        <v>2984</v>
      </c>
      <c r="Y331" s="1256"/>
      <c r="Z331" s="211"/>
      <c r="AA331" s="11" t="s">
        <v>3392</v>
      </c>
      <c r="AB331" s="11"/>
      <c r="AC331" s="11"/>
      <c r="AE331" s="43" t="s">
        <v>3395</v>
      </c>
      <c r="AI331" s="787" t="s">
        <v>2981</v>
      </c>
      <c r="AJ331" s="341" t="s">
        <v>1604</v>
      </c>
      <c r="BB331" s="1215"/>
      <c r="BH331" s="11" t="s">
        <v>3373</v>
      </c>
      <c r="BI331" s="3">
        <v>-12</v>
      </c>
      <c r="BK331" s="13">
        <v>10</v>
      </c>
      <c r="BO331" s="4"/>
    </row>
    <row r="332" spans="1:102" ht="39" customHeight="1" x14ac:dyDescent="0.25">
      <c r="A332" s="3">
        <v>331</v>
      </c>
      <c r="B332" s="3">
        <v>267</v>
      </c>
      <c r="C332" s="21">
        <v>267</v>
      </c>
      <c r="D332" s="898" t="s">
        <v>369</v>
      </c>
      <c r="G332" s="323">
        <v>409</v>
      </c>
      <c r="H332" s="3">
        <v>409</v>
      </c>
      <c r="I332" s="12">
        <v>409</v>
      </c>
      <c r="W332" s="436" t="s">
        <v>2984</v>
      </c>
      <c r="X332" s="436" t="s">
        <v>2984</v>
      </c>
      <c r="Y332" s="1256"/>
      <c r="Z332" s="211"/>
      <c r="AA332" s="11" t="s">
        <v>3392</v>
      </c>
      <c r="AB332" s="11"/>
      <c r="AC332" s="11"/>
      <c r="AE332" s="43" t="s">
        <v>3395</v>
      </c>
      <c r="AI332" s="787" t="s">
        <v>2981</v>
      </c>
      <c r="AJ332" s="341" t="s">
        <v>1604</v>
      </c>
      <c r="BB332" s="1217"/>
      <c r="BO332" s="4"/>
      <c r="BQ332" s="11" t="s">
        <v>3375</v>
      </c>
      <c r="BR332" s="4">
        <v>33</v>
      </c>
      <c r="BT332" s="14">
        <v>20</v>
      </c>
      <c r="BZ332" s="11" t="s">
        <v>3049</v>
      </c>
      <c r="CA332" s="4">
        <v>52</v>
      </c>
      <c r="CC332" s="14">
        <v>30</v>
      </c>
      <c r="CI332" s="6" t="s">
        <v>3049</v>
      </c>
      <c r="CJ332" s="4">
        <v>26</v>
      </c>
      <c r="CL332" s="14">
        <v>40</v>
      </c>
      <c r="CS332" s="6" t="s">
        <v>3394</v>
      </c>
      <c r="CT332" s="4">
        <v>-0.15</v>
      </c>
      <c r="CX332" s="3">
        <v>1</v>
      </c>
    </row>
    <row r="333" spans="1:102" s="57" customFormat="1" ht="39" customHeight="1" x14ac:dyDescent="0.25">
      <c r="A333" s="63">
        <v>332</v>
      </c>
      <c r="B333" s="63">
        <v>268</v>
      </c>
      <c r="C333" s="45">
        <v>268</v>
      </c>
      <c r="D333" s="900" t="s">
        <v>370</v>
      </c>
      <c r="E333" s="201"/>
      <c r="F333" s="72"/>
      <c r="G333" s="372"/>
      <c r="H333" s="63"/>
      <c r="I333" s="202"/>
      <c r="J333" s="63"/>
      <c r="K333" s="63"/>
      <c r="L333" s="63"/>
      <c r="M333" s="63"/>
      <c r="N333" s="63"/>
      <c r="O333" s="63"/>
      <c r="P333" s="63"/>
      <c r="Q333" s="63"/>
      <c r="R333" s="63"/>
      <c r="S333" s="63"/>
      <c r="T333" s="63"/>
      <c r="U333" s="63"/>
      <c r="V333" s="500"/>
      <c r="W333" s="448" t="s">
        <v>2984</v>
      </c>
      <c r="X333" s="448" t="s">
        <v>2984</v>
      </c>
      <c r="Y333" s="1267"/>
      <c r="Z333" s="216"/>
      <c r="AA333" s="221" t="s">
        <v>3392</v>
      </c>
      <c r="AB333" s="221"/>
      <c r="AC333" s="221"/>
      <c r="AD333" s="689"/>
      <c r="AE333" s="173"/>
      <c r="AF333" s="62"/>
      <c r="AG333" s="55"/>
      <c r="AH333" s="55"/>
      <c r="AI333" s="450" t="s">
        <v>2981</v>
      </c>
      <c r="AJ333" s="1358"/>
      <c r="AK333" s="62"/>
      <c r="AL333" s="55"/>
      <c r="AM333" s="55"/>
      <c r="AN333" s="55"/>
      <c r="AO333" s="55"/>
      <c r="AP333" s="55"/>
      <c r="AQ333" s="55"/>
      <c r="AR333" s="55"/>
      <c r="AS333" s="55"/>
      <c r="AT333" s="55"/>
      <c r="AU333" s="55"/>
      <c r="AV333" s="62"/>
      <c r="AW333" s="55"/>
      <c r="AX333" s="55"/>
      <c r="AY333" s="55"/>
      <c r="AZ333" s="63"/>
      <c r="BA333" s="63"/>
      <c r="BB333" s="578"/>
      <c r="BC333" s="63"/>
      <c r="BD333" s="1203"/>
      <c r="BE333" s="216"/>
      <c r="BF333" s="63"/>
      <c r="BG333" s="193"/>
      <c r="BH333" s="221"/>
      <c r="BI333" s="63"/>
      <c r="BJ333" s="193"/>
      <c r="BK333" s="200"/>
      <c r="BL333" s="63"/>
      <c r="BM333" s="63"/>
      <c r="BN333" s="216"/>
      <c r="BO333" s="55"/>
      <c r="BP333" s="221"/>
      <c r="BQ333" s="221"/>
      <c r="BR333" s="55"/>
      <c r="BS333" s="221"/>
      <c r="BT333" s="72"/>
      <c r="BU333" s="55"/>
      <c r="BV333" s="55"/>
      <c r="BW333" s="216"/>
      <c r="BX333" s="55"/>
      <c r="BY333" s="221"/>
      <c r="BZ333" s="221"/>
      <c r="CA333" s="55"/>
      <c r="CB333" s="221"/>
      <c r="CC333" s="72"/>
      <c r="CD333" s="55"/>
      <c r="CE333" s="55"/>
      <c r="CF333" s="216"/>
      <c r="CG333" s="55"/>
      <c r="CH333" s="221"/>
      <c r="CI333" s="62"/>
      <c r="CJ333" s="55"/>
      <c r="CK333" s="221"/>
      <c r="CL333" s="72"/>
      <c r="CM333" s="55"/>
      <c r="CN333" s="55"/>
      <c r="CP333" s="55"/>
      <c r="CQ333" s="55"/>
      <c r="CR333" s="55"/>
      <c r="CS333" s="62"/>
      <c r="CT333" s="55"/>
      <c r="CU333" s="55"/>
      <c r="CV333" s="200"/>
      <c r="CW333" s="63"/>
      <c r="CX333" s="63"/>
    </row>
    <row r="334" spans="1:102" s="57" customFormat="1" ht="30" x14ac:dyDescent="0.25">
      <c r="A334" s="63">
        <v>333</v>
      </c>
      <c r="B334" s="63">
        <v>268</v>
      </c>
      <c r="C334" s="45">
        <v>268</v>
      </c>
      <c r="D334" s="900" t="s">
        <v>370</v>
      </c>
      <c r="E334" s="201"/>
      <c r="F334" s="72"/>
      <c r="G334" s="372"/>
      <c r="H334" s="63"/>
      <c r="I334" s="202"/>
      <c r="J334" s="63"/>
      <c r="K334" s="63"/>
      <c r="L334" s="63"/>
      <c r="M334" s="63"/>
      <c r="N334" s="63"/>
      <c r="O334" s="63"/>
      <c r="P334" s="63"/>
      <c r="Q334" s="63"/>
      <c r="R334" s="63"/>
      <c r="S334" s="63"/>
      <c r="T334" s="63"/>
      <c r="U334" s="63"/>
      <c r="V334" s="500"/>
      <c r="W334" s="448" t="s">
        <v>2984</v>
      </c>
      <c r="X334" s="448" t="s">
        <v>2984</v>
      </c>
      <c r="Y334" s="1267"/>
      <c r="Z334" s="216"/>
      <c r="AA334" s="221" t="s">
        <v>3392</v>
      </c>
      <c r="AB334" s="221"/>
      <c r="AC334" s="221"/>
      <c r="AD334" s="689"/>
      <c r="AE334" s="173"/>
      <c r="AF334" s="62"/>
      <c r="AG334" s="55"/>
      <c r="AH334" s="55"/>
      <c r="AI334" s="450" t="s">
        <v>2981</v>
      </c>
      <c r="AJ334" s="53"/>
      <c r="AK334" s="62"/>
      <c r="AL334" s="55"/>
      <c r="AM334" s="55"/>
      <c r="AN334" s="55"/>
      <c r="AO334" s="55"/>
      <c r="AP334" s="55"/>
      <c r="AQ334" s="55"/>
      <c r="AR334" s="55"/>
      <c r="AS334" s="55"/>
      <c r="AT334" s="55"/>
      <c r="AU334" s="55"/>
      <c r="AV334" s="62"/>
      <c r="AW334" s="55"/>
      <c r="AX334" s="55"/>
      <c r="AY334" s="55"/>
      <c r="AZ334" s="63"/>
      <c r="BA334" s="63"/>
      <c r="BB334" s="448"/>
      <c r="BC334" s="63"/>
      <c r="BD334" s="1203"/>
      <c r="BE334" s="216"/>
      <c r="BF334" s="63"/>
      <c r="BG334" s="193"/>
      <c r="BH334" s="221"/>
      <c r="BI334" s="63"/>
      <c r="BJ334" s="193"/>
      <c r="BK334" s="200"/>
      <c r="BL334" s="63"/>
      <c r="BM334" s="63"/>
      <c r="BN334" s="216"/>
      <c r="BO334" s="55"/>
      <c r="BP334" s="221"/>
      <c r="BQ334" s="221"/>
      <c r="BR334" s="55"/>
      <c r="BS334" s="221"/>
      <c r="BT334" s="72"/>
      <c r="BU334" s="55"/>
      <c r="BV334" s="55"/>
      <c r="BW334" s="216"/>
      <c r="BX334" s="55"/>
      <c r="BY334" s="221"/>
      <c r="BZ334" s="221"/>
      <c r="CA334" s="55"/>
      <c r="CB334" s="221"/>
      <c r="CC334" s="72"/>
      <c r="CD334" s="55"/>
      <c r="CE334" s="55"/>
      <c r="CF334" s="216"/>
      <c r="CG334" s="55"/>
      <c r="CH334" s="221"/>
      <c r="CI334" s="62"/>
      <c r="CJ334" s="55"/>
      <c r="CK334" s="221"/>
      <c r="CL334" s="72"/>
      <c r="CM334" s="55"/>
      <c r="CN334" s="55"/>
      <c r="CP334" s="55"/>
      <c r="CQ334" s="55"/>
      <c r="CR334" s="55"/>
      <c r="CS334" s="62"/>
      <c r="CT334" s="55"/>
      <c r="CU334" s="55"/>
      <c r="CV334" s="200"/>
      <c r="CW334" s="63"/>
      <c r="CX334" s="63"/>
    </row>
    <row r="335" spans="1:102" ht="30" x14ac:dyDescent="0.25">
      <c r="A335" s="3">
        <v>334</v>
      </c>
      <c r="B335" s="3">
        <v>269</v>
      </c>
      <c r="C335" s="21">
        <v>269</v>
      </c>
      <c r="D335" s="898" t="s">
        <v>3396</v>
      </c>
      <c r="G335" s="323">
        <v>400</v>
      </c>
      <c r="H335" s="3">
        <v>529</v>
      </c>
      <c r="I335" s="12">
        <v>400</v>
      </c>
      <c r="L335" s="63">
        <v>1</v>
      </c>
      <c r="W335" s="435" t="s">
        <v>2971</v>
      </c>
      <c r="X335" s="435" t="s">
        <v>2971</v>
      </c>
      <c r="Y335" s="1254"/>
      <c r="Z335" s="213"/>
      <c r="AA335" s="11" t="s">
        <v>3392</v>
      </c>
      <c r="AB335" s="11"/>
      <c r="AC335" s="11"/>
      <c r="AE335" s="43" t="s">
        <v>3397</v>
      </c>
      <c r="AI335" s="787" t="s">
        <v>2981</v>
      </c>
      <c r="AJ335" s="341" t="s">
        <v>1608</v>
      </c>
      <c r="BB335" s="577"/>
      <c r="BO335" s="4"/>
      <c r="BQ335" s="11" t="s">
        <v>3375</v>
      </c>
      <c r="BR335" s="4">
        <v>13</v>
      </c>
      <c r="BT335" s="14">
        <v>20</v>
      </c>
      <c r="BZ335" s="11" t="s">
        <v>3049</v>
      </c>
      <c r="CA335" s="4">
        <v>67</v>
      </c>
      <c r="CC335" s="14">
        <v>30</v>
      </c>
      <c r="CI335" s="6" t="s">
        <v>3049</v>
      </c>
      <c r="CJ335" s="4">
        <v>11</v>
      </c>
      <c r="CL335" s="14">
        <v>40</v>
      </c>
      <c r="CS335" s="6" t="s">
        <v>3394</v>
      </c>
      <c r="CT335" s="4">
        <v>0.04</v>
      </c>
      <c r="CX335" s="3">
        <v>1</v>
      </c>
    </row>
    <row r="336" spans="1:102" ht="30" x14ac:dyDescent="0.25">
      <c r="A336" s="3">
        <v>335</v>
      </c>
      <c r="B336" s="3">
        <v>269</v>
      </c>
      <c r="C336" s="21">
        <v>269</v>
      </c>
      <c r="D336" s="898" t="s">
        <v>3396</v>
      </c>
      <c r="G336" s="323">
        <v>400</v>
      </c>
      <c r="H336" s="3">
        <v>529</v>
      </c>
      <c r="I336" s="12">
        <v>400</v>
      </c>
      <c r="L336" s="63">
        <v>1</v>
      </c>
      <c r="W336" s="435" t="s">
        <v>2971</v>
      </c>
      <c r="X336" s="435" t="s">
        <v>2971</v>
      </c>
      <c r="Y336" s="1254"/>
      <c r="Z336" s="213"/>
      <c r="AA336" s="11" t="s">
        <v>3392</v>
      </c>
      <c r="AB336" s="11"/>
      <c r="AC336" s="11"/>
      <c r="AE336" s="43" t="s">
        <v>3397</v>
      </c>
      <c r="AI336" s="787" t="s">
        <v>2981</v>
      </c>
      <c r="AJ336" s="341" t="s">
        <v>1608</v>
      </c>
      <c r="BB336" s="577"/>
      <c r="BH336" s="11" t="s">
        <v>3373</v>
      </c>
      <c r="BI336" s="3">
        <v>-7</v>
      </c>
      <c r="BK336" s="13">
        <v>10</v>
      </c>
      <c r="BO336" s="4"/>
    </row>
    <row r="337" spans="1:102" ht="30" x14ac:dyDescent="0.25">
      <c r="A337" s="3">
        <v>336</v>
      </c>
      <c r="B337" s="3">
        <v>270</v>
      </c>
      <c r="C337" s="21">
        <v>270</v>
      </c>
      <c r="D337" s="898" t="s">
        <v>374</v>
      </c>
      <c r="G337" s="323">
        <v>571</v>
      </c>
      <c r="H337" s="3">
        <v>535</v>
      </c>
      <c r="I337" s="12">
        <v>571</v>
      </c>
      <c r="W337" s="436" t="s">
        <v>2971</v>
      </c>
      <c r="X337" s="436" t="s">
        <v>2971</v>
      </c>
      <c r="Y337" s="1256"/>
      <c r="Z337" s="211"/>
      <c r="AA337" s="11" t="s">
        <v>3392</v>
      </c>
      <c r="AB337" s="11"/>
      <c r="AC337" s="11"/>
      <c r="AE337" s="43" t="s">
        <v>3395</v>
      </c>
      <c r="AI337" s="787" t="s">
        <v>2981</v>
      </c>
      <c r="AJ337" s="341" t="s">
        <v>1604</v>
      </c>
      <c r="BB337" s="577"/>
      <c r="BO337" s="4"/>
      <c r="BQ337" s="11" t="s">
        <v>3375</v>
      </c>
      <c r="BR337" s="4">
        <v>30</v>
      </c>
      <c r="BT337" s="14">
        <v>20</v>
      </c>
      <c r="BZ337" s="11" t="s">
        <v>3049</v>
      </c>
      <c r="CA337" s="4">
        <v>35</v>
      </c>
      <c r="CC337" s="14">
        <v>30</v>
      </c>
      <c r="CI337" s="6" t="s">
        <v>3049</v>
      </c>
      <c r="CJ337" s="4">
        <v>31</v>
      </c>
      <c r="CL337" s="14">
        <v>40</v>
      </c>
      <c r="CS337" s="6" t="s">
        <v>3394</v>
      </c>
      <c r="CT337" s="4">
        <v>-0.08</v>
      </c>
      <c r="CX337" s="3">
        <v>1</v>
      </c>
    </row>
    <row r="338" spans="1:102" ht="30" x14ac:dyDescent="0.25">
      <c r="A338" s="3">
        <v>337</v>
      </c>
      <c r="B338" s="3">
        <v>270</v>
      </c>
      <c r="C338" s="21">
        <v>270</v>
      </c>
      <c r="D338" s="898" t="s">
        <v>374</v>
      </c>
      <c r="G338" s="323">
        <v>571</v>
      </c>
      <c r="H338" s="3">
        <v>535</v>
      </c>
      <c r="I338" s="12">
        <v>571</v>
      </c>
      <c r="W338" s="436" t="s">
        <v>2971</v>
      </c>
      <c r="X338" s="436" t="s">
        <v>2971</v>
      </c>
      <c r="Y338" s="1256"/>
      <c r="Z338" s="211"/>
      <c r="AA338" s="11" t="s">
        <v>3392</v>
      </c>
      <c r="AB338" s="11"/>
      <c r="AC338" s="11"/>
      <c r="AE338" s="43" t="s">
        <v>3395</v>
      </c>
      <c r="AI338" s="787" t="s">
        <v>2981</v>
      </c>
      <c r="AJ338" s="341" t="s">
        <v>1604</v>
      </c>
      <c r="BB338" s="577"/>
      <c r="BH338" s="11" t="s">
        <v>3373</v>
      </c>
      <c r="BI338" s="3">
        <v>-10</v>
      </c>
      <c r="BK338" s="13">
        <v>10</v>
      </c>
      <c r="BO338" s="4"/>
    </row>
    <row r="339" spans="1:102" s="57" customFormat="1" ht="30" x14ac:dyDescent="0.25">
      <c r="A339" s="63">
        <v>338</v>
      </c>
      <c r="B339" s="63">
        <v>271</v>
      </c>
      <c r="C339" s="45">
        <v>271</v>
      </c>
      <c r="D339" s="900" t="s">
        <v>375</v>
      </c>
      <c r="E339" s="201"/>
      <c r="F339" s="72"/>
      <c r="G339" s="372">
        <v>17200</v>
      </c>
      <c r="H339" s="63"/>
      <c r="I339" s="202"/>
      <c r="J339" s="63"/>
      <c r="K339" s="63"/>
      <c r="L339" s="63"/>
      <c r="M339" s="63"/>
      <c r="N339" s="63"/>
      <c r="O339" s="63"/>
      <c r="P339" s="63"/>
      <c r="Q339" s="63"/>
      <c r="R339" s="63"/>
      <c r="S339" s="63"/>
      <c r="T339" s="63"/>
      <c r="U339" s="63"/>
      <c r="V339" s="500"/>
      <c r="W339" s="448" t="s">
        <v>2971</v>
      </c>
      <c r="X339" s="448" t="s">
        <v>2971</v>
      </c>
      <c r="Y339" s="1267"/>
      <c r="Z339" s="216"/>
      <c r="AA339" s="221" t="s">
        <v>3392</v>
      </c>
      <c r="AB339" s="221"/>
      <c r="AC339" s="221"/>
      <c r="AD339" s="689"/>
      <c r="AE339" s="173" t="s">
        <v>3395</v>
      </c>
      <c r="AF339" s="62"/>
      <c r="AG339" s="55"/>
      <c r="AH339" s="55"/>
      <c r="AI339" s="450" t="s">
        <v>2981</v>
      </c>
      <c r="AJ339" s="1359"/>
      <c r="AK339" s="62"/>
      <c r="AL339" s="55"/>
      <c r="AM339" s="55"/>
      <c r="AN339" s="55"/>
      <c r="AO339" s="55"/>
      <c r="AP339" s="55"/>
      <c r="AQ339" s="55"/>
      <c r="AR339" s="55"/>
      <c r="AS339" s="55"/>
      <c r="AT339" s="55"/>
      <c r="AU339" s="55"/>
      <c r="AV339" s="62"/>
      <c r="AW339" s="55"/>
      <c r="AX339" s="55"/>
      <c r="AY339" s="55"/>
      <c r="AZ339" s="63"/>
      <c r="BA339" s="63"/>
      <c r="BB339" s="578"/>
      <c r="BC339" s="63"/>
      <c r="BD339" s="1203"/>
      <c r="BE339" s="216"/>
      <c r="BF339" s="63"/>
      <c r="BG339" s="193"/>
      <c r="BH339" s="221"/>
      <c r="BI339" s="63"/>
      <c r="BJ339" s="193"/>
      <c r="BK339" s="200"/>
      <c r="BL339" s="63"/>
      <c r="BM339" s="63"/>
      <c r="BN339" s="216"/>
      <c r="BO339" s="55"/>
      <c r="BP339" s="221"/>
      <c r="BQ339" s="221"/>
      <c r="BR339" s="55"/>
      <c r="BS339" s="221"/>
      <c r="BT339" s="72"/>
      <c r="BU339" s="55"/>
      <c r="BV339" s="55"/>
      <c r="BW339" s="216"/>
      <c r="BX339" s="55"/>
      <c r="BY339" s="221"/>
      <c r="BZ339" s="221"/>
      <c r="CA339" s="55"/>
      <c r="CB339" s="221"/>
      <c r="CC339" s="72"/>
      <c r="CD339" s="55"/>
      <c r="CE339" s="55"/>
      <c r="CF339" s="216"/>
      <c r="CG339" s="55"/>
      <c r="CH339" s="221"/>
      <c r="CI339" s="62"/>
      <c r="CJ339" s="55"/>
      <c r="CK339" s="221"/>
      <c r="CL339" s="72"/>
      <c r="CM339" s="55"/>
      <c r="CN339" s="55"/>
      <c r="CP339" s="55"/>
      <c r="CQ339" s="55"/>
      <c r="CR339" s="55"/>
      <c r="CS339" s="62"/>
      <c r="CT339" s="55"/>
      <c r="CU339" s="55"/>
      <c r="CV339" s="200"/>
      <c r="CW339" s="63"/>
      <c r="CX339" s="63"/>
    </row>
    <row r="340" spans="1:102" ht="30" x14ac:dyDescent="0.25">
      <c r="A340" s="3">
        <v>339</v>
      </c>
      <c r="B340" s="3">
        <v>272</v>
      </c>
      <c r="C340" s="21">
        <v>272</v>
      </c>
      <c r="D340" s="898" t="s">
        <v>376</v>
      </c>
      <c r="G340" s="370">
        <v>508</v>
      </c>
      <c r="H340" s="3">
        <v>661</v>
      </c>
      <c r="I340" s="12">
        <v>508</v>
      </c>
      <c r="W340" s="436" t="s">
        <v>2971</v>
      </c>
      <c r="X340" s="436" t="s">
        <v>2971</v>
      </c>
      <c r="Y340" s="1256"/>
      <c r="Z340" s="211"/>
      <c r="AA340" s="11" t="s">
        <v>3392</v>
      </c>
      <c r="AB340" s="11"/>
      <c r="AC340" s="11"/>
      <c r="AE340" s="43" t="s">
        <v>3395</v>
      </c>
      <c r="AI340" s="789" t="s">
        <v>2981</v>
      </c>
      <c r="AJ340" s="343" t="s">
        <v>1604</v>
      </c>
      <c r="BB340" s="436"/>
      <c r="BC340" s="4"/>
      <c r="BO340" s="4"/>
      <c r="BQ340" s="11" t="s">
        <v>3375</v>
      </c>
      <c r="BR340" s="4">
        <v>20</v>
      </c>
      <c r="BT340" s="14">
        <v>20</v>
      </c>
      <c r="BZ340" s="11" t="s">
        <v>3049</v>
      </c>
      <c r="CA340" s="4">
        <v>41</v>
      </c>
      <c r="CC340" s="14">
        <v>30</v>
      </c>
      <c r="CI340" s="6" t="s">
        <v>3049</v>
      </c>
      <c r="CJ340" s="4">
        <v>15</v>
      </c>
      <c r="CL340" s="14">
        <v>40</v>
      </c>
      <c r="CS340" s="6" t="s">
        <v>3394</v>
      </c>
      <c r="CT340" s="4">
        <v>-0.05</v>
      </c>
      <c r="CX340" s="3">
        <v>1</v>
      </c>
    </row>
    <row r="341" spans="1:102" ht="15" x14ac:dyDescent="0.25">
      <c r="A341" s="3">
        <v>340</v>
      </c>
      <c r="B341" s="3">
        <v>272</v>
      </c>
      <c r="C341" s="21">
        <v>272</v>
      </c>
      <c r="D341" s="898" t="s">
        <v>376</v>
      </c>
      <c r="G341" s="370">
        <v>508</v>
      </c>
      <c r="H341" s="3">
        <v>661</v>
      </c>
      <c r="I341" s="12">
        <v>508</v>
      </c>
      <c r="W341" s="436" t="s">
        <v>2971</v>
      </c>
      <c r="X341" s="436" t="s">
        <v>2971</v>
      </c>
      <c r="Y341" s="1256"/>
      <c r="Z341" s="211"/>
      <c r="AA341" s="11" t="s">
        <v>3392</v>
      </c>
      <c r="AB341" s="11"/>
      <c r="AC341" s="11"/>
      <c r="AE341" s="43" t="s">
        <v>3395</v>
      </c>
      <c r="AI341" s="789" t="s">
        <v>3123</v>
      </c>
      <c r="AJ341" s="342" t="s">
        <v>1604</v>
      </c>
      <c r="BB341" s="436"/>
      <c r="BH341" s="11" t="s">
        <v>3398</v>
      </c>
      <c r="BI341" s="3">
        <v>-9</v>
      </c>
      <c r="BK341" s="13">
        <v>10</v>
      </c>
      <c r="BO341" s="4"/>
    </row>
    <row r="342" spans="1:102" s="57" customFormat="1" ht="15" x14ac:dyDescent="0.25">
      <c r="A342" s="63">
        <v>341</v>
      </c>
      <c r="B342" s="63">
        <v>273</v>
      </c>
      <c r="C342" s="45">
        <v>273</v>
      </c>
      <c r="D342" s="900" t="s">
        <v>377</v>
      </c>
      <c r="E342" s="201"/>
      <c r="F342" s="72"/>
      <c r="G342" s="376">
        <v>6300</v>
      </c>
      <c r="H342" s="63"/>
      <c r="I342" s="202"/>
      <c r="J342" s="63"/>
      <c r="K342" s="63"/>
      <c r="L342" s="63"/>
      <c r="M342" s="63"/>
      <c r="N342" s="63"/>
      <c r="O342" s="63"/>
      <c r="P342" s="63"/>
      <c r="Q342" s="63"/>
      <c r="R342" s="63"/>
      <c r="S342" s="63"/>
      <c r="T342" s="63"/>
      <c r="U342" s="63"/>
      <c r="V342" s="500"/>
      <c r="W342" s="448" t="s">
        <v>2971</v>
      </c>
      <c r="X342" s="448" t="s">
        <v>2971</v>
      </c>
      <c r="Y342" s="1267"/>
      <c r="Z342" s="216"/>
      <c r="AA342" s="221" t="s">
        <v>3392</v>
      </c>
      <c r="AB342" s="221"/>
      <c r="AC342" s="221"/>
      <c r="AD342" s="689"/>
      <c r="AE342" s="173" t="s">
        <v>3395</v>
      </c>
      <c r="AF342" s="62"/>
      <c r="AG342" s="55"/>
      <c r="AH342" s="55"/>
      <c r="AI342" s="448" t="s">
        <v>3123</v>
      </c>
      <c r="AJ342" s="173" t="s">
        <v>1604</v>
      </c>
      <c r="AK342" s="62"/>
      <c r="AL342" s="55"/>
      <c r="AM342" s="55"/>
      <c r="AN342" s="55"/>
      <c r="AO342" s="55"/>
      <c r="AP342" s="55"/>
      <c r="AQ342" s="55"/>
      <c r="AR342" s="55"/>
      <c r="AS342" s="55"/>
      <c r="AT342" s="55"/>
      <c r="AU342" s="55"/>
      <c r="AV342" s="62"/>
      <c r="AW342" s="55"/>
      <c r="AX342" s="55"/>
      <c r="AY342" s="55"/>
      <c r="AZ342" s="63"/>
      <c r="BA342" s="63"/>
      <c r="BB342" s="578"/>
      <c r="BC342" s="63"/>
      <c r="BD342" s="1203"/>
      <c r="BE342" s="216"/>
      <c r="BF342" s="63"/>
      <c r="BG342" s="193"/>
      <c r="BH342" s="221"/>
      <c r="BI342" s="63"/>
      <c r="BJ342" s="193"/>
      <c r="BK342" s="200"/>
      <c r="BL342" s="63"/>
      <c r="BM342" s="63"/>
      <c r="BN342" s="216"/>
      <c r="BO342" s="55"/>
      <c r="BP342" s="221"/>
      <c r="BQ342" s="221"/>
      <c r="BR342" s="55"/>
      <c r="BS342" s="221"/>
      <c r="BT342" s="72"/>
      <c r="BU342" s="55"/>
      <c r="BV342" s="55"/>
      <c r="BW342" s="216"/>
      <c r="BX342" s="55"/>
      <c r="BY342" s="221"/>
      <c r="BZ342" s="221"/>
      <c r="CA342" s="55"/>
      <c r="CB342" s="221"/>
      <c r="CC342" s="72"/>
      <c r="CD342" s="55"/>
      <c r="CE342" s="55"/>
      <c r="CF342" s="216"/>
      <c r="CG342" s="55"/>
      <c r="CH342" s="221"/>
      <c r="CI342" s="62"/>
      <c r="CJ342" s="55"/>
      <c r="CK342" s="221"/>
      <c r="CL342" s="72"/>
      <c r="CM342" s="55"/>
      <c r="CN342" s="55"/>
      <c r="CP342" s="55"/>
      <c r="CQ342" s="55"/>
      <c r="CR342" s="55"/>
      <c r="CS342" s="62"/>
      <c r="CT342" s="55"/>
      <c r="CU342" s="55"/>
      <c r="CV342" s="200"/>
      <c r="CW342" s="63"/>
      <c r="CX342" s="63"/>
    </row>
    <row r="343" spans="1:102" s="57" customFormat="1" ht="15" x14ac:dyDescent="0.25">
      <c r="A343" s="63">
        <v>342</v>
      </c>
      <c r="B343" s="63">
        <v>274</v>
      </c>
      <c r="C343" s="45">
        <v>274</v>
      </c>
      <c r="D343" s="900" t="s">
        <v>378</v>
      </c>
      <c r="E343" s="201"/>
      <c r="F343" s="72"/>
      <c r="G343" s="376">
        <v>14000</v>
      </c>
      <c r="H343" s="63"/>
      <c r="I343" s="202"/>
      <c r="J343" s="63"/>
      <c r="K343" s="63"/>
      <c r="L343" s="63"/>
      <c r="M343" s="63"/>
      <c r="N343" s="63"/>
      <c r="O343" s="63"/>
      <c r="P343" s="63"/>
      <c r="Q343" s="63"/>
      <c r="R343" s="63"/>
      <c r="S343" s="63"/>
      <c r="T343" s="63"/>
      <c r="U343" s="63"/>
      <c r="V343" s="500"/>
      <c r="W343" s="448" t="s">
        <v>2971</v>
      </c>
      <c r="X343" s="448" t="s">
        <v>2971</v>
      </c>
      <c r="Y343" s="1267"/>
      <c r="Z343" s="216"/>
      <c r="AA343" s="221" t="s">
        <v>3392</v>
      </c>
      <c r="AB343" s="221"/>
      <c r="AC343" s="221"/>
      <c r="AD343" s="689"/>
      <c r="AE343" s="173" t="s">
        <v>3395</v>
      </c>
      <c r="AF343" s="62"/>
      <c r="AG343" s="55"/>
      <c r="AH343" s="55"/>
      <c r="AI343" s="448" t="s">
        <v>3123</v>
      </c>
      <c r="AJ343" s="173" t="s">
        <v>1604</v>
      </c>
      <c r="AK343" s="62"/>
      <c r="AL343" s="55"/>
      <c r="AM343" s="55"/>
      <c r="AN343" s="55"/>
      <c r="AO343" s="55"/>
      <c r="AP343" s="55"/>
      <c r="AQ343" s="55"/>
      <c r="AR343" s="55"/>
      <c r="AS343" s="55"/>
      <c r="AT343" s="55"/>
      <c r="AU343" s="55"/>
      <c r="AV343" s="62"/>
      <c r="AW343" s="55"/>
      <c r="AX343" s="55"/>
      <c r="AY343" s="55"/>
      <c r="AZ343" s="63"/>
      <c r="BA343" s="63"/>
      <c r="BB343" s="578"/>
      <c r="BC343" s="63"/>
      <c r="BD343" s="1203"/>
      <c r="BE343" s="216"/>
      <c r="BF343" s="63"/>
      <c r="BG343" s="193"/>
      <c r="BH343" s="221"/>
      <c r="BI343" s="63"/>
      <c r="BJ343" s="193"/>
      <c r="BK343" s="200"/>
      <c r="BL343" s="63"/>
      <c r="BM343" s="63"/>
      <c r="BN343" s="216"/>
      <c r="BO343" s="55"/>
      <c r="BP343" s="221"/>
      <c r="BQ343" s="221"/>
      <c r="BR343" s="55"/>
      <c r="BS343" s="221"/>
      <c r="BT343" s="72"/>
      <c r="BU343" s="55"/>
      <c r="BV343" s="55"/>
      <c r="BW343" s="216"/>
      <c r="BX343" s="55"/>
      <c r="BY343" s="221"/>
      <c r="BZ343" s="221"/>
      <c r="CA343" s="55"/>
      <c r="CB343" s="221"/>
      <c r="CC343" s="72"/>
      <c r="CD343" s="55"/>
      <c r="CE343" s="55"/>
      <c r="CF343" s="216"/>
      <c r="CG343" s="55"/>
      <c r="CH343" s="221"/>
      <c r="CI343" s="62"/>
      <c r="CJ343" s="55"/>
      <c r="CK343" s="221"/>
      <c r="CL343" s="72"/>
      <c r="CM343" s="55"/>
      <c r="CN343" s="55"/>
      <c r="CP343" s="55"/>
      <c r="CQ343" s="55"/>
      <c r="CR343" s="55"/>
      <c r="CS343" s="62"/>
      <c r="CT343" s="55"/>
      <c r="CU343" s="55"/>
      <c r="CV343" s="200"/>
      <c r="CW343" s="63"/>
      <c r="CX343" s="63"/>
    </row>
    <row r="344" spans="1:102" ht="30" x14ac:dyDescent="0.25">
      <c r="A344" s="3">
        <v>343</v>
      </c>
      <c r="B344" s="3">
        <v>274</v>
      </c>
      <c r="C344" s="21">
        <v>274</v>
      </c>
      <c r="D344" s="904" t="s">
        <v>3399</v>
      </c>
      <c r="E344" s="64" t="s">
        <v>3400</v>
      </c>
      <c r="G344" s="386">
        <v>473</v>
      </c>
      <c r="H344" s="47"/>
      <c r="I344" s="771">
        <v>473</v>
      </c>
      <c r="W344" s="436" t="s">
        <v>2971</v>
      </c>
      <c r="X344" s="436" t="s">
        <v>2971</v>
      </c>
      <c r="Y344" s="1256"/>
      <c r="Z344" s="211"/>
      <c r="AA344" s="11" t="s">
        <v>3392</v>
      </c>
      <c r="AB344" s="11"/>
      <c r="AC344" s="11"/>
      <c r="AE344" s="43" t="s">
        <v>3395</v>
      </c>
      <c r="AI344" s="789" t="s">
        <v>2967</v>
      </c>
      <c r="AJ344" s="265" t="s">
        <v>1604</v>
      </c>
      <c r="AK344" s="6" t="s">
        <v>3401</v>
      </c>
      <c r="AL344" s="4">
        <v>58.8</v>
      </c>
      <c r="AN344" s="222">
        <v>4.5999999999999996</v>
      </c>
      <c r="AO344" s="222"/>
      <c r="AP344" s="222">
        <v>2.4</v>
      </c>
      <c r="AQ344" s="222"/>
      <c r="AR344" s="222">
        <v>13.8</v>
      </c>
      <c r="AS344" s="222"/>
      <c r="AT344" s="222"/>
      <c r="AU344" s="222"/>
      <c r="AV344" s="6" t="s">
        <v>3016</v>
      </c>
      <c r="AW344" s="4">
        <v>20.2</v>
      </c>
      <c r="BB344" s="801"/>
      <c r="BC344" s="3">
        <v>1</v>
      </c>
      <c r="BE344" s="211" t="s">
        <v>3344</v>
      </c>
      <c r="BF344" s="3">
        <v>-3.7999999999999972</v>
      </c>
      <c r="BK344" s="13">
        <v>1</v>
      </c>
      <c r="BN344" s="211" t="s">
        <v>3054</v>
      </c>
      <c r="BO344" s="4">
        <v>1.1000000000000005</v>
      </c>
      <c r="BT344" s="14">
        <v>2</v>
      </c>
      <c r="BW344" s="211" t="s">
        <v>3402</v>
      </c>
      <c r="BX344" s="4">
        <v>1.1000000000000001</v>
      </c>
      <c r="CF344" s="211" t="s">
        <v>2979</v>
      </c>
      <c r="CG344" s="4">
        <v>2.5</v>
      </c>
      <c r="CL344" s="14">
        <v>4</v>
      </c>
    </row>
    <row r="345" spans="1:102" ht="30" x14ac:dyDescent="0.25">
      <c r="A345" s="3">
        <v>344</v>
      </c>
      <c r="B345" s="3">
        <v>274</v>
      </c>
      <c r="C345" s="21">
        <v>274</v>
      </c>
      <c r="D345" s="904" t="s">
        <v>3399</v>
      </c>
      <c r="E345" s="64" t="s">
        <v>3403</v>
      </c>
      <c r="G345" s="386">
        <v>377</v>
      </c>
      <c r="H345" s="47"/>
      <c r="I345" s="246">
        <v>377</v>
      </c>
      <c r="W345" s="436" t="s">
        <v>2971</v>
      </c>
      <c r="X345" s="436" t="s">
        <v>2971</v>
      </c>
      <c r="Y345" s="1256"/>
      <c r="Z345" s="211"/>
      <c r="AA345" s="11" t="s">
        <v>3392</v>
      </c>
      <c r="AB345" s="11"/>
      <c r="AC345" s="11"/>
      <c r="AE345" s="43" t="s">
        <v>3395</v>
      </c>
      <c r="AI345" s="789" t="s">
        <v>2967</v>
      </c>
      <c r="AJ345" s="59" t="s">
        <v>1604</v>
      </c>
      <c r="AK345" s="6" t="s">
        <v>3401</v>
      </c>
      <c r="AL345" s="4">
        <v>58.8</v>
      </c>
      <c r="AN345" s="222">
        <v>4.5999999999999996</v>
      </c>
      <c r="AO345" s="222"/>
      <c r="AP345" s="222">
        <v>2.4</v>
      </c>
      <c r="AQ345" s="222"/>
      <c r="AR345" s="222">
        <v>13.8</v>
      </c>
      <c r="AS345" s="222"/>
      <c r="AT345" s="222"/>
      <c r="AU345" s="222"/>
      <c r="AV345" s="6" t="s">
        <v>3016</v>
      </c>
      <c r="AW345" s="4">
        <v>20.2</v>
      </c>
      <c r="BB345" s="801"/>
      <c r="BC345" s="3">
        <v>1</v>
      </c>
      <c r="BE345" s="211" t="s">
        <v>3344</v>
      </c>
      <c r="BF345" s="3">
        <v>-3.5</v>
      </c>
      <c r="BK345" s="13">
        <v>1</v>
      </c>
      <c r="BN345" s="211" t="s">
        <v>3054</v>
      </c>
      <c r="BO345" s="4">
        <v>1.4000000000000004</v>
      </c>
      <c r="BT345" s="14">
        <v>2</v>
      </c>
      <c r="BW345" s="211" t="s">
        <v>3402</v>
      </c>
      <c r="BX345" s="4">
        <v>-0.19999999999999973</v>
      </c>
      <c r="CF345" s="211" t="s">
        <v>2979</v>
      </c>
      <c r="CG345" s="4">
        <v>1.6999999999999993</v>
      </c>
      <c r="CL345" s="14">
        <v>4</v>
      </c>
    </row>
    <row r="346" spans="1:102" ht="30" x14ac:dyDescent="0.25">
      <c r="A346" s="3">
        <v>345</v>
      </c>
      <c r="B346" s="3">
        <v>275</v>
      </c>
      <c r="C346" s="21">
        <v>275</v>
      </c>
      <c r="D346" s="898" t="s">
        <v>379</v>
      </c>
      <c r="G346" s="323">
        <v>615</v>
      </c>
      <c r="H346" s="3">
        <v>476</v>
      </c>
      <c r="I346" s="12">
        <v>615</v>
      </c>
      <c r="J346" s="49"/>
      <c r="K346" s="49"/>
      <c r="L346" s="49"/>
      <c r="M346" s="49"/>
      <c r="N346" s="49"/>
      <c r="O346" s="49"/>
      <c r="P346" s="49"/>
      <c r="Q346" s="49"/>
      <c r="R346" s="49"/>
      <c r="S346" s="49"/>
      <c r="T346" s="49"/>
      <c r="U346" s="49"/>
      <c r="V346" s="499"/>
      <c r="W346" s="437" t="s">
        <v>2971</v>
      </c>
      <c r="X346" s="437" t="s">
        <v>2971</v>
      </c>
      <c r="Y346" s="1255"/>
      <c r="Z346" s="211"/>
      <c r="AA346" s="11" t="s">
        <v>3392</v>
      </c>
      <c r="AB346" s="11"/>
      <c r="AC346" s="11"/>
      <c r="AE346" s="173" t="s">
        <v>3404</v>
      </c>
      <c r="AI346" s="459" t="s">
        <v>2981</v>
      </c>
      <c r="AJ346" s="181" t="s">
        <v>1604</v>
      </c>
      <c r="BB346" s="577"/>
      <c r="BC346" s="4"/>
      <c r="BO346" s="4"/>
      <c r="BQ346" s="11" t="s">
        <v>3375</v>
      </c>
      <c r="BR346" s="4">
        <v>13</v>
      </c>
      <c r="BT346" s="14">
        <v>20</v>
      </c>
      <c r="BZ346" s="11" t="s">
        <v>3049</v>
      </c>
      <c r="CA346" s="4">
        <v>38</v>
      </c>
      <c r="CC346" s="14">
        <v>30</v>
      </c>
      <c r="CI346" s="6" t="s">
        <v>3049</v>
      </c>
      <c r="CJ346" s="4">
        <v>25</v>
      </c>
      <c r="CL346" s="14">
        <v>40</v>
      </c>
      <c r="CS346" s="6" t="s">
        <v>3394</v>
      </c>
      <c r="CT346" s="4">
        <v>-0.14000000000000001</v>
      </c>
      <c r="CX346" s="3">
        <v>1</v>
      </c>
    </row>
    <row r="347" spans="1:102" ht="30" x14ac:dyDescent="0.25">
      <c r="A347" s="3">
        <v>346</v>
      </c>
      <c r="B347" s="3">
        <v>275</v>
      </c>
      <c r="C347" s="21">
        <v>275</v>
      </c>
      <c r="D347" s="898" t="s">
        <v>379</v>
      </c>
      <c r="G347" s="323">
        <v>615</v>
      </c>
      <c r="H347" s="3">
        <v>476</v>
      </c>
      <c r="I347" s="12">
        <v>615</v>
      </c>
      <c r="J347" s="49"/>
      <c r="K347" s="49"/>
      <c r="L347" s="49"/>
      <c r="M347" s="49"/>
      <c r="N347" s="49"/>
      <c r="O347" s="49"/>
      <c r="P347" s="49"/>
      <c r="Q347" s="49"/>
      <c r="R347" s="49"/>
      <c r="S347" s="49"/>
      <c r="T347" s="49"/>
      <c r="U347" s="49"/>
      <c r="V347" s="499"/>
      <c r="W347" s="437" t="s">
        <v>2971</v>
      </c>
      <c r="X347" s="437" t="s">
        <v>2971</v>
      </c>
      <c r="Y347" s="1255"/>
      <c r="Z347" s="211"/>
      <c r="AA347" s="11" t="s">
        <v>3392</v>
      </c>
      <c r="AB347" s="11"/>
      <c r="AC347" s="11"/>
      <c r="AE347" s="173" t="s">
        <v>3404</v>
      </c>
      <c r="AI347" s="459" t="s">
        <v>2981</v>
      </c>
      <c r="AJ347" s="181" t="s">
        <v>1604</v>
      </c>
      <c r="BB347" s="577"/>
      <c r="BC347" s="4"/>
      <c r="BH347" s="11" t="s">
        <v>3398</v>
      </c>
      <c r="BI347" s="3">
        <v>-12</v>
      </c>
      <c r="BK347" s="13">
        <v>10</v>
      </c>
      <c r="BO347" s="4"/>
    </row>
    <row r="348" spans="1:102" ht="50.25" customHeight="1" x14ac:dyDescent="0.25">
      <c r="A348" s="3">
        <v>347</v>
      </c>
      <c r="B348" s="3">
        <v>276</v>
      </c>
      <c r="C348" s="21">
        <v>276</v>
      </c>
      <c r="D348" s="898" t="s">
        <v>380</v>
      </c>
      <c r="G348" s="323">
        <v>373</v>
      </c>
      <c r="H348" s="3">
        <v>382</v>
      </c>
      <c r="I348" s="12">
        <v>373</v>
      </c>
      <c r="J348" s="49"/>
      <c r="K348" s="49"/>
      <c r="L348" s="49"/>
      <c r="M348" s="49"/>
      <c r="N348" s="49"/>
      <c r="O348" s="49"/>
      <c r="P348" s="49"/>
      <c r="Q348" s="49"/>
      <c r="R348" s="49"/>
      <c r="S348" s="49"/>
      <c r="T348" s="49"/>
      <c r="U348" s="49"/>
      <c r="V348" s="499"/>
      <c r="W348" s="437" t="s">
        <v>2971</v>
      </c>
      <c r="X348" s="437" t="s">
        <v>2971</v>
      </c>
      <c r="Y348" s="1255"/>
      <c r="Z348" s="211"/>
      <c r="AA348" s="11" t="s">
        <v>3392</v>
      </c>
      <c r="AB348" s="11"/>
      <c r="AC348" s="11"/>
      <c r="AE348" s="43" t="s">
        <v>3405</v>
      </c>
      <c r="AI348" s="459" t="s">
        <v>2981</v>
      </c>
      <c r="AJ348" s="181" t="s">
        <v>1604</v>
      </c>
      <c r="BB348" s="577"/>
      <c r="BC348" s="4"/>
      <c r="BO348" s="4"/>
      <c r="BQ348" s="11" t="s">
        <v>3375</v>
      </c>
      <c r="BR348" s="4">
        <v>16</v>
      </c>
      <c r="BT348" s="14">
        <v>20</v>
      </c>
      <c r="BZ348" s="11" t="s">
        <v>3049</v>
      </c>
      <c r="CA348" s="4">
        <v>100</v>
      </c>
      <c r="CC348" s="14">
        <v>30</v>
      </c>
      <c r="CI348" s="6" t="s">
        <v>3049</v>
      </c>
      <c r="CJ348" s="4">
        <v>41</v>
      </c>
      <c r="CL348" s="14">
        <v>40</v>
      </c>
      <c r="CS348" s="6" t="s">
        <v>3394</v>
      </c>
      <c r="CT348" s="4">
        <v>-0.12</v>
      </c>
      <c r="CX348" s="3">
        <v>1</v>
      </c>
    </row>
    <row r="349" spans="1:102" ht="30" x14ac:dyDescent="0.25">
      <c r="A349" s="3">
        <v>348</v>
      </c>
      <c r="B349" s="3">
        <v>276</v>
      </c>
      <c r="C349" s="21">
        <v>276</v>
      </c>
      <c r="D349" s="898" t="s">
        <v>380</v>
      </c>
      <c r="G349" s="323">
        <v>373</v>
      </c>
      <c r="H349" s="3">
        <v>382</v>
      </c>
      <c r="I349" s="12">
        <v>373</v>
      </c>
      <c r="J349" s="49"/>
      <c r="K349" s="49"/>
      <c r="L349" s="49"/>
      <c r="M349" s="49"/>
      <c r="N349" s="49"/>
      <c r="O349" s="49"/>
      <c r="P349" s="49"/>
      <c r="Q349" s="49"/>
      <c r="R349" s="49"/>
      <c r="S349" s="49"/>
      <c r="T349" s="49"/>
      <c r="U349" s="49"/>
      <c r="V349" s="499"/>
      <c r="W349" s="437" t="s">
        <v>2971</v>
      </c>
      <c r="X349" s="437" t="s">
        <v>2971</v>
      </c>
      <c r="Y349" s="1255"/>
      <c r="Z349" s="211"/>
      <c r="AA349" s="11" t="s">
        <v>3392</v>
      </c>
      <c r="AB349" s="11"/>
      <c r="AC349" s="11"/>
      <c r="AE349" s="43" t="s">
        <v>3405</v>
      </c>
      <c r="AI349" s="459" t="s">
        <v>2981</v>
      </c>
      <c r="AJ349" s="181" t="s">
        <v>1604</v>
      </c>
      <c r="BB349" s="577"/>
      <c r="BC349" s="4"/>
      <c r="BH349" s="11" t="s">
        <v>3398</v>
      </c>
      <c r="BI349" s="3" t="s">
        <v>3354</v>
      </c>
      <c r="BK349" s="13">
        <v>10</v>
      </c>
      <c r="BO349" s="4"/>
    </row>
    <row r="350" spans="1:102" ht="30" x14ac:dyDescent="0.25">
      <c r="A350" s="3">
        <v>349</v>
      </c>
      <c r="B350" s="3">
        <v>277</v>
      </c>
      <c r="C350" s="21">
        <v>277</v>
      </c>
      <c r="D350" s="898" t="s">
        <v>381</v>
      </c>
      <c r="G350" s="323">
        <v>425</v>
      </c>
      <c r="H350" s="3">
        <v>579</v>
      </c>
      <c r="I350" s="12">
        <v>425</v>
      </c>
      <c r="J350" s="49"/>
      <c r="K350" s="49"/>
      <c r="L350" s="49"/>
      <c r="M350" s="49"/>
      <c r="N350" s="49"/>
      <c r="O350" s="49"/>
      <c r="P350" s="49"/>
      <c r="Q350" s="49"/>
      <c r="R350" s="49"/>
      <c r="S350" s="49"/>
      <c r="T350" s="49"/>
      <c r="U350" s="49"/>
      <c r="V350" s="499"/>
      <c r="W350" s="437" t="s">
        <v>2971</v>
      </c>
      <c r="X350" s="437" t="s">
        <v>2971</v>
      </c>
      <c r="Y350" s="1255"/>
      <c r="Z350" s="211"/>
      <c r="AA350" s="11" t="s">
        <v>3392</v>
      </c>
      <c r="AB350" s="11"/>
      <c r="AC350" s="11"/>
      <c r="AE350" s="43" t="s">
        <v>3406</v>
      </c>
      <c r="AI350" s="459" t="s">
        <v>2981</v>
      </c>
      <c r="AJ350" s="181" t="s">
        <v>1604</v>
      </c>
      <c r="BB350" s="577"/>
      <c r="BC350" s="4"/>
      <c r="BO350" s="4"/>
      <c r="BQ350" s="11" t="s">
        <v>3375</v>
      </c>
      <c r="BR350" s="4">
        <v>13</v>
      </c>
      <c r="BT350" s="14">
        <v>20</v>
      </c>
      <c r="BZ350" s="11" t="s">
        <v>3049</v>
      </c>
      <c r="CA350" s="4">
        <v>41</v>
      </c>
      <c r="CC350" s="14">
        <v>30</v>
      </c>
      <c r="CI350" s="6" t="s">
        <v>3049</v>
      </c>
      <c r="CJ350" s="4">
        <v>16</v>
      </c>
      <c r="CL350" s="14">
        <v>40</v>
      </c>
      <c r="CS350" s="6" t="s">
        <v>3394</v>
      </c>
      <c r="CT350" s="4">
        <v>-0.05</v>
      </c>
      <c r="CX350" s="3">
        <v>1</v>
      </c>
    </row>
    <row r="351" spans="1:102" ht="30" x14ac:dyDescent="0.25">
      <c r="A351" s="3">
        <v>350</v>
      </c>
      <c r="B351" s="3">
        <v>277</v>
      </c>
      <c r="C351" s="21">
        <v>277</v>
      </c>
      <c r="D351" s="898" t="s">
        <v>381</v>
      </c>
      <c r="G351" s="323">
        <v>425</v>
      </c>
      <c r="H351" s="3">
        <v>579</v>
      </c>
      <c r="I351" s="12">
        <v>425</v>
      </c>
      <c r="J351" s="49"/>
      <c r="K351" s="49"/>
      <c r="L351" s="49"/>
      <c r="M351" s="49"/>
      <c r="N351" s="49"/>
      <c r="O351" s="49"/>
      <c r="P351" s="49"/>
      <c r="Q351" s="49"/>
      <c r="R351" s="49"/>
      <c r="S351" s="49"/>
      <c r="T351" s="49"/>
      <c r="U351" s="49"/>
      <c r="V351" s="499"/>
      <c r="W351" s="437" t="s">
        <v>2971</v>
      </c>
      <c r="X351" s="437" t="s">
        <v>2971</v>
      </c>
      <c r="Y351" s="1255"/>
      <c r="Z351" s="211"/>
      <c r="AA351" s="11" t="s">
        <v>3392</v>
      </c>
      <c r="AB351" s="11"/>
      <c r="AC351" s="11"/>
      <c r="AE351" s="43" t="s">
        <v>3406</v>
      </c>
      <c r="AI351" s="459" t="s">
        <v>2981</v>
      </c>
      <c r="AJ351" s="181" t="s">
        <v>1604</v>
      </c>
      <c r="BC351" s="4"/>
      <c r="BH351" s="11" t="s">
        <v>3398</v>
      </c>
      <c r="BI351" s="3" t="s">
        <v>3345</v>
      </c>
      <c r="BK351" s="13">
        <v>10</v>
      </c>
      <c r="BO351" s="4"/>
    </row>
    <row r="352" spans="1:102" ht="30" x14ac:dyDescent="0.25">
      <c r="A352" s="3">
        <v>351</v>
      </c>
      <c r="B352" s="3">
        <v>278</v>
      </c>
      <c r="C352" s="21">
        <v>278</v>
      </c>
      <c r="D352" s="898" t="s">
        <v>382</v>
      </c>
      <c r="G352" s="323">
        <v>490</v>
      </c>
      <c r="H352" s="3">
        <v>553</v>
      </c>
      <c r="I352" s="12">
        <v>490</v>
      </c>
      <c r="J352" s="49"/>
      <c r="K352" s="49"/>
      <c r="L352" s="49"/>
      <c r="M352" s="49"/>
      <c r="N352" s="49"/>
      <c r="O352" s="49"/>
      <c r="P352" s="49"/>
      <c r="Q352" s="49"/>
      <c r="R352" s="49"/>
      <c r="S352" s="49"/>
      <c r="T352" s="49"/>
      <c r="U352" s="49"/>
      <c r="V352" s="499"/>
      <c r="W352" s="437" t="s">
        <v>2971</v>
      </c>
      <c r="X352" s="437" t="s">
        <v>2971</v>
      </c>
      <c r="Y352" s="1255"/>
      <c r="Z352" s="211"/>
      <c r="AA352" s="11" t="s">
        <v>3392</v>
      </c>
      <c r="AB352" s="11"/>
      <c r="AC352" s="11"/>
      <c r="AE352" s="43" t="s">
        <v>3407</v>
      </c>
      <c r="AI352" s="787" t="s">
        <v>2981</v>
      </c>
      <c r="AJ352" s="101" t="s">
        <v>1604</v>
      </c>
      <c r="BB352" s="577"/>
      <c r="BC352" s="4"/>
      <c r="BO352" s="4"/>
      <c r="BQ352" s="11" t="s">
        <v>3375</v>
      </c>
      <c r="BR352" s="4">
        <v>30</v>
      </c>
      <c r="BT352" s="14">
        <v>20</v>
      </c>
      <c r="BZ352" s="11" t="s">
        <v>3049</v>
      </c>
      <c r="CA352" s="4">
        <v>4</v>
      </c>
      <c r="CC352" s="14">
        <v>30</v>
      </c>
      <c r="CI352" s="6" t="s">
        <v>3049</v>
      </c>
      <c r="CJ352" s="4">
        <v>18</v>
      </c>
      <c r="CL352" s="14">
        <v>40</v>
      </c>
      <c r="CS352" s="6" t="s">
        <v>3394</v>
      </c>
      <c r="CT352" s="4">
        <v>-0.03</v>
      </c>
      <c r="CX352" s="3">
        <v>1</v>
      </c>
    </row>
    <row r="353" spans="1:102" ht="30" x14ac:dyDescent="0.25">
      <c r="A353" s="3">
        <v>352</v>
      </c>
      <c r="B353" s="3">
        <v>278</v>
      </c>
      <c r="C353" s="21">
        <v>278</v>
      </c>
      <c r="D353" s="898" t="s">
        <v>382</v>
      </c>
      <c r="G353" s="323">
        <v>490</v>
      </c>
      <c r="H353" s="3">
        <v>553</v>
      </c>
      <c r="I353" s="12">
        <v>490</v>
      </c>
      <c r="J353" s="49"/>
      <c r="K353" s="49"/>
      <c r="L353" s="49"/>
      <c r="M353" s="49"/>
      <c r="N353" s="49"/>
      <c r="O353" s="49"/>
      <c r="P353" s="49"/>
      <c r="Q353" s="49"/>
      <c r="R353" s="49"/>
      <c r="S353" s="49"/>
      <c r="T353" s="49"/>
      <c r="U353" s="49"/>
      <c r="V353" s="499"/>
      <c r="W353" s="437" t="s">
        <v>2971</v>
      </c>
      <c r="X353" s="437" t="s">
        <v>2971</v>
      </c>
      <c r="Y353" s="1255"/>
      <c r="Z353" s="211"/>
      <c r="AA353" s="11" t="s">
        <v>3392</v>
      </c>
      <c r="AB353" s="11"/>
      <c r="AC353" s="11"/>
      <c r="AE353" s="43" t="s">
        <v>3407</v>
      </c>
      <c r="AI353" s="787" t="s">
        <v>2981</v>
      </c>
      <c r="AJ353" s="101" t="s">
        <v>1604</v>
      </c>
      <c r="BC353" s="4"/>
      <c r="BH353" s="11" t="s">
        <v>3398</v>
      </c>
      <c r="BI353" s="3" t="s">
        <v>3345</v>
      </c>
      <c r="BK353" s="13">
        <v>10</v>
      </c>
      <c r="BO353" s="4"/>
    </row>
    <row r="354" spans="1:102" ht="30" x14ac:dyDescent="0.25">
      <c r="A354" s="3">
        <v>353</v>
      </c>
      <c r="B354" s="3">
        <v>279</v>
      </c>
      <c r="C354" s="21">
        <v>279</v>
      </c>
      <c r="D354" s="898" t="s">
        <v>383</v>
      </c>
      <c r="G354" s="323">
        <v>544</v>
      </c>
      <c r="H354" s="3">
        <v>576</v>
      </c>
      <c r="I354" s="12">
        <v>544</v>
      </c>
      <c r="J354" s="49"/>
      <c r="K354" s="49"/>
      <c r="L354" s="49"/>
      <c r="M354" s="49"/>
      <c r="N354" s="49"/>
      <c r="O354" s="49"/>
      <c r="P354" s="49"/>
      <c r="Q354" s="49"/>
      <c r="R354" s="49"/>
      <c r="S354" s="49"/>
      <c r="T354" s="49"/>
      <c r="U354" s="49"/>
      <c r="V354" s="499"/>
      <c r="W354" s="437" t="s">
        <v>2971</v>
      </c>
      <c r="X354" s="437" t="s">
        <v>2971</v>
      </c>
      <c r="Y354" s="1255"/>
      <c r="Z354" s="211"/>
      <c r="AA354" s="11" t="s">
        <v>3392</v>
      </c>
      <c r="AB354" s="11"/>
      <c r="AC354" s="11"/>
      <c r="AE354" s="43" t="s">
        <v>3405</v>
      </c>
      <c r="AI354" s="787" t="s">
        <v>2981</v>
      </c>
      <c r="AJ354" s="101" t="s">
        <v>1604</v>
      </c>
      <c r="BB354" s="577"/>
      <c r="BC354" s="4"/>
      <c r="BO354" s="4"/>
      <c r="BQ354" s="11" t="s">
        <v>3375</v>
      </c>
      <c r="BR354" s="4">
        <v>25</v>
      </c>
      <c r="BT354" s="14">
        <v>20</v>
      </c>
      <c r="BZ354" s="11" t="s">
        <v>3049</v>
      </c>
      <c r="CA354" s="4">
        <v>31</v>
      </c>
      <c r="CC354" s="14">
        <v>30</v>
      </c>
      <c r="CI354" s="6" t="s">
        <v>3049</v>
      </c>
      <c r="CJ354" s="4">
        <v>26</v>
      </c>
      <c r="CL354" s="14">
        <v>40</v>
      </c>
      <c r="CS354" s="6" t="s">
        <v>3394</v>
      </c>
      <c r="CT354" s="4">
        <v>-0.1</v>
      </c>
      <c r="CX354" s="3">
        <v>1</v>
      </c>
    </row>
    <row r="355" spans="1:102" ht="30" x14ac:dyDescent="0.25">
      <c r="A355" s="3">
        <v>354</v>
      </c>
      <c r="B355" s="3">
        <v>279</v>
      </c>
      <c r="C355" s="21">
        <v>279</v>
      </c>
      <c r="D355" s="898" t="s">
        <v>383</v>
      </c>
      <c r="G355" s="323">
        <v>544</v>
      </c>
      <c r="H355" s="3">
        <v>576</v>
      </c>
      <c r="I355" s="12">
        <v>544</v>
      </c>
      <c r="J355" s="49"/>
      <c r="K355" s="49"/>
      <c r="L355" s="49"/>
      <c r="M355" s="49"/>
      <c r="N355" s="49"/>
      <c r="O355" s="49"/>
      <c r="P355" s="49"/>
      <c r="Q355" s="49"/>
      <c r="R355" s="49"/>
      <c r="S355" s="49"/>
      <c r="T355" s="49"/>
      <c r="U355" s="49"/>
      <c r="V355" s="499"/>
      <c r="W355" s="437" t="s">
        <v>2971</v>
      </c>
      <c r="X355" s="437" t="s">
        <v>2971</v>
      </c>
      <c r="Y355" s="1255"/>
      <c r="Z355" s="211"/>
      <c r="AA355" s="11" t="s">
        <v>3392</v>
      </c>
      <c r="AB355" s="11"/>
      <c r="AC355" s="11"/>
      <c r="AE355" s="43" t="s">
        <v>3405</v>
      </c>
      <c r="AI355" s="787" t="s">
        <v>2981</v>
      </c>
      <c r="AJ355" s="101" t="s">
        <v>1604</v>
      </c>
      <c r="BC355" s="4"/>
      <c r="BH355" s="11" t="s">
        <v>3398</v>
      </c>
      <c r="BI355" s="3" t="s">
        <v>3351</v>
      </c>
      <c r="BK355" s="13">
        <v>10</v>
      </c>
      <c r="BO355" s="4"/>
    </row>
    <row r="356" spans="1:102" ht="30" x14ac:dyDescent="0.25">
      <c r="A356" s="3">
        <v>355</v>
      </c>
      <c r="B356" s="3">
        <v>280</v>
      </c>
      <c r="C356" s="21">
        <v>280</v>
      </c>
      <c r="D356" s="898" t="s">
        <v>384</v>
      </c>
      <c r="G356" s="323">
        <v>634</v>
      </c>
      <c r="H356" s="3">
        <v>972</v>
      </c>
      <c r="I356" s="12">
        <v>634</v>
      </c>
      <c r="J356" s="49"/>
      <c r="K356" s="49"/>
      <c r="L356" s="49"/>
      <c r="M356" s="49"/>
      <c r="N356" s="49"/>
      <c r="O356" s="49"/>
      <c r="P356" s="49"/>
      <c r="Q356" s="49"/>
      <c r="R356" s="49"/>
      <c r="S356" s="49"/>
      <c r="T356" s="49"/>
      <c r="U356" s="49"/>
      <c r="V356" s="499"/>
      <c r="W356" s="437" t="s">
        <v>2971</v>
      </c>
      <c r="X356" s="437" t="s">
        <v>2971</v>
      </c>
      <c r="Y356" s="1255"/>
      <c r="Z356" s="211"/>
      <c r="AA356" s="11" t="s">
        <v>3392</v>
      </c>
      <c r="AB356" s="11"/>
      <c r="AC356" s="11"/>
      <c r="AE356" s="43" t="s">
        <v>3408</v>
      </c>
      <c r="AI356" s="787" t="s">
        <v>2981</v>
      </c>
      <c r="AJ356" s="101" t="s">
        <v>1604</v>
      </c>
      <c r="BB356" s="577"/>
      <c r="BC356" s="4"/>
      <c r="BO356" s="4"/>
      <c r="BQ356" s="11" t="s">
        <v>3375</v>
      </c>
      <c r="BR356" s="4">
        <v>20</v>
      </c>
      <c r="BT356" s="14">
        <v>20</v>
      </c>
      <c r="BZ356" s="11" t="s">
        <v>3049</v>
      </c>
      <c r="CA356" s="4">
        <v>75</v>
      </c>
      <c r="CC356" s="14">
        <v>30</v>
      </c>
      <c r="CI356" s="6" t="s">
        <v>3049</v>
      </c>
      <c r="CJ356" s="4">
        <v>22</v>
      </c>
      <c r="CL356" s="14">
        <v>40</v>
      </c>
      <c r="CS356" s="6" t="s">
        <v>3394</v>
      </c>
      <c r="CT356" s="4">
        <v>-0.13</v>
      </c>
      <c r="CX356" s="3">
        <v>1</v>
      </c>
    </row>
    <row r="357" spans="1:102" ht="30" x14ac:dyDescent="0.25">
      <c r="A357" s="3">
        <v>356</v>
      </c>
      <c r="B357" s="3">
        <v>280</v>
      </c>
      <c r="C357" s="21">
        <v>280</v>
      </c>
      <c r="D357" s="898" t="s">
        <v>384</v>
      </c>
      <c r="G357" s="323">
        <v>634</v>
      </c>
      <c r="H357" s="3">
        <v>972</v>
      </c>
      <c r="I357" s="12">
        <v>634</v>
      </c>
      <c r="J357" s="49"/>
      <c r="K357" s="49"/>
      <c r="L357" s="49"/>
      <c r="M357" s="49"/>
      <c r="N357" s="49"/>
      <c r="O357" s="49"/>
      <c r="P357" s="49"/>
      <c r="Q357" s="49"/>
      <c r="R357" s="49"/>
      <c r="S357" s="49"/>
      <c r="T357" s="49"/>
      <c r="U357" s="49"/>
      <c r="V357" s="499"/>
      <c r="W357" s="437" t="s">
        <v>2971</v>
      </c>
      <c r="X357" s="437" t="s">
        <v>2971</v>
      </c>
      <c r="Y357" s="1255"/>
      <c r="Z357" s="211"/>
      <c r="AA357" s="11" t="s">
        <v>3392</v>
      </c>
      <c r="AB357" s="11"/>
      <c r="AC357" s="11"/>
      <c r="AE357" s="43" t="s">
        <v>3408</v>
      </c>
      <c r="AI357" s="787" t="s">
        <v>2981</v>
      </c>
      <c r="AJ357" s="101" t="s">
        <v>1604</v>
      </c>
      <c r="BC357" s="4"/>
      <c r="BH357" s="11" t="s">
        <v>3398</v>
      </c>
      <c r="BI357" s="3">
        <v>-12</v>
      </c>
      <c r="BK357" s="13">
        <v>10</v>
      </c>
      <c r="BO357" s="4"/>
    </row>
    <row r="358" spans="1:102" ht="30" x14ac:dyDescent="0.25">
      <c r="A358" s="3">
        <v>357</v>
      </c>
      <c r="B358" s="3">
        <v>281</v>
      </c>
      <c r="C358" s="21">
        <v>281</v>
      </c>
      <c r="D358" s="898" t="s">
        <v>385</v>
      </c>
      <c r="G358" s="323">
        <v>574</v>
      </c>
      <c r="H358" s="3">
        <v>670</v>
      </c>
      <c r="I358" s="12">
        <v>574</v>
      </c>
      <c r="J358" s="49"/>
      <c r="K358" s="49"/>
      <c r="L358" s="49"/>
      <c r="M358" s="49"/>
      <c r="N358" s="49"/>
      <c r="O358" s="49"/>
      <c r="P358" s="49"/>
      <c r="Q358" s="49"/>
      <c r="R358" s="49"/>
      <c r="S358" s="49"/>
      <c r="T358" s="49"/>
      <c r="U358" s="49"/>
      <c r="V358" s="499"/>
      <c r="W358" s="437" t="s">
        <v>2971</v>
      </c>
      <c r="X358" s="437" t="s">
        <v>2971</v>
      </c>
      <c r="Y358" s="1255"/>
      <c r="Z358" s="211"/>
      <c r="AA358" s="11" t="s">
        <v>3392</v>
      </c>
      <c r="AB358" s="11"/>
      <c r="AC358" s="11"/>
      <c r="AE358" s="43" t="s">
        <v>3395</v>
      </c>
      <c r="AI358" s="787" t="s">
        <v>2981</v>
      </c>
      <c r="AJ358" s="101" t="s">
        <v>1604</v>
      </c>
      <c r="BB358" s="436"/>
      <c r="BC358" s="4"/>
      <c r="BO358" s="4"/>
      <c r="BQ358" s="11" t="s">
        <v>3375</v>
      </c>
      <c r="BR358" s="4">
        <v>24</v>
      </c>
      <c r="BT358" s="14">
        <v>20</v>
      </c>
      <c r="BZ358" s="11" t="s">
        <v>3049</v>
      </c>
      <c r="CA358" s="4">
        <v>72</v>
      </c>
      <c r="CC358" s="14">
        <v>30</v>
      </c>
      <c r="CI358" s="6" t="s">
        <v>3049</v>
      </c>
      <c r="CJ358" s="4">
        <v>45</v>
      </c>
      <c r="CL358" s="14">
        <v>40</v>
      </c>
      <c r="CS358" s="6" t="s">
        <v>3394</v>
      </c>
      <c r="CT358" s="4">
        <v>-0.1</v>
      </c>
      <c r="CX358" s="3">
        <v>1</v>
      </c>
    </row>
    <row r="359" spans="1:102" ht="30" x14ac:dyDescent="0.25">
      <c r="A359" s="3">
        <v>358</v>
      </c>
      <c r="B359" s="3">
        <v>281</v>
      </c>
      <c r="C359" s="21">
        <v>281</v>
      </c>
      <c r="D359" s="898" t="s">
        <v>385</v>
      </c>
      <c r="G359" s="323">
        <v>574</v>
      </c>
      <c r="H359" s="3">
        <v>670</v>
      </c>
      <c r="I359" s="12">
        <v>574</v>
      </c>
      <c r="J359" s="49"/>
      <c r="K359" s="49"/>
      <c r="L359" s="49"/>
      <c r="M359" s="49"/>
      <c r="N359" s="49"/>
      <c r="O359" s="49"/>
      <c r="P359" s="49"/>
      <c r="Q359" s="49"/>
      <c r="R359" s="49"/>
      <c r="S359" s="49"/>
      <c r="T359" s="49"/>
      <c r="U359" s="49"/>
      <c r="V359" s="499"/>
      <c r="W359" s="437" t="s">
        <v>2971</v>
      </c>
      <c r="X359" s="437" t="s">
        <v>2971</v>
      </c>
      <c r="Y359" s="1255"/>
      <c r="Z359" s="211"/>
      <c r="AA359" s="11" t="s">
        <v>3392</v>
      </c>
      <c r="AB359" s="11"/>
      <c r="AC359" s="11"/>
      <c r="AE359" s="43" t="s">
        <v>3395</v>
      </c>
      <c r="AI359" s="787" t="s">
        <v>2981</v>
      </c>
      <c r="AJ359" s="101" t="s">
        <v>1604</v>
      </c>
      <c r="BB359" s="254"/>
      <c r="BC359" s="4"/>
      <c r="BH359" s="11" t="s">
        <v>3398</v>
      </c>
      <c r="BI359" s="3" t="s">
        <v>3357</v>
      </c>
      <c r="BK359" s="13">
        <v>10</v>
      </c>
      <c r="BO359" s="4"/>
    </row>
    <row r="360" spans="1:102" s="57" customFormat="1" ht="26.25" customHeight="1" x14ac:dyDescent="0.25">
      <c r="A360" s="63">
        <v>359</v>
      </c>
      <c r="B360" s="63">
        <v>282</v>
      </c>
      <c r="C360" s="45">
        <v>282</v>
      </c>
      <c r="D360" s="900" t="s">
        <v>386</v>
      </c>
      <c r="E360" s="201"/>
      <c r="F360" s="72"/>
      <c r="G360" s="376"/>
      <c r="H360" s="402"/>
      <c r="I360" s="202"/>
      <c r="J360" s="63"/>
      <c r="K360" s="63"/>
      <c r="L360" s="63"/>
      <c r="M360" s="63"/>
      <c r="N360" s="63"/>
      <c r="O360" s="63"/>
      <c r="P360" s="63"/>
      <c r="Q360" s="63"/>
      <c r="R360" s="63"/>
      <c r="S360" s="63"/>
      <c r="T360" s="63"/>
      <c r="U360" s="63"/>
      <c r="V360" s="500"/>
      <c r="W360" s="448" t="s">
        <v>2971</v>
      </c>
      <c r="X360" s="448" t="s">
        <v>2971</v>
      </c>
      <c r="Y360" s="1267"/>
      <c r="Z360" s="216"/>
      <c r="AA360" s="221" t="s">
        <v>3392</v>
      </c>
      <c r="AB360" s="221"/>
      <c r="AC360" s="221"/>
      <c r="AD360" s="689"/>
      <c r="AE360" s="173" t="s">
        <v>3395</v>
      </c>
      <c r="AF360" s="62"/>
      <c r="AG360" s="55"/>
      <c r="AH360" s="55"/>
      <c r="AI360" s="450" t="s">
        <v>3123</v>
      </c>
      <c r="AJ360" s="192"/>
      <c r="AK360" s="62"/>
      <c r="AL360" s="55"/>
      <c r="AM360" s="55"/>
      <c r="AN360" s="55"/>
      <c r="AO360" s="55"/>
      <c r="AP360" s="55"/>
      <c r="AQ360" s="55"/>
      <c r="AR360" s="55"/>
      <c r="AS360" s="55"/>
      <c r="AT360" s="55"/>
      <c r="AU360" s="55"/>
      <c r="AV360" s="62"/>
      <c r="AW360" s="55"/>
      <c r="AX360" s="55"/>
      <c r="AY360" s="55"/>
      <c r="AZ360" s="63"/>
      <c r="BA360" s="63"/>
      <c r="BB360" s="578"/>
      <c r="BC360" s="63"/>
      <c r="BD360" s="1203"/>
      <c r="BE360" s="216"/>
      <c r="BF360" s="63"/>
      <c r="BG360" s="193"/>
      <c r="BH360" s="221"/>
      <c r="BI360" s="63"/>
      <c r="BJ360" s="193"/>
      <c r="BK360" s="200"/>
      <c r="BL360" s="63"/>
      <c r="BM360" s="63"/>
      <c r="BN360" s="216"/>
      <c r="BO360" s="4"/>
      <c r="BP360" s="221"/>
      <c r="BQ360" s="221"/>
      <c r="BR360" s="55"/>
      <c r="BS360" s="221"/>
      <c r="BT360" s="72"/>
      <c r="BU360" s="55"/>
      <c r="BV360" s="55"/>
      <c r="BW360" s="216"/>
      <c r="BX360" s="55"/>
      <c r="BY360" s="221"/>
      <c r="BZ360" s="221"/>
      <c r="CA360" s="55"/>
      <c r="CB360" s="221"/>
      <c r="CC360" s="72"/>
      <c r="CD360" s="55"/>
      <c r="CE360" s="55"/>
      <c r="CF360" s="216"/>
      <c r="CG360" s="55"/>
      <c r="CH360" s="221"/>
      <c r="CI360" s="62"/>
      <c r="CJ360" s="55"/>
      <c r="CK360" s="221"/>
      <c r="CL360" s="72"/>
      <c r="CM360" s="55"/>
      <c r="CN360" s="55"/>
      <c r="CP360" s="55"/>
      <c r="CQ360" s="55"/>
      <c r="CR360" s="55"/>
      <c r="CS360" s="62"/>
      <c r="CT360" s="55"/>
      <c r="CU360" s="55"/>
      <c r="CV360" s="200"/>
      <c r="CW360" s="63"/>
      <c r="CX360" s="63"/>
    </row>
    <row r="361" spans="1:102" s="57" customFormat="1" ht="37.5" customHeight="1" x14ac:dyDescent="0.25">
      <c r="A361" s="63">
        <v>360</v>
      </c>
      <c r="B361" s="63">
        <v>283</v>
      </c>
      <c r="C361" s="45">
        <v>283</v>
      </c>
      <c r="D361" s="900" t="s">
        <v>387</v>
      </c>
      <c r="E361" s="201"/>
      <c r="F361" s="72"/>
      <c r="G361" s="376"/>
      <c r="H361" s="427"/>
      <c r="I361" s="202"/>
      <c r="J361" s="63"/>
      <c r="K361" s="63"/>
      <c r="L361" s="63"/>
      <c r="M361" s="63"/>
      <c r="N361" s="63"/>
      <c r="O361" s="63"/>
      <c r="P361" s="63"/>
      <c r="Q361" s="63"/>
      <c r="R361" s="63"/>
      <c r="S361" s="63"/>
      <c r="T361" s="63"/>
      <c r="U361" s="63"/>
      <c r="V361" s="500"/>
      <c r="W361" s="448" t="s">
        <v>2971</v>
      </c>
      <c r="X361" s="448" t="s">
        <v>2971</v>
      </c>
      <c r="Y361" s="1267"/>
      <c r="Z361" s="216"/>
      <c r="AA361" s="221" t="s">
        <v>3392</v>
      </c>
      <c r="AB361" s="221"/>
      <c r="AC361" s="221"/>
      <c r="AD361" s="689"/>
      <c r="AE361" s="173" t="s">
        <v>3395</v>
      </c>
      <c r="AF361" s="62"/>
      <c r="AG361" s="55"/>
      <c r="AH361" s="55"/>
      <c r="AI361" s="450" t="s">
        <v>3123</v>
      </c>
      <c r="AJ361" s="192"/>
      <c r="AK361" s="62"/>
      <c r="AL361" s="55"/>
      <c r="AM361" s="55"/>
      <c r="AN361" s="55"/>
      <c r="AO361" s="55"/>
      <c r="AP361" s="55"/>
      <c r="AQ361" s="55"/>
      <c r="AR361" s="55"/>
      <c r="AS361" s="55"/>
      <c r="AT361" s="55"/>
      <c r="AU361" s="55"/>
      <c r="AV361" s="62"/>
      <c r="AW361" s="55"/>
      <c r="AX361" s="55"/>
      <c r="AY361" s="55"/>
      <c r="AZ361" s="63"/>
      <c r="BA361" s="63"/>
      <c r="BB361" s="578"/>
      <c r="BC361" s="63"/>
      <c r="BD361" s="1203"/>
      <c r="BE361" s="216"/>
      <c r="BF361" s="63"/>
      <c r="BG361" s="193"/>
      <c r="BH361" s="221"/>
      <c r="BI361" s="63"/>
      <c r="BJ361" s="193"/>
      <c r="BK361" s="200"/>
      <c r="BL361" s="63"/>
      <c r="BM361" s="63"/>
      <c r="BN361" s="216"/>
      <c r="BO361" s="4"/>
      <c r="BP361" s="221"/>
      <c r="BQ361" s="221"/>
      <c r="BR361" s="55"/>
      <c r="BS361" s="221"/>
      <c r="BT361" s="72"/>
      <c r="BU361" s="55"/>
      <c r="BV361" s="55"/>
      <c r="BW361" s="216"/>
      <c r="BX361" s="55"/>
      <c r="BY361" s="221"/>
      <c r="BZ361" s="221"/>
      <c r="CA361" s="55"/>
      <c r="CB361" s="221"/>
      <c r="CC361" s="72"/>
      <c r="CD361" s="55"/>
      <c r="CE361" s="55"/>
      <c r="CF361" s="216"/>
      <c r="CG361" s="55"/>
      <c r="CH361" s="221"/>
      <c r="CI361" s="62"/>
      <c r="CJ361" s="55"/>
      <c r="CK361" s="221"/>
      <c r="CL361" s="72"/>
      <c r="CM361" s="55"/>
      <c r="CN361" s="55"/>
      <c r="CP361" s="55"/>
      <c r="CQ361" s="55"/>
      <c r="CR361" s="55"/>
      <c r="CS361" s="62"/>
      <c r="CT361" s="55"/>
      <c r="CU361" s="55"/>
      <c r="CV361" s="200"/>
      <c r="CW361" s="63"/>
      <c r="CX361" s="63"/>
    </row>
    <row r="362" spans="1:102" ht="30" x14ac:dyDescent="0.25">
      <c r="A362" s="3">
        <v>361</v>
      </c>
      <c r="B362" s="3">
        <v>283</v>
      </c>
      <c r="C362" s="21">
        <v>283</v>
      </c>
      <c r="D362" s="904" t="s">
        <v>3409</v>
      </c>
      <c r="E362" s="64" t="s">
        <v>3410</v>
      </c>
      <c r="G362" s="370">
        <v>574</v>
      </c>
      <c r="H362" s="102">
        <v>670</v>
      </c>
      <c r="I362" s="12">
        <v>574</v>
      </c>
      <c r="J362" s="49"/>
      <c r="K362" s="49"/>
      <c r="L362" s="49"/>
      <c r="M362" s="49"/>
      <c r="N362" s="49"/>
      <c r="O362" s="49"/>
      <c r="P362" s="49"/>
      <c r="Q362" s="49"/>
      <c r="R362" s="49"/>
      <c r="S362" s="49"/>
      <c r="T362" s="49"/>
      <c r="U362" s="49"/>
      <c r="V362" s="499"/>
      <c r="W362" s="437" t="s">
        <v>2971</v>
      </c>
      <c r="X362" s="437" t="s">
        <v>2971</v>
      </c>
      <c r="Y362" s="1255"/>
      <c r="Z362" s="211"/>
      <c r="AA362" s="11" t="s">
        <v>3392</v>
      </c>
      <c r="AB362" s="11"/>
      <c r="AC362" s="11"/>
      <c r="AE362" s="43" t="s">
        <v>3395</v>
      </c>
      <c r="AI362" s="787" t="s">
        <v>2967</v>
      </c>
      <c r="AJ362" s="101" t="s">
        <v>1604</v>
      </c>
      <c r="AK362" s="6" t="s">
        <v>3411</v>
      </c>
      <c r="AL362" s="222">
        <v>58</v>
      </c>
      <c r="AM362" s="222"/>
      <c r="AN362" s="222">
        <v>6</v>
      </c>
      <c r="AO362" s="222"/>
      <c r="AP362" s="222">
        <v>2</v>
      </c>
      <c r="AQ362" s="222"/>
      <c r="AR362" s="222">
        <v>14</v>
      </c>
      <c r="AS362" s="222"/>
      <c r="AT362" s="222"/>
      <c r="AU362" s="222"/>
      <c r="AV362" s="6" t="s">
        <v>3016</v>
      </c>
      <c r="AW362" s="222">
        <v>20.8</v>
      </c>
      <c r="AX362" s="222"/>
      <c r="BB362" s="577"/>
      <c r="BC362" s="3">
        <v>1</v>
      </c>
      <c r="BE362" s="211" t="s">
        <v>3344</v>
      </c>
      <c r="BF362" s="3">
        <v>-6.8999999999999986</v>
      </c>
      <c r="BK362" s="13">
        <v>1</v>
      </c>
      <c r="BN362" s="211" t="s">
        <v>3054</v>
      </c>
      <c r="BO362" s="4">
        <v>1.2000000000000002</v>
      </c>
      <c r="BT362" s="14">
        <v>2</v>
      </c>
      <c r="BW362" s="211" t="s">
        <v>3402</v>
      </c>
      <c r="BX362" s="4">
        <v>1.2</v>
      </c>
      <c r="CC362" s="14">
        <v>3</v>
      </c>
      <c r="CF362" s="211" t="s">
        <v>2979</v>
      </c>
      <c r="CG362" s="4">
        <v>5.3999999999999986</v>
      </c>
      <c r="CL362" s="14">
        <v>4</v>
      </c>
    </row>
    <row r="363" spans="1:102" ht="30" x14ac:dyDescent="0.25">
      <c r="A363" s="3">
        <v>362</v>
      </c>
      <c r="B363" s="3">
        <v>283</v>
      </c>
      <c r="C363" s="21">
        <v>283</v>
      </c>
      <c r="D363" s="904" t="s">
        <v>3409</v>
      </c>
      <c r="E363" s="64" t="s">
        <v>3412</v>
      </c>
      <c r="G363" s="370">
        <v>574</v>
      </c>
      <c r="H363" s="3">
        <v>670</v>
      </c>
      <c r="I363" s="12">
        <v>574</v>
      </c>
      <c r="J363" s="49"/>
      <c r="K363" s="49"/>
      <c r="L363" s="49"/>
      <c r="M363" s="49"/>
      <c r="N363" s="49"/>
      <c r="O363" s="49"/>
      <c r="P363" s="49"/>
      <c r="Q363" s="49"/>
      <c r="R363" s="49"/>
      <c r="S363" s="49"/>
      <c r="T363" s="49"/>
      <c r="U363" s="49"/>
      <c r="V363" s="499"/>
      <c r="W363" s="437" t="s">
        <v>2971</v>
      </c>
      <c r="X363" s="437" t="s">
        <v>2971</v>
      </c>
      <c r="Y363" s="1255"/>
      <c r="Z363" s="211"/>
      <c r="AA363" s="11" t="s">
        <v>3392</v>
      </c>
      <c r="AB363" s="11"/>
      <c r="AC363" s="11"/>
      <c r="AE363" s="43" t="s">
        <v>3395</v>
      </c>
      <c r="AI363" s="787" t="s">
        <v>2967</v>
      </c>
      <c r="AJ363" s="101" t="s">
        <v>1604</v>
      </c>
      <c r="AK363" s="6" t="s">
        <v>3411</v>
      </c>
      <c r="AL363" s="222">
        <v>58</v>
      </c>
      <c r="AM363" s="222"/>
      <c r="AN363" s="222">
        <v>6</v>
      </c>
      <c r="AO363" s="222"/>
      <c r="AP363" s="222">
        <v>2</v>
      </c>
      <c r="AQ363" s="222"/>
      <c r="AR363" s="222">
        <v>14</v>
      </c>
      <c r="AS363" s="222"/>
      <c r="AT363" s="222"/>
      <c r="AU363" s="222"/>
      <c r="AV363" s="6" t="s">
        <v>3016</v>
      </c>
      <c r="AW363" s="222">
        <v>20.8</v>
      </c>
      <c r="AX363" s="222"/>
      <c r="BB363" s="577"/>
      <c r="BC363" s="3">
        <v>1</v>
      </c>
      <c r="BE363" s="211" t="s">
        <v>3344</v>
      </c>
      <c r="BF363" s="3">
        <v>-4.8999999999999986</v>
      </c>
      <c r="BK363" s="13">
        <v>1</v>
      </c>
      <c r="BN363" s="211" t="s">
        <v>3054</v>
      </c>
      <c r="BO363" s="4">
        <v>1.4000000000000004</v>
      </c>
      <c r="BT363" s="14">
        <v>2</v>
      </c>
      <c r="BW363" s="211" t="s">
        <v>3402</v>
      </c>
      <c r="BX363" s="4">
        <v>0.90000000000000013</v>
      </c>
      <c r="CC363" s="14">
        <v>3</v>
      </c>
      <c r="CF363" s="211" t="s">
        <v>2979</v>
      </c>
      <c r="CG363" s="4">
        <v>2.8000000000000007</v>
      </c>
      <c r="CL363" s="14">
        <v>4</v>
      </c>
    </row>
    <row r="364" spans="1:102" ht="30" x14ac:dyDescent="0.25">
      <c r="A364" s="3">
        <v>363</v>
      </c>
      <c r="B364" s="3">
        <v>284</v>
      </c>
      <c r="C364" s="21">
        <v>284</v>
      </c>
      <c r="D364" s="898" t="s">
        <v>388</v>
      </c>
      <c r="G364" s="323">
        <v>420</v>
      </c>
      <c r="H364" s="3">
        <v>562</v>
      </c>
      <c r="I364" s="12">
        <v>420</v>
      </c>
      <c r="J364" s="49"/>
      <c r="K364" s="49"/>
      <c r="L364" s="49"/>
      <c r="M364" s="49"/>
      <c r="N364" s="49"/>
      <c r="O364" s="49"/>
      <c r="P364" s="49"/>
      <c r="Q364" s="49"/>
      <c r="R364" s="49"/>
      <c r="S364" s="49"/>
      <c r="T364" s="49"/>
      <c r="U364" s="49"/>
      <c r="V364" s="499"/>
      <c r="W364" s="437" t="s">
        <v>2971</v>
      </c>
      <c r="X364" s="437" t="s">
        <v>2971</v>
      </c>
      <c r="Y364" s="1255"/>
      <c r="Z364" s="211"/>
      <c r="AA364" s="11" t="s">
        <v>3392</v>
      </c>
      <c r="AB364" s="11"/>
      <c r="AC364" s="11"/>
      <c r="AE364" s="43" t="s">
        <v>3405</v>
      </c>
      <c r="AI364" s="787" t="s">
        <v>3378</v>
      </c>
      <c r="AJ364" s="101" t="s">
        <v>1608</v>
      </c>
      <c r="AL364" s="222"/>
      <c r="AM364" s="222"/>
      <c r="AN364" s="222"/>
      <c r="AO364" s="222"/>
      <c r="AP364" s="222"/>
      <c r="AQ364" s="222"/>
      <c r="AR364" s="222"/>
      <c r="AS364" s="222"/>
      <c r="AT364" s="222"/>
      <c r="AU364" s="222"/>
      <c r="AW364" s="222"/>
      <c r="AX364" s="222"/>
      <c r="BB364" s="577"/>
      <c r="BC364" s="4"/>
      <c r="BO364" s="4"/>
      <c r="BQ364" s="11" t="s">
        <v>3375</v>
      </c>
      <c r="BR364" s="4">
        <v>52</v>
      </c>
      <c r="BT364" s="14">
        <v>20</v>
      </c>
      <c r="BZ364" s="11" t="s">
        <v>3049</v>
      </c>
      <c r="CA364" s="4">
        <v>50</v>
      </c>
      <c r="CC364" s="14">
        <v>30</v>
      </c>
      <c r="CI364" s="6" t="s">
        <v>3049</v>
      </c>
      <c r="CJ364" s="4">
        <v>13</v>
      </c>
      <c r="CL364" s="14">
        <v>40</v>
      </c>
      <c r="CS364" s="6" t="s">
        <v>3394</v>
      </c>
      <c r="CT364" s="4">
        <v>-0.09</v>
      </c>
      <c r="CX364" s="3">
        <v>1</v>
      </c>
    </row>
    <row r="365" spans="1:102" ht="30" x14ac:dyDescent="0.25">
      <c r="A365" s="3">
        <v>364</v>
      </c>
      <c r="B365" s="3">
        <v>284</v>
      </c>
      <c r="C365" s="21">
        <v>284</v>
      </c>
      <c r="D365" s="898" t="s">
        <v>388</v>
      </c>
      <c r="G365" s="323">
        <v>420</v>
      </c>
      <c r="H365" s="3">
        <v>562</v>
      </c>
      <c r="I365" s="12">
        <v>420</v>
      </c>
      <c r="J365" s="49"/>
      <c r="K365" s="49"/>
      <c r="L365" s="49"/>
      <c r="M365" s="49"/>
      <c r="N365" s="49"/>
      <c r="O365" s="49"/>
      <c r="P365" s="49"/>
      <c r="Q365" s="49"/>
      <c r="R365" s="49"/>
      <c r="S365" s="49"/>
      <c r="T365" s="49"/>
      <c r="U365" s="49"/>
      <c r="V365" s="499"/>
      <c r="W365" s="437" t="s">
        <v>2971</v>
      </c>
      <c r="X365" s="437" t="s">
        <v>2971</v>
      </c>
      <c r="Y365" s="1255"/>
      <c r="Z365" s="211"/>
      <c r="AA365" s="11" t="s">
        <v>3392</v>
      </c>
      <c r="AB365" s="11"/>
      <c r="AC365" s="11"/>
      <c r="AE365" s="43" t="s">
        <v>3405</v>
      </c>
      <c r="AI365" s="787" t="s">
        <v>3378</v>
      </c>
      <c r="AJ365" s="101" t="s">
        <v>1608</v>
      </c>
      <c r="AL365" s="222"/>
      <c r="AM365" s="222"/>
      <c r="AN365" s="222"/>
      <c r="AO365" s="222"/>
      <c r="AP365" s="222"/>
      <c r="AQ365" s="222"/>
      <c r="AR365" s="222"/>
      <c r="AS365" s="222"/>
      <c r="AT365" s="222"/>
      <c r="AU365" s="222"/>
      <c r="AW365" s="222"/>
      <c r="AX365" s="222"/>
      <c r="BC365" s="4"/>
      <c r="BH365" s="11" t="s">
        <v>3398</v>
      </c>
      <c r="BI365" s="3">
        <v>-8</v>
      </c>
      <c r="BK365" s="13">
        <v>1</v>
      </c>
      <c r="BO365" s="4"/>
    </row>
    <row r="366" spans="1:102" s="266" customFormat="1" ht="30" x14ac:dyDescent="0.25">
      <c r="A366" s="47">
        <v>365</v>
      </c>
      <c r="B366" s="47">
        <v>285</v>
      </c>
      <c r="C366" s="809">
        <v>285</v>
      </c>
      <c r="D366" s="909" t="s">
        <v>3413</v>
      </c>
      <c r="E366" s="634"/>
      <c r="F366" s="706"/>
      <c r="G366" s="386">
        <v>1118</v>
      </c>
      <c r="H366" s="47"/>
      <c r="I366" s="246"/>
      <c r="J366" s="47"/>
      <c r="K366" s="47"/>
      <c r="L366" s="47"/>
      <c r="M366" s="47"/>
      <c r="N366" s="47"/>
      <c r="O366" s="47"/>
      <c r="P366" s="47"/>
      <c r="Q366" s="47"/>
      <c r="R366" s="47"/>
      <c r="S366" s="47"/>
      <c r="T366" s="47"/>
      <c r="U366" s="47"/>
      <c r="V366" s="502"/>
      <c r="W366" s="240" t="s">
        <v>3320</v>
      </c>
      <c r="X366" s="240" t="s">
        <v>3414</v>
      </c>
      <c r="Y366" s="1263"/>
      <c r="Z366" s="237"/>
      <c r="AA366" s="243" t="s">
        <v>3392</v>
      </c>
      <c r="AB366" s="243"/>
      <c r="AC366" s="243"/>
      <c r="AD366" s="242"/>
      <c r="AE366" s="322">
        <v>1997</v>
      </c>
      <c r="AF366" s="59"/>
      <c r="AG366" s="69"/>
      <c r="AH366" s="69"/>
      <c r="AI366" s="789" t="s">
        <v>3378</v>
      </c>
      <c r="AJ366" s="265" t="s">
        <v>3415</v>
      </c>
      <c r="AK366" s="59"/>
      <c r="AL366" s="628"/>
      <c r="AM366" s="628"/>
      <c r="AN366" s="628"/>
      <c r="AO366" s="628"/>
      <c r="AP366" s="628"/>
      <c r="AQ366" s="628"/>
      <c r="AR366" s="628"/>
      <c r="AS366" s="628"/>
      <c r="AT366" s="628"/>
      <c r="AU366" s="628"/>
      <c r="AV366" s="59"/>
      <c r="AW366" s="628"/>
      <c r="AX366" s="628"/>
      <c r="AY366" s="69"/>
      <c r="AZ366" s="47"/>
      <c r="BA366" s="47"/>
      <c r="BB366" s="320"/>
      <c r="BC366" s="69"/>
      <c r="BD366" s="1218"/>
      <c r="BE366" s="237"/>
      <c r="BF366" s="47"/>
      <c r="BG366" s="762"/>
      <c r="BH366" s="243" t="s">
        <v>3398</v>
      </c>
      <c r="BI366" s="47">
        <v>-14</v>
      </c>
      <c r="BJ366" s="762"/>
      <c r="BK366" s="245">
        <v>1</v>
      </c>
      <c r="BL366" s="47"/>
      <c r="BM366" s="47"/>
      <c r="BN366" s="237"/>
      <c r="BO366" s="4"/>
      <c r="BP366" s="243"/>
      <c r="BQ366" s="243" t="s">
        <v>3375</v>
      </c>
      <c r="BR366" s="69">
        <v>17</v>
      </c>
      <c r="BS366" s="243"/>
      <c r="BT366" s="706">
        <v>20</v>
      </c>
      <c r="BU366" s="69"/>
      <c r="BV366" s="69"/>
      <c r="BW366" s="237"/>
      <c r="BX366" s="69"/>
      <c r="BY366" s="243"/>
      <c r="BZ366" s="243" t="s">
        <v>3049</v>
      </c>
      <c r="CA366" s="69">
        <v>61</v>
      </c>
      <c r="CB366" s="243"/>
      <c r="CC366" s="706">
        <v>30</v>
      </c>
      <c r="CD366" s="69"/>
      <c r="CE366" s="69"/>
      <c r="CF366" s="237"/>
      <c r="CG366" s="69"/>
      <c r="CH366" s="243"/>
      <c r="CI366" s="59" t="s">
        <v>3049</v>
      </c>
      <c r="CJ366" s="69">
        <v>35</v>
      </c>
      <c r="CK366" s="243"/>
      <c r="CL366" s="706">
        <v>40</v>
      </c>
      <c r="CM366" s="69"/>
      <c r="CN366" s="69"/>
      <c r="CP366" s="69"/>
      <c r="CQ366" s="69"/>
      <c r="CR366" s="69"/>
      <c r="CS366" s="59"/>
      <c r="CT366" s="69"/>
      <c r="CU366" s="69"/>
      <c r="CV366" s="245"/>
      <c r="CW366" s="47"/>
      <c r="CX366" s="47"/>
    </row>
    <row r="367" spans="1:102" s="266" customFormat="1" ht="30" x14ac:dyDescent="0.25">
      <c r="A367" s="47">
        <v>366</v>
      </c>
      <c r="B367" s="47">
        <v>285</v>
      </c>
      <c r="C367" s="809">
        <v>285</v>
      </c>
      <c r="D367" s="909" t="s">
        <v>25</v>
      </c>
      <c r="E367" s="634" t="s">
        <v>3416</v>
      </c>
      <c r="F367" s="706"/>
      <c r="G367" s="390">
        <v>706</v>
      </c>
      <c r="H367" s="69"/>
      <c r="I367" s="774">
        <v>706</v>
      </c>
      <c r="J367" s="47"/>
      <c r="K367" s="47"/>
      <c r="L367" s="47"/>
      <c r="M367" s="47"/>
      <c r="N367" s="47"/>
      <c r="O367" s="47"/>
      <c r="P367" s="47"/>
      <c r="Q367" s="47"/>
      <c r="R367" s="47"/>
      <c r="S367" s="47"/>
      <c r="T367" s="47"/>
      <c r="U367" s="47"/>
      <c r="V367" s="502"/>
      <c r="W367" s="707" t="s">
        <v>2971</v>
      </c>
      <c r="X367" s="707" t="s">
        <v>2971</v>
      </c>
      <c r="Y367" s="1270"/>
      <c r="Z367" s="237"/>
      <c r="AA367" s="243" t="s">
        <v>3392</v>
      </c>
      <c r="AB367" s="243"/>
      <c r="AC367" s="243"/>
      <c r="AD367" s="242"/>
      <c r="AE367" s="322" t="s">
        <v>3417</v>
      </c>
      <c r="AF367" s="59"/>
      <c r="AG367" s="69"/>
      <c r="AH367" s="69"/>
      <c r="AI367" s="789" t="s">
        <v>3418</v>
      </c>
      <c r="AJ367" s="265" t="s">
        <v>3415</v>
      </c>
      <c r="AK367" s="59" t="s">
        <v>3419</v>
      </c>
      <c r="AL367" s="628">
        <v>60</v>
      </c>
      <c r="AM367" s="628"/>
      <c r="AN367" s="628">
        <v>6</v>
      </c>
      <c r="AO367" s="628"/>
      <c r="AP367" s="628">
        <v>2</v>
      </c>
      <c r="AQ367" s="628"/>
      <c r="AR367" s="628">
        <v>12</v>
      </c>
      <c r="AS367" s="628"/>
      <c r="AT367" s="628"/>
      <c r="AU367" s="628"/>
      <c r="AV367" s="59" t="s">
        <v>3016</v>
      </c>
      <c r="AW367" s="628">
        <v>20</v>
      </c>
      <c r="AX367" s="628"/>
      <c r="AY367" s="69"/>
      <c r="AZ367" s="47"/>
      <c r="BA367" s="47"/>
      <c r="BB367" s="320"/>
      <c r="BC367" s="69">
        <v>1</v>
      </c>
      <c r="BD367" s="1218"/>
      <c r="BE367" s="237" t="s">
        <v>3344</v>
      </c>
      <c r="BF367" s="47">
        <v>-8.5</v>
      </c>
      <c r="BG367" s="762"/>
      <c r="BH367" s="243"/>
      <c r="BI367" s="47"/>
      <c r="BJ367" s="762"/>
      <c r="BK367" s="245">
        <v>1</v>
      </c>
      <c r="BL367" s="47"/>
      <c r="BM367" s="47"/>
      <c r="BN367" s="237" t="s">
        <v>3054</v>
      </c>
      <c r="BO367" s="4">
        <v>1.0999999999999996</v>
      </c>
      <c r="BP367" s="243"/>
      <c r="BQ367" s="243"/>
      <c r="BR367" s="69"/>
      <c r="BS367" s="243"/>
      <c r="BT367" s="706">
        <v>2</v>
      </c>
      <c r="BU367" s="69"/>
      <c r="BV367" s="69"/>
      <c r="BW367" s="237" t="s">
        <v>3312</v>
      </c>
      <c r="BX367" s="69">
        <v>1.2000000000000002</v>
      </c>
      <c r="BY367" s="243"/>
      <c r="BZ367" s="243"/>
      <c r="CA367" s="69"/>
      <c r="CB367" s="243"/>
      <c r="CC367" s="706">
        <v>3</v>
      </c>
      <c r="CD367" s="69"/>
      <c r="CE367" s="69"/>
      <c r="CF367" s="237" t="s">
        <v>2979</v>
      </c>
      <c r="CG367" s="69">
        <v>4.1999999999999993</v>
      </c>
      <c r="CH367" s="243"/>
      <c r="CI367" s="59"/>
      <c r="CJ367" s="69"/>
      <c r="CK367" s="243"/>
      <c r="CL367" s="706">
        <v>4</v>
      </c>
      <c r="CM367" s="69"/>
      <c r="CN367" s="69"/>
      <c r="CP367" s="69"/>
      <c r="CQ367" s="69"/>
      <c r="CR367" s="69"/>
      <c r="CS367" s="59"/>
      <c r="CT367" s="69"/>
      <c r="CU367" s="69"/>
      <c r="CV367" s="245"/>
      <c r="CW367" s="47"/>
      <c r="CX367" s="47"/>
    </row>
    <row r="368" spans="1:102" s="266" customFormat="1" ht="30" x14ac:dyDescent="0.25">
      <c r="A368" s="47">
        <v>367</v>
      </c>
      <c r="B368" s="47">
        <v>285</v>
      </c>
      <c r="C368" s="809">
        <v>285</v>
      </c>
      <c r="D368" s="909" t="s">
        <v>25</v>
      </c>
      <c r="E368" s="634" t="s">
        <v>3420</v>
      </c>
      <c r="F368" s="706"/>
      <c r="G368" s="390">
        <v>531</v>
      </c>
      <c r="H368" s="69"/>
      <c r="I368" s="774">
        <v>531</v>
      </c>
      <c r="J368" s="47"/>
      <c r="K368" s="47"/>
      <c r="L368" s="47"/>
      <c r="M368" s="47"/>
      <c r="N368" s="47"/>
      <c r="O368" s="47"/>
      <c r="P368" s="47"/>
      <c r="Q368" s="47"/>
      <c r="R368" s="47"/>
      <c r="S368" s="47"/>
      <c r="T368" s="47"/>
      <c r="U368" s="47"/>
      <c r="V368" s="502"/>
      <c r="W368" s="707" t="s">
        <v>2971</v>
      </c>
      <c r="X368" s="707" t="s">
        <v>2971</v>
      </c>
      <c r="Y368" s="1270"/>
      <c r="Z368" s="237"/>
      <c r="AA368" s="243" t="s">
        <v>3392</v>
      </c>
      <c r="AB368" s="243"/>
      <c r="AC368" s="243"/>
      <c r="AD368" s="242"/>
      <c r="AE368" s="322" t="s">
        <v>3417</v>
      </c>
      <c r="AF368" s="59"/>
      <c r="AG368" s="69"/>
      <c r="AH368" s="69"/>
      <c r="AI368" s="789" t="s">
        <v>3418</v>
      </c>
      <c r="AJ368" s="265" t="s">
        <v>3415</v>
      </c>
      <c r="AK368" s="59" t="s">
        <v>3419</v>
      </c>
      <c r="AL368" s="628">
        <v>60</v>
      </c>
      <c r="AM368" s="628"/>
      <c r="AN368" s="628">
        <v>6</v>
      </c>
      <c r="AO368" s="628"/>
      <c r="AP368" s="628">
        <v>2</v>
      </c>
      <c r="AQ368" s="628"/>
      <c r="AR368" s="628">
        <v>12</v>
      </c>
      <c r="AS368" s="628"/>
      <c r="AT368" s="628"/>
      <c r="AU368" s="628"/>
      <c r="AV368" s="59" t="s">
        <v>3016</v>
      </c>
      <c r="AW368" s="628">
        <v>20</v>
      </c>
      <c r="AX368" s="628"/>
      <c r="AY368" s="69"/>
      <c r="AZ368" s="47"/>
      <c r="BA368" s="47"/>
      <c r="BB368" s="320"/>
      <c r="BC368" s="69">
        <v>1</v>
      </c>
      <c r="BD368" s="1218"/>
      <c r="BE368" s="237" t="s">
        <v>3344</v>
      </c>
      <c r="BF368" s="47">
        <v>-6.1000000000000014</v>
      </c>
      <c r="BG368" s="762"/>
      <c r="BH368" s="243"/>
      <c r="BI368" s="47"/>
      <c r="BJ368" s="762"/>
      <c r="BK368" s="245">
        <v>1</v>
      </c>
      <c r="BL368" s="47"/>
      <c r="BM368" s="47"/>
      <c r="BN368" s="237" t="s">
        <v>3054</v>
      </c>
      <c r="BO368" s="4">
        <v>9.9999999999999645E-2</v>
      </c>
      <c r="BP368" s="243"/>
      <c r="BQ368" s="243"/>
      <c r="BR368" s="69"/>
      <c r="BS368" s="243"/>
      <c r="BT368" s="706">
        <v>2</v>
      </c>
      <c r="BU368" s="69"/>
      <c r="BV368" s="69"/>
      <c r="BW368" s="237" t="s">
        <v>3312</v>
      </c>
      <c r="BX368" s="69">
        <v>0.79999999999999982</v>
      </c>
      <c r="BY368" s="243"/>
      <c r="BZ368" s="243"/>
      <c r="CA368" s="69"/>
      <c r="CB368" s="243"/>
      <c r="CC368" s="706">
        <v>3</v>
      </c>
      <c r="CD368" s="69"/>
      <c r="CE368" s="69"/>
      <c r="CF368" s="237" t="s">
        <v>2979</v>
      </c>
      <c r="CG368" s="69">
        <v>3.5</v>
      </c>
      <c r="CH368" s="243"/>
      <c r="CI368" s="59"/>
      <c r="CJ368" s="69"/>
      <c r="CK368" s="243"/>
      <c r="CL368" s="706">
        <v>4</v>
      </c>
      <c r="CM368" s="69"/>
      <c r="CN368" s="69"/>
      <c r="CP368" s="69"/>
      <c r="CQ368" s="69"/>
      <c r="CR368" s="69"/>
      <c r="CS368" s="59"/>
      <c r="CT368" s="69"/>
      <c r="CU368" s="69"/>
      <c r="CV368" s="245"/>
      <c r="CW368" s="47"/>
      <c r="CX368" s="47"/>
    </row>
    <row r="369" spans="1:102" ht="30" x14ac:dyDescent="0.25">
      <c r="A369" s="3">
        <v>368</v>
      </c>
      <c r="B369" s="3">
        <v>286</v>
      </c>
      <c r="C369" s="21">
        <v>286</v>
      </c>
      <c r="D369" s="898" t="s">
        <v>389</v>
      </c>
      <c r="G369" s="323">
        <v>400</v>
      </c>
      <c r="H369" s="3">
        <v>310</v>
      </c>
      <c r="I369" s="12">
        <v>400</v>
      </c>
      <c r="J369" s="49"/>
      <c r="K369" s="49"/>
      <c r="L369" s="49"/>
      <c r="M369" s="49"/>
      <c r="N369" s="49"/>
      <c r="O369" s="49"/>
      <c r="P369" s="49"/>
      <c r="Q369" s="49"/>
      <c r="R369" s="49"/>
      <c r="S369" s="49"/>
      <c r="T369" s="49"/>
      <c r="U369" s="49"/>
      <c r="V369" s="499"/>
      <c r="W369" s="437" t="s">
        <v>2971</v>
      </c>
      <c r="X369" s="437" t="s">
        <v>2971</v>
      </c>
      <c r="Y369" s="1255"/>
      <c r="Z369" s="211"/>
      <c r="AA369" s="11" t="s">
        <v>3392</v>
      </c>
      <c r="AB369" s="11"/>
      <c r="AC369" s="11"/>
      <c r="AE369" s="173" t="s">
        <v>3421</v>
      </c>
      <c r="AI369" s="841" t="s">
        <v>2981</v>
      </c>
      <c r="AJ369" s="101" t="s">
        <v>1604</v>
      </c>
      <c r="AW369" s="222"/>
      <c r="AX369" s="222"/>
      <c r="BB369" s="577"/>
      <c r="BC369" s="4"/>
      <c r="BO369" s="4"/>
      <c r="BQ369" s="11" t="s">
        <v>3375</v>
      </c>
      <c r="BR369" s="4">
        <v>39</v>
      </c>
      <c r="BT369" s="14">
        <v>20</v>
      </c>
      <c r="BZ369" s="11" t="s">
        <v>3049</v>
      </c>
      <c r="CA369" s="4">
        <v>25</v>
      </c>
      <c r="CC369" s="14">
        <v>30</v>
      </c>
      <c r="CI369" s="6" t="s">
        <v>3049</v>
      </c>
      <c r="CJ369" s="4">
        <v>11</v>
      </c>
      <c r="CL369" s="14">
        <v>40</v>
      </c>
      <c r="CS369" s="6" t="s">
        <v>3394</v>
      </c>
      <c r="CT369" s="4">
        <v>-0.16</v>
      </c>
      <c r="CX369" s="3">
        <v>1</v>
      </c>
    </row>
    <row r="370" spans="1:102" ht="30" x14ac:dyDescent="0.25">
      <c r="A370" s="3">
        <v>369</v>
      </c>
      <c r="B370" s="3">
        <v>286</v>
      </c>
      <c r="C370" s="21">
        <v>286</v>
      </c>
      <c r="D370" s="898" t="s">
        <v>389</v>
      </c>
      <c r="G370" s="323">
        <v>400</v>
      </c>
      <c r="H370" s="3">
        <v>310</v>
      </c>
      <c r="I370" s="12">
        <v>400</v>
      </c>
      <c r="J370" s="49"/>
      <c r="K370" s="49"/>
      <c r="L370" s="49"/>
      <c r="M370" s="49"/>
      <c r="N370" s="49"/>
      <c r="O370" s="49"/>
      <c r="P370" s="49"/>
      <c r="Q370" s="49"/>
      <c r="R370" s="49"/>
      <c r="S370" s="49"/>
      <c r="T370" s="49"/>
      <c r="U370" s="49"/>
      <c r="V370" s="499"/>
      <c r="W370" s="437" t="s">
        <v>2971</v>
      </c>
      <c r="X370" s="437" t="s">
        <v>2971</v>
      </c>
      <c r="Y370" s="1255"/>
      <c r="Z370" s="211"/>
      <c r="AA370" s="11" t="s">
        <v>3392</v>
      </c>
      <c r="AB370" s="11"/>
      <c r="AC370" s="11"/>
      <c r="AE370" s="173" t="s">
        <v>3421</v>
      </c>
      <c r="AI370" s="841" t="s">
        <v>2981</v>
      </c>
      <c r="AJ370" s="101" t="s">
        <v>1604</v>
      </c>
      <c r="BC370" s="4"/>
      <c r="BH370" s="11" t="s">
        <v>3398</v>
      </c>
      <c r="BI370" s="3">
        <v>-12</v>
      </c>
      <c r="BK370" s="13">
        <v>10</v>
      </c>
      <c r="BO370" s="4"/>
    </row>
    <row r="371" spans="1:102" ht="30" x14ac:dyDescent="0.25">
      <c r="A371" s="3">
        <v>370</v>
      </c>
      <c r="B371" s="3">
        <v>287</v>
      </c>
      <c r="C371" s="21">
        <v>287</v>
      </c>
      <c r="D371" s="898" t="s">
        <v>390</v>
      </c>
      <c r="G371" s="323">
        <v>409</v>
      </c>
      <c r="H371" s="3">
        <v>409</v>
      </c>
      <c r="I371" s="12">
        <v>409</v>
      </c>
      <c r="J371" s="49"/>
      <c r="K371" s="49"/>
      <c r="L371" s="49"/>
      <c r="M371" s="49"/>
      <c r="N371" s="49"/>
      <c r="O371" s="49"/>
      <c r="P371" s="49"/>
      <c r="Q371" s="49"/>
      <c r="R371" s="49"/>
      <c r="S371" s="49"/>
      <c r="T371" s="49"/>
      <c r="U371" s="49"/>
      <c r="V371" s="499"/>
      <c r="W371" s="437" t="s">
        <v>2971</v>
      </c>
      <c r="X371" s="437" t="s">
        <v>2971</v>
      </c>
      <c r="Y371" s="1255"/>
      <c r="Z371" s="211"/>
      <c r="AA371" s="11" t="s">
        <v>3392</v>
      </c>
      <c r="AB371" s="11"/>
      <c r="AC371" s="11"/>
      <c r="AE371" s="43" t="s">
        <v>3395</v>
      </c>
      <c r="AI371" s="841" t="s">
        <v>2981</v>
      </c>
      <c r="AJ371" s="6" t="s">
        <v>1604</v>
      </c>
      <c r="BB371" s="577"/>
      <c r="BC371" s="4"/>
      <c r="BO371" s="4"/>
      <c r="BQ371" s="11" t="s">
        <v>3375</v>
      </c>
      <c r="BR371" s="4">
        <v>33</v>
      </c>
      <c r="BT371" s="14">
        <v>20</v>
      </c>
      <c r="BZ371" s="11" t="s">
        <v>3049</v>
      </c>
      <c r="CA371" s="4">
        <v>52</v>
      </c>
      <c r="CC371" s="14">
        <v>30</v>
      </c>
      <c r="CI371" s="6" t="s">
        <v>3049</v>
      </c>
      <c r="CJ371" s="4">
        <v>26</v>
      </c>
      <c r="CL371" s="14">
        <v>40</v>
      </c>
      <c r="CS371" s="6" t="s">
        <v>3394</v>
      </c>
      <c r="CT371" s="4">
        <v>-0.15</v>
      </c>
      <c r="CX371" s="3">
        <v>1</v>
      </c>
    </row>
    <row r="372" spans="1:102" ht="30" x14ac:dyDescent="0.25">
      <c r="A372" s="3">
        <v>371</v>
      </c>
      <c r="B372" s="3">
        <v>287</v>
      </c>
      <c r="C372" s="21">
        <v>287</v>
      </c>
      <c r="D372" s="898" t="s">
        <v>390</v>
      </c>
      <c r="G372" s="323">
        <v>409</v>
      </c>
      <c r="H372" s="3">
        <v>409</v>
      </c>
      <c r="I372" s="12">
        <v>409</v>
      </c>
      <c r="J372" s="49"/>
      <c r="K372" s="49"/>
      <c r="L372" s="49"/>
      <c r="M372" s="49"/>
      <c r="N372" s="49"/>
      <c r="O372" s="49"/>
      <c r="P372" s="49"/>
      <c r="Q372" s="49"/>
      <c r="R372" s="49"/>
      <c r="S372" s="49"/>
      <c r="T372" s="49"/>
      <c r="U372" s="49"/>
      <c r="V372" s="499"/>
      <c r="W372" s="437" t="s">
        <v>2971</v>
      </c>
      <c r="X372" s="437" t="s">
        <v>2971</v>
      </c>
      <c r="Y372" s="1255"/>
      <c r="Z372" s="211"/>
      <c r="AA372" s="11" t="s">
        <v>3392</v>
      </c>
      <c r="AB372" s="11"/>
      <c r="AC372" s="11"/>
      <c r="AE372" s="43" t="s">
        <v>3395</v>
      </c>
      <c r="AI372" s="841" t="s">
        <v>2981</v>
      </c>
      <c r="AJ372" s="6" t="s">
        <v>1604</v>
      </c>
      <c r="BC372" s="4"/>
      <c r="BO372" s="4"/>
    </row>
    <row r="373" spans="1:102" ht="30" x14ac:dyDescent="0.25">
      <c r="A373" s="3">
        <v>372</v>
      </c>
      <c r="B373" s="3">
        <v>288</v>
      </c>
      <c r="C373" s="21">
        <v>288</v>
      </c>
      <c r="D373" s="898" t="s">
        <v>391</v>
      </c>
      <c r="G373" s="323">
        <v>391</v>
      </c>
      <c r="H373" s="3">
        <v>454</v>
      </c>
      <c r="I373" s="12">
        <v>391</v>
      </c>
      <c r="J373" s="49"/>
      <c r="K373" s="49"/>
      <c r="L373" s="49"/>
      <c r="M373" s="49"/>
      <c r="N373" s="49"/>
      <c r="O373" s="49"/>
      <c r="P373" s="49"/>
      <c r="Q373" s="49"/>
      <c r="R373" s="49"/>
      <c r="S373" s="49"/>
      <c r="T373" s="49"/>
      <c r="U373" s="49"/>
      <c r="V373" s="499"/>
      <c r="W373" s="437" t="s">
        <v>2971</v>
      </c>
      <c r="X373" s="437" t="s">
        <v>2971</v>
      </c>
      <c r="Y373" s="1255"/>
      <c r="Z373" s="211"/>
      <c r="AA373" s="11" t="s">
        <v>3392</v>
      </c>
      <c r="AB373" s="11"/>
      <c r="AC373" s="11"/>
      <c r="AE373" s="43" t="s">
        <v>3395</v>
      </c>
      <c r="AI373" s="841" t="s">
        <v>2981</v>
      </c>
      <c r="AJ373" s="6" t="s">
        <v>1637</v>
      </c>
      <c r="BB373" s="577"/>
      <c r="BC373" s="4"/>
      <c r="BO373" s="4"/>
      <c r="BQ373" s="11" t="s">
        <v>3375</v>
      </c>
      <c r="BR373" s="4">
        <v>14</v>
      </c>
      <c r="BT373" s="14">
        <v>20</v>
      </c>
      <c r="BZ373" s="11" t="s">
        <v>3049</v>
      </c>
      <c r="CA373" s="4">
        <v>60</v>
      </c>
      <c r="CC373" s="14">
        <v>30</v>
      </c>
      <c r="CI373" s="6" t="s">
        <v>3049</v>
      </c>
      <c r="CJ373" s="4">
        <v>12</v>
      </c>
      <c r="CL373" s="14">
        <v>40</v>
      </c>
      <c r="CS373" s="6" t="s">
        <v>3394</v>
      </c>
      <c r="CT373" s="4">
        <v>-0.16</v>
      </c>
      <c r="CX373" s="3">
        <v>1</v>
      </c>
    </row>
    <row r="374" spans="1:102" ht="30" x14ac:dyDescent="0.25">
      <c r="A374" s="3">
        <v>373</v>
      </c>
      <c r="B374" s="3">
        <v>288</v>
      </c>
      <c r="C374" s="21">
        <v>288</v>
      </c>
      <c r="D374" s="898" t="s">
        <v>391</v>
      </c>
      <c r="G374" s="323">
        <v>391</v>
      </c>
      <c r="H374" s="3">
        <v>454</v>
      </c>
      <c r="I374" s="12">
        <v>391</v>
      </c>
      <c r="J374" s="49"/>
      <c r="K374" s="49"/>
      <c r="L374" s="49"/>
      <c r="M374" s="49"/>
      <c r="N374" s="49"/>
      <c r="O374" s="49"/>
      <c r="P374" s="49"/>
      <c r="Q374" s="49"/>
      <c r="R374" s="49"/>
      <c r="S374" s="49"/>
      <c r="T374" s="49"/>
      <c r="U374" s="49"/>
      <c r="V374" s="499"/>
      <c r="W374" s="437" t="s">
        <v>2971</v>
      </c>
      <c r="X374" s="437" t="s">
        <v>2971</v>
      </c>
      <c r="Y374" s="1255"/>
      <c r="Z374" s="211"/>
      <c r="AA374" s="11" t="s">
        <v>3392</v>
      </c>
      <c r="AB374" s="11"/>
      <c r="AC374" s="11"/>
      <c r="AE374" s="43" t="s">
        <v>3395</v>
      </c>
      <c r="AI374" s="841" t="s">
        <v>2981</v>
      </c>
      <c r="AJ374" s="62" t="s">
        <v>1637</v>
      </c>
      <c r="BC374" s="4"/>
      <c r="BH374" s="11" t="s">
        <v>3398</v>
      </c>
      <c r="BI374" s="3">
        <v>-12</v>
      </c>
      <c r="BK374" s="13">
        <v>10</v>
      </c>
      <c r="BO374" s="4"/>
    </row>
    <row r="375" spans="1:102" ht="30" x14ac:dyDescent="0.25">
      <c r="A375" s="3">
        <v>374</v>
      </c>
      <c r="B375" s="3">
        <v>289</v>
      </c>
      <c r="C375" s="21">
        <v>289</v>
      </c>
      <c r="D375" s="898" t="s">
        <v>392</v>
      </c>
      <c r="G375" s="323">
        <v>409</v>
      </c>
      <c r="H375" s="3">
        <v>580</v>
      </c>
      <c r="I375" s="12">
        <v>409</v>
      </c>
      <c r="J375" s="49"/>
      <c r="K375" s="49"/>
      <c r="L375" s="49"/>
      <c r="M375" s="49"/>
      <c r="N375" s="49"/>
      <c r="O375" s="49"/>
      <c r="P375" s="49"/>
      <c r="Q375" s="49"/>
      <c r="R375" s="49"/>
      <c r="S375" s="49"/>
      <c r="T375" s="49"/>
      <c r="U375" s="49"/>
      <c r="V375" s="499"/>
      <c r="W375" s="437" t="s">
        <v>2971</v>
      </c>
      <c r="X375" s="437" t="s">
        <v>2971</v>
      </c>
      <c r="Y375" s="1255"/>
      <c r="Z375" s="211"/>
      <c r="AA375" s="11" t="s">
        <v>3392</v>
      </c>
      <c r="AB375" s="11"/>
      <c r="AC375" s="11"/>
      <c r="AE375" s="43" t="s">
        <v>3422</v>
      </c>
      <c r="AI375" s="1098" t="s">
        <v>2981</v>
      </c>
      <c r="AJ375" s="79" t="s">
        <v>1608</v>
      </c>
      <c r="BB375" s="577"/>
      <c r="BC375" s="4"/>
      <c r="BO375" s="4"/>
      <c r="BQ375" s="11" t="s">
        <v>3375</v>
      </c>
      <c r="BR375" s="4">
        <v>28</v>
      </c>
      <c r="BT375" s="14">
        <v>20</v>
      </c>
      <c r="BZ375" s="11" t="s">
        <v>3049</v>
      </c>
      <c r="CA375" s="4">
        <v>20</v>
      </c>
      <c r="CC375" s="14">
        <v>30</v>
      </c>
      <c r="CI375" s="6" t="s">
        <v>3049</v>
      </c>
      <c r="CJ375" s="4">
        <v>29</v>
      </c>
      <c r="CL375" s="14">
        <v>40</v>
      </c>
      <c r="CS375" s="6" t="s">
        <v>3394</v>
      </c>
      <c r="CT375" s="4">
        <v>-0.12</v>
      </c>
      <c r="CX375" s="3">
        <v>1</v>
      </c>
    </row>
    <row r="376" spans="1:102" ht="30" x14ac:dyDescent="0.25">
      <c r="A376" s="3">
        <v>375</v>
      </c>
      <c r="B376" s="3">
        <v>289</v>
      </c>
      <c r="C376" s="21">
        <v>289</v>
      </c>
      <c r="D376" s="898" t="s">
        <v>392</v>
      </c>
      <c r="G376" s="323">
        <v>409</v>
      </c>
      <c r="H376" s="3">
        <v>580</v>
      </c>
      <c r="I376" s="12">
        <v>409</v>
      </c>
      <c r="J376" s="49"/>
      <c r="K376" s="49"/>
      <c r="L376" s="49"/>
      <c r="M376" s="49"/>
      <c r="N376" s="49"/>
      <c r="O376" s="49"/>
      <c r="P376" s="49"/>
      <c r="Q376" s="49"/>
      <c r="R376" s="49"/>
      <c r="S376" s="49"/>
      <c r="T376" s="49"/>
      <c r="U376" s="49"/>
      <c r="V376" s="499"/>
      <c r="W376" s="437" t="s">
        <v>2971</v>
      </c>
      <c r="X376" s="437" t="s">
        <v>2971</v>
      </c>
      <c r="Y376" s="1255"/>
      <c r="Z376" s="211"/>
      <c r="AA376" s="11" t="s">
        <v>3392</v>
      </c>
      <c r="AB376" s="11"/>
      <c r="AC376" s="11"/>
      <c r="AE376" s="43" t="s">
        <v>3422</v>
      </c>
      <c r="AI376" s="1098" t="s">
        <v>2981</v>
      </c>
      <c r="AJ376" s="79" t="s">
        <v>1608</v>
      </c>
      <c r="BC376" s="4"/>
      <c r="BH376" s="11" t="s">
        <v>3398</v>
      </c>
      <c r="BI376" s="3">
        <v>-8</v>
      </c>
      <c r="BK376" s="13">
        <v>10</v>
      </c>
      <c r="BO376" s="4"/>
    </row>
    <row r="377" spans="1:102" ht="30" x14ac:dyDescent="0.25">
      <c r="A377" s="3">
        <v>376</v>
      </c>
      <c r="B377" s="3">
        <v>290</v>
      </c>
      <c r="C377" s="21">
        <v>290</v>
      </c>
      <c r="D377" s="898" t="s">
        <v>393</v>
      </c>
      <c r="F377" s="14">
        <v>11</v>
      </c>
      <c r="G377" s="323">
        <v>201</v>
      </c>
      <c r="H377" s="3">
        <v>300</v>
      </c>
      <c r="I377" s="12">
        <v>201</v>
      </c>
      <c r="J377" s="49"/>
      <c r="K377" s="49"/>
      <c r="L377" s="49"/>
      <c r="M377" s="49"/>
      <c r="N377" s="49"/>
      <c r="O377" s="49"/>
      <c r="P377" s="49"/>
      <c r="Q377" s="49"/>
      <c r="R377" s="49"/>
      <c r="S377" s="49"/>
      <c r="T377" s="49"/>
      <c r="U377" s="49"/>
      <c r="V377" s="499"/>
      <c r="W377" s="437" t="s">
        <v>2971</v>
      </c>
      <c r="X377" s="437" t="s">
        <v>2971</v>
      </c>
      <c r="Y377" s="1255"/>
      <c r="Z377" s="211"/>
      <c r="AA377" s="11" t="s">
        <v>3392</v>
      </c>
      <c r="AB377" s="11"/>
      <c r="AC377" s="11"/>
      <c r="AE377" s="43" t="s">
        <v>3423</v>
      </c>
      <c r="AI377" s="1098" t="s">
        <v>2981</v>
      </c>
      <c r="AJ377" s="79" t="s">
        <v>1608</v>
      </c>
      <c r="BB377" s="1219"/>
      <c r="BC377" s="4"/>
      <c r="BO377" s="4"/>
      <c r="BQ377" s="11" t="s">
        <v>3375</v>
      </c>
      <c r="BR377" s="4">
        <v>22</v>
      </c>
      <c r="BT377" s="14">
        <v>20</v>
      </c>
      <c r="BZ377" s="11" t="s">
        <v>3049</v>
      </c>
      <c r="CA377" s="4">
        <v>140</v>
      </c>
      <c r="CC377" s="14">
        <v>30</v>
      </c>
      <c r="CI377" s="6" t="s">
        <v>3049</v>
      </c>
      <c r="CJ377" s="4">
        <v>57</v>
      </c>
      <c r="CL377" s="14">
        <v>40</v>
      </c>
      <c r="CS377" s="6" t="s">
        <v>3394</v>
      </c>
      <c r="CT377" s="4">
        <v>0</v>
      </c>
      <c r="CX377" s="3">
        <v>1</v>
      </c>
    </row>
    <row r="378" spans="1:102" ht="30" x14ac:dyDescent="0.25">
      <c r="A378" s="3">
        <v>377</v>
      </c>
      <c r="B378" s="3">
        <v>290</v>
      </c>
      <c r="C378" s="21">
        <v>290</v>
      </c>
      <c r="D378" s="898" t="s">
        <v>393</v>
      </c>
      <c r="F378" s="14">
        <v>11</v>
      </c>
      <c r="G378" s="323">
        <v>201</v>
      </c>
      <c r="H378" s="3">
        <v>300</v>
      </c>
      <c r="I378" s="12">
        <v>201</v>
      </c>
      <c r="J378" s="49"/>
      <c r="K378" s="49"/>
      <c r="L378" s="49"/>
      <c r="M378" s="49"/>
      <c r="N378" s="49"/>
      <c r="O378" s="49"/>
      <c r="P378" s="49"/>
      <c r="Q378" s="49"/>
      <c r="R378" s="49"/>
      <c r="S378" s="49"/>
      <c r="T378" s="49"/>
      <c r="U378" s="49"/>
      <c r="V378" s="499"/>
      <c r="W378" s="437" t="s">
        <v>2971</v>
      </c>
      <c r="X378" s="437" t="s">
        <v>2971</v>
      </c>
      <c r="Y378" s="1255"/>
      <c r="Z378" s="211"/>
      <c r="AA378" s="11" t="s">
        <v>3392</v>
      </c>
      <c r="AB378" s="11"/>
      <c r="AC378" s="11"/>
      <c r="AE378" s="43" t="s">
        <v>3423</v>
      </c>
      <c r="AI378" s="1098" t="s">
        <v>2981</v>
      </c>
      <c r="AJ378" s="79" t="s">
        <v>1608</v>
      </c>
      <c r="BB378" s="1215"/>
      <c r="BC378" s="4"/>
      <c r="BH378" s="11" t="s">
        <v>3398</v>
      </c>
      <c r="BI378" s="3">
        <v>-4</v>
      </c>
      <c r="BK378" s="13">
        <v>10</v>
      </c>
      <c r="BO378" s="4"/>
    </row>
    <row r="379" spans="1:102" ht="30" x14ac:dyDescent="0.25">
      <c r="A379" s="3">
        <v>378</v>
      </c>
      <c r="B379" s="3">
        <v>291</v>
      </c>
      <c r="C379" s="21">
        <v>291</v>
      </c>
      <c r="D379" s="898" t="s">
        <v>394</v>
      </c>
      <c r="G379" s="367">
        <v>350</v>
      </c>
      <c r="L379" s="3">
        <v>1</v>
      </c>
      <c r="M379" s="3">
        <v>1</v>
      </c>
      <c r="W379" s="254" t="s">
        <v>3320</v>
      </c>
      <c r="X379" s="254" t="s">
        <v>3320</v>
      </c>
      <c r="Y379" s="1257"/>
      <c r="Z379" s="211" t="s">
        <v>3424</v>
      </c>
      <c r="AA379" s="11" t="s">
        <v>3425</v>
      </c>
      <c r="AB379" s="11" t="s">
        <v>3426</v>
      </c>
      <c r="AC379" s="11"/>
      <c r="AD379" s="366"/>
      <c r="AE379" s="51"/>
      <c r="AF379" s="51"/>
      <c r="AG379" s="52"/>
      <c r="AH379" s="52"/>
      <c r="AI379" s="841" t="s">
        <v>2981</v>
      </c>
      <c r="AJ379" s="51" t="s">
        <v>1644</v>
      </c>
      <c r="BB379" s="1220"/>
      <c r="BO379" s="4"/>
    </row>
    <row r="380" spans="1:102" ht="30" x14ac:dyDescent="0.25">
      <c r="A380" s="3">
        <v>379</v>
      </c>
      <c r="B380" s="3">
        <v>291</v>
      </c>
      <c r="C380" s="21">
        <v>291</v>
      </c>
      <c r="D380" s="898" t="s">
        <v>394</v>
      </c>
      <c r="G380" s="367">
        <v>1000</v>
      </c>
      <c r="L380" s="3">
        <v>1</v>
      </c>
      <c r="M380" s="3">
        <v>1</v>
      </c>
      <c r="W380" s="254" t="s">
        <v>3320</v>
      </c>
      <c r="X380" s="254" t="s">
        <v>3320</v>
      </c>
      <c r="Y380" s="1257"/>
      <c r="Z380" s="211" t="s">
        <v>3424</v>
      </c>
      <c r="AA380" s="11" t="s">
        <v>3425</v>
      </c>
      <c r="AB380" s="11"/>
      <c r="AC380" s="11"/>
      <c r="AD380" s="366"/>
      <c r="AE380" s="51"/>
      <c r="AF380" s="51"/>
      <c r="AG380" s="52"/>
      <c r="AH380" s="52"/>
      <c r="AI380" s="787" t="s">
        <v>2981</v>
      </c>
      <c r="AJ380" s="6" t="s">
        <v>1644</v>
      </c>
      <c r="BB380" s="1215"/>
      <c r="BO380" s="4"/>
    </row>
    <row r="381" spans="1:102" ht="15" x14ac:dyDescent="0.25">
      <c r="A381" s="3">
        <v>380</v>
      </c>
      <c r="B381" s="3">
        <v>292</v>
      </c>
      <c r="C381" s="21">
        <v>292</v>
      </c>
      <c r="D381" s="898" t="s">
        <v>395</v>
      </c>
      <c r="G381" s="367">
        <v>1000</v>
      </c>
      <c r="L381" s="3">
        <v>1</v>
      </c>
      <c r="M381" s="3">
        <v>1</v>
      </c>
      <c r="W381" s="254" t="s">
        <v>3320</v>
      </c>
      <c r="X381" s="254" t="s">
        <v>3320</v>
      </c>
      <c r="Y381" s="1257"/>
      <c r="Z381" s="211" t="s">
        <v>3424</v>
      </c>
      <c r="AA381" s="11" t="s">
        <v>3425</v>
      </c>
      <c r="AB381" s="11" t="s">
        <v>3426</v>
      </c>
      <c r="AC381" s="11"/>
      <c r="AD381" s="366"/>
      <c r="AE381" s="51"/>
      <c r="AF381" s="51"/>
      <c r="AG381" s="52"/>
      <c r="AH381" s="52"/>
      <c r="AI381" s="452" t="s">
        <v>3123</v>
      </c>
      <c r="AJ381" s="61"/>
      <c r="BB381" s="1220"/>
      <c r="BO381" s="4"/>
    </row>
    <row r="382" spans="1:102" ht="15" x14ac:dyDescent="0.25">
      <c r="A382" s="3">
        <v>381</v>
      </c>
      <c r="B382" s="3">
        <v>293</v>
      </c>
      <c r="C382" s="21">
        <v>293</v>
      </c>
      <c r="D382" s="898" t="s">
        <v>396</v>
      </c>
      <c r="F382" s="14">
        <v>4</v>
      </c>
      <c r="G382" s="367">
        <v>600</v>
      </c>
      <c r="L382" s="3">
        <v>1</v>
      </c>
      <c r="M382" s="3">
        <v>1</v>
      </c>
      <c r="W382" s="254" t="s">
        <v>3320</v>
      </c>
      <c r="X382" s="254" t="s">
        <v>3320</v>
      </c>
      <c r="Y382" s="1257"/>
      <c r="Z382" s="211" t="s">
        <v>3424</v>
      </c>
      <c r="AA382" s="11" t="s">
        <v>3425</v>
      </c>
      <c r="AB382" s="11" t="s">
        <v>3426</v>
      </c>
      <c r="AC382" s="11"/>
      <c r="AD382" s="366"/>
      <c r="AE382" s="51"/>
      <c r="AF382" s="51"/>
      <c r="AG382" s="52"/>
      <c r="AH382" s="52"/>
      <c r="AI382" s="452" t="s">
        <v>3123</v>
      </c>
      <c r="AJ382" s="61"/>
      <c r="BB382" s="1220"/>
      <c r="BO382" s="4"/>
    </row>
    <row r="383" spans="1:102" ht="15" x14ac:dyDescent="0.25">
      <c r="A383" s="3">
        <v>382</v>
      </c>
      <c r="B383" s="3">
        <v>294</v>
      </c>
      <c r="C383" s="21">
        <v>294</v>
      </c>
      <c r="D383" s="898" t="s">
        <v>397</v>
      </c>
      <c r="G383" s="370">
        <v>600</v>
      </c>
      <c r="L383" s="3">
        <v>1</v>
      </c>
      <c r="M383" s="3">
        <v>1</v>
      </c>
      <c r="W383" s="254" t="s">
        <v>3320</v>
      </c>
      <c r="X383" s="254" t="s">
        <v>3320</v>
      </c>
      <c r="Y383" s="1257"/>
      <c r="Z383" s="211" t="s">
        <v>3424</v>
      </c>
      <c r="AA383" s="11" t="s">
        <v>3425</v>
      </c>
      <c r="AB383" s="11" t="s">
        <v>3426</v>
      </c>
      <c r="AC383" s="11"/>
      <c r="AD383" s="366"/>
      <c r="AE383" s="51"/>
      <c r="AF383" s="51"/>
      <c r="AG383" s="52"/>
      <c r="AH383" s="52"/>
      <c r="AI383" s="452" t="s">
        <v>3123</v>
      </c>
      <c r="AJ383" s="61"/>
      <c r="BB383" s="1220"/>
      <c r="BO383" s="4"/>
    </row>
    <row r="384" spans="1:102" ht="30" x14ac:dyDescent="0.25">
      <c r="A384" s="3">
        <v>383</v>
      </c>
      <c r="B384" s="3">
        <v>295</v>
      </c>
      <c r="C384" s="21">
        <v>295</v>
      </c>
      <c r="D384" s="898" t="s">
        <v>398</v>
      </c>
      <c r="G384" s="373">
        <v>2357</v>
      </c>
      <c r="H384" s="47">
        <v>2357</v>
      </c>
      <c r="I384" s="246">
        <v>2831</v>
      </c>
      <c r="W384" s="454" t="s">
        <v>2984</v>
      </c>
      <c r="X384" s="454" t="s">
        <v>2984</v>
      </c>
      <c r="Y384" s="1258"/>
      <c r="Z384" s="211" t="s">
        <v>3427</v>
      </c>
      <c r="AA384" s="11" t="s">
        <v>3427</v>
      </c>
      <c r="AB384" s="11"/>
      <c r="AC384" s="11"/>
      <c r="AE384" s="4">
        <v>2004</v>
      </c>
      <c r="AI384" s="436" t="s">
        <v>3378</v>
      </c>
      <c r="AJ384" s="6" t="s">
        <v>1604</v>
      </c>
      <c r="BB384" s="1220"/>
      <c r="BC384" s="42"/>
      <c r="BO384" s="4"/>
      <c r="BQ384" s="11" t="s">
        <v>3428</v>
      </c>
      <c r="BR384" s="4">
        <v>27</v>
      </c>
      <c r="BT384" s="14">
        <v>20</v>
      </c>
      <c r="BZ384" s="11" t="s">
        <v>3049</v>
      </c>
      <c r="CA384" s="4">
        <v>29</v>
      </c>
      <c r="CC384" s="14">
        <v>30</v>
      </c>
      <c r="CI384" s="6" t="s">
        <v>3049</v>
      </c>
      <c r="CJ384" s="4">
        <v>26</v>
      </c>
      <c r="CL384" s="14">
        <v>40</v>
      </c>
      <c r="CS384" s="6" t="s">
        <v>3394</v>
      </c>
      <c r="CT384" s="4">
        <v>-15</v>
      </c>
      <c r="CX384" s="3">
        <v>1</v>
      </c>
    </row>
    <row r="385" spans="1:102" ht="30" x14ac:dyDescent="0.25">
      <c r="A385" s="3">
        <v>384</v>
      </c>
      <c r="B385" s="3">
        <v>295</v>
      </c>
      <c r="C385" s="21">
        <v>295</v>
      </c>
      <c r="D385" s="898" t="s">
        <v>398</v>
      </c>
      <c r="G385" s="373">
        <v>2357</v>
      </c>
      <c r="H385" s="47">
        <v>2357</v>
      </c>
      <c r="I385" s="246">
        <v>2831</v>
      </c>
      <c r="W385" s="454" t="s">
        <v>2984</v>
      </c>
      <c r="X385" s="454" t="s">
        <v>2984</v>
      </c>
      <c r="Y385" s="1258"/>
      <c r="Z385" s="211" t="s">
        <v>3427</v>
      </c>
      <c r="AA385" s="11" t="s">
        <v>3427</v>
      </c>
      <c r="AB385" s="11"/>
      <c r="AC385" s="11"/>
      <c r="AE385" s="4">
        <v>2004</v>
      </c>
      <c r="AI385" s="436" t="s">
        <v>3378</v>
      </c>
      <c r="AJ385" s="6" t="s">
        <v>1604</v>
      </c>
      <c r="BB385" s="1215"/>
      <c r="BC385" s="42"/>
      <c r="BH385" s="11" t="s">
        <v>3398</v>
      </c>
      <c r="BI385" s="3">
        <v>-11</v>
      </c>
      <c r="BK385" s="13">
        <v>10</v>
      </c>
      <c r="BO385" s="4"/>
    </row>
    <row r="386" spans="1:102" ht="30" x14ac:dyDescent="0.25">
      <c r="A386" s="3">
        <v>385</v>
      </c>
      <c r="B386" s="3">
        <v>296</v>
      </c>
      <c r="C386" s="21">
        <v>296</v>
      </c>
      <c r="D386" s="898" t="s">
        <v>400</v>
      </c>
      <c r="G386" s="373">
        <v>1309</v>
      </c>
      <c r="H386" s="47">
        <v>1309</v>
      </c>
      <c r="I386" s="246">
        <v>1381</v>
      </c>
      <c r="L386" s="46">
        <v>1</v>
      </c>
      <c r="W386" s="436" t="s">
        <v>2984</v>
      </c>
      <c r="X386" s="436" t="s">
        <v>2984</v>
      </c>
      <c r="Y386" s="1256"/>
      <c r="Z386" s="211" t="s">
        <v>3429</v>
      </c>
      <c r="AA386" s="11"/>
      <c r="AB386" s="11" t="s">
        <v>3392</v>
      </c>
      <c r="AC386" s="11"/>
      <c r="AD386" s="366"/>
      <c r="AE386" s="51"/>
      <c r="AF386" s="51"/>
      <c r="AG386" s="52"/>
      <c r="AH386" s="52"/>
      <c r="AI386" s="436" t="s">
        <v>3378</v>
      </c>
      <c r="AJ386" s="6" t="s">
        <v>1637</v>
      </c>
      <c r="BB386" s="1220"/>
      <c r="BC386" s="42"/>
      <c r="BO386" s="4"/>
      <c r="BQ386" s="11" t="s">
        <v>3428</v>
      </c>
      <c r="BR386" s="4">
        <v>22</v>
      </c>
      <c r="BT386" s="14">
        <v>20</v>
      </c>
      <c r="BZ386" s="11" t="s">
        <v>3049</v>
      </c>
      <c r="CA386" s="4">
        <v>58</v>
      </c>
      <c r="CC386" s="14">
        <v>30</v>
      </c>
      <c r="CI386" s="6" t="s">
        <v>3049</v>
      </c>
      <c r="CJ386" s="4">
        <v>49</v>
      </c>
      <c r="CL386" s="14">
        <v>40</v>
      </c>
      <c r="CS386" s="6" t="s">
        <v>3394</v>
      </c>
      <c r="CT386" s="4">
        <v>-13</v>
      </c>
      <c r="CX386" s="3">
        <v>1</v>
      </c>
    </row>
    <row r="387" spans="1:102" ht="30" x14ac:dyDescent="0.25">
      <c r="A387" s="3">
        <v>386</v>
      </c>
      <c r="B387" s="3">
        <v>296</v>
      </c>
      <c r="C387" s="21">
        <v>296</v>
      </c>
      <c r="D387" s="898" t="s">
        <v>400</v>
      </c>
      <c r="G387" s="373">
        <v>1309</v>
      </c>
      <c r="H387" s="47">
        <v>1309</v>
      </c>
      <c r="I387" s="246">
        <v>1381</v>
      </c>
      <c r="L387" s="46">
        <v>1</v>
      </c>
      <c r="W387" s="436" t="s">
        <v>2984</v>
      </c>
      <c r="X387" s="436" t="s">
        <v>2984</v>
      </c>
      <c r="Y387" s="1256"/>
      <c r="Z387" s="211" t="s">
        <v>3429</v>
      </c>
      <c r="AA387" s="11"/>
      <c r="AB387" s="11" t="s">
        <v>3392</v>
      </c>
      <c r="AC387" s="11"/>
      <c r="AD387" s="366"/>
      <c r="AE387" s="51"/>
      <c r="AF387" s="51"/>
      <c r="AG387" s="52"/>
      <c r="AH387" s="52"/>
      <c r="AI387" s="436" t="s">
        <v>3378</v>
      </c>
      <c r="AJ387" s="6" t="s">
        <v>1637</v>
      </c>
      <c r="BB387" s="1215"/>
      <c r="BC387" s="42"/>
      <c r="BH387" s="11" t="s">
        <v>3398</v>
      </c>
      <c r="BI387" s="3">
        <v>-13</v>
      </c>
      <c r="BK387" s="13">
        <v>10</v>
      </c>
      <c r="BO387" s="4"/>
    </row>
    <row r="388" spans="1:102" s="57" customFormat="1" ht="42.75" customHeight="1" x14ac:dyDescent="0.25">
      <c r="A388" s="63">
        <v>387</v>
      </c>
      <c r="B388" s="63">
        <v>297</v>
      </c>
      <c r="C388" s="45">
        <v>297</v>
      </c>
      <c r="D388" s="900" t="s">
        <v>402</v>
      </c>
      <c r="E388" s="201"/>
      <c r="F388" s="72"/>
      <c r="G388" s="376"/>
      <c r="H388" s="63"/>
      <c r="I388" s="202"/>
      <c r="J388" s="63"/>
      <c r="K388" s="63"/>
      <c r="L388" s="63"/>
      <c r="M388" s="63"/>
      <c r="N388" s="63"/>
      <c r="O388" s="63"/>
      <c r="P388" s="63"/>
      <c r="Q388" s="63"/>
      <c r="R388" s="63"/>
      <c r="S388" s="63"/>
      <c r="T388" s="63"/>
      <c r="U388" s="63"/>
      <c r="V388" s="500"/>
      <c r="W388" s="448" t="s">
        <v>2984</v>
      </c>
      <c r="X388" s="448" t="s">
        <v>2984</v>
      </c>
      <c r="Y388" s="1259"/>
      <c r="Z388" s="216" t="s">
        <v>3429</v>
      </c>
      <c r="AA388" s="221"/>
      <c r="AB388" s="221"/>
      <c r="AC388" s="221"/>
      <c r="AD388" s="689"/>
      <c r="AE388" s="62"/>
      <c r="AF388" s="62"/>
      <c r="AG388" s="55"/>
      <c r="AH388" s="55"/>
      <c r="AI388" s="450" t="s">
        <v>3123</v>
      </c>
      <c r="AJ388" s="62"/>
      <c r="AK388" s="62"/>
      <c r="AL388" s="55"/>
      <c r="AM388" s="55"/>
      <c r="AN388" s="55"/>
      <c r="AO388" s="55"/>
      <c r="AP388" s="55"/>
      <c r="AQ388" s="55"/>
      <c r="AR388" s="55"/>
      <c r="AS388" s="55"/>
      <c r="AT388" s="55"/>
      <c r="AU388" s="55"/>
      <c r="AV388" s="62"/>
      <c r="AW388" s="55"/>
      <c r="AX388" s="55"/>
      <c r="AY388" s="55"/>
      <c r="AZ388" s="63"/>
      <c r="BA388" s="63"/>
      <c r="BB388" s="1221"/>
      <c r="BC388" s="63"/>
      <c r="BD388" s="1203"/>
      <c r="BE388" s="216"/>
      <c r="BF388" s="63"/>
      <c r="BG388" s="193"/>
      <c r="BH388" s="221"/>
      <c r="BI388" s="63"/>
      <c r="BJ388" s="193"/>
      <c r="BK388" s="200"/>
      <c r="BL388" s="63"/>
      <c r="BM388" s="63"/>
      <c r="BN388" s="216"/>
      <c r="BO388" s="4"/>
      <c r="BP388" s="221"/>
      <c r="BQ388" s="221"/>
      <c r="BR388" s="55"/>
      <c r="BS388" s="221"/>
      <c r="BT388" s="72"/>
      <c r="BU388" s="55"/>
      <c r="BV388" s="55"/>
      <c r="BW388" s="216"/>
      <c r="BX388" s="55"/>
      <c r="BY388" s="221"/>
      <c r="BZ388" s="221"/>
      <c r="CA388" s="55"/>
      <c r="CB388" s="221"/>
      <c r="CC388" s="72"/>
      <c r="CD388" s="55"/>
      <c r="CE388" s="55"/>
      <c r="CF388" s="216"/>
      <c r="CG388" s="55"/>
      <c r="CH388" s="221"/>
      <c r="CI388" s="62"/>
      <c r="CJ388" s="55"/>
      <c r="CK388" s="221"/>
      <c r="CL388" s="72"/>
      <c r="CM388" s="55"/>
      <c r="CN388" s="55"/>
      <c r="CP388" s="55"/>
      <c r="CQ388" s="55"/>
      <c r="CR388" s="55"/>
      <c r="CS388" s="62"/>
      <c r="CT388" s="55"/>
      <c r="CU388" s="55"/>
      <c r="CV388" s="200"/>
      <c r="CW388" s="63"/>
      <c r="CX388" s="63"/>
    </row>
    <row r="389" spans="1:102" s="57" customFormat="1" ht="45" x14ac:dyDescent="0.25">
      <c r="A389" s="63">
        <v>388</v>
      </c>
      <c r="B389" s="63">
        <v>298</v>
      </c>
      <c r="C389" s="45">
        <v>298</v>
      </c>
      <c r="D389" s="900" t="s">
        <v>404</v>
      </c>
      <c r="E389" s="201"/>
      <c r="F389" s="72"/>
      <c r="G389" s="376"/>
      <c r="H389" s="63"/>
      <c r="I389" s="202"/>
      <c r="J389" s="63"/>
      <c r="K389" s="63"/>
      <c r="L389" s="63">
        <v>1</v>
      </c>
      <c r="M389" s="63"/>
      <c r="N389" s="63">
        <v>1</v>
      </c>
      <c r="O389" s="63">
        <v>1</v>
      </c>
      <c r="P389" s="63"/>
      <c r="Q389" s="63"/>
      <c r="R389" s="63"/>
      <c r="S389" s="63">
        <v>1</v>
      </c>
      <c r="T389" s="63"/>
      <c r="U389" s="63">
        <v>1</v>
      </c>
      <c r="V389" s="500"/>
      <c r="W389" s="439"/>
      <c r="X389" s="439"/>
      <c r="Y389" s="1259"/>
      <c r="Z389" s="216" t="s">
        <v>3430</v>
      </c>
      <c r="AA389" s="221"/>
      <c r="AB389" s="221" t="s">
        <v>3431</v>
      </c>
      <c r="AC389" s="221"/>
      <c r="AD389" s="689"/>
      <c r="AE389" s="62"/>
      <c r="AF389" s="62"/>
      <c r="AG389" s="55"/>
      <c r="AH389" s="55"/>
      <c r="AI389" s="450" t="s">
        <v>3123</v>
      </c>
      <c r="AJ389" s="62"/>
      <c r="AK389" s="62"/>
      <c r="AL389" s="55"/>
      <c r="AM389" s="55"/>
      <c r="AN389" s="55"/>
      <c r="AO389" s="55"/>
      <c r="AP389" s="55"/>
      <c r="AQ389" s="55"/>
      <c r="AR389" s="55"/>
      <c r="AS389" s="55"/>
      <c r="AT389" s="55"/>
      <c r="AU389" s="55"/>
      <c r="AV389" s="62"/>
      <c r="AW389" s="55"/>
      <c r="AX389" s="55"/>
      <c r="AY389" s="55"/>
      <c r="AZ389" s="63"/>
      <c r="BA389" s="63"/>
      <c r="BB389" s="1222"/>
      <c r="BC389" s="63"/>
      <c r="BD389" s="1203"/>
      <c r="BE389" s="216"/>
      <c r="BF389" s="63"/>
      <c r="BG389" s="193"/>
      <c r="BH389" s="221"/>
      <c r="BI389" s="63"/>
      <c r="BJ389" s="193"/>
      <c r="BK389" s="200"/>
      <c r="BL389" s="63"/>
      <c r="BM389" s="63"/>
      <c r="BN389" s="216"/>
      <c r="BO389" s="4"/>
      <c r="BP389" s="221"/>
      <c r="BQ389" s="221"/>
      <c r="BR389" s="55"/>
      <c r="BS389" s="221"/>
      <c r="BT389" s="72"/>
      <c r="BU389" s="55"/>
      <c r="BV389" s="55"/>
      <c r="BW389" s="216"/>
      <c r="BX389" s="55"/>
      <c r="BY389" s="221"/>
      <c r="BZ389" s="221"/>
      <c r="CA389" s="55"/>
      <c r="CB389" s="221"/>
      <c r="CC389" s="72"/>
      <c r="CD389" s="55"/>
      <c r="CE389" s="55"/>
      <c r="CF389" s="216"/>
      <c r="CG389" s="55"/>
      <c r="CH389" s="221"/>
      <c r="CI389" s="62"/>
      <c r="CJ389" s="55"/>
      <c r="CK389" s="221"/>
      <c r="CL389" s="72"/>
      <c r="CM389" s="55"/>
      <c r="CN389" s="55"/>
      <c r="CP389" s="55"/>
      <c r="CQ389" s="55"/>
      <c r="CR389" s="55"/>
      <c r="CS389" s="62"/>
      <c r="CT389" s="55"/>
      <c r="CU389" s="55"/>
      <c r="CV389" s="200"/>
      <c r="CW389" s="63"/>
      <c r="CX389" s="63"/>
    </row>
    <row r="390" spans="1:102" s="57" customFormat="1" ht="30" x14ac:dyDescent="0.25">
      <c r="A390" s="63">
        <v>389</v>
      </c>
      <c r="B390" s="63">
        <v>299</v>
      </c>
      <c r="C390" s="45">
        <v>299</v>
      </c>
      <c r="D390" s="900" t="s">
        <v>406</v>
      </c>
      <c r="E390" s="201"/>
      <c r="F390" s="72"/>
      <c r="G390" s="376"/>
      <c r="H390" s="63"/>
      <c r="I390" s="202"/>
      <c r="J390" s="63"/>
      <c r="K390" s="63"/>
      <c r="L390" s="63"/>
      <c r="M390" s="63"/>
      <c r="N390" s="63"/>
      <c r="O390" s="63"/>
      <c r="P390" s="63"/>
      <c r="Q390" s="63"/>
      <c r="R390" s="63"/>
      <c r="S390" s="63"/>
      <c r="T390" s="63"/>
      <c r="U390" s="63"/>
      <c r="V390" s="500"/>
      <c r="W390" s="439"/>
      <c r="X390" s="439"/>
      <c r="Y390" s="1259"/>
      <c r="Z390" s="216"/>
      <c r="AA390" s="221"/>
      <c r="AB390" s="221" t="s">
        <v>3432</v>
      </c>
      <c r="AC390" s="221"/>
      <c r="AD390" s="689"/>
      <c r="AE390" s="62"/>
      <c r="AF390" s="62"/>
      <c r="AG390" s="55"/>
      <c r="AH390" s="55"/>
      <c r="AI390" s="450"/>
      <c r="AJ390" s="62"/>
      <c r="AK390" s="62"/>
      <c r="AL390" s="55"/>
      <c r="AM390" s="55"/>
      <c r="AN390" s="55"/>
      <c r="AO390" s="55"/>
      <c r="AP390" s="55"/>
      <c r="AQ390" s="55"/>
      <c r="AR390" s="55"/>
      <c r="AS390" s="55"/>
      <c r="AT390" s="55"/>
      <c r="AU390" s="55"/>
      <c r="AV390" s="62"/>
      <c r="AW390" s="55"/>
      <c r="AX390" s="55"/>
      <c r="AY390" s="55"/>
      <c r="AZ390" s="63"/>
      <c r="BA390" s="63"/>
      <c r="BB390" s="1222"/>
      <c r="BC390" s="63"/>
      <c r="BD390" s="1203"/>
      <c r="BE390" s="216"/>
      <c r="BF390" s="63"/>
      <c r="BG390" s="193"/>
      <c r="BH390" s="221"/>
      <c r="BI390" s="63"/>
      <c r="BJ390" s="193"/>
      <c r="BK390" s="200"/>
      <c r="BL390" s="63"/>
      <c r="BM390" s="63"/>
      <c r="BN390" s="216"/>
      <c r="BO390" s="4"/>
      <c r="BP390" s="221"/>
      <c r="BQ390" s="221"/>
      <c r="BR390" s="55"/>
      <c r="BS390" s="221"/>
      <c r="BT390" s="72"/>
      <c r="BU390" s="55"/>
      <c r="BV390" s="55"/>
      <c r="BW390" s="216"/>
      <c r="BX390" s="55"/>
      <c r="BY390" s="221"/>
      <c r="BZ390" s="221"/>
      <c r="CA390" s="55"/>
      <c r="CB390" s="221"/>
      <c r="CC390" s="72"/>
      <c r="CD390" s="55"/>
      <c r="CE390" s="55"/>
      <c r="CF390" s="216"/>
      <c r="CG390" s="55"/>
      <c r="CH390" s="221"/>
      <c r="CI390" s="62"/>
      <c r="CJ390" s="55"/>
      <c r="CK390" s="221"/>
      <c r="CL390" s="72"/>
      <c r="CM390" s="55"/>
      <c r="CN390" s="55"/>
      <c r="CP390" s="55"/>
      <c r="CQ390" s="55"/>
      <c r="CR390" s="55"/>
      <c r="CS390" s="62"/>
      <c r="CT390" s="55"/>
      <c r="CU390" s="55"/>
      <c r="CV390" s="200"/>
      <c r="CW390" s="63"/>
      <c r="CX390" s="63"/>
    </row>
    <row r="391" spans="1:102" s="266" customFormat="1" ht="42" customHeight="1" x14ac:dyDescent="0.25">
      <c r="A391" s="47">
        <v>390</v>
      </c>
      <c r="B391" s="47">
        <v>300</v>
      </c>
      <c r="C391" s="809">
        <v>300</v>
      </c>
      <c r="D391" s="909" t="s">
        <v>407</v>
      </c>
      <c r="E391" s="634"/>
      <c r="F391" s="706"/>
      <c r="G391" s="373">
        <v>865</v>
      </c>
      <c r="H391" s="47"/>
      <c r="I391" s="246"/>
      <c r="J391" s="47"/>
      <c r="K391" s="47"/>
      <c r="L391" s="47"/>
      <c r="M391" s="47"/>
      <c r="N391" s="47"/>
      <c r="O391" s="47"/>
      <c r="P391" s="47"/>
      <c r="Q391" s="47"/>
      <c r="R391" s="47"/>
      <c r="S391" s="47"/>
      <c r="T391" s="47"/>
      <c r="U391" s="47">
        <v>1</v>
      </c>
      <c r="V391" s="502"/>
      <c r="W391" s="240" t="s">
        <v>3320</v>
      </c>
      <c r="X391" s="240" t="s">
        <v>3320</v>
      </c>
      <c r="Y391" s="1263"/>
      <c r="Z391" s="237"/>
      <c r="AA391" s="243" t="s">
        <v>3392</v>
      </c>
      <c r="AB391" s="243" t="s">
        <v>3426</v>
      </c>
      <c r="AC391" s="243"/>
      <c r="AD391" s="242"/>
      <c r="AE391" s="69">
        <v>1997</v>
      </c>
      <c r="AF391" s="59"/>
      <c r="AG391" s="69"/>
      <c r="AH391" s="69"/>
      <c r="AI391" s="789" t="s">
        <v>2981</v>
      </c>
      <c r="AJ391" s="59"/>
      <c r="AK391" s="59"/>
      <c r="AL391" s="69"/>
      <c r="AM391" s="69"/>
      <c r="AN391" s="69"/>
      <c r="AO391" s="69"/>
      <c r="AP391" s="69"/>
      <c r="AQ391" s="69"/>
      <c r="AR391" s="69"/>
      <c r="AS391" s="69"/>
      <c r="AT391" s="69"/>
      <c r="AU391" s="69"/>
      <c r="AV391" s="59"/>
      <c r="AW391" s="69"/>
      <c r="AX391" s="69"/>
      <c r="AY391" s="69"/>
      <c r="AZ391" s="47"/>
      <c r="BA391" s="47"/>
      <c r="BB391" s="1212"/>
      <c r="BC391" s="47"/>
      <c r="BD391" s="1218"/>
      <c r="BE391" s="237"/>
      <c r="BF391" s="47"/>
      <c r="BG391" s="762"/>
      <c r="BH391" s="243" t="s">
        <v>3398</v>
      </c>
      <c r="BI391" s="47">
        <v>-10</v>
      </c>
      <c r="BJ391" s="762"/>
      <c r="BK391" s="245">
        <v>10</v>
      </c>
      <c r="BL391" s="47"/>
      <c r="BM391" s="47"/>
      <c r="BN391" s="237"/>
      <c r="BO391" s="4"/>
      <c r="BP391" s="243"/>
      <c r="BQ391" s="243" t="s">
        <v>3428</v>
      </c>
      <c r="BR391" s="69">
        <v>21</v>
      </c>
      <c r="BS391" s="243"/>
      <c r="BT391" s="706">
        <v>20</v>
      </c>
      <c r="BU391" s="69"/>
      <c r="BV391" s="69"/>
      <c r="BW391" s="237"/>
      <c r="BX391" s="69"/>
      <c r="BY391" s="243"/>
      <c r="BZ391" s="243" t="s">
        <v>3049</v>
      </c>
      <c r="CA391" s="69">
        <v>91</v>
      </c>
      <c r="CB391" s="243"/>
      <c r="CC391" s="706">
        <v>30</v>
      </c>
      <c r="CD391" s="69"/>
      <c r="CE391" s="69"/>
      <c r="CF391" s="237"/>
      <c r="CG391" s="69"/>
      <c r="CH391" s="243"/>
      <c r="CI391" s="59" t="s">
        <v>3049</v>
      </c>
      <c r="CJ391" s="69">
        <v>16</v>
      </c>
      <c r="CK391" s="243"/>
      <c r="CL391" s="706">
        <v>40</v>
      </c>
      <c r="CM391" s="69"/>
      <c r="CN391" s="69"/>
      <c r="CP391" s="69"/>
      <c r="CQ391" s="69"/>
      <c r="CR391" s="69"/>
      <c r="CS391" s="59"/>
      <c r="CT391" s="69"/>
      <c r="CU391" s="69"/>
      <c r="CV391" s="245"/>
      <c r="CW391" s="47"/>
      <c r="CX391" s="47"/>
    </row>
    <row r="392" spans="1:102" ht="30" x14ac:dyDescent="0.25">
      <c r="A392" s="3">
        <v>391</v>
      </c>
      <c r="B392" s="3">
        <v>301</v>
      </c>
      <c r="C392" s="21">
        <v>301</v>
      </c>
      <c r="D392" s="898" t="s">
        <v>408</v>
      </c>
      <c r="G392" s="370">
        <v>987</v>
      </c>
      <c r="U392" s="46">
        <v>1</v>
      </c>
      <c r="W392" s="438" t="s">
        <v>3320</v>
      </c>
      <c r="X392" s="438" t="s">
        <v>3320</v>
      </c>
      <c r="Y392" s="1257"/>
      <c r="Z392" s="211"/>
      <c r="AA392" s="11" t="s">
        <v>3392</v>
      </c>
      <c r="AB392" s="11" t="s">
        <v>3426</v>
      </c>
      <c r="AC392" s="11"/>
      <c r="AD392" s="366"/>
      <c r="AE392" s="4">
        <v>2001</v>
      </c>
      <c r="AF392" s="51"/>
      <c r="AG392" s="52"/>
      <c r="AH392" s="52"/>
      <c r="AI392" s="455" t="s">
        <v>2981</v>
      </c>
      <c r="AJ392" s="6"/>
      <c r="BB392" s="1208"/>
      <c r="BO392" s="4"/>
      <c r="BQ392" s="11" t="s">
        <v>3428</v>
      </c>
      <c r="BR392" s="4">
        <v>33</v>
      </c>
      <c r="BT392" s="14">
        <v>20</v>
      </c>
      <c r="BZ392" s="11" t="s">
        <v>3049</v>
      </c>
      <c r="CA392" s="4">
        <v>6</v>
      </c>
      <c r="CC392" s="14">
        <v>30</v>
      </c>
      <c r="CI392" s="6" t="s">
        <v>3049</v>
      </c>
      <c r="CJ392" s="4">
        <v>16</v>
      </c>
      <c r="CL392" s="14">
        <v>40</v>
      </c>
      <c r="CS392" s="6" t="s">
        <v>3394</v>
      </c>
      <c r="CT392" s="4">
        <v>-10</v>
      </c>
      <c r="CX392" s="3">
        <v>1</v>
      </c>
    </row>
    <row r="393" spans="1:102" ht="30" x14ac:dyDescent="0.25">
      <c r="A393" s="3">
        <v>392</v>
      </c>
      <c r="B393" s="3">
        <v>301</v>
      </c>
      <c r="C393" s="21">
        <v>301</v>
      </c>
      <c r="D393" s="898" t="s">
        <v>408</v>
      </c>
      <c r="G393" s="370">
        <v>987</v>
      </c>
      <c r="U393" s="46"/>
      <c r="W393" s="254" t="s">
        <v>3320</v>
      </c>
      <c r="X393" s="254" t="s">
        <v>3320</v>
      </c>
      <c r="Y393" s="1257"/>
      <c r="Z393" s="211"/>
      <c r="AA393" s="11" t="s">
        <v>3392</v>
      </c>
      <c r="AB393" s="11"/>
      <c r="AC393" s="11"/>
      <c r="AD393" s="366"/>
      <c r="AE393" s="102">
        <v>2001</v>
      </c>
      <c r="AF393" s="51"/>
      <c r="AG393" s="52"/>
      <c r="AH393" s="52"/>
      <c r="AI393" s="455" t="s">
        <v>2981</v>
      </c>
      <c r="AJ393" s="6"/>
      <c r="BB393" s="1205"/>
      <c r="BH393" s="11" t="s">
        <v>3398</v>
      </c>
      <c r="BI393" s="3">
        <v>-10</v>
      </c>
      <c r="BK393" s="13">
        <v>10</v>
      </c>
      <c r="BO393" s="4"/>
    </row>
    <row r="394" spans="1:102" ht="30" x14ac:dyDescent="0.25">
      <c r="A394" s="3">
        <v>393</v>
      </c>
      <c r="B394" s="3">
        <v>302</v>
      </c>
      <c r="C394" s="21">
        <v>302</v>
      </c>
      <c r="D394" s="898" t="s">
        <v>409</v>
      </c>
      <c r="G394" s="370">
        <v>580</v>
      </c>
      <c r="U394" s="46">
        <v>1</v>
      </c>
      <c r="W394" s="438" t="s">
        <v>3320</v>
      </c>
      <c r="X394" s="438" t="s">
        <v>3320</v>
      </c>
      <c r="Y394" s="1257"/>
      <c r="Z394" s="211"/>
      <c r="AA394" s="11" t="s">
        <v>3392</v>
      </c>
      <c r="AB394" s="11" t="s">
        <v>3426</v>
      </c>
      <c r="AC394" s="11"/>
      <c r="AD394" s="366"/>
      <c r="AE394" s="4">
        <v>2003</v>
      </c>
      <c r="AF394" s="51"/>
      <c r="AG394" s="52"/>
      <c r="AH394" s="52"/>
      <c r="AI394" s="437" t="s">
        <v>2981</v>
      </c>
      <c r="AJ394" s="51"/>
      <c r="BB394" s="1208"/>
      <c r="BO394" s="4"/>
      <c r="BQ394" s="11" t="s">
        <v>3428</v>
      </c>
      <c r="BR394" s="4">
        <v>13</v>
      </c>
      <c r="BT394" s="14">
        <v>20</v>
      </c>
      <c r="BZ394" s="11" t="s">
        <v>3049</v>
      </c>
      <c r="CA394" s="4">
        <v>15</v>
      </c>
      <c r="CC394" s="14">
        <v>30</v>
      </c>
      <c r="CI394" s="6" t="s">
        <v>3049</v>
      </c>
      <c r="CJ394" s="4">
        <v>45</v>
      </c>
      <c r="CL394" s="14">
        <v>40</v>
      </c>
      <c r="CS394" s="6" t="s">
        <v>3394</v>
      </c>
      <c r="CT394" s="4">
        <v>-11</v>
      </c>
      <c r="CX394" s="3">
        <v>1</v>
      </c>
    </row>
    <row r="395" spans="1:102" ht="30" x14ac:dyDescent="0.25">
      <c r="A395" s="3">
        <v>394</v>
      </c>
      <c r="B395" s="3">
        <v>302</v>
      </c>
      <c r="C395" s="21">
        <v>302</v>
      </c>
      <c r="D395" s="898" t="s">
        <v>409</v>
      </c>
      <c r="G395" s="370">
        <v>580</v>
      </c>
      <c r="U395" s="46"/>
      <c r="W395" s="254" t="s">
        <v>3320</v>
      </c>
      <c r="X395" s="254" t="s">
        <v>3320</v>
      </c>
      <c r="Y395" s="1257"/>
      <c r="Z395" s="211"/>
      <c r="AA395" s="11" t="s">
        <v>3392</v>
      </c>
      <c r="AB395" s="11"/>
      <c r="AC395" s="11"/>
      <c r="AD395" s="366"/>
      <c r="AE395" s="102">
        <v>2003</v>
      </c>
      <c r="AF395" s="51"/>
      <c r="AG395" s="52"/>
      <c r="AH395" s="52"/>
      <c r="AI395" s="790" t="s">
        <v>2981</v>
      </c>
      <c r="AJ395" s="50"/>
      <c r="BB395" s="1205"/>
      <c r="BH395" s="11" t="s">
        <v>3398</v>
      </c>
      <c r="BI395" s="3">
        <v>-8</v>
      </c>
      <c r="BK395" s="13">
        <v>10</v>
      </c>
      <c r="BO395" s="4"/>
    </row>
    <row r="396" spans="1:102" ht="60" x14ac:dyDescent="0.25">
      <c r="A396" s="3">
        <v>395</v>
      </c>
      <c r="B396" s="3">
        <v>303</v>
      </c>
      <c r="C396" s="21">
        <v>30310</v>
      </c>
      <c r="D396" s="898" t="s">
        <v>410</v>
      </c>
      <c r="E396" s="64" t="s">
        <v>3433</v>
      </c>
      <c r="G396" s="370">
        <v>123</v>
      </c>
      <c r="K396" s="3">
        <v>1</v>
      </c>
      <c r="S396" s="3">
        <v>1</v>
      </c>
      <c r="W396" s="254" t="s">
        <v>2962</v>
      </c>
      <c r="X396" s="254" t="s">
        <v>2962</v>
      </c>
      <c r="Y396" s="1257"/>
      <c r="Z396" s="211"/>
      <c r="AA396" s="11" t="s">
        <v>3433</v>
      </c>
      <c r="AB396" s="11" t="s">
        <v>3434</v>
      </c>
      <c r="AC396" s="11"/>
      <c r="AD396" s="230" t="s">
        <v>3435</v>
      </c>
      <c r="AG396" s="4" t="s">
        <v>3436</v>
      </c>
      <c r="AI396" s="788" t="s">
        <v>3145</v>
      </c>
      <c r="AJ396" s="54" t="s">
        <v>3437</v>
      </c>
      <c r="AK396" s="6" t="s">
        <v>3438</v>
      </c>
      <c r="AR396" s="127">
        <v>144</v>
      </c>
      <c r="AS396" s="127">
        <v>209</v>
      </c>
      <c r="AT396" s="42">
        <v>521</v>
      </c>
      <c r="AU396" s="42">
        <v>468</v>
      </c>
      <c r="AV396" s="3"/>
      <c r="AW396" s="3"/>
      <c r="BB396" s="254"/>
      <c r="BO396" s="4"/>
      <c r="CI396" s="6" t="s">
        <v>3049</v>
      </c>
      <c r="CJ396" s="222">
        <v>40.810810810810807</v>
      </c>
      <c r="CM396" s="4">
        <v>40</v>
      </c>
    </row>
    <row r="397" spans="1:102" s="331" customFormat="1" ht="30" x14ac:dyDescent="0.25">
      <c r="A397" s="269">
        <v>396</v>
      </c>
      <c r="B397" s="269">
        <v>303</v>
      </c>
      <c r="C397" s="21">
        <v>30310</v>
      </c>
      <c r="D397" s="907" t="s">
        <v>410</v>
      </c>
      <c r="E397" s="332" t="s">
        <v>3439</v>
      </c>
      <c r="F397" s="733"/>
      <c r="G397" s="377">
        <v>118</v>
      </c>
      <c r="H397" s="269"/>
      <c r="I397" s="270"/>
      <c r="J397" s="269"/>
      <c r="K397" s="269"/>
      <c r="L397" s="269"/>
      <c r="M397" s="269"/>
      <c r="N397" s="269"/>
      <c r="O397" s="269"/>
      <c r="P397" s="269"/>
      <c r="Q397" s="269"/>
      <c r="R397" s="269"/>
      <c r="S397" s="269"/>
      <c r="T397" s="269"/>
      <c r="U397" s="269"/>
      <c r="V397" s="670"/>
      <c r="W397" s="440" t="s">
        <v>2962</v>
      </c>
      <c r="X397" s="440" t="s">
        <v>2962</v>
      </c>
      <c r="Y397" s="1260"/>
      <c r="Z397" s="326"/>
      <c r="AA397" s="327"/>
      <c r="AB397" s="327"/>
      <c r="AC397" s="327"/>
      <c r="AD397" s="690"/>
      <c r="AE397" s="275"/>
      <c r="AF397" s="275"/>
      <c r="AG397" s="328"/>
      <c r="AH397" s="328"/>
      <c r="AI397" s="842" t="s">
        <v>3145</v>
      </c>
      <c r="AJ397" s="815"/>
      <c r="AK397" s="275" t="s">
        <v>3438</v>
      </c>
      <c r="AL397" s="328"/>
      <c r="AM397" s="328"/>
      <c r="AN397" s="328"/>
      <c r="AO397" s="328"/>
      <c r="AP397" s="328"/>
      <c r="AQ397" s="328"/>
      <c r="AR397" s="820">
        <v>157</v>
      </c>
      <c r="AS397" s="820">
        <v>236</v>
      </c>
      <c r="AT397" s="328"/>
      <c r="AU397" s="328"/>
      <c r="AV397" s="275"/>
      <c r="AW397" s="328"/>
      <c r="AX397" s="328"/>
      <c r="AY397" s="328"/>
      <c r="AZ397" s="269"/>
      <c r="BA397" s="269"/>
      <c r="BB397" s="440"/>
      <c r="BC397" s="269"/>
      <c r="BD397" s="1183">
        <v>1</v>
      </c>
      <c r="BE397" s="326"/>
      <c r="BF397" s="269"/>
      <c r="BG397" s="748"/>
      <c r="BH397" s="327"/>
      <c r="BI397" s="269"/>
      <c r="BJ397" s="748"/>
      <c r="BK397" s="325"/>
      <c r="BL397" s="269"/>
      <c r="BM397" s="269"/>
      <c r="BN397" s="326"/>
      <c r="BO397" s="4"/>
      <c r="BP397" s="327"/>
      <c r="BQ397" s="327"/>
      <c r="BR397" s="328"/>
      <c r="BS397" s="327"/>
      <c r="BT397" s="733"/>
      <c r="BU397" s="328"/>
      <c r="BV397" s="328"/>
      <c r="BW397" s="326"/>
      <c r="BX397" s="328"/>
      <c r="BY397" s="327"/>
      <c r="BZ397" s="327"/>
      <c r="CA397" s="328"/>
      <c r="CB397" s="327"/>
      <c r="CC397" s="733"/>
      <c r="CD397" s="328"/>
      <c r="CE397" s="328"/>
      <c r="CF397" s="326"/>
      <c r="CG397" s="328"/>
      <c r="CH397" s="327"/>
      <c r="CI397" s="275" t="s">
        <v>3049</v>
      </c>
      <c r="CJ397" s="328">
        <v>-1.25</v>
      </c>
      <c r="CK397" s="327"/>
      <c r="CL397" s="733"/>
      <c r="CM397" s="328">
        <v>40</v>
      </c>
      <c r="CN397" s="328"/>
      <c r="CP397" s="328"/>
      <c r="CQ397" s="328"/>
      <c r="CR397" s="328"/>
      <c r="CS397" s="275"/>
      <c r="CT397" s="328"/>
      <c r="CU397" s="328"/>
      <c r="CV397" s="325"/>
      <c r="CW397" s="269"/>
      <c r="CX397" s="269"/>
    </row>
    <row r="398" spans="1:102" ht="45" x14ac:dyDescent="0.25">
      <c r="A398" s="3">
        <v>397</v>
      </c>
      <c r="B398" s="3">
        <v>303</v>
      </c>
      <c r="C398" s="21">
        <v>30302</v>
      </c>
      <c r="D398" s="898" t="s">
        <v>410</v>
      </c>
      <c r="E398" s="64" t="s">
        <v>3433</v>
      </c>
      <c r="G398" s="370">
        <v>123</v>
      </c>
      <c r="K398" s="3">
        <v>1</v>
      </c>
      <c r="S398" s="3">
        <v>1</v>
      </c>
      <c r="W398" s="254" t="s">
        <v>2962</v>
      </c>
      <c r="X398" s="254" t="s">
        <v>2962</v>
      </c>
      <c r="Y398" s="1257"/>
      <c r="Z398" s="211"/>
      <c r="AA398" s="11" t="s">
        <v>3433</v>
      </c>
      <c r="AB398" s="11" t="s">
        <v>3434</v>
      </c>
      <c r="AC398" s="11"/>
      <c r="AD398" s="230" t="s">
        <v>3440</v>
      </c>
      <c r="AG398" s="4" t="s">
        <v>3436</v>
      </c>
      <c r="AI398" s="788" t="s">
        <v>3145</v>
      </c>
      <c r="AJ398" s="54"/>
      <c r="AK398" s="6" t="s">
        <v>3441</v>
      </c>
      <c r="AR398" s="4">
        <v>370</v>
      </c>
      <c r="AS398" s="4">
        <v>311</v>
      </c>
      <c r="BB398" s="254"/>
      <c r="BO398" s="4"/>
      <c r="CI398" s="6" t="s">
        <v>3049</v>
      </c>
      <c r="CJ398" s="222">
        <v>22.972972972972975</v>
      </c>
      <c r="CM398" s="4">
        <v>40</v>
      </c>
    </row>
    <row r="399" spans="1:102" s="331" customFormat="1" ht="30" x14ac:dyDescent="0.25">
      <c r="A399" s="269">
        <v>398</v>
      </c>
      <c r="B399" s="269">
        <v>303</v>
      </c>
      <c r="C399" s="21">
        <v>30302</v>
      </c>
      <c r="D399" s="907" t="s">
        <v>410</v>
      </c>
      <c r="E399" s="332" t="s">
        <v>3439</v>
      </c>
      <c r="F399" s="733"/>
      <c r="G399" s="377">
        <v>118</v>
      </c>
      <c r="H399" s="269"/>
      <c r="I399" s="270"/>
      <c r="J399" s="269"/>
      <c r="K399" s="269"/>
      <c r="L399" s="269"/>
      <c r="M399" s="269"/>
      <c r="N399" s="269"/>
      <c r="O399" s="269"/>
      <c r="P399" s="269"/>
      <c r="Q399" s="269"/>
      <c r="R399" s="269"/>
      <c r="S399" s="269"/>
      <c r="T399" s="269"/>
      <c r="U399" s="269"/>
      <c r="V399" s="670"/>
      <c r="W399" s="440" t="s">
        <v>2962</v>
      </c>
      <c r="X399" s="440" t="s">
        <v>2962</v>
      </c>
      <c r="Y399" s="1260"/>
      <c r="Z399" s="326"/>
      <c r="AA399" s="327"/>
      <c r="AB399" s="327"/>
      <c r="AC399" s="327"/>
      <c r="AD399" s="690"/>
      <c r="AE399" s="275"/>
      <c r="AF399" s="275"/>
      <c r="AG399" s="328"/>
      <c r="AH399" s="328"/>
      <c r="AI399" s="842" t="s">
        <v>3145</v>
      </c>
      <c r="AJ399" s="815"/>
      <c r="AK399" s="275" t="s">
        <v>3441</v>
      </c>
      <c r="AL399" s="328"/>
      <c r="AM399" s="328"/>
      <c r="AN399" s="328"/>
      <c r="AO399" s="328"/>
      <c r="AP399" s="328"/>
      <c r="AQ399" s="328"/>
      <c r="AR399" s="328">
        <v>400</v>
      </c>
      <c r="AS399" s="328">
        <v>401</v>
      </c>
      <c r="AT399" s="328"/>
      <c r="AU399" s="328"/>
      <c r="AV399" s="275"/>
      <c r="AW399" s="328"/>
      <c r="AX399" s="328"/>
      <c r="AY399" s="328"/>
      <c r="AZ399" s="269"/>
      <c r="BA399" s="269"/>
      <c r="BB399" s="440"/>
      <c r="BC399" s="269"/>
      <c r="BD399" s="1183">
        <v>1</v>
      </c>
      <c r="BE399" s="326"/>
      <c r="BF399" s="269"/>
      <c r="BG399" s="748"/>
      <c r="BH399" s="327"/>
      <c r="BI399" s="269"/>
      <c r="BJ399" s="748"/>
      <c r="BK399" s="325"/>
      <c r="BL399" s="269"/>
      <c r="BM399" s="269"/>
      <c r="BN399" s="326"/>
      <c r="BO399" s="4"/>
      <c r="BP399" s="327"/>
      <c r="BQ399" s="327"/>
      <c r="BR399" s="328"/>
      <c r="BS399" s="327"/>
      <c r="BT399" s="733"/>
      <c r="BU399" s="328"/>
      <c r="BV399" s="328"/>
      <c r="BW399" s="326"/>
      <c r="BX399" s="328"/>
      <c r="BY399" s="327"/>
      <c r="BZ399" s="327"/>
      <c r="CA399" s="328"/>
      <c r="CB399" s="327"/>
      <c r="CC399" s="733"/>
      <c r="CD399" s="328"/>
      <c r="CE399" s="328"/>
      <c r="CF399" s="326"/>
      <c r="CG399" s="328"/>
      <c r="CH399" s="327"/>
      <c r="CI399" s="275" t="s">
        <v>3049</v>
      </c>
      <c r="CJ399" s="328">
        <v>16.25</v>
      </c>
      <c r="CK399" s="327"/>
      <c r="CL399" s="733"/>
      <c r="CM399" s="328">
        <v>40</v>
      </c>
      <c r="CN399" s="328"/>
      <c r="CP399" s="328"/>
      <c r="CQ399" s="328"/>
      <c r="CR399" s="328"/>
      <c r="CS399" s="275"/>
      <c r="CT399" s="328"/>
      <c r="CU399" s="328"/>
      <c r="CV399" s="325"/>
      <c r="CW399" s="269"/>
      <c r="CX399" s="269"/>
    </row>
    <row r="400" spans="1:102" ht="120" customHeight="1" x14ac:dyDescent="0.25">
      <c r="A400" s="3">
        <v>399</v>
      </c>
      <c r="B400" s="3">
        <v>304</v>
      </c>
      <c r="C400" s="21">
        <v>304</v>
      </c>
      <c r="D400" s="917" t="s">
        <v>3442</v>
      </c>
      <c r="E400" s="64" t="s">
        <v>1005</v>
      </c>
      <c r="G400" s="370">
        <v>208</v>
      </c>
      <c r="N400" s="3">
        <v>1</v>
      </c>
      <c r="W400" s="254" t="s">
        <v>3235</v>
      </c>
      <c r="X400" s="254" t="s">
        <v>3235</v>
      </c>
      <c r="Y400" s="1257"/>
      <c r="Z400" s="211" t="s">
        <v>3443</v>
      </c>
      <c r="AA400" s="11"/>
      <c r="AB400" s="11" t="s">
        <v>3444</v>
      </c>
      <c r="AC400" s="11"/>
      <c r="AD400" s="230" t="s">
        <v>3445</v>
      </c>
      <c r="AE400" s="132" t="s">
        <v>3446</v>
      </c>
      <c r="AF400" s="132" t="s">
        <v>3447</v>
      </c>
      <c r="AG400" s="4" t="s">
        <v>3448</v>
      </c>
      <c r="AI400" s="576" t="s">
        <v>3145</v>
      </c>
      <c r="AJ400" s="101" t="s">
        <v>3449</v>
      </c>
      <c r="AK400" s="6" t="s">
        <v>3450</v>
      </c>
      <c r="AL400" s="4">
        <v>9.61</v>
      </c>
      <c r="AM400" s="4">
        <v>8.67</v>
      </c>
      <c r="BB400" s="1205"/>
      <c r="BC400" s="4"/>
      <c r="BE400" s="211" t="s">
        <v>3451</v>
      </c>
      <c r="BH400" s="11" t="s">
        <v>3451</v>
      </c>
      <c r="BI400" s="3">
        <v>-3.0200000000000014</v>
      </c>
      <c r="BK400" s="13">
        <v>1</v>
      </c>
      <c r="BO400" s="4"/>
      <c r="BW400" s="211" t="s">
        <v>1005</v>
      </c>
    </row>
    <row r="401" spans="1:102" s="298" customFormat="1" ht="30" x14ac:dyDescent="0.25">
      <c r="A401" s="228">
        <v>400</v>
      </c>
      <c r="B401" s="228">
        <v>304</v>
      </c>
      <c r="C401" s="21">
        <v>304</v>
      </c>
      <c r="D401" s="918" t="s">
        <v>3442</v>
      </c>
      <c r="E401" s="313" t="s">
        <v>1039</v>
      </c>
      <c r="F401" s="750"/>
      <c r="G401" s="388">
        <v>207</v>
      </c>
      <c r="H401" s="228"/>
      <c r="I401" s="277"/>
      <c r="J401" s="228"/>
      <c r="K401" s="228"/>
      <c r="L401" s="228"/>
      <c r="M401" s="228"/>
      <c r="N401" s="228"/>
      <c r="O401" s="228"/>
      <c r="P401" s="228"/>
      <c r="Q401" s="228"/>
      <c r="R401" s="228"/>
      <c r="S401" s="228"/>
      <c r="T401" s="228"/>
      <c r="U401" s="228"/>
      <c r="V401" s="671"/>
      <c r="W401" s="441" t="s">
        <v>3235</v>
      </c>
      <c r="X401" s="441" t="s">
        <v>3235</v>
      </c>
      <c r="Y401" s="1261"/>
      <c r="Z401" s="295" t="s">
        <v>3443</v>
      </c>
      <c r="AA401" s="302"/>
      <c r="AB401" s="302" t="s">
        <v>3444</v>
      </c>
      <c r="AC401" s="302"/>
      <c r="AD401" s="357" t="s">
        <v>1101</v>
      </c>
      <c r="AE401" s="280"/>
      <c r="AF401" s="280"/>
      <c r="AG401" s="297"/>
      <c r="AH401" s="297"/>
      <c r="AI401" s="843" t="s">
        <v>3145</v>
      </c>
      <c r="AJ401" s="296"/>
      <c r="AK401" s="280" t="s">
        <v>3450</v>
      </c>
      <c r="AL401" s="297">
        <v>11.67</v>
      </c>
      <c r="AM401" s="297">
        <v>13.62</v>
      </c>
      <c r="AN401" s="297"/>
      <c r="AO401" s="297"/>
      <c r="AP401" s="297"/>
      <c r="AQ401" s="297"/>
      <c r="AR401" s="297"/>
      <c r="AS401" s="297"/>
      <c r="AT401" s="297"/>
      <c r="AU401" s="297"/>
      <c r="AV401" s="280"/>
      <c r="AW401" s="297"/>
      <c r="AX401" s="297"/>
      <c r="AY401" s="297"/>
      <c r="AZ401" s="228"/>
      <c r="BA401" s="228"/>
      <c r="BB401" s="1223"/>
      <c r="BC401" s="297"/>
      <c r="BD401" s="1186">
        <v>1</v>
      </c>
      <c r="BE401" s="295" t="s">
        <v>1039</v>
      </c>
      <c r="BF401" s="228"/>
      <c r="BG401" s="749"/>
      <c r="BH401" s="302" t="s">
        <v>1039</v>
      </c>
      <c r="BI401" s="228"/>
      <c r="BJ401" s="749"/>
      <c r="BK401" s="294">
        <v>1</v>
      </c>
      <c r="BL401" s="228"/>
      <c r="BM401" s="228"/>
      <c r="BN401" s="295" t="s">
        <v>1039</v>
      </c>
      <c r="BO401" s="4"/>
      <c r="BP401" s="302"/>
      <c r="BQ401" s="302"/>
      <c r="BR401" s="297"/>
      <c r="BS401" s="302"/>
      <c r="BT401" s="750"/>
      <c r="BU401" s="297"/>
      <c r="BV401" s="297"/>
      <c r="BW401" s="295" t="s">
        <v>1039</v>
      </c>
      <c r="BX401" s="297"/>
      <c r="BY401" s="302"/>
      <c r="BZ401" s="302"/>
      <c r="CA401" s="297"/>
      <c r="CB401" s="302"/>
      <c r="CC401" s="750"/>
      <c r="CD401" s="297"/>
      <c r="CE401" s="297"/>
      <c r="CF401" s="295"/>
      <c r="CG401" s="297"/>
      <c r="CH401" s="302"/>
      <c r="CI401" s="280"/>
      <c r="CJ401" s="297"/>
      <c r="CK401" s="302"/>
      <c r="CL401" s="750"/>
      <c r="CM401" s="297"/>
      <c r="CN401" s="297"/>
      <c r="CP401" s="297"/>
      <c r="CQ401" s="297"/>
      <c r="CR401" s="297"/>
      <c r="CS401" s="280"/>
      <c r="CT401" s="297"/>
      <c r="CU401" s="297"/>
      <c r="CV401" s="294"/>
      <c r="CW401" s="228"/>
      <c r="CX401" s="228"/>
    </row>
    <row r="402" spans="1:102" ht="30" x14ac:dyDescent="0.25">
      <c r="A402" s="3">
        <v>401</v>
      </c>
      <c r="B402" s="3">
        <v>305</v>
      </c>
      <c r="C402" s="21">
        <v>305</v>
      </c>
      <c r="D402" s="898" t="s">
        <v>416</v>
      </c>
      <c r="E402" s="64" t="s">
        <v>1005</v>
      </c>
      <c r="G402" s="376">
        <v>118</v>
      </c>
      <c r="L402" s="46">
        <v>1</v>
      </c>
      <c r="Q402" s="3">
        <v>1</v>
      </c>
      <c r="W402" s="254" t="s">
        <v>3235</v>
      </c>
      <c r="X402" s="254" t="s">
        <v>3235</v>
      </c>
      <c r="Y402" s="1257"/>
      <c r="Z402" s="211"/>
      <c r="AA402" s="11"/>
      <c r="AB402" s="11" t="s">
        <v>3452</v>
      </c>
      <c r="AC402" s="11"/>
      <c r="AD402" s="230" t="s">
        <v>3258</v>
      </c>
      <c r="AE402" s="43"/>
      <c r="AF402" s="43"/>
      <c r="AG402" s="4" t="s">
        <v>3453</v>
      </c>
      <c r="AI402" s="576" t="s">
        <v>3145</v>
      </c>
      <c r="AK402" s="61" t="s">
        <v>3454</v>
      </c>
      <c r="AL402" s="4">
        <v>50</v>
      </c>
      <c r="AM402" s="102">
        <v>50</v>
      </c>
      <c r="AN402" s="4">
        <v>18</v>
      </c>
      <c r="AO402" s="102">
        <v>39</v>
      </c>
      <c r="BB402" s="1215"/>
      <c r="BC402" s="3">
        <v>1</v>
      </c>
      <c r="BE402" s="211" t="s">
        <v>3455</v>
      </c>
      <c r="BH402" s="11" t="s">
        <v>3455</v>
      </c>
      <c r="BI402" s="3">
        <v>-12</v>
      </c>
      <c r="BL402" s="3">
        <v>1</v>
      </c>
      <c r="BO402" s="4">
        <v>0.28999999999999998</v>
      </c>
      <c r="BV402" s="4">
        <v>2</v>
      </c>
      <c r="BW402" s="211" t="s">
        <v>1005</v>
      </c>
    </row>
    <row r="403" spans="1:102" s="331" customFormat="1" ht="66.75" customHeight="1" x14ac:dyDescent="0.25">
      <c r="A403" s="269">
        <v>402</v>
      </c>
      <c r="B403" s="269">
        <v>305</v>
      </c>
      <c r="C403" s="21">
        <v>305</v>
      </c>
      <c r="D403" s="907" t="s">
        <v>416</v>
      </c>
      <c r="E403" s="332" t="s">
        <v>1039</v>
      </c>
      <c r="F403" s="733"/>
      <c r="G403" s="377">
        <v>123</v>
      </c>
      <c r="H403" s="269"/>
      <c r="I403" s="270"/>
      <c r="J403" s="269"/>
      <c r="K403" s="269"/>
      <c r="L403" s="269">
        <v>1</v>
      </c>
      <c r="M403" s="269"/>
      <c r="N403" s="269"/>
      <c r="O403" s="269"/>
      <c r="P403" s="269"/>
      <c r="Q403" s="269">
        <v>1</v>
      </c>
      <c r="R403" s="269"/>
      <c r="S403" s="269"/>
      <c r="T403" s="269"/>
      <c r="U403" s="269"/>
      <c r="V403" s="670"/>
      <c r="W403" s="440" t="s">
        <v>3235</v>
      </c>
      <c r="X403" s="440" t="s">
        <v>3235</v>
      </c>
      <c r="Y403" s="1260"/>
      <c r="Z403" s="326"/>
      <c r="AA403" s="327"/>
      <c r="AB403" s="327" t="s">
        <v>3452</v>
      </c>
      <c r="AC403" s="327"/>
      <c r="AD403" s="690" t="s">
        <v>1101</v>
      </c>
      <c r="AE403" s="275"/>
      <c r="AF403" s="275"/>
      <c r="AG403" s="328"/>
      <c r="AH403" s="328"/>
      <c r="AI403" s="844" t="s">
        <v>3145</v>
      </c>
      <c r="AJ403" s="334"/>
      <c r="AK403" s="275" t="s">
        <v>3454</v>
      </c>
      <c r="AL403" s="328">
        <v>50</v>
      </c>
      <c r="AM403" s="354">
        <v>50</v>
      </c>
      <c r="AN403" s="328">
        <v>18</v>
      </c>
      <c r="AO403" s="354">
        <v>39</v>
      </c>
      <c r="AP403" s="328"/>
      <c r="AQ403" s="328"/>
      <c r="AR403" s="328"/>
      <c r="AS403" s="328"/>
      <c r="AT403" s="328"/>
      <c r="AU403" s="328"/>
      <c r="AV403" s="275"/>
      <c r="AW403" s="328"/>
      <c r="AX403" s="328"/>
      <c r="AY403" s="328"/>
      <c r="AZ403" s="269"/>
      <c r="BA403" s="269"/>
      <c r="BB403" s="1224"/>
      <c r="BC403" s="269"/>
      <c r="BD403" s="1186">
        <v>1</v>
      </c>
      <c r="BE403" s="295" t="s">
        <v>1039</v>
      </c>
      <c r="BF403" s="228"/>
      <c r="BG403" s="749"/>
      <c r="BH403" s="302"/>
      <c r="BI403" s="228"/>
      <c r="BJ403" s="749"/>
      <c r="BK403" s="294"/>
      <c r="BL403" s="228">
        <v>1</v>
      </c>
      <c r="BM403" s="228"/>
      <c r="BN403" s="295" t="s">
        <v>1039</v>
      </c>
      <c r="BO403" s="4"/>
      <c r="BP403" s="302"/>
      <c r="BQ403" s="302"/>
      <c r="BR403" s="297"/>
      <c r="BS403" s="302"/>
      <c r="BT403" s="750"/>
      <c r="BU403" s="297"/>
      <c r="BV403" s="297">
        <v>2</v>
      </c>
      <c r="BW403" s="295" t="s">
        <v>1039</v>
      </c>
      <c r="BX403" s="297"/>
      <c r="BY403" s="302"/>
      <c r="BZ403" s="302"/>
      <c r="CA403" s="297"/>
      <c r="CB403" s="302"/>
      <c r="CC403" s="750"/>
      <c r="CD403" s="297"/>
      <c r="CE403" s="297"/>
      <c r="CF403" s="295"/>
      <c r="CG403" s="297"/>
      <c r="CH403" s="302"/>
      <c r="CI403" s="280"/>
      <c r="CJ403" s="297"/>
      <c r="CK403" s="302"/>
      <c r="CL403" s="750"/>
      <c r="CM403" s="297"/>
      <c r="CN403" s="297"/>
      <c r="CP403" s="297"/>
      <c r="CQ403" s="297"/>
      <c r="CR403" s="297"/>
      <c r="CS403" s="280"/>
      <c r="CT403" s="297"/>
      <c r="CU403" s="297"/>
      <c r="CV403" s="294"/>
      <c r="CW403" s="228"/>
      <c r="CX403" s="228"/>
    </row>
    <row r="404" spans="1:102" s="310" customFormat="1" ht="30" x14ac:dyDescent="0.25">
      <c r="A404" s="284">
        <v>403</v>
      </c>
      <c r="B404" s="284">
        <v>306</v>
      </c>
      <c r="C404" s="21">
        <v>306</v>
      </c>
      <c r="D404" s="910" t="s">
        <v>420</v>
      </c>
      <c r="E404" s="311" t="s">
        <v>1039</v>
      </c>
      <c r="F404" s="1067"/>
      <c r="G404" s="384">
        <v>118</v>
      </c>
      <c r="H404" s="284"/>
      <c r="I404" s="309"/>
      <c r="J404" s="284"/>
      <c r="K404" s="284"/>
      <c r="L404" s="284"/>
      <c r="M404" s="284"/>
      <c r="N404" s="284"/>
      <c r="O404" s="284"/>
      <c r="P404" s="284"/>
      <c r="Q404" s="284"/>
      <c r="R404" s="284"/>
      <c r="S404" s="284"/>
      <c r="T404" s="284"/>
      <c r="U404" s="284"/>
      <c r="V404" s="673"/>
      <c r="W404" s="442" t="s">
        <v>3235</v>
      </c>
      <c r="X404" s="442" t="s">
        <v>3235</v>
      </c>
      <c r="Y404" s="1262"/>
      <c r="Z404" s="305"/>
      <c r="AA404" s="306"/>
      <c r="AB404" s="306"/>
      <c r="AC404" s="306"/>
      <c r="AD404" s="360" t="s">
        <v>1101</v>
      </c>
      <c r="AE404" s="308"/>
      <c r="AF404" s="308"/>
      <c r="AG404" s="283"/>
      <c r="AH404" s="283"/>
      <c r="AI404" s="845" t="s">
        <v>3238</v>
      </c>
      <c r="AJ404" s="308" t="s">
        <v>3456</v>
      </c>
      <c r="AK404" s="308" t="s">
        <v>3457</v>
      </c>
      <c r="AL404" s="283">
        <v>7.13</v>
      </c>
      <c r="AM404" s="283">
        <v>2.7</v>
      </c>
      <c r="AN404" s="283">
        <v>5.37</v>
      </c>
      <c r="AO404" s="283">
        <v>2.66</v>
      </c>
      <c r="AP404" s="283">
        <v>4.75</v>
      </c>
      <c r="AQ404" s="283">
        <v>2.91</v>
      </c>
      <c r="AR404" s="284">
        <v>8.4</v>
      </c>
      <c r="AS404" s="284">
        <v>2.14</v>
      </c>
      <c r="AT404" s="283"/>
      <c r="AU404" s="283"/>
      <c r="AV404" s="308"/>
      <c r="AW404" s="283"/>
      <c r="AX404" s="283"/>
      <c r="AY404" s="283"/>
      <c r="AZ404" s="284"/>
      <c r="BA404" s="284"/>
      <c r="BB404" s="1225"/>
      <c r="BC404" s="284"/>
      <c r="BD404" s="1186">
        <v>1</v>
      </c>
      <c r="BE404" s="295" t="s">
        <v>1039</v>
      </c>
      <c r="BF404" s="228"/>
      <c r="BG404" s="749"/>
      <c r="BH404" s="302"/>
      <c r="BI404" s="228"/>
      <c r="BJ404" s="749"/>
      <c r="BK404" s="294"/>
      <c r="BL404" s="228"/>
      <c r="BM404" s="228">
        <v>10</v>
      </c>
      <c r="BN404" s="295" t="s">
        <v>1039</v>
      </c>
      <c r="BO404" s="4"/>
      <c r="BP404" s="302"/>
      <c r="BQ404" s="302"/>
      <c r="BR404" s="297"/>
      <c r="BS404" s="302"/>
      <c r="BT404" s="750"/>
      <c r="BU404" s="297"/>
      <c r="BV404" s="297">
        <v>2</v>
      </c>
      <c r="BW404" s="295" t="s">
        <v>1039</v>
      </c>
      <c r="BX404" s="297"/>
      <c r="BY404" s="302"/>
      <c r="BZ404" s="302"/>
      <c r="CA404" s="297"/>
      <c r="CB404" s="302"/>
      <c r="CC404" s="750"/>
      <c r="CD404" s="297"/>
      <c r="CE404" s="297"/>
      <c r="CF404" s="295" t="s">
        <v>1039</v>
      </c>
      <c r="CG404" s="297"/>
      <c r="CH404" s="302"/>
      <c r="CI404" s="280"/>
      <c r="CJ404" s="297"/>
      <c r="CK404" s="302"/>
      <c r="CL404" s="750"/>
      <c r="CM404" s="297"/>
      <c r="CN404" s="297"/>
      <c r="CP404" s="297"/>
      <c r="CQ404" s="297"/>
      <c r="CR404" s="297"/>
      <c r="CS404" s="280"/>
      <c r="CT404" s="297"/>
      <c r="CU404" s="297"/>
      <c r="CV404" s="294"/>
      <c r="CW404" s="228"/>
      <c r="CX404" s="228"/>
    </row>
    <row r="405" spans="1:102" ht="114.75" customHeight="1" x14ac:dyDescent="0.25">
      <c r="A405" s="3">
        <v>404</v>
      </c>
      <c r="B405" s="3">
        <v>306</v>
      </c>
      <c r="C405" s="21">
        <v>306</v>
      </c>
      <c r="D405" s="898" t="s">
        <v>420</v>
      </c>
      <c r="E405" s="64" t="s">
        <v>3458</v>
      </c>
      <c r="G405" s="317">
        <v>68</v>
      </c>
      <c r="H405" s="4"/>
      <c r="I405" s="633"/>
      <c r="L405" s="3">
        <v>1</v>
      </c>
      <c r="W405" s="254" t="s">
        <v>3235</v>
      </c>
      <c r="X405" s="254" t="s">
        <v>3235</v>
      </c>
      <c r="Y405" s="1257"/>
      <c r="Z405" s="211"/>
      <c r="AA405" s="11" t="s">
        <v>3459</v>
      </c>
      <c r="AB405" s="11" t="s">
        <v>3460</v>
      </c>
      <c r="AC405" s="11"/>
      <c r="AD405" s="230" t="s">
        <v>1727</v>
      </c>
      <c r="AE405" s="61"/>
      <c r="AF405" s="61"/>
      <c r="AG405" s="66" t="s">
        <v>3461</v>
      </c>
      <c r="AH405" s="66"/>
      <c r="AI405" s="788" t="s">
        <v>3238</v>
      </c>
      <c r="AJ405" s="6" t="s">
        <v>3462</v>
      </c>
      <c r="AK405" s="308" t="s">
        <v>3457</v>
      </c>
      <c r="AL405" s="283">
        <v>7.13</v>
      </c>
      <c r="AM405" s="283">
        <v>2.7</v>
      </c>
      <c r="AN405" s="283">
        <v>5.37</v>
      </c>
      <c r="AO405" s="283">
        <v>2.66</v>
      </c>
      <c r="AP405" s="283">
        <v>4.75</v>
      </c>
      <c r="AQ405" s="283">
        <v>2.91</v>
      </c>
      <c r="AR405" s="284">
        <v>8.4</v>
      </c>
      <c r="AS405" s="284">
        <v>2.14</v>
      </c>
      <c r="BB405" s="1205"/>
      <c r="BC405" s="3">
        <v>1</v>
      </c>
      <c r="BH405" s="11" t="s">
        <v>3463</v>
      </c>
      <c r="BI405" s="223">
        <v>-22.931034482758623</v>
      </c>
      <c r="BM405" s="3">
        <v>10</v>
      </c>
      <c r="BN405" s="211" t="s">
        <v>3464</v>
      </c>
      <c r="BO405" s="4">
        <v>0</v>
      </c>
      <c r="BP405" s="11">
        <v>0.3</v>
      </c>
      <c r="BV405" s="4">
        <v>2</v>
      </c>
      <c r="BW405" s="211" t="s">
        <v>3465</v>
      </c>
      <c r="BX405" s="4">
        <v>0.26</v>
      </c>
      <c r="BY405" s="11">
        <v>0.38</v>
      </c>
      <c r="CC405" s="14">
        <v>3</v>
      </c>
      <c r="CE405" s="4">
        <v>3</v>
      </c>
      <c r="CF405" s="211" t="s">
        <v>3458</v>
      </c>
      <c r="CJ405" s="4">
        <v>-0.19</v>
      </c>
      <c r="CL405" s="14">
        <v>40</v>
      </c>
    </row>
    <row r="406" spans="1:102" ht="130.5" customHeight="1" x14ac:dyDescent="0.25">
      <c r="A406" s="3">
        <v>405</v>
      </c>
      <c r="B406" s="3">
        <v>306</v>
      </c>
      <c r="C406" s="21">
        <v>306</v>
      </c>
      <c r="D406" s="898" t="s">
        <v>423</v>
      </c>
      <c r="E406" s="64" t="s">
        <v>3466</v>
      </c>
      <c r="G406" s="370">
        <v>105</v>
      </c>
      <c r="J406" s="46">
        <v>1</v>
      </c>
      <c r="K406" s="3">
        <v>1</v>
      </c>
      <c r="W406" s="254" t="s">
        <v>3235</v>
      </c>
      <c r="X406" s="254" t="s">
        <v>3235</v>
      </c>
      <c r="Y406" s="1257"/>
      <c r="Z406" s="211"/>
      <c r="AA406" s="11" t="s">
        <v>3467</v>
      </c>
      <c r="AB406" s="11" t="s">
        <v>3460</v>
      </c>
      <c r="AC406" s="11"/>
      <c r="AD406" s="230" t="s">
        <v>3468</v>
      </c>
      <c r="AE406" s="61"/>
      <c r="AF406" s="61"/>
      <c r="AG406" s="66" t="s">
        <v>3469</v>
      </c>
      <c r="AH406" s="66"/>
      <c r="AI406" s="788" t="s">
        <v>3238</v>
      </c>
      <c r="AJ406" s="6" t="s">
        <v>1695</v>
      </c>
      <c r="AK406" s="308" t="s">
        <v>3457</v>
      </c>
      <c r="AL406" s="283">
        <v>7.13</v>
      </c>
      <c r="AM406" s="283">
        <v>2.7</v>
      </c>
      <c r="AN406" s="283">
        <v>5.37</v>
      </c>
      <c r="AO406" s="283">
        <v>2.66</v>
      </c>
      <c r="AP406" s="283">
        <v>4.75</v>
      </c>
      <c r="AQ406" s="283">
        <v>2.91</v>
      </c>
      <c r="AR406" s="284">
        <v>8.4</v>
      </c>
      <c r="AS406" s="284">
        <v>2.14</v>
      </c>
      <c r="BB406" s="1205"/>
      <c r="BC406" s="3">
        <v>1</v>
      </c>
      <c r="BH406" s="11" t="s">
        <v>3463</v>
      </c>
      <c r="BI406" s="223">
        <v>13.561847988077499</v>
      </c>
      <c r="BM406" s="3">
        <v>10</v>
      </c>
      <c r="BN406" s="211" t="s">
        <v>3470</v>
      </c>
      <c r="BO406" s="4">
        <v>-7.0000000000000007E-2</v>
      </c>
      <c r="BP406" s="11">
        <v>0.26</v>
      </c>
      <c r="BV406" s="4">
        <v>2</v>
      </c>
      <c r="BW406" s="211" t="s">
        <v>3465</v>
      </c>
      <c r="BX406" s="4">
        <v>7.0000000000000007E-2</v>
      </c>
      <c r="BY406" s="11">
        <v>0.28000000000000003</v>
      </c>
      <c r="CC406" s="14">
        <v>3</v>
      </c>
      <c r="CE406" s="4">
        <v>3</v>
      </c>
      <c r="CF406" s="211" t="s">
        <v>3466</v>
      </c>
      <c r="CJ406" s="4">
        <v>7.0000000000000007E-2</v>
      </c>
      <c r="CL406" s="14">
        <v>40</v>
      </c>
    </row>
    <row r="407" spans="1:102" s="142" customFormat="1" ht="60" x14ac:dyDescent="0.25">
      <c r="A407" s="46">
        <v>406</v>
      </c>
      <c r="B407" s="46">
        <v>30801</v>
      </c>
      <c r="C407" s="21">
        <v>308</v>
      </c>
      <c r="D407" s="903" t="s">
        <v>424</v>
      </c>
      <c r="E407" s="133" t="s">
        <v>3471</v>
      </c>
      <c r="F407" s="146"/>
      <c r="G407" s="371">
        <v>109</v>
      </c>
      <c r="H407" s="46"/>
      <c r="I407" s="143"/>
      <c r="J407" s="46"/>
      <c r="K407" s="46"/>
      <c r="L407" s="46"/>
      <c r="M407" s="46"/>
      <c r="N407" s="46"/>
      <c r="O407" s="46"/>
      <c r="P407" s="46"/>
      <c r="Q407" s="46">
        <v>1</v>
      </c>
      <c r="R407" s="46"/>
      <c r="S407" s="46"/>
      <c r="T407" s="46"/>
      <c r="U407" s="46"/>
      <c r="V407" s="433"/>
      <c r="W407" s="438" t="s">
        <v>3235</v>
      </c>
      <c r="X407" s="438" t="s">
        <v>3235</v>
      </c>
      <c r="Y407" s="1258"/>
      <c r="Z407" s="212" t="s">
        <v>3472</v>
      </c>
      <c r="AA407" s="218"/>
      <c r="AB407" s="218" t="s">
        <v>3473</v>
      </c>
      <c r="AC407" s="218"/>
      <c r="AD407" s="230" t="s">
        <v>3474</v>
      </c>
      <c r="AE407" s="6"/>
      <c r="AF407" s="6"/>
      <c r="AG407" s="4" t="s">
        <v>3469</v>
      </c>
      <c r="AH407" s="4"/>
      <c r="AI407" s="576" t="s">
        <v>3145</v>
      </c>
      <c r="AJ407" s="6" t="s">
        <v>3475</v>
      </c>
      <c r="AK407" s="61"/>
      <c r="AL407" s="66"/>
      <c r="AM407" s="66"/>
      <c r="AN407" s="66"/>
      <c r="AO407" s="66"/>
      <c r="AP407" s="66"/>
      <c r="AQ407" s="66"/>
      <c r="AR407" s="66"/>
      <c r="AS407" s="66"/>
      <c r="AT407" s="66"/>
      <c r="AU407" s="66"/>
      <c r="AV407" s="61"/>
      <c r="AW407" s="66"/>
      <c r="AX407" s="66"/>
      <c r="AY407" s="66"/>
      <c r="AZ407" s="46"/>
      <c r="BA407" s="46"/>
      <c r="BB407" s="1226"/>
      <c r="BC407" s="4"/>
      <c r="BD407" s="1181"/>
      <c r="BE407" s="212" t="s">
        <v>3476</v>
      </c>
      <c r="BF407" s="46"/>
      <c r="BG407" s="138"/>
      <c r="BH407" s="218"/>
      <c r="BI407" s="46"/>
      <c r="BJ407" s="138"/>
      <c r="BK407" s="98"/>
      <c r="BL407" s="46"/>
      <c r="BM407" s="46"/>
      <c r="BN407" s="212"/>
      <c r="BO407" s="4"/>
      <c r="BP407" s="218"/>
      <c r="BQ407" s="218"/>
      <c r="BR407" s="66"/>
      <c r="BS407" s="218"/>
      <c r="BT407" s="146"/>
      <c r="BU407" s="66"/>
      <c r="BV407" s="66"/>
      <c r="BW407" s="212"/>
      <c r="BX407" s="66"/>
      <c r="BY407" s="218"/>
      <c r="BZ407" s="218"/>
      <c r="CA407" s="66"/>
      <c r="CB407" s="218"/>
      <c r="CC407" s="146"/>
      <c r="CD407" s="66"/>
      <c r="CE407" s="66"/>
      <c r="CF407" s="212"/>
      <c r="CG407" s="66"/>
      <c r="CH407" s="218"/>
      <c r="CI407" s="61"/>
      <c r="CJ407" s="66"/>
      <c r="CK407" s="218"/>
      <c r="CL407" s="146"/>
      <c r="CM407" s="66"/>
      <c r="CN407" s="66"/>
      <c r="CP407" s="66"/>
      <c r="CQ407" s="66"/>
      <c r="CR407" s="66"/>
      <c r="CS407" s="61"/>
      <c r="CT407" s="66"/>
      <c r="CU407" s="66"/>
      <c r="CV407" s="98"/>
      <c r="CW407" s="46"/>
      <c r="CX407" s="46"/>
    </row>
    <row r="408" spans="1:102" s="142" customFormat="1" ht="60" x14ac:dyDescent="0.25">
      <c r="A408" s="46">
        <v>407</v>
      </c>
      <c r="B408" s="46">
        <v>30802</v>
      </c>
      <c r="C408" s="21">
        <v>308</v>
      </c>
      <c r="D408" s="903" t="s">
        <v>428</v>
      </c>
      <c r="E408" s="133" t="s">
        <v>3477</v>
      </c>
      <c r="F408" s="146"/>
      <c r="G408" s="371">
        <v>232</v>
      </c>
      <c r="H408" s="46"/>
      <c r="I408" s="143"/>
      <c r="J408" s="46"/>
      <c r="K408" s="46"/>
      <c r="L408" s="46"/>
      <c r="M408" s="46"/>
      <c r="N408" s="46"/>
      <c r="O408" s="46"/>
      <c r="P408" s="46"/>
      <c r="Q408" s="46">
        <v>1</v>
      </c>
      <c r="R408" s="46"/>
      <c r="S408" s="46"/>
      <c r="T408" s="46"/>
      <c r="U408" s="46"/>
      <c r="V408" s="433"/>
      <c r="W408" s="438" t="s">
        <v>3235</v>
      </c>
      <c r="X408" s="438" t="s">
        <v>3235</v>
      </c>
      <c r="Y408" s="1258"/>
      <c r="Z408" s="212" t="s">
        <v>3477</v>
      </c>
      <c r="AA408" s="218"/>
      <c r="AB408" s="218" t="s">
        <v>3473</v>
      </c>
      <c r="AC408" s="218"/>
      <c r="AD408" s="230" t="s">
        <v>1312</v>
      </c>
      <c r="AE408" s="6"/>
      <c r="AF408" s="6"/>
      <c r="AG408" s="4" t="s">
        <v>3469</v>
      </c>
      <c r="AH408" s="4"/>
      <c r="AI408" s="576" t="s">
        <v>3145</v>
      </c>
      <c r="AJ408" s="6" t="s">
        <v>3475</v>
      </c>
      <c r="AK408" s="61"/>
      <c r="AL408" s="66"/>
      <c r="AM408" s="66"/>
      <c r="AN408" s="66"/>
      <c r="AO408" s="66"/>
      <c r="AP408" s="66"/>
      <c r="AQ408" s="66"/>
      <c r="AR408" s="66"/>
      <c r="AS408" s="66"/>
      <c r="AT408" s="66"/>
      <c r="AU408" s="66"/>
      <c r="AV408" s="61"/>
      <c r="AW408" s="66"/>
      <c r="AX408" s="66"/>
      <c r="AY408" s="66"/>
      <c r="AZ408" s="46"/>
      <c r="BA408" s="46"/>
      <c r="BB408" s="147"/>
      <c r="BC408" s="4"/>
      <c r="BD408" s="1181"/>
      <c r="BE408" s="212"/>
      <c r="BF408" s="46"/>
      <c r="BG408" s="138"/>
      <c r="BH408" s="218"/>
      <c r="BI408" s="46"/>
      <c r="BJ408" s="138"/>
      <c r="BK408" s="98"/>
      <c r="BL408" s="46"/>
      <c r="BM408" s="46"/>
      <c r="BN408" s="212"/>
      <c r="BO408" s="4"/>
      <c r="BP408" s="218"/>
      <c r="BQ408" s="218"/>
      <c r="BR408" s="66"/>
      <c r="BS408" s="218"/>
      <c r="BT408" s="146"/>
      <c r="BU408" s="66"/>
      <c r="BV408" s="66"/>
      <c r="BW408" s="212"/>
      <c r="BX408" s="66"/>
      <c r="BY408" s="218"/>
      <c r="BZ408" s="218"/>
      <c r="CA408" s="66"/>
      <c r="CB408" s="218"/>
      <c r="CC408" s="146"/>
      <c r="CD408" s="66"/>
      <c r="CE408" s="66"/>
      <c r="CF408" s="212"/>
      <c r="CG408" s="66"/>
      <c r="CH408" s="218"/>
      <c r="CI408" s="61"/>
      <c r="CJ408" s="66"/>
      <c r="CK408" s="218"/>
      <c r="CL408" s="146"/>
      <c r="CM408" s="66"/>
      <c r="CN408" s="66"/>
      <c r="CP408" s="66"/>
      <c r="CQ408" s="66"/>
      <c r="CR408" s="66"/>
      <c r="CS408" s="61"/>
      <c r="CT408" s="66"/>
      <c r="CU408" s="66"/>
      <c r="CV408" s="98"/>
      <c r="CW408" s="46"/>
      <c r="CX408" s="46"/>
    </row>
    <row r="409" spans="1:102" ht="120" x14ac:dyDescent="0.25">
      <c r="A409" s="3">
        <v>408</v>
      </c>
      <c r="B409" s="3">
        <v>310</v>
      </c>
      <c r="C409" s="21">
        <v>310</v>
      </c>
      <c r="D409" s="898" t="s">
        <v>429</v>
      </c>
      <c r="E409" s="64" t="s">
        <v>1005</v>
      </c>
      <c r="G409" s="370">
        <v>24</v>
      </c>
      <c r="H409" s="3">
        <v>28</v>
      </c>
      <c r="I409" s="12">
        <v>24</v>
      </c>
      <c r="M409" s="3">
        <v>1</v>
      </c>
      <c r="N409" s="3">
        <v>1</v>
      </c>
      <c r="W409" s="254" t="s">
        <v>3235</v>
      </c>
      <c r="X409" s="254" t="s">
        <v>3235</v>
      </c>
      <c r="Y409" s="1257"/>
      <c r="Z409" s="211"/>
      <c r="AA409" s="11" t="s">
        <v>3478</v>
      </c>
      <c r="AB409" s="11" t="s">
        <v>3479</v>
      </c>
      <c r="AC409" s="11"/>
      <c r="AD409" s="230" t="s">
        <v>3468</v>
      </c>
      <c r="AE409" s="6" t="s">
        <v>3480</v>
      </c>
      <c r="AG409" s="4" t="s">
        <v>3469</v>
      </c>
      <c r="AI409" s="576" t="s">
        <v>3145</v>
      </c>
      <c r="AJ409" s="54" t="s">
        <v>1718</v>
      </c>
      <c r="AK409" s="59"/>
      <c r="AL409" s="4">
        <v>14.6</v>
      </c>
      <c r="AM409" s="4">
        <v>-10.6</v>
      </c>
      <c r="AV409" s="6" t="s">
        <v>3481</v>
      </c>
      <c r="AW409" s="4">
        <v>2.2000000000000002</v>
      </c>
      <c r="AX409" s="4">
        <v>3.9</v>
      </c>
      <c r="AY409" s="6" t="s">
        <v>3482</v>
      </c>
      <c r="AZ409" s="164">
        <v>10650</v>
      </c>
      <c r="BA409" s="6">
        <v>8220</v>
      </c>
      <c r="BB409" s="1215"/>
      <c r="BH409" s="11" t="s">
        <v>3483</v>
      </c>
      <c r="BI409" s="3" t="s">
        <v>3484</v>
      </c>
      <c r="BJ409" s="10">
        <v>1.71</v>
      </c>
      <c r="BM409" s="3">
        <v>110</v>
      </c>
      <c r="BO409" s="4"/>
    </row>
    <row r="410" spans="1:102" s="310" customFormat="1" ht="75" x14ac:dyDescent="0.25">
      <c r="A410" s="284">
        <v>409</v>
      </c>
      <c r="B410" s="284">
        <v>310</v>
      </c>
      <c r="C410" s="21">
        <v>310</v>
      </c>
      <c r="D410" s="910" t="s">
        <v>429</v>
      </c>
      <c r="E410" s="311" t="s">
        <v>1039</v>
      </c>
      <c r="F410" s="1067"/>
      <c r="G410" s="384">
        <v>33</v>
      </c>
      <c r="H410" s="284">
        <v>34</v>
      </c>
      <c r="I410" s="309">
        <v>33</v>
      </c>
      <c r="J410" s="284"/>
      <c r="K410" s="284"/>
      <c r="L410" s="284"/>
      <c r="M410" s="284"/>
      <c r="N410" s="284">
        <v>1</v>
      </c>
      <c r="O410" s="284"/>
      <c r="P410" s="284"/>
      <c r="Q410" s="284"/>
      <c r="R410" s="284"/>
      <c r="S410" s="284"/>
      <c r="T410" s="284"/>
      <c r="U410" s="284"/>
      <c r="V410" s="673"/>
      <c r="W410" s="442" t="s">
        <v>3235</v>
      </c>
      <c r="X410" s="442" t="s">
        <v>3235</v>
      </c>
      <c r="Y410" s="1262"/>
      <c r="Z410" s="305"/>
      <c r="AA410" s="306"/>
      <c r="AB410" s="306"/>
      <c r="AC410" s="306"/>
      <c r="AD410" s="360" t="s">
        <v>1101</v>
      </c>
      <c r="AE410" s="308"/>
      <c r="AF410" s="308"/>
      <c r="AG410" s="283"/>
      <c r="AH410" s="283"/>
      <c r="AI410" s="839" t="s">
        <v>3145</v>
      </c>
      <c r="AJ410" s="403" t="s">
        <v>1718</v>
      </c>
      <c r="AK410" s="308"/>
      <c r="AL410" s="283">
        <v>14.6</v>
      </c>
      <c r="AM410" s="283">
        <v>9.3000000000000007</v>
      </c>
      <c r="AN410" s="283"/>
      <c r="AO410" s="283"/>
      <c r="AP410" s="283"/>
      <c r="AQ410" s="283"/>
      <c r="AR410" s="283"/>
      <c r="AS410" s="283"/>
      <c r="AT410" s="283"/>
      <c r="AU410" s="283"/>
      <c r="AV410" s="308" t="s">
        <v>3481</v>
      </c>
      <c r="AW410" s="283">
        <v>2.2000000000000002</v>
      </c>
      <c r="AX410" s="283">
        <v>4.2</v>
      </c>
      <c r="AY410" s="308" t="s">
        <v>3485</v>
      </c>
      <c r="AZ410" s="1178">
        <v>10500</v>
      </c>
      <c r="BA410" s="308">
        <v>6270</v>
      </c>
      <c r="BB410" s="1227"/>
      <c r="BC410" s="284"/>
      <c r="BD410" s="1186">
        <v>1</v>
      </c>
      <c r="BE410" s="295" t="s">
        <v>1039</v>
      </c>
      <c r="BF410" s="228"/>
      <c r="BG410" s="749"/>
      <c r="BH410" s="302"/>
      <c r="BI410" s="228"/>
      <c r="BJ410" s="749"/>
      <c r="BK410" s="294"/>
      <c r="BL410" s="228"/>
      <c r="BM410" s="228"/>
      <c r="BN410" s="295"/>
      <c r="BO410" s="4"/>
      <c r="BP410" s="302"/>
      <c r="BQ410" s="302"/>
      <c r="BR410" s="297"/>
      <c r="BS410" s="302"/>
      <c r="BT410" s="750"/>
      <c r="BU410" s="297"/>
      <c r="BV410" s="297"/>
      <c r="BW410" s="295"/>
      <c r="BX410" s="297"/>
      <c r="BY410" s="302"/>
      <c r="BZ410" s="302"/>
      <c r="CA410" s="297"/>
      <c r="CB410" s="302"/>
      <c r="CC410" s="750"/>
      <c r="CD410" s="297"/>
      <c r="CE410" s="297"/>
      <c r="CF410" s="295"/>
      <c r="CG410" s="297"/>
      <c r="CH410" s="302"/>
      <c r="CI410" s="280"/>
      <c r="CJ410" s="297"/>
      <c r="CK410" s="302"/>
      <c r="CL410" s="750"/>
      <c r="CM410" s="297"/>
      <c r="CN410" s="297"/>
      <c r="CP410" s="297"/>
      <c r="CQ410" s="297"/>
      <c r="CR410" s="297"/>
      <c r="CS410" s="280"/>
      <c r="CT410" s="297"/>
      <c r="CU410" s="297"/>
      <c r="CV410" s="294"/>
      <c r="CW410" s="228"/>
      <c r="CX410" s="228"/>
    </row>
    <row r="411" spans="1:102" ht="60" x14ac:dyDescent="0.25">
      <c r="A411" s="3">
        <v>410</v>
      </c>
      <c r="B411" s="3">
        <v>31101</v>
      </c>
      <c r="C411" s="21">
        <v>311</v>
      </c>
      <c r="D411" s="898" t="s">
        <v>432</v>
      </c>
      <c r="E411" s="64" t="s">
        <v>3486</v>
      </c>
      <c r="G411" s="370">
        <v>137</v>
      </c>
      <c r="L411" s="3">
        <v>1</v>
      </c>
      <c r="N411" s="3">
        <v>1</v>
      </c>
      <c r="W411" s="254" t="s">
        <v>3235</v>
      </c>
      <c r="X411" s="254" t="s">
        <v>3235</v>
      </c>
      <c r="Y411" s="1257"/>
      <c r="Z411" s="211"/>
      <c r="AA411" s="11" t="s">
        <v>3487</v>
      </c>
      <c r="AB411" s="11" t="s">
        <v>3488</v>
      </c>
      <c r="AC411" s="11"/>
      <c r="AD411" s="230" t="s">
        <v>3468</v>
      </c>
      <c r="AE411" s="6" t="s">
        <v>3489</v>
      </c>
      <c r="AF411" s="6" t="s">
        <v>3490</v>
      </c>
      <c r="AG411" s="4" t="s">
        <v>3469</v>
      </c>
      <c r="AI411" s="254" t="s">
        <v>2967</v>
      </c>
      <c r="AJ411" s="6" t="s">
        <v>1725</v>
      </c>
      <c r="AK411" s="6" t="s">
        <v>3491</v>
      </c>
      <c r="AL411" s="4">
        <v>144.63</v>
      </c>
      <c r="AM411" s="4">
        <v>137.72999999999999</v>
      </c>
      <c r="BB411" s="1215"/>
      <c r="BH411" s="11" t="s">
        <v>3492</v>
      </c>
      <c r="BI411" s="223">
        <v>-27.034501832261633</v>
      </c>
      <c r="BM411" s="3">
        <v>10</v>
      </c>
      <c r="BO411" s="4"/>
    </row>
    <row r="412" spans="1:102" ht="45" x14ac:dyDescent="0.25">
      <c r="A412" s="3">
        <v>411</v>
      </c>
      <c r="B412" s="3">
        <v>31102</v>
      </c>
      <c r="C412" s="21">
        <v>311</v>
      </c>
      <c r="D412" s="898" t="s">
        <v>435</v>
      </c>
      <c r="E412" s="64" t="s">
        <v>3493</v>
      </c>
      <c r="G412" s="370">
        <v>155</v>
      </c>
      <c r="L412" s="3">
        <v>1</v>
      </c>
      <c r="M412" s="3">
        <v>1</v>
      </c>
      <c r="W412" s="254" t="s">
        <v>3235</v>
      </c>
      <c r="X412" s="254" t="s">
        <v>3235</v>
      </c>
      <c r="Y412" s="1257"/>
      <c r="Z412" s="211"/>
      <c r="AA412" s="11" t="s">
        <v>3494</v>
      </c>
      <c r="AB412" s="11" t="s">
        <v>3488</v>
      </c>
      <c r="AC412" s="11"/>
      <c r="AD412" s="230" t="s">
        <v>3468</v>
      </c>
      <c r="AE412" s="6" t="s">
        <v>3489</v>
      </c>
      <c r="AF412" s="6" t="s">
        <v>3490</v>
      </c>
      <c r="AG412" s="4" t="s">
        <v>3469</v>
      </c>
      <c r="AI412" s="254" t="s">
        <v>2967</v>
      </c>
      <c r="AJ412" s="6" t="s">
        <v>1725</v>
      </c>
      <c r="AK412" s="6" t="s">
        <v>3491</v>
      </c>
      <c r="AL412" s="4">
        <v>115.54</v>
      </c>
      <c r="AM412" s="4">
        <v>201.27</v>
      </c>
      <c r="BB412" s="1215"/>
      <c r="BH412" s="11" t="s">
        <v>3495</v>
      </c>
      <c r="BI412" s="223"/>
      <c r="BM412" s="3">
        <v>10</v>
      </c>
      <c r="BO412" s="4"/>
    </row>
    <row r="413" spans="1:102" ht="60" x14ac:dyDescent="0.25">
      <c r="A413" s="3">
        <v>412</v>
      </c>
      <c r="B413" s="3">
        <v>31101</v>
      </c>
      <c r="C413" s="234">
        <v>31102</v>
      </c>
      <c r="D413" s="898" t="s">
        <v>432</v>
      </c>
      <c r="E413" s="64" t="s">
        <v>3486</v>
      </c>
      <c r="G413" s="370">
        <v>137</v>
      </c>
      <c r="N413" s="3">
        <v>1</v>
      </c>
      <c r="W413" s="254" t="s">
        <v>3235</v>
      </c>
      <c r="X413" s="254" t="s">
        <v>3235</v>
      </c>
      <c r="Y413" s="1257"/>
      <c r="Z413" s="211"/>
      <c r="AA413" s="11" t="s">
        <v>3487</v>
      </c>
      <c r="AB413" s="11" t="s">
        <v>3488</v>
      </c>
      <c r="AC413" s="11"/>
      <c r="AD413" s="230" t="s">
        <v>3468</v>
      </c>
      <c r="AE413" s="6" t="s">
        <v>3489</v>
      </c>
      <c r="AF413" s="6" t="s">
        <v>3490</v>
      </c>
      <c r="AG413" s="4" t="s">
        <v>3469</v>
      </c>
      <c r="AI413" s="254" t="s">
        <v>2967</v>
      </c>
      <c r="AJ413" s="6" t="s">
        <v>1725</v>
      </c>
      <c r="AK413" s="6" t="s">
        <v>3496</v>
      </c>
      <c r="AL413" s="4">
        <v>19.75</v>
      </c>
      <c r="AM413" s="4">
        <v>10.9</v>
      </c>
      <c r="AV413" s="6" t="s">
        <v>3497</v>
      </c>
      <c r="AW413" s="4">
        <v>4.8099999999999996</v>
      </c>
      <c r="AX413" s="4">
        <v>3.83</v>
      </c>
      <c r="BB413" s="1215"/>
      <c r="BH413" s="11" t="s">
        <v>3498</v>
      </c>
      <c r="BI413" s="223">
        <v>-14.968814968814964</v>
      </c>
      <c r="BM413" s="3">
        <v>10</v>
      </c>
      <c r="BO413" s="4"/>
    </row>
    <row r="414" spans="1:102" ht="45" x14ac:dyDescent="0.25">
      <c r="A414" s="3">
        <v>413</v>
      </c>
      <c r="B414" s="3">
        <v>31102</v>
      </c>
      <c r="C414" s="234">
        <v>31102</v>
      </c>
      <c r="D414" s="898" t="s">
        <v>435</v>
      </c>
      <c r="E414" s="64" t="s">
        <v>3493</v>
      </c>
      <c r="G414" s="370">
        <v>155</v>
      </c>
      <c r="L414" s="3">
        <v>1</v>
      </c>
      <c r="M414" s="3">
        <v>1</v>
      </c>
      <c r="W414" s="254" t="s">
        <v>3235</v>
      </c>
      <c r="X414" s="254" t="s">
        <v>3235</v>
      </c>
      <c r="Y414" s="1257"/>
      <c r="Z414" s="211"/>
      <c r="AA414" s="11" t="s">
        <v>3494</v>
      </c>
      <c r="AB414" s="11" t="s">
        <v>3488</v>
      </c>
      <c r="AC414" s="11"/>
      <c r="AD414" s="230" t="s">
        <v>3468</v>
      </c>
      <c r="AE414" s="6" t="s">
        <v>3489</v>
      </c>
      <c r="AF414" s="6" t="s">
        <v>3490</v>
      </c>
      <c r="AG414" s="4" t="s">
        <v>3469</v>
      </c>
      <c r="AI414" s="254" t="s">
        <v>2967</v>
      </c>
      <c r="AJ414" s="6" t="s">
        <v>1725</v>
      </c>
      <c r="AK414" s="6" t="s">
        <v>3496</v>
      </c>
      <c r="AL414" s="66">
        <v>17</v>
      </c>
      <c r="AM414" s="66"/>
      <c r="AV414" s="6" t="s">
        <v>3497</v>
      </c>
      <c r="AW414" s="4">
        <v>3.86</v>
      </c>
      <c r="AX414" s="4">
        <v>3.48</v>
      </c>
      <c r="BB414" s="1226"/>
      <c r="BH414" s="11" t="s">
        <v>3498</v>
      </c>
      <c r="BI414" s="223">
        <v>22.797927461139906</v>
      </c>
      <c r="BM414" s="3">
        <v>10</v>
      </c>
      <c r="BO414" s="4"/>
    </row>
    <row r="415" spans="1:102" ht="75" x14ac:dyDescent="0.25">
      <c r="A415" s="3">
        <v>414</v>
      </c>
      <c r="B415" s="3">
        <v>313</v>
      </c>
      <c r="C415" s="21">
        <v>313</v>
      </c>
      <c r="D415" s="898" t="s">
        <v>436</v>
      </c>
      <c r="E415" s="64" t="s">
        <v>3499</v>
      </c>
      <c r="G415" s="370">
        <v>66</v>
      </c>
      <c r="L415" s="3">
        <v>1</v>
      </c>
      <c r="W415" s="254" t="s">
        <v>3235</v>
      </c>
      <c r="X415" s="254" t="s">
        <v>3235</v>
      </c>
      <c r="Y415" s="1257"/>
      <c r="Z415" s="211"/>
      <c r="AA415" s="11" t="s">
        <v>3500</v>
      </c>
      <c r="AB415" s="11" t="s">
        <v>3501</v>
      </c>
      <c r="AC415" s="11"/>
      <c r="AD415" s="230" t="s">
        <v>3502</v>
      </c>
      <c r="AE415" s="688">
        <v>36434</v>
      </c>
      <c r="AF415" s="688">
        <v>36495</v>
      </c>
      <c r="AG415" s="4" t="s">
        <v>3461</v>
      </c>
      <c r="AI415" s="254" t="s">
        <v>3145</v>
      </c>
      <c r="AJ415" s="6" t="s">
        <v>1737</v>
      </c>
      <c r="AK415" s="6" t="s">
        <v>3503</v>
      </c>
      <c r="AL415" s="4">
        <v>0.61</v>
      </c>
      <c r="BB415" s="1205"/>
      <c r="BH415" s="11" t="s">
        <v>3504</v>
      </c>
      <c r="BI415" s="223">
        <v>-19.868852459016395</v>
      </c>
      <c r="BM415" s="3">
        <v>10</v>
      </c>
      <c r="BO415" s="4"/>
    </row>
    <row r="416" spans="1:102" s="298" customFormat="1" ht="88.5" customHeight="1" x14ac:dyDescent="0.25">
      <c r="A416" s="228">
        <v>415</v>
      </c>
      <c r="B416" s="228">
        <v>313</v>
      </c>
      <c r="C416" s="21">
        <v>313</v>
      </c>
      <c r="D416" s="908" t="s">
        <v>436</v>
      </c>
      <c r="E416" s="313" t="s">
        <v>3252</v>
      </c>
      <c r="F416" s="750"/>
      <c r="G416" s="388">
        <v>54</v>
      </c>
      <c r="H416" s="228"/>
      <c r="I416" s="277"/>
      <c r="J416" s="228"/>
      <c r="K416" s="228"/>
      <c r="L416" s="228"/>
      <c r="M416" s="228"/>
      <c r="N416" s="228"/>
      <c r="O416" s="228"/>
      <c r="P416" s="228"/>
      <c r="Q416" s="228"/>
      <c r="R416" s="228"/>
      <c r="S416" s="228"/>
      <c r="T416" s="228"/>
      <c r="U416" s="228"/>
      <c r="V416" s="671"/>
      <c r="W416" s="441" t="s">
        <v>3235</v>
      </c>
      <c r="X416" s="441" t="s">
        <v>3235</v>
      </c>
      <c r="Y416" s="1261"/>
      <c r="Z416" s="295"/>
      <c r="AA416" s="302" t="s">
        <v>3500</v>
      </c>
      <c r="AB416" s="302" t="s">
        <v>3501</v>
      </c>
      <c r="AC416" s="302"/>
      <c r="AD416" s="357" t="s">
        <v>1101</v>
      </c>
      <c r="AE416" s="280"/>
      <c r="AF416" s="280"/>
      <c r="AG416" s="297"/>
      <c r="AH416" s="297"/>
      <c r="AI416" s="441" t="s">
        <v>3145</v>
      </c>
      <c r="AJ416" s="280" t="s">
        <v>1737</v>
      </c>
      <c r="AK416" s="280" t="s">
        <v>3503</v>
      </c>
      <c r="AL416" s="297">
        <v>0.5</v>
      </c>
      <c r="AM416" s="297"/>
      <c r="AN416" s="297"/>
      <c r="AO416" s="297"/>
      <c r="AP416" s="297"/>
      <c r="AQ416" s="297"/>
      <c r="AR416" s="297"/>
      <c r="AS416" s="297"/>
      <c r="AT416" s="297"/>
      <c r="AU416" s="297"/>
      <c r="AV416" s="280"/>
      <c r="AW416" s="297"/>
      <c r="AX416" s="297"/>
      <c r="AY416" s="297"/>
      <c r="AZ416" s="228"/>
      <c r="BA416" s="228"/>
      <c r="BB416" s="1223"/>
      <c r="BC416" s="228"/>
      <c r="BD416" s="1186">
        <v>1</v>
      </c>
      <c r="BE416" s="295"/>
      <c r="BF416" s="228"/>
      <c r="BG416" s="749"/>
      <c r="BH416" s="302"/>
      <c r="BI416" s="228"/>
      <c r="BJ416" s="749"/>
      <c r="BK416" s="294"/>
      <c r="BL416" s="228"/>
      <c r="BM416" s="228">
        <v>10</v>
      </c>
      <c r="BN416" s="295"/>
      <c r="BO416" s="4"/>
      <c r="BP416" s="302"/>
      <c r="BQ416" s="302"/>
      <c r="BR416" s="297"/>
      <c r="BS416" s="302"/>
      <c r="BT416" s="750"/>
      <c r="BU416" s="297"/>
      <c r="BV416" s="297"/>
      <c r="BW416" s="295"/>
      <c r="BX416" s="297"/>
      <c r="BY416" s="302"/>
      <c r="BZ416" s="302"/>
      <c r="CA416" s="297"/>
      <c r="CB416" s="302"/>
      <c r="CC416" s="750"/>
      <c r="CD416" s="297"/>
      <c r="CE416" s="297"/>
      <c r="CF416" s="295"/>
      <c r="CG416" s="297"/>
      <c r="CH416" s="302"/>
      <c r="CI416" s="280"/>
      <c r="CJ416" s="297"/>
      <c r="CK416" s="302"/>
      <c r="CL416" s="750"/>
      <c r="CM416" s="297"/>
      <c r="CN416" s="297"/>
      <c r="CP416" s="297"/>
      <c r="CQ416" s="297"/>
      <c r="CR416" s="297"/>
      <c r="CS416" s="280"/>
      <c r="CT416" s="297"/>
      <c r="CU416" s="297"/>
      <c r="CV416" s="294"/>
      <c r="CW416" s="228"/>
      <c r="CX416" s="228"/>
    </row>
    <row r="417" spans="1:102" s="298" customFormat="1" ht="30" x14ac:dyDescent="0.25">
      <c r="A417" s="228">
        <v>416</v>
      </c>
      <c r="B417" s="228">
        <v>314</v>
      </c>
      <c r="C417" s="21">
        <v>314</v>
      </c>
      <c r="D417" s="908" t="s">
        <v>3505</v>
      </c>
      <c r="E417" s="313" t="s">
        <v>3252</v>
      </c>
      <c r="F417" s="750"/>
      <c r="G417" s="378">
        <v>40</v>
      </c>
      <c r="H417" s="228"/>
      <c r="I417" s="277"/>
      <c r="J417" s="228"/>
      <c r="K417" s="228"/>
      <c r="L417" s="228"/>
      <c r="M417" s="228"/>
      <c r="N417" s="228"/>
      <c r="O417" s="228"/>
      <c r="P417" s="228"/>
      <c r="Q417" s="228">
        <v>1</v>
      </c>
      <c r="R417" s="228"/>
      <c r="S417" s="228"/>
      <c r="T417" s="228"/>
      <c r="U417" s="228"/>
      <c r="V417" s="671"/>
      <c r="W417" s="441" t="s">
        <v>3235</v>
      </c>
      <c r="X417" s="441" t="s">
        <v>3235</v>
      </c>
      <c r="Y417" s="1261"/>
      <c r="Z417" s="295"/>
      <c r="AA417" s="302" t="s">
        <v>3506</v>
      </c>
      <c r="AB417" s="302" t="s">
        <v>3507</v>
      </c>
      <c r="AC417" s="302"/>
      <c r="AD417" s="357" t="s">
        <v>1101</v>
      </c>
      <c r="AE417" s="280"/>
      <c r="AF417" s="280"/>
      <c r="AG417" s="297"/>
      <c r="AH417" s="297"/>
      <c r="AI417" s="846" t="s">
        <v>3145</v>
      </c>
      <c r="AJ417" s="359"/>
      <c r="AK417" s="280" t="s">
        <v>3508</v>
      </c>
      <c r="AL417" s="297">
        <v>27.9</v>
      </c>
      <c r="AM417" s="297">
        <v>13.2</v>
      </c>
      <c r="AN417" s="297"/>
      <c r="AO417" s="297"/>
      <c r="AP417" s="297"/>
      <c r="AQ417" s="297"/>
      <c r="AR417" s="297"/>
      <c r="AS417" s="297"/>
      <c r="AT417" s="297"/>
      <c r="AU417" s="297"/>
      <c r="AV417" s="280"/>
      <c r="AW417" s="297"/>
      <c r="AX417" s="297"/>
      <c r="AY417" s="297"/>
      <c r="AZ417" s="228"/>
      <c r="BA417" s="228"/>
      <c r="BB417" s="1223"/>
      <c r="BC417" s="228"/>
      <c r="BD417" s="1186">
        <v>1</v>
      </c>
      <c r="BE417" s="295"/>
      <c r="BF417" s="228"/>
      <c r="BG417" s="749"/>
      <c r="BH417" s="302"/>
      <c r="BI417" s="228"/>
      <c r="BJ417" s="749"/>
      <c r="BK417" s="294"/>
      <c r="BL417" s="228"/>
      <c r="BM417" s="228">
        <v>10</v>
      </c>
      <c r="BN417" s="295"/>
      <c r="BO417" s="4"/>
      <c r="BP417" s="302"/>
      <c r="BQ417" s="302"/>
      <c r="BR417" s="297"/>
      <c r="BS417" s="302"/>
      <c r="BT417" s="750"/>
      <c r="BU417" s="297"/>
      <c r="BV417" s="297"/>
      <c r="BW417" s="295"/>
      <c r="BX417" s="297"/>
      <c r="BY417" s="302"/>
      <c r="BZ417" s="302"/>
      <c r="CA417" s="297"/>
      <c r="CB417" s="302"/>
      <c r="CC417" s="750"/>
      <c r="CD417" s="297"/>
      <c r="CE417" s="297"/>
      <c r="CF417" s="295"/>
      <c r="CG417" s="297"/>
      <c r="CH417" s="302"/>
      <c r="CI417" s="280"/>
      <c r="CJ417" s="297"/>
      <c r="CK417" s="302"/>
      <c r="CL417" s="750"/>
      <c r="CM417" s="297"/>
      <c r="CN417" s="297"/>
      <c r="CP417" s="297"/>
      <c r="CQ417" s="297"/>
      <c r="CR417" s="297"/>
      <c r="CS417" s="280"/>
      <c r="CT417" s="297"/>
      <c r="CU417" s="297"/>
      <c r="CV417" s="294"/>
      <c r="CW417" s="228"/>
      <c r="CX417" s="228"/>
    </row>
    <row r="418" spans="1:102" ht="30" x14ac:dyDescent="0.25">
      <c r="A418" s="3">
        <v>417</v>
      </c>
      <c r="B418" s="3">
        <v>31401</v>
      </c>
      <c r="C418" s="21">
        <v>314</v>
      </c>
      <c r="D418" s="898" t="s">
        <v>439</v>
      </c>
      <c r="E418" s="64" t="s">
        <v>3509</v>
      </c>
      <c r="G418" s="372">
        <v>40</v>
      </c>
      <c r="H418" s="63"/>
      <c r="Q418" s="3">
        <v>1</v>
      </c>
      <c r="W418" s="254" t="s">
        <v>3235</v>
      </c>
      <c r="X418" s="254" t="s">
        <v>3235</v>
      </c>
      <c r="Y418" s="1257"/>
      <c r="Z418" s="211"/>
      <c r="AA418" s="11" t="s">
        <v>3506</v>
      </c>
      <c r="AB418" s="11" t="s">
        <v>3507</v>
      </c>
      <c r="AC418" s="11"/>
      <c r="AD418" s="230" t="s">
        <v>1727</v>
      </c>
      <c r="AG418" s="4" t="s">
        <v>3469</v>
      </c>
      <c r="AI418" s="847" t="s">
        <v>3145</v>
      </c>
      <c r="AJ418" s="100"/>
      <c r="AK418" s="6" t="s">
        <v>3508</v>
      </c>
      <c r="AL418" s="4">
        <v>24.5</v>
      </c>
      <c r="AM418" s="4">
        <v>11.9</v>
      </c>
      <c r="BB418" s="1215"/>
      <c r="BH418" s="11" t="s">
        <v>3510</v>
      </c>
      <c r="BI418" s="3">
        <v>1</v>
      </c>
      <c r="BM418" s="3">
        <v>10</v>
      </c>
      <c r="BO418" s="4"/>
    </row>
    <row r="419" spans="1:102" ht="45" x14ac:dyDescent="0.25">
      <c r="A419" s="3">
        <v>418</v>
      </c>
      <c r="B419" s="3">
        <v>31402</v>
      </c>
      <c r="C419" s="21">
        <v>314</v>
      </c>
      <c r="D419" s="898" t="s">
        <v>442</v>
      </c>
      <c r="E419" s="64" t="s">
        <v>3511</v>
      </c>
      <c r="G419" s="372">
        <v>40</v>
      </c>
      <c r="H419" s="63"/>
      <c r="W419" s="254" t="s">
        <v>3235</v>
      </c>
      <c r="X419" s="254" t="s">
        <v>3235</v>
      </c>
      <c r="Y419" s="1257"/>
      <c r="Z419" s="211"/>
      <c r="AA419" s="11" t="s">
        <v>3512</v>
      </c>
      <c r="AB419" s="11" t="s">
        <v>3507</v>
      </c>
      <c r="AC419" s="11"/>
      <c r="AD419" s="230" t="s">
        <v>1727</v>
      </c>
      <c r="AG419" s="4" t="s">
        <v>3469</v>
      </c>
      <c r="AI419" s="229" t="s">
        <v>3145</v>
      </c>
      <c r="AJ419" s="41"/>
      <c r="AK419" s="6" t="s">
        <v>3508</v>
      </c>
      <c r="AL419" s="4">
        <v>32.5</v>
      </c>
      <c r="AM419" s="4">
        <v>19.3</v>
      </c>
      <c r="BB419" s="1215"/>
      <c r="BH419" s="11" t="s">
        <v>3510</v>
      </c>
      <c r="BI419" s="3">
        <v>-4.5</v>
      </c>
      <c r="BM419" s="3">
        <v>10</v>
      </c>
      <c r="BO419" s="4"/>
    </row>
    <row r="420" spans="1:102" ht="45" x14ac:dyDescent="0.25">
      <c r="A420" s="3">
        <v>419</v>
      </c>
      <c r="B420" s="3">
        <v>31403</v>
      </c>
      <c r="C420" s="21">
        <v>314</v>
      </c>
      <c r="D420" s="898" t="s">
        <v>443</v>
      </c>
      <c r="E420" s="64" t="s">
        <v>1752</v>
      </c>
      <c r="G420" s="387">
        <v>40</v>
      </c>
      <c r="H420" s="55"/>
      <c r="I420" s="633"/>
      <c r="O420" s="3">
        <v>1</v>
      </c>
      <c r="Q420" s="3">
        <v>1</v>
      </c>
      <c r="W420" s="254" t="s">
        <v>3235</v>
      </c>
      <c r="X420" s="254" t="s">
        <v>3235</v>
      </c>
      <c r="Y420" s="1257"/>
      <c r="Z420" s="211"/>
      <c r="AA420" s="11" t="s">
        <v>3513</v>
      </c>
      <c r="AB420" s="11" t="s">
        <v>3507</v>
      </c>
      <c r="AC420" s="11"/>
      <c r="AD420" s="230" t="s">
        <v>1727</v>
      </c>
      <c r="AG420" s="4" t="s">
        <v>3436</v>
      </c>
      <c r="AI420" s="229" t="s">
        <v>3145</v>
      </c>
      <c r="AJ420" s="40"/>
      <c r="AK420" s="6" t="s">
        <v>3508</v>
      </c>
      <c r="AL420" s="4">
        <v>33.6</v>
      </c>
      <c r="AM420" s="4">
        <v>16.899999999999999</v>
      </c>
      <c r="BB420" s="1215"/>
      <c r="BH420" s="11" t="s">
        <v>3510</v>
      </c>
      <c r="BI420" s="3">
        <v>-2.8000000000000043</v>
      </c>
      <c r="BM420" s="3">
        <v>10</v>
      </c>
      <c r="BO420" s="4"/>
    </row>
    <row r="421" spans="1:102" s="298" customFormat="1" ht="30" x14ac:dyDescent="0.25">
      <c r="A421" s="228">
        <v>420</v>
      </c>
      <c r="B421" s="228">
        <v>31401</v>
      </c>
      <c r="C421" s="21">
        <v>31402</v>
      </c>
      <c r="D421" s="908" t="s">
        <v>3505</v>
      </c>
      <c r="E421" s="313" t="s">
        <v>3252</v>
      </c>
      <c r="F421" s="750"/>
      <c r="G421" s="378">
        <v>40</v>
      </c>
      <c r="H421" s="228"/>
      <c r="I421" s="277"/>
      <c r="J421" s="228"/>
      <c r="K421" s="228"/>
      <c r="L421" s="228"/>
      <c r="M421" s="228"/>
      <c r="N421" s="228"/>
      <c r="O421" s="228"/>
      <c r="P421" s="228"/>
      <c r="Q421" s="228"/>
      <c r="R421" s="228"/>
      <c r="S421" s="228"/>
      <c r="T421" s="228"/>
      <c r="U421" s="228"/>
      <c r="V421" s="671"/>
      <c r="W421" s="441" t="s">
        <v>3235</v>
      </c>
      <c r="X421" s="441" t="s">
        <v>3235</v>
      </c>
      <c r="Y421" s="1261"/>
      <c r="Z421" s="295"/>
      <c r="AA421" s="302" t="s">
        <v>3506</v>
      </c>
      <c r="AB421" s="302" t="s">
        <v>3507</v>
      </c>
      <c r="AC421" s="302"/>
      <c r="AD421" s="357" t="s">
        <v>1101</v>
      </c>
      <c r="AE421" s="280"/>
      <c r="AF421" s="280"/>
      <c r="AG421" s="297"/>
      <c r="AH421" s="297"/>
      <c r="AI421" s="843" t="s">
        <v>3145</v>
      </c>
      <c r="AJ421" s="296"/>
      <c r="AK421" s="280" t="s">
        <v>3514</v>
      </c>
      <c r="AL421" s="297">
        <v>321</v>
      </c>
      <c r="AM421" s="297">
        <v>207</v>
      </c>
      <c r="AN421" s="297"/>
      <c r="AO421" s="297"/>
      <c r="AP421" s="297"/>
      <c r="AQ421" s="297"/>
      <c r="AR421" s="297"/>
      <c r="AS421" s="297"/>
      <c r="AT421" s="297"/>
      <c r="AU421" s="297"/>
      <c r="AV421" s="280"/>
      <c r="AW421" s="297"/>
      <c r="AX421" s="297"/>
      <c r="AY421" s="297"/>
      <c r="AZ421" s="228"/>
      <c r="BA421" s="228"/>
      <c r="BB421" s="1223"/>
      <c r="BC421" s="228"/>
      <c r="BD421" s="1186">
        <v>1</v>
      </c>
      <c r="BE421" s="295"/>
      <c r="BF421" s="228"/>
      <c r="BG421" s="749"/>
      <c r="BH421" s="302"/>
      <c r="BI421" s="228"/>
      <c r="BJ421" s="749"/>
      <c r="BK421" s="294"/>
      <c r="BL421" s="228"/>
      <c r="BM421" s="228">
        <v>10</v>
      </c>
      <c r="BN421" s="295"/>
      <c r="BO421" s="4"/>
      <c r="BP421" s="302"/>
      <c r="BQ421" s="302"/>
      <c r="BR421" s="297"/>
      <c r="BS421" s="302"/>
      <c r="BT421" s="750"/>
      <c r="BU421" s="297"/>
      <c r="BV421" s="297"/>
      <c r="BW421" s="295"/>
      <c r="BX421" s="297"/>
      <c r="BY421" s="302"/>
      <c r="BZ421" s="302"/>
      <c r="CA421" s="297"/>
      <c r="CB421" s="302"/>
      <c r="CC421" s="750"/>
      <c r="CD421" s="297"/>
      <c r="CE421" s="297"/>
      <c r="CF421" s="295"/>
      <c r="CG421" s="297"/>
      <c r="CH421" s="302"/>
      <c r="CI421" s="280"/>
      <c r="CJ421" s="297"/>
      <c r="CK421" s="302"/>
      <c r="CL421" s="750"/>
      <c r="CM421" s="297"/>
      <c r="CN421" s="297"/>
      <c r="CP421" s="297" t="s">
        <v>3252</v>
      </c>
      <c r="CQ421" s="297"/>
      <c r="CR421" s="297"/>
      <c r="CS421" s="280"/>
      <c r="CT421" s="297"/>
      <c r="CU421" s="297"/>
      <c r="CV421" s="294"/>
      <c r="CW421" s="228"/>
      <c r="CX421" s="228">
        <v>1</v>
      </c>
    </row>
    <row r="422" spans="1:102" ht="30" x14ac:dyDescent="0.25">
      <c r="A422" s="3">
        <v>421</v>
      </c>
      <c r="B422" s="3">
        <v>31401</v>
      </c>
      <c r="C422" s="21">
        <v>31402</v>
      </c>
      <c r="D422" s="898" t="s">
        <v>439</v>
      </c>
      <c r="E422" s="64" t="s">
        <v>3509</v>
      </c>
      <c r="G422" s="372">
        <v>40</v>
      </c>
      <c r="H422" s="63"/>
      <c r="Q422" s="3">
        <v>1</v>
      </c>
      <c r="W422" s="254" t="s">
        <v>3235</v>
      </c>
      <c r="X422" s="254" t="s">
        <v>3235</v>
      </c>
      <c r="Y422" s="1257"/>
      <c r="Z422" s="211" t="s">
        <v>3515</v>
      </c>
      <c r="AA422" s="11" t="s">
        <v>3506</v>
      </c>
      <c r="AB422" s="11" t="s">
        <v>3507</v>
      </c>
      <c r="AC422" s="11"/>
      <c r="AD422" s="230" t="s">
        <v>1727</v>
      </c>
      <c r="AG422" s="4" t="s">
        <v>3469</v>
      </c>
      <c r="AI422" s="576" t="s">
        <v>3145</v>
      </c>
      <c r="AK422" s="6" t="s">
        <v>3514</v>
      </c>
      <c r="AL422" s="4">
        <v>306</v>
      </c>
      <c r="AM422" s="4">
        <v>177</v>
      </c>
      <c r="BB422" s="1215"/>
      <c r="BO422" s="4"/>
      <c r="CS422" s="6" t="s">
        <v>3054</v>
      </c>
      <c r="CT422" s="968">
        <v>-6.8627450980392162</v>
      </c>
      <c r="CX422" s="3">
        <v>1</v>
      </c>
    </row>
    <row r="423" spans="1:102" ht="45" x14ac:dyDescent="0.25">
      <c r="A423" s="3">
        <v>422</v>
      </c>
      <c r="B423" s="3">
        <v>31402</v>
      </c>
      <c r="C423" s="21">
        <v>31402</v>
      </c>
      <c r="D423" s="898" t="s">
        <v>442</v>
      </c>
      <c r="E423" s="64" t="s">
        <v>3511</v>
      </c>
      <c r="G423" s="372">
        <v>40</v>
      </c>
      <c r="H423" s="63"/>
      <c r="N423" s="3">
        <v>1</v>
      </c>
      <c r="Q423" s="3">
        <v>1</v>
      </c>
      <c r="W423" s="254" t="s">
        <v>3235</v>
      </c>
      <c r="X423" s="254" t="s">
        <v>3235</v>
      </c>
      <c r="Y423" s="1257"/>
      <c r="Z423" s="211" t="s">
        <v>3516</v>
      </c>
      <c r="AA423" s="11" t="s">
        <v>3512</v>
      </c>
      <c r="AB423" s="11" t="s">
        <v>3507</v>
      </c>
      <c r="AC423" s="11"/>
      <c r="AD423" s="230" t="s">
        <v>1727</v>
      </c>
      <c r="AG423" s="4" t="s">
        <v>3469</v>
      </c>
      <c r="AI423" s="576" t="s">
        <v>3145</v>
      </c>
      <c r="AK423" s="6" t="s">
        <v>3514</v>
      </c>
      <c r="AL423" s="4">
        <v>291</v>
      </c>
      <c r="AM423" s="4">
        <v>194</v>
      </c>
      <c r="BB423" s="1215"/>
      <c r="BO423" s="4"/>
      <c r="CS423" s="6" t="s">
        <v>3054</v>
      </c>
      <c r="CT423" s="968">
        <v>-6.8728522336769764</v>
      </c>
      <c r="CX423" s="3">
        <v>1</v>
      </c>
    </row>
    <row r="424" spans="1:102" ht="45" x14ac:dyDescent="0.25">
      <c r="A424" s="3">
        <v>423</v>
      </c>
      <c r="B424" s="3">
        <v>31403</v>
      </c>
      <c r="C424" s="21">
        <v>31402</v>
      </c>
      <c r="D424" s="898" t="s">
        <v>443</v>
      </c>
      <c r="E424" s="64" t="s">
        <v>1752</v>
      </c>
      <c r="G424" s="387">
        <v>40</v>
      </c>
      <c r="H424" s="55"/>
      <c r="I424" s="633"/>
      <c r="N424" s="3">
        <v>1</v>
      </c>
      <c r="Q424" s="3">
        <v>1</v>
      </c>
      <c r="W424" s="254" t="s">
        <v>3235</v>
      </c>
      <c r="X424" s="254" t="s">
        <v>3235</v>
      </c>
      <c r="Y424" s="1257"/>
      <c r="Z424" s="211" t="s">
        <v>3516</v>
      </c>
      <c r="AA424" s="11" t="s">
        <v>3513</v>
      </c>
      <c r="AB424" s="11" t="s">
        <v>3507</v>
      </c>
      <c r="AC424" s="11"/>
      <c r="AD424" s="230" t="s">
        <v>3517</v>
      </c>
      <c r="AG424" s="4" t="s">
        <v>3436</v>
      </c>
      <c r="AI424" s="576" t="s">
        <v>3145</v>
      </c>
      <c r="AK424" s="6" t="s">
        <v>3514</v>
      </c>
      <c r="AL424" s="4">
        <v>311</v>
      </c>
      <c r="AM424" s="4">
        <v>194</v>
      </c>
      <c r="BB424" s="1215"/>
      <c r="BO424" s="4"/>
      <c r="CS424" s="6" t="s">
        <v>3054</v>
      </c>
      <c r="CT424" s="968">
        <v>-2.572347266881029</v>
      </c>
      <c r="CX424" s="3">
        <v>1</v>
      </c>
    </row>
    <row r="425" spans="1:102" ht="60" x14ac:dyDescent="0.25">
      <c r="A425" s="3">
        <v>424</v>
      </c>
      <c r="B425" s="3">
        <v>31701</v>
      </c>
      <c r="C425" s="21">
        <v>317</v>
      </c>
      <c r="D425" s="904" t="s">
        <v>3518</v>
      </c>
      <c r="E425" s="64" t="s">
        <v>1753</v>
      </c>
      <c r="G425" s="323">
        <v>130</v>
      </c>
      <c r="I425" s="772">
        <v>130</v>
      </c>
      <c r="J425" s="46"/>
      <c r="K425" s="46"/>
      <c r="L425" s="46"/>
      <c r="M425" s="46"/>
      <c r="N425" s="46">
        <v>1</v>
      </c>
      <c r="O425" s="46"/>
      <c r="P425" s="46"/>
      <c r="Q425" s="46">
        <v>1</v>
      </c>
      <c r="R425" s="46"/>
      <c r="S425" s="46"/>
      <c r="T425" s="46"/>
      <c r="U425" s="46"/>
      <c r="V425" s="433"/>
      <c r="W425" s="254" t="s">
        <v>3235</v>
      </c>
      <c r="X425" s="254" t="s">
        <v>3235</v>
      </c>
      <c r="Y425" s="1257"/>
      <c r="Z425" s="211"/>
      <c r="AA425" s="11" t="s">
        <v>3519</v>
      </c>
      <c r="AB425" s="11" t="s">
        <v>3520</v>
      </c>
      <c r="AC425" s="11"/>
      <c r="AD425" s="230" t="s">
        <v>3517</v>
      </c>
      <c r="AG425" s="4" t="s">
        <v>3469</v>
      </c>
      <c r="AI425" s="848" t="s">
        <v>3123</v>
      </c>
      <c r="BB425" s="435"/>
      <c r="BO425" s="4"/>
    </row>
    <row r="426" spans="1:102" ht="60" x14ac:dyDescent="0.25">
      <c r="A426" s="3">
        <v>425</v>
      </c>
      <c r="B426" s="3">
        <v>31702</v>
      </c>
      <c r="C426" s="21">
        <v>317</v>
      </c>
      <c r="D426" s="898" t="s">
        <v>3521</v>
      </c>
      <c r="E426" s="64" t="s">
        <v>1764</v>
      </c>
      <c r="G426" s="323">
        <v>53</v>
      </c>
      <c r="I426" s="772">
        <v>53</v>
      </c>
      <c r="Q426" s="3">
        <v>1</v>
      </c>
      <c r="W426" s="254" t="s">
        <v>3235</v>
      </c>
      <c r="X426" s="254" t="s">
        <v>3235</v>
      </c>
      <c r="Y426" s="1257"/>
      <c r="Z426" s="211"/>
      <c r="AA426" s="11" t="s">
        <v>3519</v>
      </c>
      <c r="AB426" s="11" t="s">
        <v>3520</v>
      </c>
      <c r="AC426" s="11"/>
      <c r="AD426" s="230" t="s">
        <v>3517</v>
      </c>
      <c r="AG426" s="4" t="s">
        <v>3469</v>
      </c>
      <c r="AI426" s="848" t="s">
        <v>3123</v>
      </c>
      <c r="BB426" s="577"/>
      <c r="BN426" s="211" t="s">
        <v>3522</v>
      </c>
      <c r="BO426" s="4">
        <v>0.97</v>
      </c>
      <c r="BT426" s="14">
        <v>2</v>
      </c>
    </row>
    <row r="427" spans="1:102" ht="60" x14ac:dyDescent="0.25">
      <c r="A427" s="3">
        <v>426</v>
      </c>
      <c r="B427" s="3">
        <v>31703</v>
      </c>
      <c r="C427" s="21">
        <v>317</v>
      </c>
      <c r="D427" s="898" t="s">
        <v>3521</v>
      </c>
      <c r="E427" s="64" t="s">
        <v>1765</v>
      </c>
      <c r="G427" s="323">
        <v>61</v>
      </c>
      <c r="I427" s="772">
        <v>61</v>
      </c>
      <c r="N427" s="3">
        <v>1</v>
      </c>
      <c r="W427" s="254" t="s">
        <v>3235</v>
      </c>
      <c r="X427" s="254" t="s">
        <v>3235</v>
      </c>
      <c r="Y427" s="1257"/>
      <c r="Z427" s="211"/>
      <c r="AA427" s="11" t="s">
        <v>3519</v>
      </c>
      <c r="AB427" s="11" t="s">
        <v>3520</v>
      </c>
      <c r="AC427" s="11"/>
      <c r="AD427" s="230" t="s">
        <v>3517</v>
      </c>
      <c r="AG427" s="4" t="s">
        <v>3469</v>
      </c>
      <c r="AI427" s="848" t="s">
        <v>3123</v>
      </c>
      <c r="BB427" s="577"/>
      <c r="BN427" s="211" t="s">
        <v>3523</v>
      </c>
      <c r="BO427" s="4">
        <v>-0.43</v>
      </c>
      <c r="BT427" s="14">
        <v>2</v>
      </c>
    </row>
    <row r="428" spans="1:102" s="188" customFormat="1" ht="15" x14ac:dyDescent="0.25">
      <c r="A428" s="184">
        <v>427</v>
      </c>
      <c r="B428" s="184">
        <v>320</v>
      </c>
      <c r="C428" s="21">
        <v>320</v>
      </c>
      <c r="D428" s="919" t="s">
        <v>450</v>
      </c>
      <c r="E428" s="940"/>
      <c r="F428" s="751"/>
      <c r="G428" s="389"/>
      <c r="H428" s="184"/>
      <c r="I428" s="236"/>
      <c r="J428" s="184"/>
      <c r="K428" s="184"/>
      <c r="L428" s="184"/>
      <c r="M428" s="184"/>
      <c r="N428" s="184"/>
      <c r="O428" s="184"/>
      <c r="P428" s="184"/>
      <c r="Q428" s="184"/>
      <c r="R428" s="184"/>
      <c r="S428" s="184"/>
      <c r="T428" s="184"/>
      <c r="U428" s="184"/>
      <c r="V428" s="501"/>
      <c r="W428" s="37" t="s">
        <v>3235</v>
      </c>
      <c r="X428" s="37" t="s">
        <v>3235</v>
      </c>
      <c r="Y428" s="1271"/>
      <c r="Z428" s="235"/>
      <c r="AA428" s="239"/>
      <c r="AB428" s="239"/>
      <c r="AC428" s="239"/>
      <c r="AD428" s="696" t="s">
        <v>3440</v>
      </c>
      <c r="AE428" s="50"/>
      <c r="AF428" s="50"/>
      <c r="AG428" s="70" t="s">
        <v>3524</v>
      </c>
      <c r="AH428" s="70"/>
      <c r="AI428" s="849" t="s">
        <v>3123</v>
      </c>
      <c r="AJ428" s="186"/>
      <c r="AK428" s="50"/>
      <c r="AL428" s="70"/>
      <c r="AM428" s="70"/>
      <c r="AN428" s="70"/>
      <c r="AO428" s="70"/>
      <c r="AP428" s="70"/>
      <c r="AQ428" s="70"/>
      <c r="AR428" s="70"/>
      <c r="AS428" s="70"/>
      <c r="AT428" s="70"/>
      <c r="AU428" s="70"/>
      <c r="AV428" s="50"/>
      <c r="AW428" s="70"/>
      <c r="AX428" s="70"/>
      <c r="AY428" s="70"/>
      <c r="AZ428" s="184"/>
      <c r="BA428" s="184"/>
      <c r="BB428" s="1228"/>
      <c r="BC428" s="184"/>
      <c r="BD428" s="1229"/>
      <c r="BE428" s="235"/>
      <c r="BF428" s="184"/>
      <c r="BG428" s="187"/>
      <c r="BH428" s="239"/>
      <c r="BI428" s="184"/>
      <c r="BJ428" s="187"/>
      <c r="BK428" s="204"/>
      <c r="BL428" s="184"/>
      <c r="BM428" s="184">
        <v>10</v>
      </c>
      <c r="BN428" s="235"/>
      <c r="BO428" s="4"/>
      <c r="BP428" s="239"/>
      <c r="BQ428" s="239"/>
      <c r="BR428" s="70"/>
      <c r="BS428" s="239"/>
      <c r="BT428" s="751"/>
      <c r="BU428" s="70"/>
      <c r="BV428" s="70"/>
      <c r="BW428" s="235"/>
      <c r="BX428" s="70"/>
      <c r="BY428" s="239"/>
      <c r="BZ428" s="239"/>
      <c r="CA428" s="70"/>
      <c r="CB428" s="239"/>
      <c r="CC428" s="751"/>
      <c r="CD428" s="70"/>
      <c r="CE428" s="70"/>
      <c r="CF428" s="235"/>
      <c r="CG428" s="70"/>
      <c r="CH428" s="239"/>
      <c r="CI428" s="50"/>
      <c r="CJ428" s="70"/>
      <c r="CK428" s="239"/>
      <c r="CL428" s="751"/>
      <c r="CM428" s="70"/>
      <c r="CN428" s="70"/>
      <c r="CP428" s="70"/>
      <c r="CQ428" s="70"/>
      <c r="CR428" s="70"/>
      <c r="CS428" s="50"/>
      <c r="CT428" s="70"/>
      <c r="CU428" s="70"/>
      <c r="CV428" s="204"/>
      <c r="CW428" s="184"/>
      <c r="CX428" s="184"/>
    </row>
    <row r="429" spans="1:102" ht="105" x14ac:dyDescent="0.25">
      <c r="A429" s="3">
        <v>428</v>
      </c>
      <c r="B429" s="3">
        <v>32101</v>
      </c>
      <c r="C429" s="21">
        <v>321</v>
      </c>
      <c r="D429" s="898" t="s">
        <v>3525</v>
      </c>
      <c r="E429" s="64" t="s">
        <v>1766</v>
      </c>
      <c r="G429" s="367">
        <v>350</v>
      </c>
      <c r="H429" s="4"/>
      <c r="I429" s="633"/>
      <c r="J429" s="3">
        <v>1</v>
      </c>
      <c r="N429" s="3">
        <v>1</v>
      </c>
      <c r="W429" s="254" t="s">
        <v>3235</v>
      </c>
      <c r="X429" s="254" t="s">
        <v>3235</v>
      </c>
      <c r="Y429" s="1257"/>
      <c r="Z429" s="211" t="s">
        <v>3526</v>
      </c>
      <c r="AA429" s="11"/>
      <c r="AB429" s="11" t="s">
        <v>3527</v>
      </c>
      <c r="AC429" s="11"/>
      <c r="AD429" s="230" t="s">
        <v>3528</v>
      </c>
      <c r="AG429" s="4" t="s">
        <v>3436</v>
      </c>
      <c r="AI429" s="576" t="s">
        <v>2967</v>
      </c>
      <c r="AK429" s="61" t="s">
        <v>3529</v>
      </c>
      <c r="AL429" s="66">
        <v>359</v>
      </c>
      <c r="AM429" s="66"/>
      <c r="BB429" s="1213"/>
      <c r="BO429" s="4"/>
      <c r="CS429" s="6" t="s">
        <v>3530</v>
      </c>
      <c r="CT429" s="222">
        <v>11.699164345403899</v>
      </c>
      <c r="CX429" s="3">
        <v>1</v>
      </c>
    </row>
    <row r="430" spans="1:102" ht="105" x14ac:dyDescent="0.25">
      <c r="A430" s="3">
        <v>429</v>
      </c>
      <c r="B430" s="3">
        <v>32102</v>
      </c>
      <c r="C430" s="21">
        <v>321</v>
      </c>
      <c r="D430" s="898" t="s">
        <v>3525</v>
      </c>
      <c r="E430" s="64" t="s">
        <v>1774</v>
      </c>
      <c r="G430" s="367">
        <v>350</v>
      </c>
      <c r="H430" s="4"/>
      <c r="I430" s="633"/>
      <c r="K430" s="3">
        <v>1</v>
      </c>
      <c r="W430" s="254" t="s">
        <v>3235</v>
      </c>
      <c r="X430" s="254" t="s">
        <v>3235</v>
      </c>
      <c r="Y430" s="1257"/>
      <c r="Z430" s="211" t="s">
        <v>3531</v>
      </c>
      <c r="AA430" s="11"/>
      <c r="AB430" s="11" t="s">
        <v>3527</v>
      </c>
      <c r="AC430" s="11"/>
      <c r="AD430" s="230" t="s">
        <v>3528</v>
      </c>
      <c r="AG430" s="4" t="s">
        <v>3436</v>
      </c>
      <c r="AI430" s="576" t="s">
        <v>2967</v>
      </c>
      <c r="AK430" s="61" t="s">
        <v>3529</v>
      </c>
      <c r="AL430" s="66">
        <v>367</v>
      </c>
      <c r="AM430" s="66"/>
      <c r="BB430" s="1226"/>
      <c r="BO430" s="4"/>
      <c r="CS430" s="6" t="s">
        <v>3530</v>
      </c>
      <c r="CT430" s="222">
        <v>16.348773841961854</v>
      </c>
      <c r="CX430" s="3">
        <v>1</v>
      </c>
    </row>
    <row r="431" spans="1:102" ht="105" x14ac:dyDescent="0.25">
      <c r="A431" s="3">
        <v>430</v>
      </c>
      <c r="B431" s="3">
        <v>32103</v>
      </c>
      <c r="C431" s="21">
        <v>321</v>
      </c>
      <c r="D431" s="898" t="s">
        <v>3525</v>
      </c>
      <c r="E431" s="64" t="s">
        <v>1775</v>
      </c>
      <c r="G431" s="367">
        <v>350</v>
      </c>
      <c r="H431" s="4"/>
      <c r="I431" s="633"/>
      <c r="J431" s="3">
        <v>1</v>
      </c>
      <c r="K431" s="3">
        <v>1</v>
      </c>
      <c r="W431" s="254" t="s">
        <v>3235</v>
      </c>
      <c r="X431" s="254" t="s">
        <v>3235</v>
      </c>
      <c r="Y431" s="1257"/>
      <c r="Z431" s="211" t="s">
        <v>3532</v>
      </c>
      <c r="AA431" s="11"/>
      <c r="AB431" s="11" t="s">
        <v>3527</v>
      </c>
      <c r="AC431" s="11"/>
      <c r="AD431" s="230" t="s">
        <v>3528</v>
      </c>
      <c r="AG431" s="4" t="s">
        <v>3436</v>
      </c>
      <c r="AI431" s="576" t="s">
        <v>2967</v>
      </c>
      <c r="AK431" s="61" t="s">
        <v>3529</v>
      </c>
      <c r="AL431" s="66">
        <v>410</v>
      </c>
      <c r="AM431" s="66"/>
      <c r="BB431" s="1226"/>
      <c r="BO431" s="4"/>
      <c r="CS431" s="6" t="s">
        <v>3530</v>
      </c>
      <c r="CT431" s="222">
        <v>-3.4146341463414638</v>
      </c>
      <c r="CX431" s="3">
        <v>1</v>
      </c>
    </row>
    <row r="432" spans="1:102" ht="105" x14ac:dyDescent="0.25">
      <c r="A432" s="3">
        <v>431</v>
      </c>
      <c r="B432" s="3">
        <v>32104</v>
      </c>
      <c r="C432" s="21">
        <v>321</v>
      </c>
      <c r="D432" s="898" t="s">
        <v>3525</v>
      </c>
      <c r="E432" s="64" t="s">
        <v>1776</v>
      </c>
      <c r="G432" s="367">
        <v>350</v>
      </c>
      <c r="H432" s="4"/>
      <c r="I432" s="633"/>
      <c r="N432" s="3">
        <v>1</v>
      </c>
      <c r="W432" s="254" t="s">
        <v>3235</v>
      </c>
      <c r="X432" s="254" t="s">
        <v>3235</v>
      </c>
      <c r="Y432" s="1257"/>
      <c r="Z432" s="211" t="s">
        <v>1776</v>
      </c>
      <c r="AA432" s="11"/>
      <c r="AB432" s="11" t="s">
        <v>3527</v>
      </c>
      <c r="AC432" s="11"/>
      <c r="AD432" s="230" t="s">
        <v>3468</v>
      </c>
      <c r="AG432" s="4" t="s">
        <v>3469</v>
      </c>
      <c r="AI432" s="576" t="s">
        <v>2967</v>
      </c>
      <c r="AK432" s="61" t="s">
        <v>3529</v>
      </c>
      <c r="AL432" s="66">
        <v>357</v>
      </c>
      <c r="AM432" s="66"/>
      <c r="BB432" s="1226"/>
      <c r="BO432" s="4"/>
      <c r="CS432" s="6" t="s">
        <v>3530</v>
      </c>
      <c r="CT432" s="222">
        <v>19.047619047619047</v>
      </c>
      <c r="CX432" s="3">
        <v>1</v>
      </c>
    </row>
    <row r="433" spans="1:102" s="331" customFormat="1" ht="45" x14ac:dyDescent="0.25">
      <c r="A433" s="269">
        <v>432</v>
      </c>
      <c r="B433" s="269">
        <v>32501</v>
      </c>
      <c r="C433" s="21">
        <v>32501</v>
      </c>
      <c r="D433" s="907" t="s">
        <v>457</v>
      </c>
      <c r="E433" s="332" t="s">
        <v>3252</v>
      </c>
      <c r="F433" s="733"/>
      <c r="G433" s="377">
        <v>224</v>
      </c>
      <c r="H433" s="269"/>
      <c r="I433" s="270"/>
      <c r="J433" s="269"/>
      <c r="K433" s="269"/>
      <c r="L433" s="269"/>
      <c r="M433" s="269"/>
      <c r="N433" s="269"/>
      <c r="O433" s="269"/>
      <c r="P433" s="269"/>
      <c r="Q433" s="269"/>
      <c r="R433" s="269"/>
      <c r="S433" s="269"/>
      <c r="T433" s="269"/>
      <c r="U433" s="269"/>
      <c r="V433" s="670"/>
      <c r="W433" s="440" t="s">
        <v>3235</v>
      </c>
      <c r="X433" s="440" t="s">
        <v>3235</v>
      </c>
      <c r="Y433" s="1260"/>
      <c r="Z433" s="326" t="s">
        <v>3533</v>
      </c>
      <c r="AA433" s="327"/>
      <c r="AB433" s="327" t="s">
        <v>3534</v>
      </c>
      <c r="AC433" s="327"/>
      <c r="AD433" s="690" t="s">
        <v>3123</v>
      </c>
      <c r="AE433" s="275"/>
      <c r="AF433" s="275"/>
      <c r="AG433" s="328"/>
      <c r="AH433" s="328"/>
      <c r="AI433" s="844" t="s">
        <v>3145</v>
      </c>
      <c r="AJ433" s="334"/>
      <c r="AK433" s="275" t="s">
        <v>3535</v>
      </c>
      <c r="AL433" s="328">
        <v>4.68</v>
      </c>
      <c r="AM433" s="328"/>
      <c r="AN433" s="328">
        <v>0.74</v>
      </c>
      <c r="AO433" s="328"/>
      <c r="AP433" s="328"/>
      <c r="AQ433" s="328"/>
      <c r="AR433" s="328"/>
      <c r="AS433" s="328"/>
      <c r="AT433" s="328"/>
      <c r="AU433" s="328"/>
      <c r="AV433" s="275"/>
      <c r="AW433" s="328"/>
      <c r="AX433" s="328"/>
      <c r="AY433" s="328"/>
      <c r="AZ433" s="269"/>
      <c r="BA433" s="269"/>
      <c r="BB433" s="1206"/>
      <c r="BC433" s="269"/>
      <c r="BD433" s="1186">
        <v>1</v>
      </c>
      <c r="BE433" s="295"/>
      <c r="BF433" s="228"/>
      <c r="BG433" s="749"/>
      <c r="BH433" s="302"/>
      <c r="BI433" s="228"/>
      <c r="BJ433" s="749"/>
      <c r="BK433" s="294"/>
      <c r="BL433" s="228"/>
      <c r="BM433" s="228">
        <v>10</v>
      </c>
      <c r="BN433" s="295" t="s">
        <v>1039</v>
      </c>
      <c r="BO433" s="4"/>
      <c r="BP433" s="302"/>
      <c r="BQ433" s="302"/>
      <c r="BR433" s="297"/>
      <c r="BS433" s="302"/>
      <c r="BT433" s="750"/>
      <c r="BU433" s="297"/>
      <c r="BV433" s="297"/>
      <c r="BW433" s="295"/>
      <c r="BX433" s="297"/>
      <c r="BY433" s="302"/>
      <c r="BZ433" s="302"/>
      <c r="CA433" s="297"/>
      <c r="CB433" s="302"/>
      <c r="CC433" s="750"/>
      <c r="CD433" s="297"/>
      <c r="CE433" s="297"/>
      <c r="CF433" s="295"/>
      <c r="CG433" s="297"/>
      <c r="CH433" s="302"/>
      <c r="CI433" s="280"/>
      <c r="CJ433" s="297"/>
      <c r="CK433" s="302"/>
      <c r="CL433" s="750"/>
      <c r="CM433" s="297"/>
      <c r="CN433" s="297"/>
      <c r="CP433" s="297"/>
      <c r="CQ433" s="297"/>
      <c r="CR433" s="297"/>
      <c r="CS433" s="280"/>
      <c r="CT433" s="297"/>
      <c r="CU433" s="297"/>
      <c r="CV433" s="294"/>
      <c r="CW433" s="228"/>
      <c r="CX433" s="228">
        <v>2</v>
      </c>
    </row>
    <row r="434" spans="1:102" ht="45" x14ac:dyDescent="0.25">
      <c r="A434" s="3">
        <v>433</v>
      </c>
      <c r="B434" s="3">
        <v>32502</v>
      </c>
      <c r="C434" s="21">
        <v>32501</v>
      </c>
      <c r="D434" s="898" t="s">
        <v>457</v>
      </c>
      <c r="E434" s="64" t="s">
        <v>3533</v>
      </c>
      <c r="G434" s="370">
        <v>373</v>
      </c>
      <c r="Q434" s="3">
        <v>1</v>
      </c>
      <c r="W434" s="254" t="s">
        <v>3235</v>
      </c>
      <c r="X434" s="254" t="s">
        <v>3235</v>
      </c>
      <c r="Y434" s="1257"/>
      <c r="Z434" s="211" t="s">
        <v>3533</v>
      </c>
      <c r="AA434" s="11"/>
      <c r="AB434" s="11" t="s">
        <v>3534</v>
      </c>
      <c r="AC434" s="11"/>
      <c r="AD434" s="230" t="s">
        <v>1829</v>
      </c>
      <c r="AE434" s="61"/>
      <c r="AF434" s="61"/>
      <c r="AG434" s="66"/>
      <c r="AH434" s="66"/>
      <c r="AI434" s="576" t="s">
        <v>3145</v>
      </c>
      <c r="AK434" s="6" t="s">
        <v>3535</v>
      </c>
      <c r="AL434" s="4">
        <v>4.72</v>
      </c>
      <c r="AN434" s="4">
        <v>0.5</v>
      </c>
      <c r="BB434" s="1213"/>
      <c r="BH434" s="11" t="s">
        <v>3536</v>
      </c>
      <c r="BI434" s="952">
        <v>0.20814913056291909</v>
      </c>
      <c r="BM434" s="3">
        <v>10</v>
      </c>
      <c r="BO434" s="4"/>
      <c r="BR434" s="4">
        <v>0.19999999999999996</v>
      </c>
      <c r="BT434" s="14">
        <v>20</v>
      </c>
      <c r="BV434" s="4">
        <v>20</v>
      </c>
      <c r="CX434" s="3">
        <v>2</v>
      </c>
    </row>
    <row r="435" spans="1:102" s="331" customFormat="1" ht="45" x14ac:dyDescent="0.25">
      <c r="A435" s="269">
        <v>434</v>
      </c>
      <c r="B435" s="269">
        <v>32501</v>
      </c>
      <c r="C435" s="21">
        <v>32502</v>
      </c>
      <c r="D435" s="907" t="s">
        <v>457</v>
      </c>
      <c r="E435" s="332" t="s">
        <v>3252</v>
      </c>
      <c r="F435" s="733"/>
      <c r="G435" s="377">
        <v>224</v>
      </c>
      <c r="H435" s="269"/>
      <c r="I435" s="270"/>
      <c r="J435" s="269"/>
      <c r="K435" s="269"/>
      <c r="L435" s="269"/>
      <c r="M435" s="269"/>
      <c r="N435" s="269"/>
      <c r="O435" s="269"/>
      <c r="P435" s="269"/>
      <c r="Q435" s="269"/>
      <c r="R435" s="269"/>
      <c r="S435" s="269"/>
      <c r="T435" s="269"/>
      <c r="U435" s="269"/>
      <c r="V435" s="670"/>
      <c r="W435" s="440" t="s">
        <v>3235</v>
      </c>
      <c r="X435" s="440" t="s">
        <v>3235</v>
      </c>
      <c r="Y435" s="1260"/>
      <c r="Z435" s="326" t="s">
        <v>3533</v>
      </c>
      <c r="AA435" s="327"/>
      <c r="AB435" s="327" t="s">
        <v>3534</v>
      </c>
      <c r="AC435" s="327"/>
      <c r="AD435" s="690" t="s">
        <v>3123</v>
      </c>
      <c r="AE435" s="275"/>
      <c r="AF435" s="275"/>
      <c r="AG435" s="328"/>
      <c r="AH435" s="328"/>
      <c r="AI435" s="844" t="s">
        <v>3145</v>
      </c>
      <c r="AJ435" s="334"/>
      <c r="AK435" s="275" t="s">
        <v>3535</v>
      </c>
      <c r="AL435" s="328"/>
      <c r="AM435" s="328"/>
      <c r="AN435" s="328">
        <v>0.74</v>
      </c>
      <c r="AO435" s="328"/>
      <c r="AP435" s="328"/>
      <c r="AQ435" s="328"/>
      <c r="AR435" s="328"/>
      <c r="AS435" s="328"/>
      <c r="AT435" s="328"/>
      <c r="AU435" s="328"/>
      <c r="AV435" s="275"/>
      <c r="AW435" s="328"/>
      <c r="AX435" s="328"/>
      <c r="AY435" s="328"/>
      <c r="AZ435" s="269"/>
      <c r="BA435" s="269"/>
      <c r="BB435" s="324"/>
      <c r="BC435" s="269"/>
      <c r="BD435" s="1186">
        <v>1</v>
      </c>
      <c r="BE435" s="295"/>
      <c r="BF435" s="228"/>
      <c r="BG435" s="749"/>
      <c r="BH435" s="302"/>
      <c r="BI435" s="228"/>
      <c r="BJ435" s="749"/>
      <c r="BK435" s="294"/>
      <c r="BL435" s="228"/>
      <c r="BM435" s="228"/>
      <c r="BN435" s="295"/>
      <c r="BO435" s="4"/>
      <c r="BP435" s="302"/>
      <c r="BQ435" s="302"/>
      <c r="BR435" s="297"/>
      <c r="BS435" s="302"/>
      <c r="BT435" s="750"/>
      <c r="BU435" s="297"/>
      <c r="BV435" s="297"/>
      <c r="BW435" s="295"/>
      <c r="BX435" s="297"/>
      <c r="BY435" s="302"/>
      <c r="BZ435" s="302"/>
      <c r="CA435" s="297"/>
      <c r="CB435" s="302"/>
      <c r="CC435" s="750"/>
      <c r="CD435" s="297"/>
      <c r="CE435" s="297"/>
      <c r="CF435" s="295"/>
      <c r="CG435" s="297"/>
      <c r="CH435" s="302"/>
      <c r="CI435" s="280"/>
      <c r="CJ435" s="297"/>
      <c r="CK435" s="302"/>
      <c r="CL435" s="750"/>
      <c r="CM435" s="297"/>
      <c r="CN435" s="297"/>
      <c r="CP435" s="297"/>
      <c r="CQ435" s="297"/>
      <c r="CR435" s="297"/>
      <c r="CS435" s="280"/>
      <c r="CT435" s="297"/>
      <c r="CU435" s="297"/>
      <c r="CV435" s="294"/>
      <c r="CW435" s="228"/>
      <c r="CX435" s="228">
        <v>2</v>
      </c>
    </row>
    <row r="436" spans="1:102" s="142" customFormat="1" ht="45" x14ac:dyDescent="0.25">
      <c r="A436" s="46">
        <v>435</v>
      </c>
      <c r="B436" s="46">
        <v>32501</v>
      </c>
      <c r="C436" s="21">
        <v>32502</v>
      </c>
      <c r="D436" s="903" t="s">
        <v>457</v>
      </c>
      <c r="E436" s="133" t="s">
        <v>3533</v>
      </c>
      <c r="F436" s="146"/>
      <c r="G436" s="371">
        <v>373</v>
      </c>
      <c r="H436" s="46"/>
      <c r="I436" s="143"/>
      <c r="J436" s="46"/>
      <c r="K436" s="46"/>
      <c r="L436" s="46"/>
      <c r="M436" s="46"/>
      <c r="N436" s="46"/>
      <c r="O436" s="46"/>
      <c r="P436" s="46"/>
      <c r="Q436" s="46">
        <v>1</v>
      </c>
      <c r="R436" s="46"/>
      <c r="S436" s="46"/>
      <c r="T436" s="46"/>
      <c r="U436" s="46"/>
      <c r="V436" s="433"/>
      <c r="W436" s="438" t="s">
        <v>3235</v>
      </c>
      <c r="X436" s="438" t="s">
        <v>3235</v>
      </c>
      <c r="Y436" s="1258"/>
      <c r="Z436" s="212" t="s">
        <v>3533</v>
      </c>
      <c r="AA436" s="218"/>
      <c r="AB436" s="218" t="s">
        <v>3534</v>
      </c>
      <c r="AC436" s="218"/>
      <c r="AD436" s="230" t="s">
        <v>1829</v>
      </c>
      <c r="AE436" s="6"/>
      <c r="AF436" s="6"/>
      <c r="AG436" s="4"/>
      <c r="AH436" s="4"/>
      <c r="AI436" s="576" t="s">
        <v>3145</v>
      </c>
      <c r="AJ436" s="101"/>
      <c r="AK436" s="61" t="s">
        <v>3535</v>
      </c>
      <c r="AL436" s="66"/>
      <c r="AM436" s="66"/>
      <c r="AN436" s="66">
        <v>0.5</v>
      </c>
      <c r="AO436" s="66"/>
      <c r="AP436" s="66"/>
      <c r="AQ436" s="66"/>
      <c r="AR436" s="66"/>
      <c r="AS436" s="66"/>
      <c r="AT436" s="66"/>
      <c r="AU436" s="66"/>
      <c r="AV436" s="61"/>
      <c r="AW436" s="66"/>
      <c r="AX436" s="66"/>
      <c r="AY436" s="66"/>
      <c r="AZ436" s="46"/>
      <c r="BA436" s="46"/>
      <c r="BB436" s="23"/>
      <c r="BC436" s="3"/>
      <c r="BD436" s="1181"/>
      <c r="BE436" s="212"/>
      <c r="BF436" s="46"/>
      <c r="BG436" s="138"/>
      <c r="BH436" s="218"/>
      <c r="BI436" s="46"/>
      <c r="BJ436" s="138"/>
      <c r="BK436" s="98"/>
      <c r="BL436" s="46"/>
      <c r="BM436" s="46"/>
      <c r="BN436" s="212"/>
      <c r="BO436" s="4"/>
      <c r="BP436" s="218"/>
      <c r="BQ436" s="218"/>
      <c r="BR436" s="66">
        <v>0.5</v>
      </c>
      <c r="BS436" s="218"/>
      <c r="BT436" s="146">
        <v>20</v>
      </c>
      <c r="BU436" s="66"/>
      <c r="BV436" s="66">
        <v>20</v>
      </c>
      <c r="BW436" s="212"/>
      <c r="BX436" s="66"/>
      <c r="BY436" s="218"/>
      <c r="BZ436" s="218"/>
      <c r="CA436" s="66"/>
      <c r="CB436" s="218"/>
      <c r="CC436" s="146"/>
      <c r="CD436" s="66"/>
      <c r="CE436" s="66"/>
      <c r="CF436" s="212"/>
      <c r="CG436" s="66"/>
      <c r="CH436" s="218"/>
      <c r="CI436" s="61"/>
      <c r="CJ436" s="66"/>
      <c r="CK436" s="218"/>
      <c r="CL436" s="146"/>
      <c r="CM436" s="66"/>
      <c r="CN436" s="66"/>
      <c r="CP436" s="66"/>
      <c r="CQ436" s="66"/>
      <c r="CR436" s="66"/>
      <c r="CS436" s="61"/>
      <c r="CT436" s="66"/>
      <c r="CU436" s="66"/>
      <c r="CV436" s="98"/>
      <c r="CW436" s="46"/>
      <c r="CX436" s="46">
        <v>2</v>
      </c>
    </row>
    <row r="437" spans="1:102" ht="30" x14ac:dyDescent="0.25">
      <c r="A437" s="3">
        <v>436</v>
      </c>
      <c r="B437" s="3">
        <v>32502</v>
      </c>
      <c r="C437" s="21">
        <v>325</v>
      </c>
      <c r="D437" s="920" t="s">
        <v>461</v>
      </c>
      <c r="E437" s="64" t="s">
        <v>1787</v>
      </c>
      <c r="G437" s="373">
        <v>597</v>
      </c>
      <c r="H437" s="47"/>
      <c r="I437" s="246"/>
      <c r="K437" s="3">
        <v>1</v>
      </c>
      <c r="W437" s="254" t="s">
        <v>3235</v>
      </c>
      <c r="X437" s="254" t="s">
        <v>3235</v>
      </c>
      <c r="Y437" s="1257"/>
      <c r="Z437" s="211" t="s">
        <v>1787</v>
      </c>
      <c r="AA437" s="11"/>
      <c r="AB437" s="11"/>
      <c r="AC437" s="11"/>
      <c r="AD437" s="230" t="s">
        <v>1829</v>
      </c>
      <c r="AE437" s="6" t="s">
        <v>3537</v>
      </c>
      <c r="AF437" s="688">
        <v>37712</v>
      </c>
      <c r="AG437" s="4" t="s">
        <v>3538</v>
      </c>
      <c r="AI437" s="850" t="s">
        <v>3123</v>
      </c>
      <c r="BB437" s="1230"/>
      <c r="BO437" s="4"/>
    </row>
    <row r="438" spans="1:102" ht="30" x14ac:dyDescent="0.25">
      <c r="A438" s="3">
        <v>437</v>
      </c>
      <c r="B438" s="3">
        <v>32503</v>
      </c>
      <c r="C438" s="21">
        <v>325</v>
      </c>
      <c r="D438" s="920" t="s">
        <v>462</v>
      </c>
      <c r="E438" s="64" t="s">
        <v>1788</v>
      </c>
      <c r="G438" s="373">
        <v>597</v>
      </c>
      <c r="H438" s="47"/>
      <c r="I438" s="246"/>
      <c r="K438" s="3">
        <v>1</v>
      </c>
      <c r="Q438" s="3">
        <v>1</v>
      </c>
      <c r="W438" s="254" t="s">
        <v>3235</v>
      </c>
      <c r="X438" s="254" t="s">
        <v>3235</v>
      </c>
      <c r="Y438" s="1257"/>
      <c r="Z438" s="211" t="s">
        <v>1788</v>
      </c>
      <c r="AA438" s="11"/>
      <c r="AB438" s="11"/>
      <c r="AC438" s="11"/>
      <c r="AD438" s="230" t="s">
        <v>1829</v>
      </c>
      <c r="AE438" s="6" t="s">
        <v>3537</v>
      </c>
      <c r="AF438" s="688">
        <v>37712</v>
      </c>
      <c r="AG438" s="4" t="s">
        <v>3538</v>
      </c>
      <c r="AI438" s="850" t="s">
        <v>3123</v>
      </c>
      <c r="BB438" s="1230"/>
      <c r="BO438" s="4"/>
    </row>
    <row r="439" spans="1:102" ht="30" x14ac:dyDescent="0.25">
      <c r="A439" s="3">
        <v>438</v>
      </c>
      <c r="B439" s="3">
        <v>32504</v>
      </c>
      <c r="C439" s="21">
        <v>325</v>
      </c>
      <c r="D439" s="920" t="s">
        <v>463</v>
      </c>
      <c r="E439" s="64" t="s">
        <v>1789</v>
      </c>
      <c r="G439" s="373">
        <v>597</v>
      </c>
      <c r="H439" s="47"/>
      <c r="I439" s="246"/>
      <c r="N439" s="3">
        <v>1</v>
      </c>
      <c r="W439" s="254" t="s">
        <v>3235</v>
      </c>
      <c r="X439" s="254" t="s">
        <v>3235</v>
      </c>
      <c r="Y439" s="1257"/>
      <c r="Z439" s="211" t="s">
        <v>1789</v>
      </c>
      <c r="AA439" s="11"/>
      <c r="AB439" s="11"/>
      <c r="AC439" s="11"/>
      <c r="AD439" s="230" t="s">
        <v>1829</v>
      </c>
      <c r="AE439" s="6" t="s">
        <v>3537</v>
      </c>
      <c r="AF439" s="688">
        <v>37712</v>
      </c>
      <c r="AG439" s="4" t="s">
        <v>3538</v>
      </c>
      <c r="AI439" s="850" t="s">
        <v>3123</v>
      </c>
      <c r="BB439" s="1230"/>
      <c r="BO439" s="4"/>
    </row>
    <row r="440" spans="1:102" ht="30" x14ac:dyDescent="0.25">
      <c r="A440" s="3">
        <v>439</v>
      </c>
      <c r="B440" s="3">
        <v>32505</v>
      </c>
      <c r="C440" s="21">
        <v>325</v>
      </c>
      <c r="D440" s="920" t="s">
        <v>464</v>
      </c>
      <c r="E440" s="64" t="s">
        <v>1790</v>
      </c>
      <c r="G440" s="373">
        <v>597</v>
      </c>
      <c r="H440" s="47"/>
      <c r="I440" s="246"/>
      <c r="N440" s="3">
        <v>1</v>
      </c>
      <c r="Q440" s="3">
        <v>1</v>
      </c>
      <c r="W440" s="254" t="s">
        <v>3235</v>
      </c>
      <c r="X440" s="254" t="s">
        <v>3235</v>
      </c>
      <c r="Y440" s="1257"/>
      <c r="Z440" s="211" t="s">
        <v>1790</v>
      </c>
      <c r="AA440" s="11"/>
      <c r="AB440" s="11"/>
      <c r="AC440" s="11"/>
      <c r="AD440" s="230" t="s">
        <v>1829</v>
      </c>
      <c r="AE440" s="6" t="s">
        <v>3537</v>
      </c>
      <c r="AF440" s="688">
        <v>37712</v>
      </c>
      <c r="AG440" s="4" t="s">
        <v>3538</v>
      </c>
      <c r="AI440" s="850" t="s">
        <v>3123</v>
      </c>
      <c r="BB440" s="1230"/>
      <c r="BO440" s="4"/>
    </row>
    <row r="441" spans="1:102" ht="45" x14ac:dyDescent="0.25">
      <c r="A441" s="3">
        <v>442</v>
      </c>
      <c r="B441" s="3">
        <v>33201</v>
      </c>
      <c r="C441" s="21">
        <v>332</v>
      </c>
      <c r="D441" s="904" t="s">
        <v>469</v>
      </c>
      <c r="E441" s="64" t="s">
        <v>1793</v>
      </c>
      <c r="G441" s="370">
        <v>287</v>
      </c>
      <c r="J441" s="3">
        <v>1</v>
      </c>
      <c r="P441" s="46">
        <v>1</v>
      </c>
      <c r="W441" s="254" t="s">
        <v>3235</v>
      </c>
      <c r="X441" s="254" t="s">
        <v>3235</v>
      </c>
      <c r="Y441" s="1257"/>
      <c r="Z441" s="211" t="s">
        <v>3539</v>
      </c>
      <c r="AA441" s="11"/>
      <c r="AB441" s="11"/>
      <c r="AC441" s="11"/>
      <c r="AD441" s="230" t="s">
        <v>1312</v>
      </c>
      <c r="AE441" s="688">
        <v>38108</v>
      </c>
      <c r="AF441" s="688">
        <v>38200</v>
      </c>
      <c r="AI441" s="788" t="s">
        <v>2981</v>
      </c>
      <c r="BB441" s="1215"/>
      <c r="BH441" s="11" t="s">
        <v>3540</v>
      </c>
      <c r="BI441" s="3">
        <v>-30</v>
      </c>
      <c r="BL441" s="3">
        <v>10</v>
      </c>
      <c r="BO441" s="4"/>
      <c r="BQ441" s="11" t="s">
        <v>3541</v>
      </c>
      <c r="BR441" s="4">
        <v>22</v>
      </c>
      <c r="BU441" s="4">
        <v>20</v>
      </c>
      <c r="BZ441" s="11" t="s">
        <v>3049</v>
      </c>
      <c r="CA441" s="4">
        <v>77</v>
      </c>
      <c r="CD441" s="4">
        <v>30</v>
      </c>
      <c r="CI441" s="6" t="s">
        <v>3542</v>
      </c>
      <c r="CJ441" s="4">
        <v>38</v>
      </c>
      <c r="CM441" s="4">
        <v>40</v>
      </c>
    </row>
    <row r="442" spans="1:102" ht="45" x14ac:dyDescent="0.25">
      <c r="A442" s="3">
        <v>443</v>
      </c>
      <c r="B442" s="3">
        <v>33202</v>
      </c>
      <c r="C442" s="21">
        <v>332</v>
      </c>
      <c r="D442" s="904" t="s">
        <v>469</v>
      </c>
      <c r="E442" s="64" t="s">
        <v>1795</v>
      </c>
      <c r="G442" s="370">
        <v>346</v>
      </c>
      <c r="J442" s="3">
        <v>1</v>
      </c>
      <c r="P442" s="46">
        <v>1</v>
      </c>
      <c r="W442" s="254" t="s">
        <v>3235</v>
      </c>
      <c r="X442" s="254" t="s">
        <v>3235</v>
      </c>
      <c r="Y442" s="1257"/>
      <c r="Z442" s="211" t="s">
        <v>3539</v>
      </c>
      <c r="AA442" s="11"/>
      <c r="AB442" s="11"/>
      <c r="AC442" s="11"/>
      <c r="AD442" s="230" t="s">
        <v>3543</v>
      </c>
      <c r="AI442" s="788" t="s">
        <v>2981</v>
      </c>
      <c r="BB442" s="1215"/>
      <c r="BH442" s="11" t="s">
        <v>3540</v>
      </c>
      <c r="BI442" s="3">
        <v>-24</v>
      </c>
      <c r="BL442" s="3">
        <v>10</v>
      </c>
      <c r="BO442" s="4"/>
      <c r="BQ442" s="11" t="s">
        <v>3541</v>
      </c>
      <c r="BR442" s="4">
        <v>94</v>
      </c>
      <c r="BU442" s="4">
        <v>20</v>
      </c>
      <c r="BZ442" s="11" t="s">
        <v>3049</v>
      </c>
      <c r="CA442" s="4">
        <v>153</v>
      </c>
      <c r="CD442" s="4">
        <v>30</v>
      </c>
      <c r="CI442" s="6" t="s">
        <v>3542</v>
      </c>
      <c r="CJ442" s="4">
        <v>49</v>
      </c>
      <c r="CM442" s="4">
        <v>40</v>
      </c>
    </row>
    <row r="443" spans="1:102" ht="45" x14ac:dyDescent="0.25">
      <c r="A443" s="3">
        <v>444</v>
      </c>
      <c r="B443" s="3">
        <v>33203</v>
      </c>
      <c r="C443" s="21">
        <v>332</v>
      </c>
      <c r="D443" s="904" t="s">
        <v>469</v>
      </c>
      <c r="E443" s="64" t="s">
        <v>1797</v>
      </c>
      <c r="G443" s="370">
        <v>296</v>
      </c>
      <c r="J443" s="3">
        <v>1</v>
      </c>
      <c r="P443" s="46">
        <v>1</v>
      </c>
      <c r="W443" s="254" t="s">
        <v>3235</v>
      </c>
      <c r="X443" s="254" t="s">
        <v>3235</v>
      </c>
      <c r="Y443" s="1257"/>
      <c r="Z443" s="211" t="s">
        <v>3539</v>
      </c>
      <c r="AA443" s="11"/>
      <c r="AB443" s="11"/>
      <c r="AC443" s="11"/>
      <c r="AD443" s="230" t="s">
        <v>1312</v>
      </c>
      <c r="AI443" s="788" t="s">
        <v>2981</v>
      </c>
      <c r="BB443" s="1215"/>
      <c r="BH443" s="11" t="s">
        <v>3540</v>
      </c>
      <c r="BI443" s="3">
        <v>-28</v>
      </c>
      <c r="BL443" s="3">
        <v>10</v>
      </c>
      <c r="BO443" s="4"/>
      <c r="BQ443" s="11" t="s">
        <v>3541</v>
      </c>
      <c r="BR443" s="4">
        <v>29</v>
      </c>
      <c r="BU443" s="4">
        <v>20</v>
      </c>
      <c r="BZ443" s="11" t="s">
        <v>3049</v>
      </c>
      <c r="CA443" s="4">
        <v>14</v>
      </c>
      <c r="CD443" s="4">
        <v>30</v>
      </c>
      <c r="CI443" s="6" t="s">
        <v>3542</v>
      </c>
      <c r="CJ443" s="4">
        <v>37</v>
      </c>
      <c r="CM443" s="4">
        <v>40</v>
      </c>
    </row>
    <row r="444" spans="1:102" ht="60.75" customHeight="1" x14ac:dyDescent="0.25">
      <c r="A444" s="3">
        <v>445</v>
      </c>
      <c r="B444" s="3">
        <v>33204</v>
      </c>
      <c r="C444" s="21">
        <v>332</v>
      </c>
      <c r="D444" s="904" t="s">
        <v>469</v>
      </c>
      <c r="E444" s="64" t="s">
        <v>1799</v>
      </c>
      <c r="G444" s="370">
        <v>290</v>
      </c>
      <c r="J444" s="3">
        <v>1</v>
      </c>
      <c r="P444" s="46">
        <v>1</v>
      </c>
      <c r="W444" s="254" t="s">
        <v>3235</v>
      </c>
      <c r="X444" s="254" t="s">
        <v>3235</v>
      </c>
      <c r="Y444" s="1257"/>
      <c r="Z444" s="211" t="s">
        <v>3539</v>
      </c>
      <c r="AA444" s="11"/>
      <c r="AB444" s="11"/>
      <c r="AC444" s="11"/>
      <c r="AD444" s="230" t="s">
        <v>1829</v>
      </c>
      <c r="AE444" s="688">
        <v>38596</v>
      </c>
      <c r="AF444" s="6" t="s">
        <v>3544</v>
      </c>
      <c r="AI444" s="788" t="s">
        <v>2981</v>
      </c>
      <c r="BB444" s="1215"/>
      <c r="BH444" s="11" t="s">
        <v>3540</v>
      </c>
      <c r="BI444" s="3">
        <v>-58</v>
      </c>
      <c r="BL444" s="3">
        <v>10</v>
      </c>
      <c r="BO444" s="4"/>
      <c r="BQ444" s="11" t="s">
        <v>3541</v>
      </c>
      <c r="BR444" s="4">
        <v>47</v>
      </c>
      <c r="BU444" s="4">
        <v>20</v>
      </c>
      <c r="BZ444" s="11" t="s">
        <v>3049</v>
      </c>
      <c r="CA444" s="4" t="s">
        <v>3545</v>
      </c>
      <c r="CD444" s="4">
        <v>30</v>
      </c>
      <c r="CI444" s="6" t="s">
        <v>3542</v>
      </c>
      <c r="CJ444" s="4">
        <v>33</v>
      </c>
      <c r="CM444" s="4">
        <v>40</v>
      </c>
    </row>
    <row r="445" spans="1:102" ht="30" x14ac:dyDescent="0.25">
      <c r="A445" s="3">
        <v>450</v>
      </c>
      <c r="B445" s="3">
        <v>337</v>
      </c>
      <c r="C445" s="21">
        <v>337</v>
      </c>
      <c r="D445" s="921" t="s">
        <v>475</v>
      </c>
      <c r="G445" s="373"/>
      <c r="H445" s="47"/>
      <c r="I445" s="246"/>
      <c r="K445" s="3">
        <v>1</v>
      </c>
      <c r="O445" s="3">
        <v>1</v>
      </c>
      <c r="W445" s="438"/>
      <c r="X445" s="438"/>
      <c r="Y445" s="1258"/>
      <c r="Z445" s="212" t="s">
        <v>3546</v>
      </c>
      <c r="AA445" s="11"/>
      <c r="AB445" s="11" t="s">
        <v>3547</v>
      </c>
      <c r="AC445" s="11"/>
      <c r="AD445" s="366"/>
      <c r="AE445" s="51"/>
      <c r="AF445" s="51"/>
      <c r="AG445" s="52"/>
      <c r="AH445" s="52"/>
      <c r="AI445" s="576" t="s">
        <v>3548</v>
      </c>
      <c r="AK445" s="6" t="s">
        <v>3549</v>
      </c>
      <c r="AN445" s="4">
        <v>6</v>
      </c>
      <c r="BB445" s="1231"/>
      <c r="BC445" s="3">
        <v>1</v>
      </c>
      <c r="BN445" s="211" t="s">
        <v>3054</v>
      </c>
      <c r="BO445" s="4">
        <v>1.0999999999999996</v>
      </c>
      <c r="BQ445" s="11" t="s">
        <v>3049</v>
      </c>
      <c r="BR445" s="4">
        <v>17</v>
      </c>
      <c r="BU445" s="4">
        <v>220</v>
      </c>
    </row>
    <row r="446" spans="1:102" ht="30" x14ac:dyDescent="0.25">
      <c r="A446" s="3">
        <v>451</v>
      </c>
      <c r="B446" s="3">
        <v>338</v>
      </c>
      <c r="C446" s="21">
        <v>338</v>
      </c>
      <c r="D446" s="921" t="s">
        <v>476</v>
      </c>
      <c r="G446" s="373"/>
      <c r="H446" s="47"/>
      <c r="I446" s="246"/>
      <c r="K446" s="3">
        <v>1</v>
      </c>
      <c r="O446" s="3">
        <v>1</v>
      </c>
      <c r="W446" s="438"/>
      <c r="X446" s="438"/>
      <c r="Y446" s="1258"/>
      <c r="Z446" s="212" t="s">
        <v>3546</v>
      </c>
      <c r="AA446" s="11"/>
      <c r="AB446" s="11" t="s">
        <v>3547</v>
      </c>
      <c r="AC446" s="11"/>
      <c r="AD446" s="366"/>
      <c r="AE446" s="51"/>
      <c r="AF446" s="51"/>
      <c r="AG446" s="52"/>
      <c r="AH446" s="52"/>
      <c r="AI446" s="788" t="s">
        <v>2981</v>
      </c>
      <c r="BB446" s="1232"/>
      <c r="BO446" s="4"/>
      <c r="BQ446" s="11" t="s">
        <v>3049</v>
      </c>
      <c r="BR446" s="4">
        <v>6</v>
      </c>
      <c r="BT446" s="14">
        <v>20</v>
      </c>
    </row>
    <row r="447" spans="1:102" ht="30" x14ac:dyDescent="0.25">
      <c r="A447" s="3">
        <v>452</v>
      </c>
      <c r="B447" s="3">
        <v>339</v>
      </c>
      <c r="C447" s="21">
        <v>339</v>
      </c>
      <c r="D447" s="921" t="s">
        <v>477</v>
      </c>
      <c r="G447" s="373"/>
      <c r="H447" s="47"/>
      <c r="I447" s="246"/>
      <c r="K447" s="3">
        <v>1</v>
      </c>
      <c r="O447" s="3">
        <v>1</v>
      </c>
      <c r="W447" s="438"/>
      <c r="X447" s="438"/>
      <c r="Y447" s="1258"/>
      <c r="Z447" s="212" t="s">
        <v>3546</v>
      </c>
      <c r="AA447" s="11"/>
      <c r="AB447" s="11" t="s">
        <v>3547</v>
      </c>
      <c r="AC447" s="11"/>
      <c r="AD447" s="366"/>
      <c r="AE447" s="51"/>
      <c r="AF447" s="51"/>
      <c r="AG447" s="52"/>
      <c r="AH447" s="52"/>
      <c r="AI447" s="788" t="s">
        <v>2981</v>
      </c>
      <c r="BB447" s="1232"/>
      <c r="BO447" s="4"/>
      <c r="BQ447" s="11" t="s">
        <v>3049</v>
      </c>
      <c r="BR447" s="4">
        <v>7</v>
      </c>
      <c r="BT447" s="14">
        <v>20</v>
      </c>
    </row>
    <row r="448" spans="1:102" ht="68.25" customHeight="1" x14ac:dyDescent="0.25">
      <c r="A448" s="3">
        <v>453</v>
      </c>
      <c r="B448" s="3">
        <v>340</v>
      </c>
      <c r="C448" s="21">
        <v>340</v>
      </c>
      <c r="D448" s="898" t="s">
        <v>478</v>
      </c>
      <c r="G448" s="373"/>
      <c r="H448" s="47"/>
      <c r="I448" s="246"/>
      <c r="W448" s="254" t="s">
        <v>2962</v>
      </c>
      <c r="X448" s="254" t="s">
        <v>2962</v>
      </c>
      <c r="Y448" s="1257"/>
      <c r="Z448" s="211" t="s">
        <v>3043</v>
      </c>
      <c r="AA448" s="11"/>
      <c r="AB448" s="11"/>
      <c r="AC448" s="11"/>
      <c r="AD448" s="366"/>
      <c r="AE448" s="51"/>
      <c r="AF448" s="51"/>
      <c r="AG448" s="52"/>
      <c r="AH448" s="52"/>
      <c r="AI448" s="850" t="s">
        <v>3123</v>
      </c>
      <c r="BB448" s="1233"/>
      <c r="BH448" s="11" t="s">
        <v>3550</v>
      </c>
      <c r="BI448" s="3">
        <v>-36</v>
      </c>
      <c r="BL448" s="3">
        <v>10</v>
      </c>
      <c r="BO448" s="4"/>
      <c r="CW448" s="3">
        <v>2</v>
      </c>
    </row>
    <row r="449" spans="1:102" ht="38.25" customHeight="1" x14ac:dyDescent="0.25">
      <c r="A449" s="3">
        <v>454</v>
      </c>
      <c r="B449" s="3">
        <v>340</v>
      </c>
      <c r="C449" s="21">
        <v>340</v>
      </c>
      <c r="D449" s="898" t="s">
        <v>478</v>
      </c>
      <c r="G449" s="373"/>
      <c r="H449" s="47"/>
      <c r="I449" s="246"/>
      <c r="W449" s="254" t="s">
        <v>2962</v>
      </c>
      <c r="X449" s="254" t="s">
        <v>2962</v>
      </c>
      <c r="Y449" s="1257"/>
      <c r="Z449" s="211" t="s">
        <v>3043</v>
      </c>
      <c r="AA449" s="11"/>
      <c r="AB449" s="11"/>
      <c r="AC449" s="11"/>
      <c r="AD449" s="366"/>
      <c r="AE449" s="51"/>
      <c r="AF449" s="51"/>
      <c r="AG449" s="52"/>
      <c r="AH449" s="52"/>
      <c r="AI449" s="850" t="s">
        <v>3123</v>
      </c>
      <c r="BB449" s="1233"/>
      <c r="BH449" s="11" t="s">
        <v>3551</v>
      </c>
      <c r="BI449" s="3">
        <v>-27</v>
      </c>
      <c r="BL449" s="3">
        <v>10</v>
      </c>
      <c r="BO449" s="4"/>
      <c r="CW449" s="3">
        <v>2</v>
      </c>
    </row>
    <row r="450" spans="1:102" ht="30" x14ac:dyDescent="0.25">
      <c r="A450" s="3">
        <v>455</v>
      </c>
      <c r="B450" s="3">
        <v>341</v>
      </c>
      <c r="C450" s="21">
        <v>341</v>
      </c>
      <c r="D450" s="909" t="s">
        <v>481</v>
      </c>
      <c r="G450" s="370">
        <v>32</v>
      </c>
      <c r="W450" s="254" t="s">
        <v>2962</v>
      </c>
      <c r="X450" s="254" t="s">
        <v>2962</v>
      </c>
      <c r="Y450" s="1257"/>
      <c r="Z450" s="211" t="s">
        <v>3043</v>
      </c>
      <c r="AA450" s="11"/>
      <c r="AB450" s="11"/>
      <c r="AC450" s="11"/>
      <c r="AD450" s="697"/>
      <c r="AE450" s="73"/>
      <c r="AF450" s="73"/>
      <c r="AG450" s="167"/>
      <c r="AH450" s="167"/>
      <c r="AI450" s="576" t="s">
        <v>3548</v>
      </c>
      <c r="AK450" s="6" t="s">
        <v>3552</v>
      </c>
      <c r="AL450" s="222">
        <v>10</v>
      </c>
      <c r="AM450" s="222"/>
      <c r="AN450" s="222"/>
      <c r="AO450" s="222"/>
      <c r="AP450" s="222"/>
      <c r="AQ450" s="222"/>
      <c r="AR450" s="222">
        <v>6802</v>
      </c>
      <c r="AS450" s="222">
        <v>3212</v>
      </c>
      <c r="AT450" s="222"/>
      <c r="AU450" s="222"/>
      <c r="AV450" s="4" t="s">
        <v>3553</v>
      </c>
      <c r="AW450" s="222">
        <v>105</v>
      </c>
      <c r="AX450" s="4">
        <v>1680</v>
      </c>
      <c r="AY450" s="4" t="s">
        <v>3554</v>
      </c>
      <c r="AZ450" s="223">
        <v>225</v>
      </c>
      <c r="BA450" s="223">
        <v>3360</v>
      </c>
      <c r="BB450" s="1205">
        <v>1</v>
      </c>
      <c r="BO450" s="4"/>
    </row>
    <row r="451" spans="1:102" ht="60" x14ac:dyDescent="0.25">
      <c r="A451" s="3">
        <v>456</v>
      </c>
      <c r="B451" s="3">
        <v>342</v>
      </c>
      <c r="C451" s="21">
        <v>342</v>
      </c>
      <c r="D451" s="909" t="s">
        <v>481</v>
      </c>
      <c r="G451" s="370">
        <v>32</v>
      </c>
      <c r="W451" s="254" t="s">
        <v>2962</v>
      </c>
      <c r="X451" s="254" t="s">
        <v>2962</v>
      </c>
      <c r="Y451" s="1257"/>
      <c r="Z451" s="211" t="s">
        <v>3043</v>
      </c>
      <c r="AA451" s="11"/>
      <c r="AB451" s="11"/>
      <c r="AC451" s="11"/>
      <c r="AD451" s="687" t="s">
        <v>1829</v>
      </c>
      <c r="AE451" s="6" t="s">
        <v>3555</v>
      </c>
      <c r="AI451" s="576" t="s">
        <v>3548</v>
      </c>
      <c r="AJ451" s="54" t="s">
        <v>3556</v>
      </c>
      <c r="AK451" s="6" t="s">
        <v>3557</v>
      </c>
      <c r="AL451" s="222"/>
      <c r="AM451" s="222"/>
      <c r="AN451" s="222"/>
      <c r="AO451" s="222"/>
      <c r="AP451" s="222"/>
      <c r="AQ451" s="222"/>
      <c r="AR451" s="222">
        <v>6924</v>
      </c>
      <c r="AS451" s="222">
        <v>3201</v>
      </c>
      <c r="AT451" s="222"/>
      <c r="AU451" s="222"/>
      <c r="AV451" s="4" t="s">
        <v>3553</v>
      </c>
      <c r="AW451" s="222">
        <v>80</v>
      </c>
      <c r="AX451" s="4">
        <v>1680</v>
      </c>
      <c r="AY451" s="4" t="s">
        <v>3554</v>
      </c>
      <c r="AZ451" s="223">
        <v>167.5</v>
      </c>
      <c r="BA451" s="223">
        <v>1740</v>
      </c>
      <c r="BB451" s="1213"/>
      <c r="BH451" s="11" t="s">
        <v>3558</v>
      </c>
      <c r="BI451" s="3">
        <v>-21</v>
      </c>
      <c r="BL451" s="3">
        <v>10</v>
      </c>
      <c r="BO451" s="4"/>
      <c r="CW451" s="3">
        <v>2</v>
      </c>
    </row>
    <row r="452" spans="1:102" s="57" customFormat="1" ht="39.75" customHeight="1" x14ac:dyDescent="0.25">
      <c r="A452" s="63">
        <v>457</v>
      </c>
      <c r="B452" s="63">
        <v>343</v>
      </c>
      <c r="C452" s="45">
        <v>343</v>
      </c>
      <c r="D452" s="900" t="s">
        <v>486</v>
      </c>
      <c r="E452" s="201"/>
      <c r="F452" s="72"/>
      <c r="G452" s="376"/>
      <c r="H452" s="63"/>
      <c r="I452" s="202"/>
      <c r="J452" s="63"/>
      <c r="K452" s="63"/>
      <c r="L452" s="63"/>
      <c r="M452" s="63"/>
      <c r="N452" s="63"/>
      <c r="O452" s="63"/>
      <c r="P452" s="63"/>
      <c r="Q452" s="63"/>
      <c r="R452" s="63"/>
      <c r="S452" s="63"/>
      <c r="T452" s="63"/>
      <c r="U452" s="63"/>
      <c r="V452" s="500"/>
      <c r="W452" s="439" t="s">
        <v>2962</v>
      </c>
      <c r="X452" s="439" t="s">
        <v>2962</v>
      </c>
      <c r="Y452" s="1259"/>
      <c r="Z452" s="216"/>
      <c r="AA452" s="221"/>
      <c r="AB452" s="221"/>
      <c r="AC452" s="221"/>
      <c r="AD452" s="689"/>
      <c r="AE452" s="62"/>
      <c r="AF452" s="62"/>
      <c r="AG452" s="55"/>
      <c r="AH452" s="55"/>
      <c r="AI452" s="851"/>
      <c r="AJ452" s="53"/>
      <c r="AK452" s="62"/>
      <c r="AL452" s="1112"/>
      <c r="AM452" s="1112"/>
      <c r="AN452" s="1112"/>
      <c r="AO452" s="1112"/>
      <c r="AP452" s="1112"/>
      <c r="AQ452" s="1112"/>
      <c r="AR452" s="1112"/>
      <c r="AS452" s="1112"/>
      <c r="AT452" s="1112"/>
      <c r="AU452" s="1112"/>
      <c r="AV452" s="62"/>
      <c r="AW452" s="1112"/>
      <c r="AX452" s="55"/>
      <c r="AY452" s="55"/>
      <c r="AZ452" s="1353"/>
      <c r="BA452" s="63"/>
      <c r="BB452" s="33"/>
      <c r="BC452" s="63"/>
      <c r="BD452" s="1203"/>
      <c r="BE452" s="216"/>
      <c r="BF452" s="63"/>
      <c r="BG452" s="193"/>
      <c r="BH452" s="221"/>
      <c r="BI452" s="63"/>
      <c r="BJ452" s="193"/>
      <c r="BK452" s="200"/>
      <c r="BL452" s="63"/>
      <c r="BM452" s="63"/>
      <c r="BN452" s="216"/>
      <c r="BO452" s="55"/>
      <c r="BP452" s="221"/>
      <c r="BQ452" s="221"/>
      <c r="BR452" s="55"/>
      <c r="BS452" s="221"/>
      <c r="BT452" s="72"/>
      <c r="BU452" s="55"/>
      <c r="BV452" s="55"/>
      <c r="BW452" s="216"/>
      <c r="BX452" s="55"/>
      <c r="BY452" s="221"/>
      <c r="BZ452" s="221"/>
      <c r="CA452" s="55"/>
      <c r="CB452" s="221"/>
      <c r="CC452" s="72"/>
      <c r="CD452" s="55"/>
      <c r="CE452" s="55"/>
      <c r="CF452" s="216"/>
      <c r="CG452" s="55"/>
      <c r="CH452" s="221"/>
      <c r="CI452" s="62"/>
      <c r="CJ452" s="55"/>
      <c r="CK452" s="221"/>
      <c r="CL452" s="72"/>
      <c r="CM452" s="55"/>
      <c r="CN452" s="55"/>
      <c r="CP452" s="55"/>
      <c r="CQ452" s="55"/>
      <c r="CR452" s="55"/>
      <c r="CS452" s="62"/>
      <c r="CT452" s="55"/>
      <c r="CU452" s="55"/>
      <c r="CV452" s="200"/>
      <c r="CW452" s="63"/>
      <c r="CX452" s="63"/>
    </row>
    <row r="453" spans="1:102" ht="30" x14ac:dyDescent="0.25">
      <c r="A453" s="3">
        <v>458</v>
      </c>
      <c r="B453" s="3">
        <v>344</v>
      </c>
      <c r="C453" s="21">
        <v>344</v>
      </c>
      <c r="D453" s="898" t="s">
        <v>3559</v>
      </c>
      <c r="G453" s="386">
        <v>1416</v>
      </c>
      <c r="H453" s="47"/>
      <c r="I453" s="246"/>
      <c r="K453" s="46">
        <v>1</v>
      </c>
      <c r="S453" s="3">
        <v>1</v>
      </c>
      <c r="W453" s="436" t="s">
        <v>3320</v>
      </c>
      <c r="X453" s="436" t="s">
        <v>3320</v>
      </c>
      <c r="Y453" s="1256"/>
      <c r="Z453" s="211" t="s">
        <v>3560</v>
      </c>
      <c r="AA453" s="11"/>
      <c r="AB453" s="11" t="s">
        <v>3561</v>
      </c>
      <c r="AC453" s="11"/>
      <c r="AD453" s="687"/>
      <c r="AE453" s="6" t="s">
        <v>3562</v>
      </c>
      <c r="AI453" s="576" t="s">
        <v>3548</v>
      </c>
      <c r="AK453" s="6" t="s">
        <v>3563</v>
      </c>
      <c r="AL453" s="222">
        <v>54</v>
      </c>
      <c r="AM453" s="222"/>
      <c r="AN453" s="222">
        <v>27</v>
      </c>
      <c r="AO453" s="222"/>
      <c r="AP453" s="222"/>
      <c r="AQ453" s="222"/>
      <c r="AR453" s="222"/>
      <c r="AS453" s="222"/>
      <c r="AT453" s="222">
        <v>8</v>
      </c>
      <c r="AU453" s="222"/>
      <c r="AV453" s="4" t="s">
        <v>3564</v>
      </c>
      <c r="AW453" s="222">
        <v>5</v>
      </c>
      <c r="AX453" s="222"/>
      <c r="AY453" s="6" t="s">
        <v>3565</v>
      </c>
      <c r="AZ453" s="223">
        <v>6</v>
      </c>
      <c r="BA453" s="223"/>
      <c r="BB453" s="1205"/>
      <c r="BC453" s="3">
        <v>1</v>
      </c>
      <c r="BE453" s="211" t="s">
        <v>3566</v>
      </c>
      <c r="BF453" s="3">
        <v>-3</v>
      </c>
      <c r="BL453" s="3">
        <v>1</v>
      </c>
      <c r="BN453" s="211" t="s">
        <v>3054</v>
      </c>
      <c r="BO453" s="4">
        <v>7</v>
      </c>
      <c r="BU453" s="4">
        <v>20</v>
      </c>
      <c r="CF453" s="211" t="s">
        <v>2979</v>
      </c>
      <c r="CG453" s="4">
        <v>0</v>
      </c>
      <c r="CL453" s="14">
        <v>4</v>
      </c>
    </row>
    <row r="454" spans="1:102" ht="45" x14ac:dyDescent="0.25">
      <c r="A454" s="3">
        <v>459</v>
      </c>
      <c r="B454" s="3">
        <v>344</v>
      </c>
      <c r="C454" s="21">
        <v>344</v>
      </c>
      <c r="D454" s="898" t="s">
        <v>3559</v>
      </c>
      <c r="G454" s="386">
        <v>1416</v>
      </c>
      <c r="H454" s="47"/>
      <c r="I454" s="246"/>
      <c r="K454" s="46">
        <v>1</v>
      </c>
      <c r="S454" s="3">
        <v>1</v>
      </c>
      <c r="W454" s="436" t="s">
        <v>3320</v>
      </c>
      <c r="X454" s="436" t="s">
        <v>3320</v>
      </c>
      <c r="Y454" s="1256"/>
      <c r="Z454" s="211" t="s">
        <v>3560</v>
      </c>
      <c r="AA454" s="11"/>
      <c r="AB454" s="11" t="s">
        <v>3561</v>
      </c>
      <c r="AC454" s="11"/>
      <c r="AD454" s="687"/>
      <c r="AE454" s="6" t="s">
        <v>3562</v>
      </c>
      <c r="AI454" s="576" t="s">
        <v>3548</v>
      </c>
      <c r="AK454" s="6" t="s">
        <v>3567</v>
      </c>
      <c r="AL454" s="222">
        <v>51</v>
      </c>
      <c r="AM454" s="222"/>
      <c r="AN454" s="222">
        <v>32</v>
      </c>
      <c r="AO454" s="222"/>
      <c r="AP454" s="222"/>
      <c r="AQ454" s="222"/>
      <c r="AR454" s="222"/>
      <c r="AS454" s="222"/>
      <c r="AT454" s="222">
        <v>6</v>
      </c>
      <c r="AU454" s="222"/>
      <c r="AV454" s="4" t="s">
        <v>3564</v>
      </c>
      <c r="AW454" s="222">
        <v>9</v>
      </c>
      <c r="AX454" s="222"/>
      <c r="AY454" s="6"/>
      <c r="AZ454" s="161"/>
      <c r="BA454" s="161"/>
      <c r="BB454" s="1205"/>
      <c r="BC454" s="3">
        <v>1</v>
      </c>
      <c r="BE454" s="211" t="s">
        <v>3566</v>
      </c>
      <c r="BF454" s="3">
        <v>3</v>
      </c>
      <c r="BL454" s="3">
        <v>1</v>
      </c>
      <c r="BN454" s="211" t="s">
        <v>3054</v>
      </c>
      <c r="BO454" s="4">
        <v>4</v>
      </c>
      <c r="BU454" s="4">
        <v>20</v>
      </c>
      <c r="CF454" s="211" t="s">
        <v>2979</v>
      </c>
      <c r="CG454" s="4">
        <v>1</v>
      </c>
      <c r="CL454" s="14">
        <v>4</v>
      </c>
    </row>
    <row r="455" spans="1:102" ht="45" x14ac:dyDescent="0.25">
      <c r="A455" s="3">
        <v>460</v>
      </c>
      <c r="B455" s="3">
        <v>344</v>
      </c>
      <c r="C455" s="21">
        <v>344</v>
      </c>
      <c r="D455" s="898" t="s">
        <v>3559</v>
      </c>
      <c r="G455" s="386">
        <v>1416</v>
      </c>
      <c r="H455" s="47"/>
      <c r="I455" s="246"/>
      <c r="K455" s="46">
        <v>1</v>
      </c>
      <c r="S455" s="3">
        <v>1</v>
      </c>
      <c r="W455" s="436" t="s">
        <v>3320</v>
      </c>
      <c r="X455" s="436" t="s">
        <v>3320</v>
      </c>
      <c r="Y455" s="1256"/>
      <c r="Z455" s="211" t="s">
        <v>3560</v>
      </c>
      <c r="AA455" s="11"/>
      <c r="AB455" s="11" t="s">
        <v>3561</v>
      </c>
      <c r="AC455" s="11"/>
      <c r="AD455" s="687"/>
      <c r="AE455" s="61" t="s">
        <v>3562</v>
      </c>
      <c r="AF455" s="61"/>
      <c r="AG455" s="66"/>
      <c r="AH455" s="66"/>
      <c r="AI455" s="576" t="s">
        <v>3548</v>
      </c>
      <c r="AK455" s="6" t="s">
        <v>3568</v>
      </c>
      <c r="AL455" s="222">
        <v>40</v>
      </c>
      <c r="AM455" s="222"/>
      <c r="AN455" s="222">
        <v>8</v>
      </c>
      <c r="AO455" s="222"/>
      <c r="AP455" s="222"/>
      <c r="AQ455" s="222"/>
      <c r="AR455" s="222"/>
      <c r="AS455" s="222"/>
      <c r="AT455" s="222">
        <v>16</v>
      </c>
      <c r="AU455" s="222"/>
      <c r="AV455" s="4" t="s">
        <v>3564</v>
      </c>
      <c r="AW455" s="222">
        <v>36</v>
      </c>
      <c r="AX455" s="222"/>
      <c r="AY455" s="6"/>
      <c r="AZ455" s="161"/>
      <c r="BA455" s="161"/>
      <c r="BB455" s="1205"/>
      <c r="BC455" s="3">
        <v>1</v>
      </c>
      <c r="BE455" s="211" t="s">
        <v>3344</v>
      </c>
      <c r="BF455" s="3">
        <v>0</v>
      </c>
      <c r="BL455" s="3">
        <v>1</v>
      </c>
      <c r="BN455" s="211" t="s">
        <v>3054</v>
      </c>
      <c r="BO455" s="4">
        <v>6</v>
      </c>
      <c r="BU455" s="4">
        <v>20</v>
      </c>
      <c r="CF455" s="211" t="s">
        <v>2979</v>
      </c>
      <c r="CG455" s="4">
        <v>9</v>
      </c>
      <c r="CL455" s="14">
        <v>4</v>
      </c>
    </row>
    <row r="456" spans="1:102" ht="45" x14ac:dyDescent="0.25">
      <c r="A456" s="3">
        <v>461</v>
      </c>
      <c r="B456" s="3">
        <v>344</v>
      </c>
      <c r="C456" s="21">
        <v>344</v>
      </c>
      <c r="D456" s="898" t="s">
        <v>3559</v>
      </c>
      <c r="G456" s="386">
        <v>1416</v>
      </c>
      <c r="H456" s="47"/>
      <c r="I456" s="246"/>
      <c r="K456" s="46">
        <v>1</v>
      </c>
      <c r="S456" s="3">
        <v>1</v>
      </c>
      <c r="W456" s="436" t="s">
        <v>3320</v>
      </c>
      <c r="X456" s="436" t="s">
        <v>3320</v>
      </c>
      <c r="Y456" s="1256"/>
      <c r="Z456" s="211" t="s">
        <v>3560</v>
      </c>
      <c r="AA456" s="11"/>
      <c r="AB456" s="11" t="s">
        <v>3561</v>
      </c>
      <c r="AC456" s="11"/>
      <c r="AD456" s="687"/>
      <c r="AE456" s="6" t="s">
        <v>3562</v>
      </c>
      <c r="AI456" s="576" t="s">
        <v>3548</v>
      </c>
      <c r="AK456" s="6" t="s">
        <v>3569</v>
      </c>
      <c r="AL456" s="222">
        <v>30</v>
      </c>
      <c r="AM456" s="222"/>
      <c r="AN456" s="222">
        <v>6</v>
      </c>
      <c r="AO456" s="222"/>
      <c r="AP456" s="222"/>
      <c r="AQ456" s="222"/>
      <c r="AR456" s="222"/>
      <c r="AS456" s="222"/>
      <c r="AT456" s="222">
        <v>27</v>
      </c>
      <c r="AU456" s="222"/>
      <c r="AV456" s="4" t="s">
        <v>3564</v>
      </c>
      <c r="AW456" s="222">
        <v>33</v>
      </c>
      <c r="AX456" s="222"/>
      <c r="AY456" s="6"/>
      <c r="AZ456" s="161"/>
      <c r="BA456" s="161"/>
      <c r="BB456" s="1205"/>
      <c r="BC456" s="3">
        <v>1</v>
      </c>
      <c r="BE456" s="211" t="s">
        <v>3344</v>
      </c>
      <c r="BF456" s="3">
        <v>10</v>
      </c>
      <c r="BL456" s="3">
        <v>1</v>
      </c>
      <c r="BN456" s="211" t="s">
        <v>3054</v>
      </c>
      <c r="BO456" s="4">
        <v>8</v>
      </c>
      <c r="BU456" s="4">
        <v>20</v>
      </c>
      <c r="CF456" s="211" t="s">
        <v>2979</v>
      </c>
      <c r="CG456" s="4">
        <v>-2</v>
      </c>
      <c r="CL456" s="14">
        <v>4</v>
      </c>
    </row>
    <row r="457" spans="1:102" s="57" customFormat="1" ht="79.5" customHeight="1" x14ac:dyDescent="0.25">
      <c r="A457" s="63">
        <v>462</v>
      </c>
      <c r="B457" s="63">
        <v>345</v>
      </c>
      <c r="C457" s="45">
        <v>345</v>
      </c>
      <c r="D457" s="900" t="s">
        <v>492</v>
      </c>
      <c r="E457" s="201"/>
      <c r="F457" s="72"/>
      <c r="G457" s="376"/>
      <c r="H457" s="63"/>
      <c r="I457" s="202"/>
      <c r="J457" s="63"/>
      <c r="K457" s="63"/>
      <c r="L457" s="63"/>
      <c r="M457" s="63"/>
      <c r="N457" s="63"/>
      <c r="O457" s="63"/>
      <c r="P457" s="63"/>
      <c r="Q457" s="63"/>
      <c r="R457" s="63"/>
      <c r="S457" s="63"/>
      <c r="T457" s="63"/>
      <c r="U457" s="63"/>
      <c r="V457" s="500"/>
      <c r="W457" s="439" t="s">
        <v>3320</v>
      </c>
      <c r="X457" s="439" t="s">
        <v>3320</v>
      </c>
      <c r="Y457" s="1259"/>
      <c r="Z457" s="216"/>
      <c r="AA457" s="221"/>
      <c r="AB457" s="221"/>
      <c r="AC457" s="221"/>
      <c r="AD457" s="689"/>
      <c r="AE457" s="62"/>
      <c r="AF457" s="62"/>
      <c r="AG457" s="55"/>
      <c r="AH457" s="55"/>
      <c r="AI457" s="851" t="s">
        <v>3548</v>
      </c>
      <c r="AJ457" s="192"/>
      <c r="AK457" s="62" t="s">
        <v>3570</v>
      </c>
      <c r="AL457" s="55">
        <v>2</v>
      </c>
      <c r="AM457" s="55"/>
      <c r="AN457" s="55"/>
      <c r="AO457" s="55"/>
      <c r="AP457" s="55"/>
      <c r="AQ457" s="55"/>
      <c r="AR457" s="55"/>
      <c r="AS457" s="55"/>
      <c r="AT457" s="55"/>
      <c r="AU457" s="55"/>
      <c r="AV457" s="62"/>
      <c r="AW457" s="55"/>
      <c r="AX457" s="55"/>
      <c r="AY457" s="55"/>
      <c r="AZ457" s="63"/>
      <c r="BA457" s="63"/>
      <c r="BB457" s="1210"/>
      <c r="BC457" s="63"/>
      <c r="BD457" s="1203"/>
      <c r="BE457" s="216"/>
      <c r="BF457" s="63"/>
      <c r="BG457" s="193"/>
      <c r="BH457" s="221"/>
      <c r="BI457" s="63"/>
      <c r="BJ457" s="193"/>
      <c r="BK457" s="200"/>
      <c r="BL457" s="63"/>
      <c r="BM457" s="63"/>
      <c r="BN457" s="216"/>
      <c r="BO457" s="4"/>
      <c r="BP457" s="221"/>
      <c r="BQ457" s="221"/>
      <c r="BR457" s="55"/>
      <c r="BS457" s="221"/>
      <c r="BT457" s="72"/>
      <c r="BU457" s="55"/>
      <c r="BV457" s="55"/>
      <c r="BW457" s="216"/>
      <c r="BX457" s="55"/>
      <c r="BY457" s="221"/>
      <c r="BZ457" s="221"/>
      <c r="CA457" s="55"/>
      <c r="CB457" s="221"/>
      <c r="CC457" s="72"/>
      <c r="CD457" s="55"/>
      <c r="CE457" s="55"/>
      <c r="CF457" s="216"/>
      <c r="CG457" s="55"/>
      <c r="CH457" s="221"/>
      <c r="CI457" s="62"/>
      <c r="CJ457" s="55"/>
      <c r="CK457" s="221"/>
      <c r="CL457" s="72"/>
      <c r="CM457" s="55"/>
      <c r="CN457" s="55"/>
      <c r="CP457" s="55"/>
      <c r="CQ457" s="55"/>
      <c r="CR457" s="55"/>
      <c r="CS457" s="62"/>
      <c r="CT457" s="55"/>
      <c r="CU457" s="55"/>
      <c r="CV457" s="200"/>
      <c r="CW457" s="63"/>
      <c r="CX457" s="63"/>
    </row>
    <row r="458" spans="1:102" s="57" customFormat="1" ht="79.5" customHeight="1" x14ac:dyDescent="0.25">
      <c r="A458" s="63">
        <v>463</v>
      </c>
      <c r="B458" s="63">
        <v>34402</v>
      </c>
      <c r="C458" s="252"/>
      <c r="D458" s="900" t="s">
        <v>495</v>
      </c>
      <c r="E458" s="201"/>
      <c r="F458" s="72"/>
      <c r="G458" s="376"/>
      <c r="H458" s="63"/>
      <c r="I458" s="202"/>
      <c r="J458" s="63"/>
      <c r="K458" s="63"/>
      <c r="L458" s="63"/>
      <c r="M458" s="63"/>
      <c r="N458" s="63"/>
      <c r="O458" s="63"/>
      <c r="P458" s="63"/>
      <c r="Q458" s="63"/>
      <c r="R458" s="63"/>
      <c r="S458" s="63"/>
      <c r="T458" s="63"/>
      <c r="U458" s="63"/>
      <c r="V458" s="500"/>
      <c r="W458" s="439" t="s">
        <v>3320</v>
      </c>
      <c r="X458" s="439" t="s">
        <v>3320</v>
      </c>
      <c r="Y458" s="1259"/>
      <c r="Z458" s="216"/>
      <c r="AA458" s="221"/>
      <c r="AB458" s="221"/>
      <c r="AC458" s="221"/>
      <c r="AD458" s="689"/>
      <c r="AE458" s="62"/>
      <c r="AF458" s="62"/>
      <c r="AG458" s="55"/>
      <c r="AH458" s="55"/>
      <c r="AI458" s="851" t="s">
        <v>3123</v>
      </c>
      <c r="AJ458" s="192"/>
      <c r="AK458" s="62"/>
      <c r="AL458" s="55"/>
      <c r="AM458" s="55"/>
      <c r="AN458" s="55"/>
      <c r="AO458" s="55"/>
      <c r="AP458" s="55"/>
      <c r="AQ458" s="55"/>
      <c r="AR458" s="55"/>
      <c r="AS458" s="55"/>
      <c r="AT458" s="55"/>
      <c r="AU458" s="55"/>
      <c r="AV458" s="62"/>
      <c r="AW458" s="55"/>
      <c r="AX458" s="55"/>
      <c r="AY458" s="55"/>
      <c r="AZ458" s="63"/>
      <c r="BA458" s="63"/>
      <c r="BB458" s="1210"/>
      <c r="BC458" s="63"/>
      <c r="BD458" s="1203"/>
      <c r="BE458" s="216"/>
      <c r="BF458" s="63"/>
      <c r="BG458" s="193"/>
      <c r="BH458" s="221"/>
      <c r="BI458" s="63"/>
      <c r="BJ458" s="193"/>
      <c r="BK458" s="200"/>
      <c r="BL458" s="63"/>
      <c r="BM458" s="63"/>
      <c r="BN458" s="216"/>
      <c r="BO458" s="4"/>
      <c r="BP458" s="221"/>
      <c r="BQ458" s="221"/>
      <c r="BR458" s="55"/>
      <c r="BS458" s="221"/>
      <c r="BT458" s="72"/>
      <c r="BU458" s="55"/>
      <c r="BV458" s="55"/>
      <c r="BW458" s="216"/>
      <c r="BX458" s="55"/>
      <c r="BY458" s="221"/>
      <c r="BZ458" s="221"/>
      <c r="CA458" s="55"/>
      <c r="CB458" s="221"/>
      <c r="CC458" s="72"/>
      <c r="CD458" s="55"/>
      <c r="CE458" s="55"/>
      <c r="CF458" s="216"/>
      <c r="CG458" s="55"/>
      <c r="CH458" s="221"/>
      <c r="CI458" s="62"/>
      <c r="CJ458" s="55"/>
      <c r="CK458" s="221"/>
      <c r="CL458" s="72"/>
      <c r="CM458" s="55"/>
      <c r="CN458" s="55"/>
      <c r="CP458" s="55"/>
      <c r="CQ458" s="55"/>
      <c r="CR458" s="55"/>
      <c r="CS458" s="62"/>
      <c r="CT458" s="55"/>
      <c r="CU458" s="55"/>
      <c r="CV458" s="200"/>
      <c r="CW458" s="63"/>
      <c r="CX458" s="63"/>
    </row>
    <row r="459" spans="1:102" s="57" customFormat="1" ht="79.5" customHeight="1" x14ac:dyDescent="0.25">
      <c r="A459" s="63">
        <v>464</v>
      </c>
      <c r="B459" s="63">
        <v>34403</v>
      </c>
      <c r="C459" s="252"/>
      <c r="D459" s="900" t="s">
        <v>497</v>
      </c>
      <c r="E459" s="201"/>
      <c r="F459" s="72"/>
      <c r="G459" s="376"/>
      <c r="H459" s="63"/>
      <c r="I459" s="202"/>
      <c r="J459" s="63"/>
      <c r="K459" s="63"/>
      <c r="L459" s="63"/>
      <c r="M459" s="63"/>
      <c r="N459" s="63"/>
      <c r="O459" s="63"/>
      <c r="P459" s="63"/>
      <c r="Q459" s="63"/>
      <c r="R459" s="63"/>
      <c r="S459" s="63"/>
      <c r="T459" s="63"/>
      <c r="U459" s="63"/>
      <c r="V459" s="500"/>
      <c r="W459" s="439" t="s">
        <v>2962</v>
      </c>
      <c r="X459" s="439" t="s">
        <v>2962</v>
      </c>
      <c r="Y459" s="1259"/>
      <c r="Z459" s="216"/>
      <c r="AA459" s="221"/>
      <c r="AB459" s="221"/>
      <c r="AC459" s="221"/>
      <c r="AD459" s="689"/>
      <c r="AE459" s="62"/>
      <c r="AF459" s="62"/>
      <c r="AG459" s="55"/>
      <c r="AH459" s="55"/>
      <c r="AI459" s="851" t="s">
        <v>3123</v>
      </c>
      <c r="AJ459" s="192"/>
      <c r="AK459" s="62"/>
      <c r="AL459" s="55"/>
      <c r="AM459" s="55"/>
      <c r="AN459" s="55"/>
      <c r="AO459" s="55"/>
      <c r="AP459" s="55"/>
      <c r="AQ459" s="55"/>
      <c r="AR459" s="55"/>
      <c r="AS459" s="55"/>
      <c r="AT459" s="55"/>
      <c r="AU459" s="55"/>
      <c r="AV459" s="62"/>
      <c r="AW459" s="55"/>
      <c r="AX459" s="55"/>
      <c r="AY459" s="55"/>
      <c r="AZ459" s="63"/>
      <c r="BA459" s="63"/>
      <c r="BB459" s="1210"/>
      <c r="BC459" s="63"/>
      <c r="BD459" s="1203"/>
      <c r="BE459" s="216"/>
      <c r="BF459" s="63"/>
      <c r="BG459" s="193"/>
      <c r="BH459" s="221"/>
      <c r="BI459" s="63"/>
      <c r="BJ459" s="193"/>
      <c r="BK459" s="200"/>
      <c r="BL459" s="63"/>
      <c r="BM459" s="63"/>
      <c r="BN459" s="216"/>
      <c r="BO459" s="4"/>
      <c r="BP459" s="221"/>
      <c r="BQ459" s="221"/>
      <c r="BR459" s="55"/>
      <c r="BS459" s="221"/>
      <c r="BT459" s="72"/>
      <c r="BU459" s="55"/>
      <c r="BV459" s="55"/>
      <c r="BW459" s="216"/>
      <c r="BX459" s="55"/>
      <c r="BY459" s="221"/>
      <c r="BZ459" s="221"/>
      <c r="CA459" s="55"/>
      <c r="CB459" s="221"/>
      <c r="CC459" s="72"/>
      <c r="CD459" s="55"/>
      <c r="CE459" s="55"/>
      <c r="CF459" s="216"/>
      <c r="CG459" s="55"/>
      <c r="CH459" s="221"/>
      <c r="CI459" s="62"/>
      <c r="CJ459" s="55"/>
      <c r="CK459" s="221"/>
      <c r="CL459" s="72"/>
      <c r="CM459" s="55"/>
      <c r="CN459" s="55"/>
      <c r="CP459" s="55"/>
      <c r="CQ459" s="55"/>
      <c r="CR459" s="55"/>
      <c r="CS459" s="62"/>
      <c r="CT459" s="55"/>
      <c r="CU459" s="55"/>
      <c r="CV459" s="200"/>
      <c r="CW459" s="63"/>
      <c r="CX459" s="63"/>
    </row>
    <row r="460" spans="1:102" s="57" customFormat="1" ht="79.5" customHeight="1" x14ac:dyDescent="0.25">
      <c r="A460" s="63">
        <v>465</v>
      </c>
      <c r="B460" s="63">
        <v>34404</v>
      </c>
      <c r="C460" s="252"/>
      <c r="D460" s="900" t="s">
        <v>499</v>
      </c>
      <c r="E460" s="201"/>
      <c r="F460" s="72"/>
      <c r="G460" s="376"/>
      <c r="H460" s="63"/>
      <c r="I460" s="202"/>
      <c r="J460" s="63"/>
      <c r="K460" s="63"/>
      <c r="L460" s="63"/>
      <c r="M460" s="63"/>
      <c r="N460" s="63"/>
      <c r="O460" s="63"/>
      <c r="P460" s="63"/>
      <c r="Q460" s="63"/>
      <c r="R460" s="63"/>
      <c r="S460" s="63"/>
      <c r="T460" s="63"/>
      <c r="U460" s="63"/>
      <c r="V460" s="500"/>
      <c r="W460" s="439"/>
      <c r="X460" s="439"/>
      <c r="Y460" s="1259"/>
      <c r="Z460" s="216"/>
      <c r="AA460" s="221"/>
      <c r="AB460" s="221"/>
      <c r="AC460" s="221"/>
      <c r="AD460" s="689"/>
      <c r="AE460" s="62"/>
      <c r="AF460" s="62"/>
      <c r="AG460" s="55"/>
      <c r="AH460" s="55"/>
      <c r="AI460" s="851" t="s">
        <v>3123</v>
      </c>
      <c r="AJ460" s="192"/>
      <c r="AK460" s="62"/>
      <c r="AL460" s="55"/>
      <c r="AM460" s="55"/>
      <c r="AN460" s="55"/>
      <c r="AO460" s="55"/>
      <c r="AP460" s="55"/>
      <c r="AQ460" s="55"/>
      <c r="AR460" s="55"/>
      <c r="AS460" s="55"/>
      <c r="AT460" s="55"/>
      <c r="AU460" s="55"/>
      <c r="AV460" s="62"/>
      <c r="AW460" s="55"/>
      <c r="AX460" s="55"/>
      <c r="AY460" s="55"/>
      <c r="AZ460" s="63"/>
      <c r="BA460" s="63"/>
      <c r="BB460" s="1210"/>
      <c r="BC460" s="63"/>
      <c r="BD460" s="1203"/>
      <c r="BE460" s="216"/>
      <c r="BF460" s="63"/>
      <c r="BG460" s="193"/>
      <c r="BH460" s="221"/>
      <c r="BI460" s="63"/>
      <c r="BJ460" s="193"/>
      <c r="BK460" s="200"/>
      <c r="BL460" s="63"/>
      <c r="BM460" s="63"/>
      <c r="BN460" s="216"/>
      <c r="BO460" s="4"/>
      <c r="BP460" s="221"/>
      <c r="BQ460" s="221"/>
      <c r="BR460" s="55"/>
      <c r="BS460" s="221"/>
      <c r="BT460" s="72"/>
      <c r="BU460" s="55"/>
      <c r="BV460" s="55"/>
      <c r="BW460" s="216"/>
      <c r="BX460" s="55"/>
      <c r="BY460" s="221"/>
      <c r="BZ460" s="221"/>
      <c r="CA460" s="55"/>
      <c r="CB460" s="221"/>
      <c r="CC460" s="72"/>
      <c r="CD460" s="55"/>
      <c r="CE460" s="55"/>
      <c r="CF460" s="216"/>
      <c r="CG460" s="55"/>
      <c r="CH460" s="221"/>
      <c r="CI460" s="62"/>
      <c r="CJ460" s="55"/>
      <c r="CK460" s="221"/>
      <c r="CL460" s="72"/>
      <c r="CM460" s="55"/>
      <c r="CN460" s="55"/>
      <c r="CP460" s="55"/>
      <c r="CQ460" s="55"/>
      <c r="CR460" s="55"/>
      <c r="CS460" s="62"/>
      <c r="CT460" s="55"/>
      <c r="CU460" s="55"/>
      <c r="CV460" s="200"/>
      <c r="CW460" s="63"/>
      <c r="CX460" s="63"/>
    </row>
    <row r="461" spans="1:102" s="57" customFormat="1" ht="89.25" customHeight="1" x14ac:dyDescent="0.25">
      <c r="A461" s="63">
        <v>466</v>
      </c>
      <c r="B461" s="63">
        <v>34405</v>
      </c>
      <c r="C461" s="252"/>
      <c r="D461" s="900" t="s">
        <v>501</v>
      </c>
      <c r="E461" s="201"/>
      <c r="F461" s="72"/>
      <c r="G461" s="376"/>
      <c r="H461" s="63"/>
      <c r="I461" s="202"/>
      <c r="J461" s="63"/>
      <c r="K461" s="63"/>
      <c r="L461" s="63"/>
      <c r="M461" s="63"/>
      <c r="N461" s="63"/>
      <c r="O461" s="63"/>
      <c r="P461" s="63"/>
      <c r="Q461" s="63"/>
      <c r="R461" s="63"/>
      <c r="S461" s="63"/>
      <c r="T461" s="63"/>
      <c r="U461" s="63"/>
      <c r="V461" s="500"/>
      <c r="W461" s="439" t="s">
        <v>3320</v>
      </c>
      <c r="X461" s="439" t="s">
        <v>3320</v>
      </c>
      <c r="Y461" s="1259"/>
      <c r="Z461" s="216"/>
      <c r="AA461" s="221"/>
      <c r="AB461" s="221"/>
      <c r="AC461" s="221"/>
      <c r="AD461" s="689"/>
      <c r="AE461" s="62"/>
      <c r="AF461" s="62"/>
      <c r="AG461" s="55"/>
      <c r="AH461" s="55"/>
      <c r="AI461" s="851" t="s">
        <v>3123</v>
      </c>
      <c r="AJ461" s="192"/>
      <c r="AK461" s="62"/>
      <c r="AL461" s="55"/>
      <c r="AM461" s="55"/>
      <c r="AN461" s="55"/>
      <c r="AO461" s="55"/>
      <c r="AP461" s="55"/>
      <c r="AQ461" s="55"/>
      <c r="AR461" s="55"/>
      <c r="AS461" s="55"/>
      <c r="AT461" s="55"/>
      <c r="AU461" s="55"/>
      <c r="AV461" s="62"/>
      <c r="AW461" s="55"/>
      <c r="AX461" s="55"/>
      <c r="AY461" s="55"/>
      <c r="AZ461" s="63"/>
      <c r="BA461" s="63"/>
      <c r="BB461" s="1210"/>
      <c r="BC461" s="63"/>
      <c r="BD461" s="1203"/>
      <c r="BE461" s="216"/>
      <c r="BF461" s="63"/>
      <c r="BG461" s="193"/>
      <c r="BH461" s="221"/>
      <c r="BI461" s="63"/>
      <c r="BJ461" s="193"/>
      <c r="BK461" s="200"/>
      <c r="BL461" s="63"/>
      <c r="BM461" s="63"/>
      <c r="BN461" s="216"/>
      <c r="BO461" s="4"/>
      <c r="BP461" s="221"/>
      <c r="BQ461" s="221"/>
      <c r="BR461" s="55"/>
      <c r="BS461" s="221"/>
      <c r="BT461" s="72"/>
      <c r="BU461" s="55"/>
      <c r="BV461" s="55"/>
      <c r="BW461" s="216"/>
      <c r="BX461" s="55"/>
      <c r="BY461" s="221"/>
      <c r="BZ461" s="221"/>
      <c r="CA461" s="55"/>
      <c r="CB461" s="221"/>
      <c r="CC461" s="72"/>
      <c r="CD461" s="55"/>
      <c r="CE461" s="55"/>
      <c r="CF461" s="216"/>
      <c r="CG461" s="55"/>
      <c r="CH461" s="221"/>
      <c r="CI461" s="62"/>
      <c r="CJ461" s="55"/>
      <c r="CK461" s="221"/>
      <c r="CL461" s="72"/>
      <c r="CM461" s="55"/>
      <c r="CN461" s="55"/>
      <c r="CP461" s="55"/>
      <c r="CQ461" s="55"/>
      <c r="CR461" s="55"/>
      <c r="CS461" s="62"/>
      <c r="CT461" s="55"/>
      <c r="CU461" s="55"/>
      <c r="CV461" s="200"/>
      <c r="CW461" s="63"/>
      <c r="CX461" s="63"/>
    </row>
    <row r="462" spans="1:102" s="57" customFormat="1" ht="79.5" customHeight="1" x14ac:dyDescent="0.25">
      <c r="A462" s="63">
        <v>467</v>
      </c>
      <c r="B462" s="63">
        <v>34406</v>
      </c>
      <c r="C462" s="252"/>
      <c r="D462" s="900" t="s">
        <v>503</v>
      </c>
      <c r="E462" s="201"/>
      <c r="F462" s="72"/>
      <c r="G462" s="376"/>
      <c r="H462" s="63"/>
      <c r="I462" s="202"/>
      <c r="J462" s="63"/>
      <c r="K462" s="63"/>
      <c r="L462" s="63"/>
      <c r="M462" s="63"/>
      <c r="N462" s="63"/>
      <c r="O462" s="63"/>
      <c r="P462" s="63"/>
      <c r="Q462" s="63"/>
      <c r="R462" s="63"/>
      <c r="S462" s="63"/>
      <c r="T462" s="63"/>
      <c r="U462" s="63"/>
      <c r="V462" s="500"/>
      <c r="W462" s="439" t="s">
        <v>3320</v>
      </c>
      <c r="X462" s="439" t="s">
        <v>3320</v>
      </c>
      <c r="Y462" s="1259"/>
      <c r="Z462" s="216"/>
      <c r="AA462" s="221"/>
      <c r="AB462" s="221"/>
      <c r="AC462" s="221"/>
      <c r="AD462" s="191"/>
      <c r="AE462" s="62"/>
      <c r="AF462" s="62"/>
      <c r="AG462" s="55"/>
      <c r="AH462" s="55"/>
      <c r="AI462" s="851" t="s">
        <v>3123</v>
      </c>
      <c r="AJ462" s="192"/>
      <c r="AK462" s="62"/>
      <c r="AL462" s="55"/>
      <c r="AM462" s="55"/>
      <c r="AN462" s="55"/>
      <c r="AO462" s="55"/>
      <c r="AP462" s="55"/>
      <c r="AQ462" s="55"/>
      <c r="AR462" s="55"/>
      <c r="AS462" s="55"/>
      <c r="AT462" s="55"/>
      <c r="AU462" s="55"/>
      <c r="AV462" s="62"/>
      <c r="AW462" s="55"/>
      <c r="AX462" s="55"/>
      <c r="AY462" s="55"/>
      <c r="AZ462" s="63"/>
      <c r="BA462" s="63"/>
      <c r="BB462" s="1234"/>
      <c r="BC462" s="63"/>
      <c r="BD462" s="1203"/>
      <c r="BE462" s="216"/>
      <c r="BF462" s="63"/>
      <c r="BG462" s="193"/>
      <c r="BH462" s="221"/>
      <c r="BI462" s="63"/>
      <c r="BJ462" s="193"/>
      <c r="BK462" s="200"/>
      <c r="BL462" s="63"/>
      <c r="BM462" s="63"/>
      <c r="BN462" s="216"/>
      <c r="BO462" s="4"/>
      <c r="BP462" s="221"/>
      <c r="BQ462" s="221"/>
      <c r="BR462" s="55"/>
      <c r="BS462" s="221"/>
      <c r="BT462" s="72"/>
      <c r="BU462" s="55"/>
      <c r="BV462" s="55"/>
      <c r="BW462" s="216"/>
      <c r="BX462" s="55"/>
      <c r="BY462" s="221"/>
      <c r="BZ462" s="221"/>
      <c r="CA462" s="55"/>
      <c r="CB462" s="221"/>
      <c r="CC462" s="72"/>
      <c r="CD462" s="55"/>
      <c r="CE462" s="55"/>
      <c r="CF462" s="216"/>
      <c r="CG462" s="55"/>
      <c r="CH462" s="221"/>
      <c r="CI462" s="62"/>
      <c r="CJ462" s="55"/>
      <c r="CK462" s="221"/>
      <c r="CL462" s="72"/>
      <c r="CM462" s="55"/>
      <c r="CN462" s="55"/>
      <c r="CP462" s="55"/>
      <c r="CQ462" s="55"/>
      <c r="CR462" s="55"/>
      <c r="CS462" s="62"/>
      <c r="CT462" s="55"/>
      <c r="CU462" s="55"/>
      <c r="CV462" s="200"/>
      <c r="CW462" s="63"/>
      <c r="CX462" s="63"/>
    </row>
    <row r="463" spans="1:102" s="58" customFormat="1" ht="79.5" customHeight="1" x14ac:dyDescent="0.25">
      <c r="A463" s="49">
        <v>468</v>
      </c>
      <c r="B463" s="49">
        <v>34407</v>
      </c>
      <c r="C463" s="21"/>
      <c r="D463" s="904" t="s">
        <v>505</v>
      </c>
      <c r="E463" s="937"/>
      <c r="F463" s="210"/>
      <c r="G463" s="374"/>
      <c r="H463" s="49"/>
      <c r="I463" s="137"/>
      <c r="J463" s="49"/>
      <c r="K463" s="49"/>
      <c r="L463" s="49"/>
      <c r="M463" s="49"/>
      <c r="N463" s="49"/>
      <c r="O463" s="49"/>
      <c r="P463" s="49"/>
      <c r="Q463" s="49"/>
      <c r="R463" s="49"/>
      <c r="S463" s="49"/>
      <c r="T463" s="49"/>
      <c r="U463" s="49"/>
      <c r="V463" s="499"/>
      <c r="W463" s="435" t="s">
        <v>2984</v>
      </c>
      <c r="X463" s="435" t="s">
        <v>2984</v>
      </c>
      <c r="Y463" s="1254"/>
      <c r="Z463" s="213"/>
      <c r="AA463" s="166"/>
      <c r="AB463" s="166"/>
      <c r="AC463" s="166"/>
      <c r="AD463" s="366"/>
      <c r="AE463" s="51"/>
      <c r="AF463" s="51"/>
      <c r="AG463" s="52"/>
      <c r="AH463" s="52"/>
      <c r="AI463" s="848" t="s">
        <v>3123</v>
      </c>
      <c r="AJ463" s="183"/>
      <c r="AK463" s="51" t="s">
        <v>3571</v>
      </c>
      <c r="AL463" s="52">
        <v>1.6</v>
      </c>
      <c r="AM463" s="52"/>
      <c r="AN463" s="52"/>
      <c r="AO463" s="52"/>
      <c r="AP463" s="52"/>
      <c r="AQ463" s="52"/>
      <c r="AR463" s="52"/>
      <c r="AS463" s="52"/>
      <c r="AT463" s="52"/>
      <c r="AU463" s="52"/>
      <c r="AV463" s="51"/>
      <c r="AW463" s="52"/>
      <c r="AX463" s="52"/>
      <c r="AY463" s="52"/>
      <c r="AZ463" s="49"/>
      <c r="BA463" s="49"/>
      <c r="BB463" s="1235"/>
      <c r="BC463" s="49"/>
      <c r="BD463" s="1189"/>
      <c r="BE463" s="213"/>
      <c r="BF463" s="49"/>
      <c r="BG463" s="208"/>
      <c r="BH463" s="166"/>
      <c r="BI463" s="49"/>
      <c r="BJ463" s="208"/>
      <c r="BK463" s="99"/>
      <c r="BL463" s="49"/>
      <c r="BM463" s="49"/>
      <c r="BN463" s="213"/>
      <c r="BO463" s="4"/>
      <c r="BP463" s="166"/>
      <c r="BQ463" s="166"/>
      <c r="BR463" s="52"/>
      <c r="BS463" s="166"/>
      <c r="BT463" s="210"/>
      <c r="BU463" s="52"/>
      <c r="BV463" s="52"/>
      <c r="BW463" s="213"/>
      <c r="BX463" s="52"/>
      <c r="BY463" s="166"/>
      <c r="BZ463" s="166"/>
      <c r="CA463" s="52"/>
      <c r="CB463" s="166"/>
      <c r="CC463" s="210"/>
      <c r="CD463" s="52"/>
      <c r="CE463" s="52"/>
      <c r="CF463" s="213"/>
      <c r="CG463" s="52"/>
      <c r="CH463" s="166"/>
      <c r="CI463" s="51"/>
      <c r="CJ463" s="52"/>
      <c r="CK463" s="166"/>
      <c r="CL463" s="210"/>
      <c r="CM463" s="52"/>
      <c r="CN463" s="52"/>
      <c r="CP463" s="52"/>
      <c r="CQ463" s="52"/>
      <c r="CR463" s="52"/>
      <c r="CS463" s="51"/>
      <c r="CT463" s="52"/>
      <c r="CU463" s="52"/>
      <c r="CV463" s="99"/>
      <c r="CW463" s="49"/>
      <c r="CX463" s="49"/>
    </row>
    <row r="464" spans="1:102" ht="109.5" customHeight="1" x14ac:dyDescent="0.25">
      <c r="A464" s="3">
        <v>469</v>
      </c>
      <c r="B464" s="3">
        <v>346</v>
      </c>
      <c r="C464" s="234">
        <v>346</v>
      </c>
      <c r="D464" s="898" t="s">
        <v>3572</v>
      </c>
      <c r="G464" s="373">
        <v>296</v>
      </c>
      <c r="H464" s="47"/>
      <c r="I464" s="246"/>
      <c r="W464" s="254" t="s">
        <v>3320</v>
      </c>
      <c r="X464" s="254" t="s">
        <v>3320</v>
      </c>
      <c r="Y464" s="1257"/>
      <c r="Z464" s="211"/>
      <c r="AA464" s="11"/>
      <c r="AB464" s="11"/>
      <c r="AC464" s="11"/>
      <c r="AD464" s="366"/>
      <c r="AE464" s="51"/>
      <c r="AF464" s="51"/>
      <c r="AG464" s="52"/>
      <c r="AH464" s="52"/>
      <c r="AI464" s="576" t="s">
        <v>2967</v>
      </c>
      <c r="AK464" s="6" t="s">
        <v>3573</v>
      </c>
      <c r="AL464" s="4">
        <v>36.6</v>
      </c>
      <c r="AP464" s="4">
        <v>5.2</v>
      </c>
      <c r="AR464" s="4">
        <v>52.3</v>
      </c>
      <c r="AV464" s="6" t="s">
        <v>3016</v>
      </c>
      <c r="AW464" s="4">
        <v>4.2</v>
      </c>
      <c r="AY464" s="4" t="s">
        <v>2881</v>
      </c>
      <c r="AZ464" s="3">
        <v>1.7</v>
      </c>
      <c r="BB464" s="1208"/>
      <c r="BC464" s="3">
        <v>1</v>
      </c>
      <c r="BE464" s="211" t="s">
        <v>3344</v>
      </c>
      <c r="BF464" s="3">
        <v>-13.9</v>
      </c>
      <c r="BL464" s="3">
        <v>1</v>
      </c>
      <c r="BO464" s="4"/>
      <c r="BW464" s="211" t="s">
        <v>3312</v>
      </c>
      <c r="BX464" s="4">
        <v>3.3999999999999995</v>
      </c>
      <c r="CD464" s="4">
        <v>3</v>
      </c>
      <c r="CF464" s="211" t="s">
        <v>2979</v>
      </c>
      <c r="CG464" s="4">
        <v>11.300000000000004</v>
      </c>
      <c r="CM464" s="4">
        <v>4</v>
      </c>
    </row>
    <row r="465" spans="1:102" ht="109.5" customHeight="1" x14ac:dyDescent="0.25">
      <c r="A465" s="3">
        <v>470</v>
      </c>
      <c r="B465" s="3">
        <v>346</v>
      </c>
      <c r="C465" s="234">
        <v>346</v>
      </c>
      <c r="D465" s="898" t="s">
        <v>3572</v>
      </c>
      <c r="G465" s="373">
        <v>296</v>
      </c>
      <c r="H465" s="47"/>
      <c r="I465" s="246"/>
      <c r="W465" s="254" t="s">
        <v>3320</v>
      </c>
      <c r="X465" s="254" t="s">
        <v>3320</v>
      </c>
      <c r="Y465" s="1257"/>
      <c r="Z465" s="211"/>
      <c r="AA465" s="11"/>
      <c r="AB465" s="11"/>
      <c r="AC465" s="11"/>
      <c r="AD465" s="366"/>
      <c r="AE465" s="51"/>
      <c r="AF465" s="51"/>
      <c r="AG465" s="52"/>
      <c r="AH465" s="52"/>
      <c r="AI465" s="576" t="s">
        <v>2967</v>
      </c>
      <c r="AK465" s="6" t="s">
        <v>3574</v>
      </c>
      <c r="AL465" s="4">
        <v>30.7</v>
      </c>
      <c r="AP465" s="4">
        <v>1.1000000000000001</v>
      </c>
      <c r="AR465" s="4">
        <v>53.8</v>
      </c>
      <c r="AV465" s="6" t="s">
        <v>3016</v>
      </c>
      <c r="AW465" s="4">
        <v>11.2</v>
      </c>
      <c r="AY465" s="4" t="s">
        <v>2881</v>
      </c>
      <c r="AZ465" s="3">
        <v>3.2</v>
      </c>
      <c r="BB465" s="1208"/>
      <c r="BC465" s="3">
        <v>1</v>
      </c>
      <c r="BE465" s="211" t="s">
        <v>3344</v>
      </c>
      <c r="BF465" s="3">
        <v>-8.8000000000000007</v>
      </c>
      <c r="BL465" s="3">
        <v>1</v>
      </c>
      <c r="BO465" s="4"/>
      <c r="BW465" s="211" t="s">
        <v>3312</v>
      </c>
      <c r="BX465" s="4">
        <v>0</v>
      </c>
      <c r="CD465" s="4">
        <v>3</v>
      </c>
      <c r="CF465" s="211" t="s">
        <v>2979</v>
      </c>
      <c r="CG465" s="4">
        <v>7.1000000000000014</v>
      </c>
      <c r="CM465" s="4">
        <v>4</v>
      </c>
    </row>
    <row r="466" spans="1:102" s="57" customFormat="1" ht="109.5" customHeight="1" x14ac:dyDescent="0.25">
      <c r="A466" s="63">
        <v>471</v>
      </c>
      <c r="B466" s="63">
        <v>34601</v>
      </c>
      <c r="C466" s="252">
        <v>346</v>
      </c>
      <c r="D466" s="900" t="s">
        <v>507</v>
      </c>
      <c r="E466" s="201"/>
      <c r="F466" s="72"/>
      <c r="G466" s="387">
        <v>242</v>
      </c>
      <c r="H466" s="63"/>
      <c r="I466" s="202">
        <v>242</v>
      </c>
      <c r="J466" s="63"/>
      <c r="K466" s="63">
        <v>1</v>
      </c>
      <c r="L466" s="63"/>
      <c r="M466" s="63"/>
      <c r="N466" s="63"/>
      <c r="O466" s="63"/>
      <c r="P466" s="63"/>
      <c r="Q466" s="63">
        <v>1</v>
      </c>
      <c r="R466" s="63"/>
      <c r="S466" s="63">
        <v>1</v>
      </c>
      <c r="T466" s="63">
        <v>1</v>
      </c>
      <c r="U466" s="63"/>
      <c r="V466" s="500"/>
      <c r="W466" s="439" t="s">
        <v>3320</v>
      </c>
      <c r="X466" s="439" t="s">
        <v>3320</v>
      </c>
      <c r="Y466" s="1259"/>
      <c r="Z466" s="216"/>
      <c r="AA466" s="221"/>
      <c r="AB466" s="221" t="s">
        <v>3575</v>
      </c>
      <c r="AC466" s="221"/>
      <c r="AD466" s="689"/>
      <c r="AE466" s="62" t="s">
        <v>1852</v>
      </c>
      <c r="AF466" s="62"/>
      <c r="AG466" s="55"/>
      <c r="AH466" s="55"/>
      <c r="AI466" s="851" t="s">
        <v>3123</v>
      </c>
      <c r="AJ466" s="192"/>
      <c r="AK466" s="173" t="s">
        <v>3573</v>
      </c>
      <c r="AL466" s="55"/>
      <c r="AM466" s="55"/>
      <c r="AN466" s="55"/>
      <c r="AO466" s="55"/>
      <c r="AP466" s="55"/>
      <c r="AQ466" s="55"/>
      <c r="AR466" s="55"/>
      <c r="AS466" s="55"/>
      <c r="AT466" s="55"/>
      <c r="AU466" s="55"/>
      <c r="AV466" s="62" t="s">
        <v>3016</v>
      </c>
      <c r="AW466" s="55"/>
      <c r="AX466" s="55"/>
      <c r="AY466" s="55"/>
      <c r="AZ466" s="63"/>
      <c r="BA466" s="63"/>
      <c r="BB466" s="1236"/>
      <c r="BC466" s="63"/>
      <c r="BD466" s="1203"/>
      <c r="BE466" s="216"/>
      <c r="BF466" s="63"/>
      <c r="BG466" s="193"/>
      <c r="BH466" s="221"/>
      <c r="BI466" s="63"/>
      <c r="BJ466" s="193"/>
      <c r="BK466" s="200"/>
      <c r="BL466" s="63"/>
      <c r="BM466" s="63"/>
      <c r="BN466" s="216"/>
      <c r="BO466" s="4"/>
      <c r="BP466" s="221"/>
      <c r="BQ466" s="221"/>
      <c r="BR466" s="55"/>
      <c r="BS466" s="221"/>
      <c r="BT466" s="72"/>
      <c r="BU466" s="55"/>
      <c r="BV466" s="55"/>
      <c r="BW466" s="216"/>
      <c r="BX466" s="55"/>
      <c r="BY466" s="221"/>
      <c r="BZ466" s="221"/>
      <c r="CA466" s="55"/>
      <c r="CB466" s="221"/>
      <c r="CC466" s="72"/>
      <c r="CD466" s="55"/>
      <c r="CE466" s="55"/>
      <c r="CF466" s="216"/>
      <c r="CG466" s="55"/>
      <c r="CH466" s="221"/>
      <c r="CI466" s="62"/>
      <c r="CJ466" s="55"/>
      <c r="CK466" s="221"/>
      <c r="CL466" s="72"/>
      <c r="CM466" s="55"/>
      <c r="CN466" s="55"/>
      <c r="CP466" s="55"/>
      <c r="CQ466" s="55"/>
      <c r="CR466" s="55"/>
      <c r="CS466" s="62"/>
      <c r="CT466" s="55"/>
      <c r="CU466" s="55"/>
      <c r="CV466" s="200"/>
      <c r="CW466" s="63"/>
      <c r="CX466" s="63"/>
    </row>
    <row r="467" spans="1:102" s="57" customFormat="1" ht="106.5" customHeight="1" x14ac:dyDescent="0.25">
      <c r="A467" s="63">
        <v>472</v>
      </c>
      <c r="B467" s="63">
        <v>34602</v>
      </c>
      <c r="C467" s="252">
        <v>347</v>
      </c>
      <c r="D467" s="900" t="s">
        <v>510</v>
      </c>
      <c r="E467" s="201"/>
      <c r="F467" s="72"/>
      <c r="G467" s="387">
        <v>282</v>
      </c>
      <c r="H467" s="63"/>
      <c r="I467" s="202">
        <v>282</v>
      </c>
      <c r="J467" s="63"/>
      <c r="K467" s="63">
        <v>1</v>
      </c>
      <c r="L467" s="63"/>
      <c r="M467" s="63"/>
      <c r="N467" s="63"/>
      <c r="O467" s="63"/>
      <c r="P467" s="63"/>
      <c r="Q467" s="63">
        <v>1</v>
      </c>
      <c r="R467" s="63"/>
      <c r="S467" s="63">
        <v>1</v>
      </c>
      <c r="T467" s="63"/>
      <c r="U467" s="63"/>
      <c r="V467" s="500"/>
      <c r="W467" s="439" t="s">
        <v>3320</v>
      </c>
      <c r="X467" s="439" t="s">
        <v>3320</v>
      </c>
      <c r="Y467" s="1259"/>
      <c r="Z467" s="216"/>
      <c r="AA467" s="221"/>
      <c r="AB467" s="221" t="s">
        <v>3576</v>
      </c>
      <c r="AC467" s="221"/>
      <c r="AD467" s="689"/>
      <c r="AE467" s="62" t="s">
        <v>1852</v>
      </c>
      <c r="AF467" s="62"/>
      <c r="AG467" s="55"/>
      <c r="AH467" s="55"/>
      <c r="AI467" s="851" t="s">
        <v>3123</v>
      </c>
      <c r="AJ467" s="192"/>
      <c r="AK467" s="173" t="s">
        <v>3573</v>
      </c>
      <c r="AL467" s="55"/>
      <c r="AM467" s="55"/>
      <c r="AN467" s="55"/>
      <c r="AO467" s="55"/>
      <c r="AP467" s="55"/>
      <c r="AQ467" s="55"/>
      <c r="AR467" s="55"/>
      <c r="AS467" s="55"/>
      <c r="AT467" s="55"/>
      <c r="AU467" s="55"/>
      <c r="AV467" s="62"/>
      <c r="AW467" s="55"/>
      <c r="AX467" s="55"/>
      <c r="AY467" s="55"/>
      <c r="AZ467" s="63"/>
      <c r="BA467" s="63"/>
      <c r="BB467" s="1236"/>
      <c r="BC467" s="63"/>
      <c r="BD467" s="1203"/>
      <c r="BE467" s="216"/>
      <c r="BF467" s="63"/>
      <c r="BG467" s="193"/>
      <c r="BH467" s="221"/>
      <c r="BI467" s="63"/>
      <c r="BJ467" s="193"/>
      <c r="BK467" s="200"/>
      <c r="BL467" s="63"/>
      <c r="BM467" s="63"/>
      <c r="BN467" s="216"/>
      <c r="BO467" s="4"/>
      <c r="BP467" s="221"/>
      <c r="BQ467" s="221"/>
      <c r="BR467" s="55"/>
      <c r="BS467" s="221"/>
      <c r="BT467" s="72"/>
      <c r="BU467" s="55"/>
      <c r="BV467" s="55"/>
      <c r="BW467" s="216"/>
      <c r="BX467" s="55"/>
      <c r="BY467" s="221"/>
      <c r="BZ467" s="221"/>
      <c r="CA467" s="55"/>
      <c r="CB467" s="221"/>
      <c r="CC467" s="72"/>
      <c r="CD467" s="55"/>
      <c r="CE467" s="55"/>
      <c r="CF467" s="216"/>
      <c r="CG467" s="55"/>
      <c r="CH467" s="221"/>
      <c r="CI467" s="62"/>
      <c r="CJ467" s="55"/>
      <c r="CK467" s="221"/>
      <c r="CL467" s="72"/>
      <c r="CM467" s="55"/>
      <c r="CN467" s="55"/>
      <c r="CP467" s="55"/>
      <c r="CQ467" s="55"/>
      <c r="CR467" s="55"/>
      <c r="CS467" s="62"/>
      <c r="CT467" s="55"/>
      <c r="CU467" s="55"/>
      <c r="CV467" s="200"/>
      <c r="CW467" s="63"/>
      <c r="CX467" s="63"/>
    </row>
    <row r="468" spans="1:102" s="57" customFormat="1" ht="82.5" customHeight="1" x14ac:dyDescent="0.25">
      <c r="A468" s="63">
        <v>473</v>
      </c>
      <c r="B468" s="63">
        <v>34603</v>
      </c>
      <c r="C468" s="252">
        <v>348</v>
      </c>
      <c r="D468" s="900" t="s">
        <v>511</v>
      </c>
      <c r="E468" s="201"/>
      <c r="F468" s="72"/>
      <c r="G468" s="387">
        <v>124</v>
      </c>
      <c r="H468" s="63"/>
      <c r="I468" s="202">
        <v>124</v>
      </c>
      <c r="J468" s="63"/>
      <c r="K468" s="63">
        <v>1</v>
      </c>
      <c r="L468" s="63"/>
      <c r="M468" s="63"/>
      <c r="N468" s="63"/>
      <c r="O468" s="63"/>
      <c r="P468" s="63"/>
      <c r="Q468" s="63">
        <v>1</v>
      </c>
      <c r="R468" s="63"/>
      <c r="S468" s="63">
        <v>1</v>
      </c>
      <c r="T468" s="63">
        <v>1</v>
      </c>
      <c r="U468" s="63"/>
      <c r="V468" s="500"/>
      <c r="W468" s="439" t="s">
        <v>3320</v>
      </c>
      <c r="X468" s="439" t="s">
        <v>3320</v>
      </c>
      <c r="Y468" s="1259"/>
      <c r="Z468" s="216"/>
      <c r="AA468" s="221"/>
      <c r="AB468" s="221" t="s">
        <v>3577</v>
      </c>
      <c r="AC468" s="221"/>
      <c r="AD468" s="689"/>
      <c r="AE468" s="62" t="s">
        <v>1852</v>
      </c>
      <c r="AF468" s="62"/>
      <c r="AG468" s="55"/>
      <c r="AH468" s="55"/>
      <c r="AI468" s="851" t="s">
        <v>3123</v>
      </c>
      <c r="AJ468" s="192"/>
      <c r="AK468" s="173" t="s">
        <v>3573</v>
      </c>
      <c r="AL468" s="55"/>
      <c r="AM468" s="55"/>
      <c r="AN468" s="55"/>
      <c r="AO468" s="55"/>
      <c r="AP468" s="55"/>
      <c r="AQ468" s="55"/>
      <c r="AR468" s="55"/>
      <c r="AS468" s="55"/>
      <c r="AT468" s="55"/>
      <c r="AU468" s="55"/>
      <c r="AV468" s="62"/>
      <c r="AW468" s="55"/>
      <c r="AX468" s="55"/>
      <c r="AY468" s="55"/>
      <c r="AZ468" s="63"/>
      <c r="BA468" s="63"/>
      <c r="BB468" s="1236"/>
      <c r="BC468" s="63"/>
      <c r="BD468" s="1203"/>
      <c r="BE468" s="216"/>
      <c r="BF468" s="63"/>
      <c r="BG468" s="193"/>
      <c r="BH468" s="221"/>
      <c r="BI468" s="63"/>
      <c r="BJ468" s="193"/>
      <c r="BK468" s="200"/>
      <c r="BL468" s="63"/>
      <c r="BM468" s="63"/>
      <c r="BN468" s="216"/>
      <c r="BO468" s="4"/>
      <c r="BP468" s="221"/>
      <c r="BQ468" s="221"/>
      <c r="BR468" s="55"/>
      <c r="BS468" s="221"/>
      <c r="BT468" s="72"/>
      <c r="BU468" s="55"/>
      <c r="BV468" s="55"/>
      <c r="BW468" s="216"/>
      <c r="BX468" s="55"/>
      <c r="BY468" s="221"/>
      <c r="BZ468" s="221"/>
      <c r="CA468" s="55"/>
      <c r="CB468" s="221"/>
      <c r="CC468" s="72"/>
      <c r="CD468" s="55"/>
      <c r="CE468" s="55"/>
      <c r="CF468" s="216"/>
      <c r="CG468" s="55"/>
      <c r="CH468" s="221"/>
      <c r="CI468" s="62"/>
      <c r="CJ468" s="55"/>
      <c r="CK468" s="221"/>
      <c r="CL468" s="72"/>
      <c r="CM468" s="55"/>
      <c r="CN468" s="55"/>
      <c r="CP468" s="55"/>
      <c r="CQ468" s="55"/>
      <c r="CR468" s="55"/>
      <c r="CS468" s="62"/>
      <c r="CT468" s="55"/>
      <c r="CU468" s="55"/>
      <c r="CV468" s="200"/>
      <c r="CW468" s="63"/>
      <c r="CX468" s="63"/>
    </row>
    <row r="469" spans="1:102" s="57" customFormat="1" ht="123" customHeight="1" x14ac:dyDescent="0.25">
      <c r="A469" s="63">
        <v>474</v>
      </c>
      <c r="B469" s="63">
        <v>34604</v>
      </c>
      <c r="C469" s="252">
        <v>349</v>
      </c>
      <c r="D469" s="900" t="s">
        <v>512</v>
      </c>
      <c r="E469" s="201"/>
      <c r="F469" s="72"/>
      <c r="G469" s="387">
        <v>24</v>
      </c>
      <c r="H469" s="63"/>
      <c r="I469" s="202">
        <v>24</v>
      </c>
      <c r="J469" s="63"/>
      <c r="K469" s="63">
        <v>1</v>
      </c>
      <c r="L469" s="63"/>
      <c r="M469" s="63"/>
      <c r="N469" s="63"/>
      <c r="O469" s="63"/>
      <c r="P469" s="63"/>
      <c r="Q469" s="63">
        <v>1</v>
      </c>
      <c r="R469" s="63"/>
      <c r="S469" s="63">
        <v>1</v>
      </c>
      <c r="T469" s="63"/>
      <c r="U469" s="63"/>
      <c r="V469" s="500"/>
      <c r="W469" s="439" t="s">
        <v>3320</v>
      </c>
      <c r="X469" s="439" t="s">
        <v>3320</v>
      </c>
      <c r="Y469" s="1259"/>
      <c r="Z469" s="216"/>
      <c r="AA469" s="221"/>
      <c r="AB469" s="221" t="s">
        <v>3578</v>
      </c>
      <c r="AC469" s="221"/>
      <c r="AD469" s="689"/>
      <c r="AE469" s="62" t="s">
        <v>1852</v>
      </c>
      <c r="AF469" s="62"/>
      <c r="AG469" s="55"/>
      <c r="AH469" s="55"/>
      <c r="AI469" s="851" t="s">
        <v>3123</v>
      </c>
      <c r="AJ469" s="192"/>
      <c r="AK469" s="173" t="s">
        <v>3573</v>
      </c>
      <c r="AL469" s="55"/>
      <c r="AM469" s="55"/>
      <c r="AN469" s="55"/>
      <c r="AO469" s="55"/>
      <c r="AP469" s="55"/>
      <c r="AQ469" s="55"/>
      <c r="AR469" s="55"/>
      <c r="AS469" s="55"/>
      <c r="AT469" s="55"/>
      <c r="AU469" s="55"/>
      <c r="AV469" s="62"/>
      <c r="AW469" s="55"/>
      <c r="AX469" s="55"/>
      <c r="AY469" s="55"/>
      <c r="AZ469" s="63"/>
      <c r="BA469" s="63"/>
      <c r="BB469" s="1236"/>
      <c r="BC469" s="63"/>
      <c r="BD469" s="1203"/>
      <c r="BE469" s="216"/>
      <c r="BF469" s="63"/>
      <c r="BG469" s="193"/>
      <c r="BH469" s="221"/>
      <c r="BI469" s="63"/>
      <c r="BJ469" s="193"/>
      <c r="BK469" s="200"/>
      <c r="BL469" s="63"/>
      <c r="BM469" s="63"/>
      <c r="BN469" s="216"/>
      <c r="BO469" s="4"/>
      <c r="BP469" s="221"/>
      <c r="BQ469" s="221"/>
      <c r="BR469" s="55"/>
      <c r="BS469" s="221"/>
      <c r="BT469" s="72"/>
      <c r="BU469" s="55"/>
      <c r="BV469" s="55"/>
      <c r="BW469" s="216"/>
      <c r="BX469" s="55"/>
      <c r="BY469" s="221"/>
      <c r="BZ469" s="221"/>
      <c r="CA469" s="55"/>
      <c r="CB469" s="221"/>
      <c r="CC469" s="72"/>
      <c r="CD469" s="55"/>
      <c r="CE469" s="55"/>
      <c r="CF469" s="216"/>
      <c r="CG469" s="55"/>
      <c r="CH469" s="221"/>
      <c r="CI469" s="62"/>
      <c r="CJ469" s="55"/>
      <c r="CK469" s="221"/>
      <c r="CL469" s="72"/>
      <c r="CM469" s="55"/>
      <c r="CN469" s="55"/>
      <c r="CP469" s="55"/>
      <c r="CQ469" s="55"/>
      <c r="CR469" s="55"/>
      <c r="CS469" s="62"/>
      <c r="CT469" s="55"/>
      <c r="CU469" s="55"/>
      <c r="CV469" s="200"/>
      <c r="CW469" s="63"/>
      <c r="CX469" s="63"/>
    </row>
    <row r="470" spans="1:102" s="57" customFormat="1" ht="33" customHeight="1" x14ac:dyDescent="0.25">
      <c r="A470" s="63">
        <v>475</v>
      </c>
      <c r="B470" s="63">
        <v>350</v>
      </c>
      <c r="C470" s="21">
        <v>350</v>
      </c>
      <c r="D470" s="900" t="s">
        <v>513</v>
      </c>
      <c r="E470" s="201"/>
      <c r="F470" s="72"/>
      <c r="G470" s="372"/>
      <c r="H470" s="427"/>
      <c r="I470" s="773"/>
      <c r="J470" s="63"/>
      <c r="K470" s="63"/>
      <c r="L470" s="63"/>
      <c r="M470" s="63"/>
      <c r="N470" s="63"/>
      <c r="O470" s="63"/>
      <c r="P470" s="63"/>
      <c r="Q470" s="63"/>
      <c r="R470" s="63"/>
      <c r="S470" s="63"/>
      <c r="T470" s="63"/>
      <c r="U470" s="63"/>
      <c r="V470" s="500"/>
      <c r="W470" s="439"/>
      <c r="X470" s="439"/>
      <c r="Y470" s="1259"/>
      <c r="Z470" s="216"/>
      <c r="AA470" s="221"/>
      <c r="AB470" s="221"/>
      <c r="AC470" s="221"/>
      <c r="AD470" s="689"/>
      <c r="AE470" s="62"/>
      <c r="AF470" s="62"/>
      <c r="AG470" s="55"/>
      <c r="AH470" s="55"/>
      <c r="AI470" s="851" t="s">
        <v>3123</v>
      </c>
      <c r="AJ470" s="192"/>
      <c r="AK470" s="62"/>
      <c r="AL470" s="55"/>
      <c r="AM470" s="55"/>
      <c r="AN470" s="55"/>
      <c r="AO470" s="55"/>
      <c r="AP470" s="55"/>
      <c r="AQ470" s="55"/>
      <c r="AR470" s="55"/>
      <c r="AS470" s="55"/>
      <c r="AT470" s="55"/>
      <c r="AU470" s="55"/>
      <c r="AV470" s="62"/>
      <c r="AW470" s="55"/>
      <c r="AX470" s="55"/>
      <c r="AY470" s="55"/>
      <c r="AZ470" s="63"/>
      <c r="BA470" s="63"/>
      <c r="BB470" s="1234"/>
      <c r="BC470" s="63"/>
      <c r="BD470" s="1203"/>
      <c r="BE470" s="216"/>
      <c r="BF470" s="63"/>
      <c r="BG470" s="193"/>
      <c r="BH470" s="221"/>
      <c r="BI470" s="63"/>
      <c r="BJ470" s="193"/>
      <c r="BK470" s="200"/>
      <c r="BL470" s="63"/>
      <c r="BM470" s="63"/>
      <c r="BN470" s="216"/>
      <c r="BO470" s="4"/>
      <c r="BP470" s="221"/>
      <c r="BQ470" s="221"/>
      <c r="BR470" s="55"/>
      <c r="BS470" s="221"/>
      <c r="BT470" s="72"/>
      <c r="BU470" s="55"/>
      <c r="BV470" s="55"/>
      <c r="BW470" s="216"/>
      <c r="BX470" s="55"/>
      <c r="BY470" s="221"/>
      <c r="BZ470" s="221"/>
      <c r="CA470" s="55"/>
      <c r="CB470" s="221"/>
      <c r="CC470" s="72"/>
      <c r="CD470" s="55"/>
      <c r="CE470" s="55"/>
      <c r="CF470" s="216"/>
      <c r="CG470" s="55"/>
      <c r="CH470" s="221"/>
      <c r="CI470" s="62"/>
      <c r="CJ470" s="55"/>
      <c r="CK470" s="221"/>
      <c r="CL470" s="72"/>
      <c r="CM470" s="55"/>
      <c r="CN470" s="55"/>
      <c r="CP470" s="55"/>
      <c r="CQ470" s="55"/>
      <c r="CR470" s="55"/>
      <c r="CS470" s="62"/>
      <c r="CT470" s="55"/>
      <c r="CU470" s="55"/>
      <c r="CV470" s="200"/>
      <c r="CW470" s="63"/>
      <c r="CX470" s="63"/>
    </row>
    <row r="471" spans="1:102" ht="105" x14ac:dyDescent="0.25">
      <c r="A471" s="3">
        <v>476</v>
      </c>
      <c r="B471" s="3">
        <v>351</v>
      </c>
      <c r="C471" s="21">
        <v>351</v>
      </c>
      <c r="D471" s="909" t="s">
        <v>515</v>
      </c>
      <c r="E471" s="64">
        <v>2012</v>
      </c>
      <c r="G471" s="386">
        <v>904</v>
      </c>
      <c r="H471" s="267">
        <v>804</v>
      </c>
      <c r="I471" s="771">
        <v>904</v>
      </c>
      <c r="J471" s="3">
        <v>1</v>
      </c>
      <c r="K471" s="3">
        <v>1</v>
      </c>
      <c r="L471" s="3">
        <v>1</v>
      </c>
      <c r="M471" s="3">
        <v>1</v>
      </c>
      <c r="O471" s="3">
        <v>1</v>
      </c>
      <c r="Q471" s="3">
        <v>1</v>
      </c>
      <c r="S471" s="3">
        <v>1</v>
      </c>
      <c r="T471" s="3">
        <v>1</v>
      </c>
      <c r="U471" s="3">
        <v>1</v>
      </c>
      <c r="W471" s="254" t="s">
        <v>2962</v>
      </c>
      <c r="X471" s="254" t="s">
        <v>2962</v>
      </c>
      <c r="Y471" s="1257"/>
      <c r="Z471" s="211" t="s">
        <v>3579</v>
      </c>
      <c r="AA471" s="11"/>
      <c r="AB471" s="11" t="s">
        <v>3580</v>
      </c>
      <c r="AC471" s="11"/>
      <c r="AD471" s="230" t="s">
        <v>3581</v>
      </c>
      <c r="AE471" s="6">
        <v>2011</v>
      </c>
      <c r="AF471" s="6">
        <v>2014</v>
      </c>
      <c r="AI471" s="576" t="s">
        <v>2967</v>
      </c>
      <c r="AK471" s="6" t="s">
        <v>3582</v>
      </c>
      <c r="AL471" s="4">
        <v>83</v>
      </c>
      <c r="AN471" s="4">
        <v>11</v>
      </c>
      <c r="AT471" s="4">
        <v>4</v>
      </c>
      <c r="AV471" s="6" t="s">
        <v>3583</v>
      </c>
      <c r="AW471" s="4">
        <v>2</v>
      </c>
      <c r="BB471" s="1205"/>
      <c r="BC471" s="3">
        <v>1</v>
      </c>
      <c r="BE471" s="211" t="s">
        <v>3344</v>
      </c>
      <c r="BF471" s="3">
        <v>-9</v>
      </c>
      <c r="BL471" s="3">
        <v>1</v>
      </c>
      <c r="BN471" s="211" t="s">
        <v>3054</v>
      </c>
      <c r="BO471" s="4">
        <v>3</v>
      </c>
      <c r="BU471" s="4">
        <v>2</v>
      </c>
      <c r="CF471" s="211" t="s">
        <v>2979</v>
      </c>
      <c r="CG471" s="4">
        <v>1</v>
      </c>
      <c r="CM471" s="4">
        <v>4</v>
      </c>
    </row>
    <row r="472" spans="1:102" ht="90" x14ac:dyDescent="0.25">
      <c r="A472" s="3">
        <v>477</v>
      </c>
      <c r="B472" s="3">
        <v>351</v>
      </c>
      <c r="C472" s="21">
        <v>351</v>
      </c>
      <c r="D472" s="909" t="s">
        <v>515</v>
      </c>
      <c r="E472" s="64">
        <v>2013</v>
      </c>
      <c r="G472" s="386">
        <v>872</v>
      </c>
      <c r="H472" s="47">
        <v>804</v>
      </c>
      <c r="I472" s="246">
        <v>872</v>
      </c>
      <c r="J472" s="3">
        <v>1</v>
      </c>
      <c r="K472" s="3">
        <v>1</v>
      </c>
      <c r="L472" s="3">
        <v>1</v>
      </c>
      <c r="M472" s="3">
        <v>1</v>
      </c>
      <c r="O472" s="3">
        <v>1</v>
      </c>
      <c r="Q472" s="3">
        <v>1</v>
      </c>
      <c r="S472" s="3">
        <v>1</v>
      </c>
      <c r="T472" s="3">
        <v>1</v>
      </c>
      <c r="U472" s="3">
        <v>1</v>
      </c>
      <c r="W472" s="254" t="s">
        <v>2962</v>
      </c>
      <c r="X472" s="254" t="s">
        <v>2962</v>
      </c>
      <c r="Y472" s="1257"/>
      <c r="Z472" s="211" t="s">
        <v>3584</v>
      </c>
      <c r="AA472" s="11"/>
      <c r="AB472" s="11" t="s">
        <v>3585</v>
      </c>
      <c r="AC472" s="11"/>
      <c r="AD472" s="230" t="s">
        <v>3581</v>
      </c>
      <c r="AE472" s="6">
        <v>2011</v>
      </c>
      <c r="AF472" s="6">
        <v>2014</v>
      </c>
      <c r="AI472" s="576" t="s">
        <v>2967</v>
      </c>
      <c r="AK472" s="6" t="s">
        <v>3582</v>
      </c>
      <c r="AL472" s="4">
        <v>83</v>
      </c>
      <c r="AN472" s="4">
        <v>11</v>
      </c>
      <c r="AT472" s="4">
        <v>4</v>
      </c>
      <c r="AV472" s="6" t="s">
        <v>3583</v>
      </c>
      <c r="AW472" s="4">
        <v>2</v>
      </c>
      <c r="BB472" s="1205"/>
      <c r="BC472" s="3">
        <v>1</v>
      </c>
      <c r="BE472" s="211" t="s">
        <v>3344</v>
      </c>
      <c r="BF472" s="3">
        <v>-10</v>
      </c>
      <c r="BL472" s="3">
        <v>1</v>
      </c>
      <c r="BN472" s="211" t="s">
        <v>3054</v>
      </c>
      <c r="BO472" s="4">
        <v>2</v>
      </c>
      <c r="BU472" s="4">
        <v>2</v>
      </c>
      <c r="CF472" s="211" t="s">
        <v>2979</v>
      </c>
      <c r="CG472" s="4">
        <v>1</v>
      </c>
      <c r="CM472" s="4">
        <v>4</v>
      </c>
    </row>
    <row r="473" spans="1:102" ht="78" customHeight="1" x14ac:dyDescent="0.25">
      <c r="A473" s="3">
        <v>478</v>
      </c>
      <c r="B473" s="3">
        <v>351</v>
      </c>
      <c r="C473" s="21">
        <v>351</v>
      </c>
      <c r="D473" s="909" t="s">
        <v>515</v>
      </c>
      <c r="E473" s="64">
        <v>2014</v>
      </c>
      <c r="G473" s="386">
        <v>682</v>
      </c>
      <c r="H473" s="47">
        <v>804</v>
      </c>
      <c r="I473" s="246">
        <v>682</v>
      </c>
      <c r="W473" s="254" t="s">
        <v>2962</v>
      </c>
      <c r="X473" s="254" t="s">
        <v>2962</v>
      </c>
      <c r="Y473" s="1257"/>
      <c r="Z473" s="211" t="s">
        <v>3584</v>
      </c>
      <c r="AA473" s="11"/>
      <c r="AB473" s="11" t="s">
        <v>3585</v>
      </c>
      <c r="AC473" s="11"/>
      <c r="AD473" s="230" t="s">
        <v>3581</v>
      </c>
      <c r="AE473" s="6">
        <v>2011</v>
      </c>
      <c r="AF473" s="6">
        <v>2014</v>
      </c>
      <c r="AI473" s="576" t="s">
        <v>2967</v>
      </c>
      <c r="AK473" s="6" t="s">
        <v>3582</v>
      </c>
      <c r="AL473" s="4">
        <v>83</v>
      </c>
      <c r="AN473" s="4">
        <v>11</v>
      </c>
      <c r="AT473" s="4">
        <v>4</v>
      </c>
      <c r="AV473" s="6" t="s">
        <v>3583</v>
      </c>
      <c r="AW473" s="4">
        <v>2</v>
      </c>
      <c r="BB473" s="1205"/>
      <c r="BC473" s="3">
        <v>1</v>
      </c>
      <c r="BE473" s="211" t="s">
        <v>3344</v>
      </c>
      <c r="BF473" s="3">
        <v>-13</v>
      </c>
      <c r="BL473" s="3">
        <v>1</v>
      </c>
      <c r="BN473" s="211" t="s">
        <v>3054</v>
      </c>
      <c r="BO473" s="4">
        <v>1</v>
      </c>
      <c r="BU473" s="4">
        <v>2</v>
      </c>
      <c r="CF473" s="211" t="s">
        <v>2979</v>
      </c>
      <c r="CG473" s="4">
        <v>1</v>
      </c>
      <c r="CM473" s="4">
        <v>4</v>
      </c>
    </row>
    <row r="474" spans="1:102" ht="186.75" customHeight="1" x14ac:dyDescent="0.25">
      <c r="A474" s="3">
        <v>479</v>
      </c>
      <c r="B474" s="3">
        <v>35201</v>
      </c>
      <c r="C474" s="21">
        <v>352</v>
      </c>
      <c r="D474" s="909" t="s">
        <v>1872</v>
      </c>
      <c r="E474" s="64" t="s">
        <v>1873</v>
      </c>
      <c r="G474" s="317">
        <v>1041</v>
      </c>
      <c r="H474" s="4">
        <v>650</v>
      </c>
      <c r="I474" s="633">
        <v>1041</v>
      </c>
      <c r="Q474" s="3">
        <v>1</v>
      </c>
      <c r="S474" s="3">
        <v>1</v>
      </c>
      <c r="W474" s="254" t="s">
        <v>2962</v>
      </c>
      <c r="X474" s="254" t="s">
        <v>2962</v>
      </c>
      <c r="Y474" s="1257"/>
      <c r="Z474" s="211"/>
      <c r="AA474" s="11"/>
      <c r="AB474" s="11" t="s">
        <v>3586</v>
      </c>
      <c r="AC474" s="11"/>
      <c r="AD474" s="366"/>
      <c r="AE474" s="51"/>
      <c r="AF474" s="51"/>
      <c r="AG474" s="52"/>
      <c r="AH474" s="52"/>
      <c r="AI474" s="576" t="s">
        <v>2967</v>
      </c>
      <c r="AK474" s="6" t="s">
        <v>3587</v>
      </c>
      <c r="AL474" s="4">
        <v>85</v>
      </c>
      <c r="AN474" s="4">
        <v>6</v>
      </c>
      <c r="AT474" s="4">
        <v>4</v>
      </c>
      <c r="AV474" s="6" t="s">
        <v>3016</v>
      </c>
      <c r="AW474" s="4">
        <v>3</v>
      </c>
      <c r="BB474" s="1205"/>
      <c r="BC474" s="3">
        <v>1</v>
      </c>
      <c r="BE474" s="211" t="s">
        <v>3344</v>
      </c>
      <c r="BF474" s="3">
        <v>-42</v>
      </c>
      <c r="BL474" s="3">
        <v>1</v>
      </c>
      <c r="BN474" s="211" t="s">
        <v>3054</v>
      </c>
      <c r="BO474" s="4">
        <v>26</v>
      </c>
      <c r="BU474" s="4">
        <v>2</v>
      </c>
      <c r="CF474" s="211" t="s">
        <v>2979</v>
      </c>
      <c r="CG474" s="4">
        <v>10</v>
      </c>
      <c r="CM474" s="4">
        <v>4</v>
      </c>
    </row>
    <row r="475" spans="1:102" ht="104.25" customHeight="1" x14ac:dyDescent="0.25">
      <c r="A475" s="3">
        <v>480</v>
      </c>
      <c r="B475" s="3">
        <v>35202</v>
      </c>
      <c r="C475" s="21">
        <v>352</v>
      </c>
      <c r="D475" s="909" t="s">
        <v>1877</v>
      </c>
      <c r="E475" s="64" t="s">
        <v>3588</v>
      </c>
      <c r="G475" s="317">
        <v>445</v>
      </c>
      <c r="H475" s="4">
        <v>173</v>
      </c>
      <c r="I475" s="633">
        <v>445</v>
      </c>
      <c r="K475" s="3">
        <v>1</v>
      </c>
      <c r="Q475" s="3">
        <v>1</v>
      </c>
      <c r="S475" s="3">
        <v>1</v>
      </c>
      <c r="W475" s="254" t="s">
        <v>2962</v>
      </c>
      <c r="X475" s="254" t="s">
        <v>2962</v>
      </c>
      <c r="Y475" s="1257"/>
      <c r="Z475" s="211"/>
      <c r="AA475" s="11"/>
      <c r="AB475" s="11" t="s">
        <v>3589</v>
      </c>
      <c r="AC475" s="11"/>
      <c r="AD475" s="366"/>
      <c r="AE475" s="51"/>
      <c r="AF475" s="51"/>
      <c r="AG475" s="52"/>
      <c r="AH475" s="52"/>
      <c r="AI475" s="576" t="s">
        <v>2967</v>
      </c>
      <c r="AK475" s="6" t="s">
        <v>3587</v>
      </c>
      <c r="AL475" s="4">
        <v>80</v>
      </c>
      <c r="AN475" s="4">
        <v>8</v>
      </c>
      <c r="AT475" s="4">
        <v>5</v>
      </c>
      <c r="AV475" s="6" t="s">
        <v>3016</v>
      </c>
      <c r="AW475" s="4">
        <v>7</v>
      </c>
      <c r="BB475" s="1205"/>
      <c r="BC475" s="3">
        <v>1</v>
      </c>
      <c r="BE475" s="211" t="s">
        <v>3344</v>
      </c>
      <c r="BF475" s="3">
        <v>-5</v>
      </c>
      <c r="BL475" s="3">
        <v>1</v>
      </c>
      <c r="BN475" s="211" t="s">
        <v>3054</v>
      </c>
      <c r="BO475" s="4">
        <v>3</v>
      </c>
      <c r="BU475" s="4">
        <v>2</v>
      </c>
      <c r="CF475" s="211" t="s">
        <v>2979</v>
      </c>
      <c r="CG475" s="4">
        <v>-1</v>
      </c>
      <c r="CM475" s="4">
        <v>4</v>
      </c>
    </row>
    <row r="476" spans="1:102" ht="45" x14ac:dyDescent="0.25">
      <c r="A476" s="3">
        <v>481</v>
      </c>
      <c r="B476" s="3">
        <v>359</v>
      </c>
      <c r="C476" s="21">
        <v>359</v>
      </c>
      <c r="D476" s="904" t="s">
        <v>529</v>
      </c>
      <c r="E476" s="64" t="s">
        <v>3590</v>
      </c>
      <c r="G476" s="390">
        <v>192</v>
      </c>
      <c r="H476" s="69"/>
      <c r="I476" s="774"/>
      <c r="J476" s="3">
        <v>1</v>
      </c>
      <c r="O476" s="3">
        <v>1</v>
      </c>
      <c r="W476" s="438" t="s">
        <v>2962</v>
      </c>
      <c r="X476" s="438" t="s">
        <v>2962</v>
      </c>
      <c r="Y476" s="1258"/>
      <c r="Z476" s="211" t="s">
        <v>528</v>
      </c>
      <c r="AA476" s="11" t="s">
        <v>528</v>
      </c>
      <c r="AB476" s="11" t="s">
        <v>3591</v>
      </c>
      <c r="AC476" s="11"/>
      <c r="AE476" s="6" t="s">
        <v>3592</v>
      </c>
      <c r="AI476" s="576" t="s">
        <v>2967</v>
      </c>
      <c r="AK476" s="6" t="s">
        <v>3593</v>
      </c>
      <c r="AL476" s="4">
        <v>68.2</v>
      </c>
      <c r="AN476" s="4">
        <v>17.2</v>
      </c>
      <c r="AT476" s="4">
        <v>5.2</v>
      </c>
      <c r="AV476" s="6" t="s">
        <v>3594</v>
      </c>
      <c r="AW476" s="4">
        <v>9.4</v>
      </c>
      <c r="BB476" s="1205"/>
      <c r="BC476" s="3">
        <v>1</v>
      </c>
      <c r="BE476" s="211" t="s">
        <v>3344</v>
      </c>
      <c r="BF476" s="3">
        <v>-3.1000000000000085</v>
      </c>
      <c r="BK476" s="13">
        <v>1</v>
      </c>
      <c r="BN476" s="211" t="s">
        <v>3054</v>
      </c>
      <c r="BO476" s="4">
        <v>-6.2999999999999989</v>
      </c>
      <c r="BT476" s="14">
        <v>2</v>
      </c>
    </row>
    <row r="477" spans="1:102" s="298" customFormat="1" ht="30" x14ac:dyDescent="0.25">
      <c r="A477" s="228">
        <v>482</v>
      </c>
      <c r="B477" s="228">
        <v>359</v>
      </c>
      <c r="C477" s="21">
        <v>359</v>
      </c>
      <c r="D477" s="908" t="s">
        <v>529</v>
      </c>
      <c r="E477" s="313" t="s">
        <v>3595</v>
      </c>
      <c r="F477" s="750"/>
      <c r="G477" s="1099">
        <v>318</v>
      </c>
      <c r="H477" s="297"/>
      <c r="I477" s="1100"/>
      <c r="J477" s="228"/>
      <c r="K477" s="228"/>
      <c r="L477" s="228"/>
      <c r="M477" s="228"/>
      <c r="N477" s="228"/>
      <c r="O477" s="228"/>
      <c r="P477" s="228"/>
      <c r="Q477" s="228"/>
      <c r="R477" s="228"/>
      <c r="S477" s="228"/>
      <c r="T477" s="228"/>
      <c r="U477" s="228"/>
      <c r="V477" s="671"/>
      <c r="W477" s="441" t="s">
        <v>2962</v>
      </c>
      <c r="X477" s="441" t="s">
        <v>2962</v>
      </c>
      <c r="Y477" s="1261"/>
      <c r="Z477" s="295"/>
      <c r="AA477" s="302"/>
      <c r="AB477" s="302"/>
      <c r="AC477" s="302"/>
      <c r="AD477" s="357"/>
      <c r="AE477" s="280"/>
      <c r="AF477" s="280"/>
      <c r="AG477" s="297"/>
      <c r="AH477" s="297"/>
      <c r="AI477" s="843" t="s">
        <v>2967</v>
      </c>
      <c r="AJ477" s="296"/>
      <c r="AK477" s="280" t="s">
        <v>3593</v>
      </c>
      <c r="AL477" s="297">
        <v>72.599999999999994</v>
      </c>
      <c r="AM477" s="297"/>
      <c r="AN477" s="297">
        <v>6.6</v>
      </c>
      <c r="AO477" s="297"/>
      <c r="AP477" s="297"/>
      <c r="AQ477" s="297"/>
      <c r="AR477" s="297"/>
      <c r="AS477" s="297"/>
      <c r="AT477" s="297">
        <v>6.6</v>
      </c>
      <c r="AU477" s="297"/>
      <c r="AV477" s="280" t="s">
        <v>3594</v>
      </c>
      <c r="AW477" s="297">
        <v>14.2</v>
      </c>
      <c r="AX477" s="297"/>
      <c r="AY477" s="297"/>
      <c r="AZ477" s="228"/>
      <c r="BA477" s="228"/>
      <c r="BB477" s="1223"/>
      <c r="BC477" s="228">
        <v>1</v>
      </c>
      <c r="BD477" s="1186"/>
      <c r="BE477" s="295" t="s">
        <v>3344</v>
      </c>
      <c r="BF477" s="228">
        <v>4.1000000000000085</v>
      </c>
      <c r="BG477" s="749"/>
      <c r="BH477" s="302"/>
      <c r="BI477" s="228"/>
      <c r="BJ477" s="749"/>
      <c r="BK477" s="294">
        <v>1</v>
      </c>
      <c r="BL477" s="228"/>
      <c r="BM477" s="228"/>
      <c r="BN477" s="295"/>
      <c r="BO477" s="4"/>
      <c r="BP477" s="302"/>
      <c r="BQ477" s="302"/>
      <c r="BR477" s="297"/>
      <c r="BS477" s="302"/>
      <c r="BT477" s="750"/>
      <c r="BU477" s="297"/>
      <c r="BV477" s="297"/>
      <c r="BW477" s="295"/>
      <c r="BX477" s="297"/>
      <c r="BY477" s="302"/>
      <c r="BZ477" s="302"/>
      <c r="CA477" s="297"/>
      <c r="CB477" s="302"/>
      <c r="CC477" s="750"/>
      <c r="CD477" s="297"/>
      <c r="CE477" s="297"/>
      <c r="CF477" s="295"/>
      <c r="CG477" s="297"/>
      <c r="CH477" s="302"/>
      <c r="CI477" s="280"/>
      <c r="CJ477" s="297"/>
      <c r="CK477" s="302"/>
      <c r="CL477" s="750"/>
      <c r="CM477" s="297"/>
      <c r="CN477" s="297"/>
      <c r="CP477" s="297"/>
      <c r="CQ477" s="297"/>
      <c r="CR477" s="297"/>
      <c r="CS477" s="280"/>
      <c r="CT477" s="297"/>
      <c r="CU477" s="297"/>
      <c r="CV477" s="294"/>
      <c r="CW477" s="228"/>
      <c r="CX477" s="228"/>
    </row>
    <row r="478" spans="1:102" ht="129.75" customHeight="1" x14ac:dyDescent="0.25">
      <c r="A478" s="3">
        <v>483</v>
      </c>
      <c r="B478" s="3">
        <v>360</v>
      </c>
      <c r="C478" s="21">
        <v>360</v>
      </c>
      <c r="D478" s="898" t="s">
        <v>532</v>
      </c>
      <c r="G478" s="323">
        <v>2292</v>
      </c>
      <c r="H478" s="3">
        <v>2292</v>
      </c>
      <c r="O478" s="3">
        <v>1</v>
      </c>
      <c r="Q478" s="3">
        <v>1</v>
      </c>
      <c r="S478" s="3">
        <v>1</v>
      </c>
      <c r="U478" s="3">
        <v>1</v>
      </c>
      <c r="V478" s="497"/>
      <c r="W478" s="254" t="s">
        <v>2962</v>
      </c>
      <c r="X478" s="254" t="s">
        <v>2962</v>
      </c>
      <c r="Y478" s="1257"/>
      <c r="Z478" s="211" t="s">
        <v>3596</v>
      </c>
      <c r="AA478" s="11" t="s">
        <v>3597</v>
      </c>
      <c r="AB478" s="11" t="s">
        <v>3598</v>
      </c>
      <c r="AC478" s="11"/>
      <c r="AD478" s="339"/>
      <c r="AE478" s="688">
        <v>36739</v>
      </c>
      <c r="AI478" s="576" t="s">
        <v>2967</v>
      </c>
      <c r="AK478" s="6" t="s">
        <v>3599</v>
      </c>
      <c r="AL478" s="4">
        <v>50</v>
      </c>
      <c r="AP478" s="4">
        <v>7</v>
      </c>
      <c r="AR478" s="4">
        <v>19</v>
      </c>
      <c r="AV478" s="6" t="s">
        <v>3583</v>
      </c>
      <c r="AW478" s="4">
        <v>24</v>
      </c>
      <c r="BB478" s="1205"/>
      <c r="BC478" s="3">
        <v>1</v>
      </c>
      <c r="BE478" s="211" t="s">
        <v>3344</v>
      </c>
      <c r="BF478" s="3">
        <v>-8</v>
      </c>
      <c r="BL478" s="3">
        <v>1</v>
      </c>
      <c r="BO478" s="4"/>
      <c r="CF478" s="211" t="s">
        <v>2979</v>
      </c>
      <c r="CG478" s="4">
        <v>4</v>
      </c>
      <c r="CM478" s="4">
        <v>4</v>
      </c>
    </row>
    <row r="479" spans="1:102" ht="66" customHeight="1" x14ac:dyDescent="0.25">
      <c r="A479" s="3">
        <v>484</v>
      </c>
      <c r="B479" s="3">
        <v>360</v>
      </c>
      <c r="C479" s="21">
        <v>360</v>
      </c>
      <c r="D479" s="898" t="s">
        <v>532</v>
      </c>
      <c r="E479" s="14">
        <v>2005</v>
      </c>
      <c r="G479" s="323">
        <v>2647</v>
      </c>
      <c r="H479" s="3">
        <v>2292</v>
      </c>
      <c r="I479" s="12">
        <v>2647</v>
      </c>
      <c r="O479" s="3">
        <v>1</v>
      </c>
      <c r="Q479" s="3">
        <v>1</v>
      </c>
      <c r="S479" s="3">
        <v>1</v>
      </c>
      <c r="U479" s="3">
        <v>1</v>
      </c>
      <c r="V479" s="497"/>
      <c r="W479" s="254" t="s">
        <v>2962</v>
      </c>
      <c r="X479" s="254" t="s">
        <v>2962</v>
      </c>
      <c r="Y479" s="1257"/>
      <c r="Z479" s="211" t="s">
        <v>3596</v>
      </c>
      <c r="AA479" s="11" t="s">
        <v>3597</v>
      </c>
      <c r="AB479" s="11" t="s">
        <v>3598</v>
      </c>
      <c r="AC479" s="11"/>
      <c r="AD479" s="339"/>
      <c r="AE479" s="688">
        <v>36739</v>
      </c>
      <c r="AI479" s="576" t="s">
        <v>2967</v>
      </c>
      <c r="AK479" s="6" t="s">
        <v>3599</v>
      </c>
      <c r="AL479" s="4">
        <v>50</v>
      </c>
      <c r="AP479" s="4">
        <v>7</v>
      </c>
      <c r="AR479" s="4">
        <v>19</v>
      </c>
      <c r="AV479" s="6" t="s">
        <v>3583</v>
      </c>
      <c r="AW479" s="4">
        <v>24</v>
      </c>
      <c r="BB479" s="1205"/>
      <c r="BC479" s="3">
        <v>1</v>
      </c>
      <c r="BE479" s="211" t="s">
        <v>3344</v>
      </c>
      <c r="BF479" s="3">
        <v>-14</v>
      </c>
      <c r="BL479" s="3">
        <v>1</v>
      </c>
      <c r="BO479" s="4"/>
      <c r="BW479" s="211" t="s">
        <v>3312</v>
      </c>
      <c r="BX479" s="4">
        <v>3</v>
      </c>
      <c r="CD479" s="4">
        <v>3</v>
      </c>
      <c r="CF479" s="211" t="s">
        <v>2979</v>
      </c>
      <c r="CG479" s="4">
        <v>9</v>
      </c>
      <c r="CM479" s="4">
        <v>4</v>
      </c>
    </row>
    <row r="480" spans="1:102" ht="66" customHeight="1" x14ac:dyDescent="0.25">
      <c r="A480" s="3">
        <v>485</v>
      </c>
      <c r="B480" s="3">
        <v>360</v>
      </c>
      <c r="C480" s="21">
        <v>360</v>
      </c>
      <c r="D480" s="898" t="s">
        <v>532</v>
      </c>
      <c r="E480" s="14">
        <v>2007</v>
      </c>
      <c r="G480" s="323">
        <v>2829</v>
      </c>
      <c r="H480" s="3">
        <v>2292</v>
      </c>
      <c r="I480" s="12">
        <v>2829</v>
      </c>
      <c r="O480" s="3">
        <v>1</v>
      </c>
      <c r="Q480" s="3">
        <v>1</v>
      </c>
      <c r="S480" s="3">
        <v>1</v>
      </c>
      <c r="U480" s="3">
        <v>1</v>
      </c>
      <c r="V480" s="497"/>
      <c r="W480" s="254" t="s">
        <v>2962</v>
      </c>
      <c r="X480" s="254" t="s">
        <v>2962</v>
      </c>
      <c r="Y480" s="1257"/>
      <c r="Z480" s="211" t="s">
        <v>3596</v>
      </c>
      <c r="AA480" s="11" t="s">
        <v>3597</v>
      </c>
      <c r="AB480" s="11" t="s">
        <v>3598</v>
      </c>
      <c r="AC480" s="11"/>
      <c r="AD480" s="339"/>
      <c r="AE480" s="688">
        <v>36739</v>
      </c>
      <c r="AI480" s="576" t="s">
        <v>2967</v>
      </c>
      <c r="AK480" s="6" t="s">
        <v>3599</v>
      </c>
      <c r="AL480" s="4">
        <v>50</v>
      </c>
      <c r="AP480" s="4">
        <v>7</v>
      </c>
      <c r="AR480" s="4">
        <v>19</v>
      </c>
      <c r="AV480" s="6" t="s">
        <v>3583</v>
      </c>
      <c r="AW480" s="4">
        <v>24</v>
      </c>
      <c r="BB480" s="1205"/>
      <c r="BC480" s="3">
        <v>1</v>
      </c>
      <c r="BE480" s="211" t="s">
        <v>3344</v>
      </c>
      <c r="BF480" s="3">
        <v>-17</v>
      </c>
      <c r="BL480" s="3">
        <v>1</v>
      </c>
      <c r="BO480" s="4"/>
      <c r="BW480" s="211" t="s">
        <v>3312</v>
      </c>
      <c r="BX480" s="4">
        <v>5</v>
      </c>
      <c r="CD480" s="4">
        <v>3</v>
      </c>
      <c r="CF480" s="211" t="s">
        <v>2979</v>
      </c>
      <c r="CG480" s="4">
        <v>11</v>
      </c>
      <c r="CM480" s="4">
        <v>4</v>
      </c>
    </row>
    <row r="481" spans="1:102" ht="90.75" customHeight="1" x14ac:dyDescent="0.25">
      <c r="A481" s="3">
        <v>486</v>
      </c>
      <c r="B481" s="3">
        <v>361</v>
      </c>
      <c r="C481" s="21">
        <v>361</v>
      </c>
      <c r="D481" s="898" t="s">
        <v>535</v>
      </c>
      <c r="G481" s="1360">
        <v>51</v>
      </c>
      <c r="J481" s="3">
        <v>1</v>
      </c>
      <c r="L481" s="3">
        <v>1</v>
      </c>
      <c r="W481" s="254" t="s">
        <v>1731</v>
      </c>
      <c r="X481" s="254" t="s">
        <v>1731</v>
      </c>
      <c r="Y481" s="1257"/>
      <c r="Z481" s="211"/>
      <c r="AA481" s="6" t="s">
        <v>3600</v>
      </c>
      <c r="AB481" s="11" t="s">
        <v>3601</v>
      </c>
      <c r="AC481" s="11"/>
      <c r="AD481" s="366"/>
      <c r="AE481" s="51"/>
      <c r="AF481" s="51"/>
      <c r="AG481" s="52"/>
      <c r="AH481" s="52"/>
      <c r="AI481" s="576" t="s">
        <v>2967</v>
      </c>
      <c r="AK481" s="6" t="s">
        <v>3602</v>
      </c>
      <c r="AL481" s="4">
        <v>62.7</v>
      </c>
      <c r="AT481" s="4">
        <v>37.299999999999997</v>
      </c>
      <c r="BB481" s="1205"/>
      <c r="BC481" s="3">
        <v>1</v>
      </c>
      <c r="BE481" s="211" t="s">
        <v>3344</v>
      </c>
      <c r="BF481" s="3">
        <v>-7.8000000000000043</v>
      </c>
      <c r="BH481" s="11" t="s">
        <v>3603</v>
      </c>
      <c r="BI481" s="3">
        <v>-20</v>
      </c>
      <c r="BL481" s="3">
        <v>110</v>
      </c>
      <c r="BO481" s="4"/>
      <c r="CW481" s="3">
        <v>2</v>
      </c>
    </row>
    <row r="482" spans="1:102" ht="90.75" customHeight="1" x14ac:dyDescent="0.25">
      <c r="A482" s="3">
        <v>487</v>
      </c>
      <c r="B482" s="3">
        <v>361</v>
      </c>
      <c r="C482" s="21">
        <v>361</v>
      </c>
      <c r="D482" s="898" t="s">
        <v>535</v>
      </c>
      <c r="G482" s="1360">
        <v>51</v>
      </c>
      <c r="J482" s="3">
        <v>1</v>
      </c>
      <c r="L482" s="3">
        <v>1</v>
      </c>
      <c r="W482" s="254" t="s">
        <v>1731</v>
      </c>
      <c r="X482" s="254" t="s">
        <v>1731</v>
      </c>
      <c r="Y482" s="1257"/>
      <c r="Z482" s="211"/>
      <c r="AA482" s="6" t="s">
        <v>3600</v>
      </c>
      <c r="AB482" s="11" t="s">
        <v>3601</v>
      </c>
      <c r="AC482" s="11"/>
      <c r="AD482" s="366"/>
      <c r="AE482" s="51"/>
      <c r="AF482" s="51"/>
      <c r="AG482" s="52"/>
      <c r="AH482" s="52"/>
      <c r="AI482" s="576" t="s">
        <v>2967</v>
      </c>
      <c r="AK482" s="6" t="s">
        <v>3604</v>
      </c>
      <c r="AL482" s="4">
        <v>82.3</v>
      </c>
      <c r="AP482" s="1672"/>
      <c r="AQ482" s="1672"/>
      <c r="AR482" s="1672"/>
      <c r="AT482" s="4">
        <v>37</v>
      </c>
      <c r="BB482" s="1205"/>
      <c r="BH482" s="11" t="s">
        <v>3605</v>
      </c>
      <c r="BI482" s="3">
        <v>-19.799999999999997</v>
      </c>
      <c r="BM482" s="3">
        <v>10</v>
      </c>
      <c r="BO482" s="4"/>
      <c r="CW482" s="3">
        <v>2</v>
      </c>
    </row>
    <row r="483" spans="1:102" ht="98.25" customHeight="1" x14ac:dyDescent="0.25">
      <c r="A483" s="3">
        <v>488</v>
      </c>
      <c r="B483" s="3">
        <v>362</v>
      </c>
      <c r="C483" s="21">
        <v>362</v>
      </c>
      <c r="D483" s="898" t="s">
        <v>538</v>
      </c>
      <c r="G483" s="1360">
        <v>1587</v>
      </c>
      <c r="O483" s="3">
        <v>1</v>
      </c>
      <c r="W483" s="438" t="s">
        <v>2962</v>
      </c>
      <c r="X483" s="438" t="s">
        <v>2962</v>
      </c>
      <c r="Y483" s="1258"/>
      <c r="Z483" s="211" t="s">
        <v>3606</v>
      </c>
      <c r="AA483" s="11"/>
      <c r="AB483" s="11"/>
      <c r="AC483" s="11"/>
      <c r="AD483" s="366"/>
      <c r="AE483" s="51" t="s">
        <v>3607</v>
      </c>
      <c r="AF483" s="51"/>
      <c r="AG483" s="52"/>
      <c r="AH483" s="52"/>
      <c r="BB483" s="1213"/>
      <c r="BM483" s="3">
        <v>10</v>
      </c>
      <c r="BO483" s="4"/>
      <c r="CE483" s="4">
        <v>3</v>
      </c>
    </row>
    <row r="484" spans="1:102" ht="96" customHeight="1" x14ac:dyDescent="0.25">
      <c r="A484" s="3">
        <v>489</v>
      </c>
      <c r="B484" s="3">
        <v>363</v>
      </c>
      <c r="C484" s="21">
        <v>363</v>
      </c>
      <c r="D484" s="898" t="s">
        <v>541</v>
      </c>
      <c r="E484" s="64" t="s">
        <v>3608</v>
      </c>
      <c r="G484" s="374"/>
      <c r="O484" s="3">
        <v>1</v>
      </c>
      <c r="S484" s="46">
        <v>1</v>
      </c>
      <c r="W484" s="254" t="s">
        <v>2984</v>
      </c>
      <c r="X484" s="254" t="s">
        <v>2984</v>
      </c>
      <c r="Y484" s="1257"/>
      <c r="Z484" s="211"/>
      <c r="AA484" s="11"/>
      <c r="AB484" s="11" t="s">
        <v>3609</v>
      </c>
      <c r="AC484" s="11"/>
      <c r="AD484" s="698"/>
      <c r="AE484" s="699" t="s">
        <v>3610</v>
      </c>
      <c r="AF484" s="83"/>
      <c r="AG484" s="159"/>
      <c r="AH484" s="159"/>
      <c r="AI484" s="788" t="s">
        <v>3145</v>
      </c>
      <c r="AK484" s="6" t="s">
        <v>3611</v>
      </c>
      <c r="AP484" s="4">
        <v>5.81</v>
      </c>
      <c r="AQ484" s="4" t="s">
        <v>3612</v>
      </c>
      <c r="BB484" s="1205"/>
      <c r="BC484" s="3">
        <v>1</v>
      </c>
      <c r="BE484" s="211" t="s">
        <v>3613</v>
      </c>
      <c r="BF484" s="3">
        <v>-1.39</v>
      </c>
      <c r="BG484" s="10" t="s">
        <v>3614</v>
      </c>
      <c r="BK484" s="13">
        <v>1</v>
      </c>
      <c r="BN484" s="211" t="s">
        <v>3615</v>
      </c>
      <c r="BO484" s="4">
        <v>0.04</v>
      </c>
      <c r="BP484" s="11" t="s">
        <v>3616</v>
      </c>
      <c r="BT484" s="14">
        <v>2</v>
      </c>
      <c r="BW484" s="211" t="s">
        <v>3312</v>
      </c>
      <c r="BX484" s="4">
        <v>0.97000000000000064</v>
      </c>
      <c r="CC484" s="14">
        <v>3</v>
      </c>
      <c r="CI484" s="6" t="s">
        <v>3617</v>
      </c>
      <c r="CJ484" s="4">
        <v>0.73</v>
      </c>
      <c r="CK484" s="11" t="s">
        <v>3618</v>
      </c>
      <c r="CL484" s="14">
        <v>40</v>
      </c>
    </row>
    <row r="485" spans="1:102" s="331" customFormat="1" ht="45" x14ac:dyDescent="0.25">
      <c r="A485" s="269">
        <v>490</v>
      </c>
      <c r="B485" s="269">
        <v>363</v>
      </c>
      <c r="C485" s="21">
        <v>363</v>
      </c>
      <c r="D485" s="907" t="s">
        <v>541</v>
      </c>
      <c r="E485" s="332" t="s">
        <v>3619</v>
      </c>
      <c r="F485" s="733"/>
      <c r="G485" s="377"/>
      <c r="H485" s="269"/>
      <c r="I485" s="270"/>
      <c r="J485" s="269"/>
      <c r="K485" s="269"/>
      <c r="L485" s="269"/>
      <c r="M485" s="269"/>
      <c r="N485" s="269"/>
      <c r="O485" s="269"/>
      <c r="P485" s="269"/>
      <c r="Q485" s="269"/>
      <c r="R485" s="269"/>
      <c r="S485" s="269"/>
      <c r="T485" s="269"/>
      <c r="U485" s="269"/>
      <c r="V485" s="670"/>
      <c r="W485" s="440" t="s">
        <v>2984</v>
      </c>
      <c r="X485" s="440" t="s">
        <v>2984</v>
      </c>
      <c r="Y485" s="1260"/>
      <c r="Z485" s="326"/>
      <c r="AA485" s="327"/>
      <c r="AB485" s="327"/>
      <c r="AC485" s="327"/>
      <c r="AD485" s="815"/>
      <c r="AE485" s="275"/>
      <c r="AF485" s="815"/>
      <c r="AG485" s="328"/>
      <c r="AH485" s="328"/>
      <c r="AI485" s="842" t="s">
        <v>3145</v>
      </c>
      <c r="AJ485" s="334"/>
      <c r="AK485" s="275" t="s">
        <v>3611</v>
      </c>
      <c r="AL485" s="328"/>
      <c r="AM485" s="328"/>
      <c r="AN485" s="328"/>
      <c r="AO485" s="328"/>
      <c r="AP485" s="328">
        <v>4.03</v>
      </c>
      <c r="AQ485" s="328" t="s">
        <v>3620</v>
      </c>
      <c r="AR485" s="328"/>
      <c r="AS485" s="328"/>
      <c r="AT485" s="328"/>
      <c r="AU485" s="328"/>
      <c r="AV485" s="275"/>
      <c r="AW485" s="328"/>
      <c r="AX485" s="328"/>
      <c r="AY485" s="328"/>
      <c r="AZ485" s="269"/>
      <c r="BA485" s="269"/>
      <c r="BB485" s="1206"/>
      <c r="BC485" s="269">
        <v>1</v>
      </c>
      <c r="BD485" s="1183">
        <v>1</v>
      </c>
      <c r="BE485" s="326" t="s">
        <v>3613</v>
      </c>
      <c r="BF485" s="269">
        <v>0.97699999999999998</v>
      </c>
      <c r="BG485" s="748" t="s">
        <v>3621</v>
      </c>
      <c r="BH485" s="327"/>
      <c r="BI485" s="269"/>
      <c r="BJ485" s="748"/>
      <c r="BK485" s="325">
        <v>1</v>
      </c>
      <c r="BL485" s="269"/>
      <c r="BM485" s="269"/>
      <c r="BN485" s="326" t="s">
        <v>2327</v>
      </c>
      <c r="BO485" s="4"/>
      <c r="BP485" s="327"/>
      <c r="BQ485" s="327"/>
      <c r="BR485" s="328"/>
      <c r="BS485" s="327"/>
      <c r="BT485" s="733"/>
      <c r="BU485" s="328"/>
      <c r="BV485" s="328"/>
      <c r="BW485" s="326" t="s">
        <v>3312</v>
      </c>
      <c r="BX485" s="328">
        <v>0.29000000000000004</v>
      </c>
      <c r="BY485" s="327"/>
      <c r="BZ485" s="327"/>
      <c r="CA485" s="328"/>
      <c r="CB485" s="327"/>
      <c r="CC485" s="733">
        <v>3</v>
      </c>
      <c r="CD485" s="328"/>
      <c r="CE485" s="328"/>
      <c r="CF485" s="326"/>
      <c r="CG485" s="328"/>
      <c r="CH485" s="327"/>
      <c r="CI485" s="275" t="s">
        <v>3617</v>
      </c>
      <c r="CJ485" s="328">
        <v>1.04</v>
      </c>
      <c r="CK485" s="327" t="s">
        <v>3622</v>
      </c>
      <c r="CL485" s="733">
        <v>40</v>
      </c>
      <c r="CM485" s="328"/>
      <c r="CN485" s="328"/>
      <c r="CP485" s="328"/>
      <c r="CQ485" s="328"/>
      <c r="CR485" s="328"/>
      <c r="CS485" s="275"/>
      <c r="CT485" s="328"/>
      <c r="CU485" s="328"/>
      <c r="CV485" s="325"/>
      <c r="CW485" s="269"/>
      <c r="CX485" s="269"/>
    </row>
    <row r="486" spans="1:102" ht="45" x14ac:dyDescent="0.25">
      <c r="A486" s="3">
        <v>491</v>
      </c>
      <c r="B486" s="3">
        <v>363</v>
      </c>
      <c r="C486" s="21">
        <v>363</v>
      </c>
      <c r="D486" s="898" t="s">
        <v>541</v>
      </c>
      <c r="E486" s="64" t="s">
        <v>3608</v>
      </c>
      <c r="G486" s="374"/>
      <c r="O486" s="3">
        <v>1</v>
      </c>
      <c r="S486" s="46">
        <v>1</v>
      </c>
      <c r="W486" s="254" t="s">
        <v>2984</v>
      </c>
      <c r="X486" s="254" t="s">
        <v>2984</v>
      </c>
      <c r="Y486" s="1257"/>
      <c r="Z486" s="211"/>
      <c r="AA486" s="11"/>
      <c r="AB486" s="11" t="s">
        <v>3609</v>
      </c>
      <c r="AC486" s="11"/>
      <c r="AE486" s="6" t="s">
        <v>3623</v>
      </c>
      <c r="AF486" s="6" t="s">
        <v>3623</v>
      </c>
      <c r="AI486" s="788" t="s">
        <v>3145</v>
      </c>
      <c r="AK486" s="6" t="s">
        <v>3611</v>
      </c>
      <c r="AP486" s="4">
        <v>5.81</v>
      </c>
      <c r="AQ486" s="4" t="s">
        <v>3624</v>
      </c>
      <c r="BB486" s="1237"/>
      <c r="BC486" s="3">
        <v>1</v>
      </c>
      <c r="BO486" s="4"/>
    </row>
    <row r="487" spans="1:102" ht="74.25" customHeight="1" x14ac:dyDescent="0.25">
      <c r="A487" s="3">
        <v>492</v>
      </c>
      <c r="B487" s="3">
        <v>364</v>
      </c>
      <c r="C487" s="21">
        <v>364</v>
      </c>
      <c r="D487" s="898" t="s">
        <v>544</v>
      </c>
      <c r="G487" s="372"/>
      <c r="M487" s="3">
        <v>1</v>
      </c>
      <c r="W487" s="438" t="s">
        <v>2984</v>
      </c>
      <c r="X487" s="438" t="s">
        <v>2984</v>
      </c>
      <c r="Y487" s="1258"/>
      <c r="Z487" s="211" t="s">
        <v>3625</v>
      </c>
      <c r="AA487" s="11" t="s">
        <v>3625</v>
      </c>
      <c r="AB487" s="11"/>
      <c r="AC487" s="11"/>
      <c r="AD487" s="366"/>
      <c r="AE487" s="51"/>
      <c r="AF487" s="51"/>
      <c r="AG487" s="52"/>
      <c r="AH487" s="52"/>
      <c r="AI487" s="848" t="s">
        <v>3123</v>
      </c>
      <c r="BB487" s="1238"/>
      <c r="BO487" s="4"/>
      <c r="BZ487" s="11" t="s">
        <v>3626</v>
      </c>
      <c r="CA487" s="4">
        <v>7.8</v>
      </c>
      <c r="CC487" s="14">
        <v>30</v>
      </c>
    </row>
    <row r="488" spans="1:102" ht="74.25" customHeight="1" x14ac:dyDescent="0.25">
      <c r="A488" s="3">
        <v>493</v>
      </c>
      <c r="B488" s="3">
        <v>364</v>
      </c>
      <c r="C488" s="21">
        <v>364</v>
      </c>
      <c r="D488" s="898" t="s">
        <v>544</v>
      </c>
      <c r="G488" s="372"/>
      <c r="M488" s="3">
        <v>1</v>
      </c>
      <c r="W488" s="438" t="s">
        <v>2984</v>
      </c>
      <c r="X488" s="438" t="s">
        <v>2984</v>
      </c>
      <c r="Y488" s="1258"/>
      <c r="Z488" s="211" t="s">
        <v>3625</v>
      </c>
      <c r="AA488" s="11" t="s">
        <v>3625</v>
      </c>
      <c r="AB488" s="11"/>
      <c r="AC488" s="11"/>
      <c r="AD488" s="698"/>
      <c r="AE488" s="83"/>
      <c r="AF488" s="83"/>
      <c r="AG488" s="159"/>
      <c r="AH488" s="159"/>
      <c r="AI488" s="848" t="s">
        <v>3123</v>
      </c>
      <c r="BB488" s="1238"/>
      <c r="BO488" s="4"/>
      <c r="BZ488" s="11" t="s">
        <v>3627</v>
      </c>
      <c r="CA488" s="4">
        <v>8.1999999999999993</v>
      </c>
      <c r="CC488" s="14">
        <v>30</v>
      </c>
    </row>
    <row r="489" spans="1:102" ht="45" x14ac:dyDescent="0.25">
      <c r="A489" s="3">
        <v>494</v>
      </c>
      <c r="B489" s="3">
        <v>365</v>
      </c>
      <c r="C489" s="21">
        <v>365</v>
      </c>
      <c r="D489" s="898" t="s">
        <v>547</v>
      </c>
      <c r="G489" s="370">
        <v>701</v>
      </c>
      <c r="O489" s="3">
        <v>1</v>
      </c>
      <c r="Q489" s="46"/>
      <c r="R489" s="46"/>
      <c r="U489" s="46"/>
      <c r="W489" s="438" t="s">
        <v>2962</v>
      </c>
      <c r="X489" s="438" t="s">
        <v>2962</v>
      </c>
      <c r="Y489" s="1258"/>
      <c r="Z489" s="211"/>
      <c r="AA489" s="11" t="s">
        <v>546</v>
      </c>
      <c r="AB489" s="11"/>
      <c r="AC489" s="11"/>
      <c r="AD489" s="366"/>
      <c r="AE489" s="51"/>
      <c r="AF489" s="51"/>
      <c r="AG489" s="52"/>
      <c r="AH489" s="52"/>
      <c r="AI489" s="576" t="s">
        <v>2967</v>
      </c>
      <c r="AK489" s="6" t="s">
        <v>3628</v>
      </c>
      <c r="AL489" s="4">
        <v>82</v>
      </c>
      <c r="AN489" s="4">
        <v>1</v>
      </c>
      <c r="AP489" s="4">
        <v>2</v>
      </c>
      <c r="AV489" s="6" t="s">
        <v>3629</v>
      </c>
      <c r="AW489" s="4">
        <v>17</v>
      </c>
      <c r="AY489" s="4" t="s">
        <v>3630</v>
      </c>
      <c r="AZ489" s="3">
        <v>2</v>
      </c>
      <c r="BB489" s="1205"/>
      <c r="BC489" s="3">
        <v>1</v>
      </c>
      <c r="BE489" s="211" t="s">
        <v>3344</v>
      </c>
      <c r="BF489" s="3">
        <v>5</v>
      </c>
      <c r="BL489" s="3">
        <v>1</v>
      </c>
      <c r="BN489" s="211" t="s">
        <v>3054</v>
      </c>
      <c r="BO489" s="4">
        <v>1</v>
      </c>
      <c r="BU489" s="4">
        <v>2</v>
      </c>
      <c r="BW489" s="211" t="s">
        <v>3312</v>
      </c>
      <c r="BX489" s="4">
        <v>0</v>
      </c>
      <c r="BZ489" s="11" t="s">
        <v>3631</v>
      </c>
      <c r="CA489" s="4">
        <v>1</v>
      </c>
      <c r="CD489" s="4">
        <v>330</v>
      </c>
      <c r="CF489" s="211" t="s">
        <v>2979</v>
      </c>
      <c r="CL489" s="14">
        <v>4</v>
      </c>
    </row>
    <row r="490" spans="1:102" ht="45" x14ac:dyDescent="0.25">
      <c r="A490" s="3">
        <v>495</v>
      </c>
      <c r="B490" s="3">
        <v>365</v>
      </c>
      <c r="C490" s="21">
        <v>365</v>
      </c>
      <c r="D490" s="898" t="s">
        <v>547</v>
      </c>
      <c r="G490" s="370">
        <v>701</v>
      </c>
      <c r="O490" s="3">
        <v>1</v>
      </c>
      <c r="Q490" s="46"/>
      <c r="R490" s="46"/>
      <c r="U490" s="46"/>
      <c r="W490" s="438" t="s">
        <v>2962</v>
      </c>
      <c r="X490" s="438" t="s">
        <v>2962</v>
      </c>
      <c r="Y490" s="1258"/>
      <c r="Z490" s="211"/>
      <c r="AA490" s="11" t="s">
        <v>546</v>
      </c>
      <c r="AB490" s="11"/>
      <c r="AC490" s="11"/>
      <c r="AD490" s="366"/>
      <c r="AE490" s="51"/>
      <c r="AF490" s="51"/>
      <c r="AG490" s="52"/>
      <c r="AH490" s="52"/>
      <c r="AI490" s="576" t="s">
        <v>2967</v>
      </c>
      <c r="AK490" s="6" t="s">
        <v>3628</v>
      </c>
      <c r="AL490" s="4">
        <v>85</v>
      </c>
      <c r="AN490" s="4">
        <v>3</v>
      </c>
      <c r="AP490" s="4">
        <v>5</v>
      </c>
      <c r="AR490" s="4">
        <v>3</v>
      </c>
      <c r="AV490" s="6" t="s">
        <v>3629</v>
      </c>
      <c r="AW490" s="4">
        <v>22</v>
      </c>
      <c r="AY490" s="4" t="s">
        <v>3630</v>
      </c>
      <c r="AZ490" s="3">
        <v>3</v>
      </c>
      <c r="BB490" s="1205"/>
      <c r="BC490" s="3">
        <v>1</v>
      </c>
      <c r="BE490" s="211" t="s">
        <v>3344</v>
      </c>
      <c r="BF490" s="3">
        <v>4</v>
      </c>
      <c r="BL490" s="3">
        <v>1</v>
      </c>
      <c r="BN490" s="211" t="s">
        <v>3054</v>
      </c>
      <c r="BO490" s="4">
        <v>-1</v>
      </c>
      <c r="BU490" s="4">
        <v>2</v>
      </c>
      <c r="BW490" s="211" t="s">
        <v>3312</v>
      </c>
      <c r="BX490" s="4">
        <v>2</v>
      </c>
      <c r="BZ490" s="11" t="s">
        <v>3631</v>
      </c>
      <c r="CA490" s="4">
        <v>1</v>
      </c>
      <c r="CD490" s="4">
        <v>330</v>
      </c>
      <c r="CF490" s="211" t="s">
        <v>2979</v>
      </c>
      <c r="CG490" s="4">
        <v>1</v>
      </c>
      <c r="CL490" s="14">
        <v>4</v>
      </c>
    </row>
    <row r="491" spans="1:102" ht="46.5" customHeight="1" x14ac:dyDescent="0.25">
      <c r="A491" s="3">
        <v>496</v>
      </c>
      <c r="B491" s="3">
        <v>365</v>
      </c>
      <c r="C491" s="21">
        <v>365</v>
      </c>
      <c r="D491" s="898" t="s">
        <v>547</v>
      </c>
      <c r="G491" s="370">
        <v>701</v>
      </c>
      <c r="O491" s="3">
        <v>1</v>
      </c>
      <c r="Q491" s="46"/>
      <c r="R491" s="46"/>
      <c r="U491" s="46"/>
      <c r="W491" s="438" t="s">
        <v>2962</v>
      </c>
      <c r="X491" s="438" t="s">
        <v>2962</v>
      </c>
      <c r="Y491" s="1258"/>
      <c r="Z491" s="211"/>
      <c r="AA491" s="11" t="s">
        <v>546</v>
      </c>
      <c r="AB491" s="11"/>
      <c r="AC491" s="11"/>
      <c r="AE491" s="61"/>
      <c r="AF491" s="61"/>
      <c r="AG491" s="66"/>
      <c r="AH491" s="66"/>
      <c r="AI491" s="576" t="s">
        <v>2967</v>
      </c>
      <c r="AK491" s="6" t="s">
        <v>3632</v>
      </c>
      <c r="AL491" s="222">
        <v>80</v>
      </c>
      <c r="AM491" s="222"/>
      <c r="AN491" s="4">
        <v>1</v>
      </c>
      <c r="AP491" s="4">
        <v>2</v>
      </c>
      <c r="AV491" s="6" t="s">
        <v>3629</v>
      </c>
      <c r="AW491" s="4">
        <v>15</v>
      </c>
      <c r="AY491" s="4" t="s">
        <v>3630</v>
      </c>
      <c r="AZ491" s="3">
        <v>2</v>
      </c>
      <c r="BB491" s="1205"/>
      <c r="BC491" s="3">
        <v>1</v>
      </c>
      <c r="BE491" s="211" t="s">
        <v>3344</v>
      </c>
      <c r="BF491" s="3">
        <v>6</v>
      </c>
      <c r="BL491" s="3">
        <v>1</v>
      </c>
      <c r="BN491" s="211" t="s">
        <v>3054</v>
      </c>
      <c r="BO491" s="4">
        <v>0</v>
      </c>
      <c r="BU491" s="4">
        <v>2</v>
      </c>
      <c r="BW491" s="211" t="s">
        <v>3312</v>
      </c>
      <c r="BX491" s="4">
        <v>-1</v>
      </c>
      <c r="BZ491" s="11" t="s">
        <v>3631</v>
      </c>
      <c r="CA491" s="4">
        <v>1</v>
      </c>
      <c r="CD491" s="4">
        <v>330</v>
      </c>
      <c r="CF491" s="211" t="s">
        <v>2979</v>
      </c>
      <c r="CL491" s="14">
        <v>4</v>
      </c>
    </row>
    <row r="492" spans="1:102" ht="46.5" customHeight="1" x14ac:dyDescent="0.25">
      <c r="A492" s="3">
        <v>497</v>
      </c>
      <c r="B492" s="3">
        <v>365</v>
      </c>
      <c r="C492" s="21">
        <v>365</v>
      </c>
      <c r="D492" s="898" t="s">
        <v>547</v>
      </c>
      <c r="G492" s="370">
        <v>701</v>
      </c>
      <c r="O492" s="3">
        <v>1</v>
      </c>
      <c r="Q492" s="46"/>
      <c r="R492" s="46"/>
      <c r="U492" s="46"/>
      <c r="W492" s="438" t="s">
        <v>2962</v>
      </c>
      <c r="X492" s="438" t="s">
        <v>2962</v>
      </c>
      <c r="Y492" s="1258"/>
      <c r="Z492" s="211"/>
      <c r="AA492" s="11" t="s">
        <v>546</v>
      </c>
      <c r="AB492" s="11"/>
      <c r="AC492" s="11"/>
      <c r="AE492" s="61"/>
      <c r="AF492" s="61"/>
      <c r="AG492" s="66"/>
      <c r="AH492" s="66"/>
      <c r="AI492" s="576" t="s">
        <v>2967</v>
      </c>
      <c r="AK492" s="6" t="s">
        <v>3632</v>
      </c>
      <c r="AL492" s="222">
        <v>77</v>
      </c>
      <c r="AM492" s="222"/>
      <c r="AN492" s="4">
        <v>1</v>
      </c>
      <c r="AP492" s="4">
        <v>3</v>
      </c>
      <c r="AR492" s="4">
        <v>2</v>
      </c>
      <c r="AV492" s="6" t="s">
        <v>3629</v>
      </c>
      <c r="AW492" s="4">
        <v>15</v>
      </c>
      <c r="AY492" s="4" t="s">
        <v>3630</v>
      </c>
      <c r="AZ492" s="3">
        <v>2</v>
      </c>
      <c r="BB492" s="1205"/>
      <c r="BC492" s="3">
        <v>1</v>
      </c>
      <c r="BE492" s="211" t="s">
        <v>3344</v>
      </c>
      <c r="BF492" s="3">
        <v>0</v>
      </c>
      <c r="BL492" s="3">
        <v>1</v>
      </c>
      <c r="BN492" s="211" t="s">
        <v>3054</v>
      </c>
      <c r="BO492" s="4">
        <v>0</v>
      </c>
      <c r="BU492" s="4">
        <v>2</v>
      </c>
      <c r="BW492" s="211" t="s">
        <v>3312</v>
      </c>
      <c r="BX492" s="4">
        <v>0</v>
      </c>
      <c r="CF492" s="211" t="s">
        <v>2979</v>
      </c>
      <c r="CG492" s="4">
        <v>1</v>
      </c>
      <c r="CL492" s="14">
        <v>4</v>
      </c>
    </row>
    <row r="493" spans="1:102" ht="30" x14ac:dyDescent="0.25">
      <c r="A493" s="3">
        <v>498</v>
      </c>
      <c r="B493" s="3">
        <v>366</v>
      </c>
      <c r="C493" s="21">
        <v>366</v>
      </c>
      <c r="D493" s="898" t="s">
        <v>550</v>
      </c>
      <c r="E493" s="64" t="s">
        <v>3633</v>
      </c>
      <c r="G493" s="1352" t="s">
        <v>1088</v>
      </c>
      <c r="H493" s="4"/>
      <c r="I493" s="633"/>
      <c r="K493" s="46">
        <v>1</v>
      </c>
      <c r="W493" s="254" t="s">
        <v>2984</v>
      </c>
      <c r="X493" s="254" t="s">
        <v>2984</v>
      </c>
      <c r="Y493" s="1257"/>
      <c r="Z493" s="211" t="s">
        <v>3634</v>
      </c>
      <c r="AA493" s="11"/>
      <c r="AB493" s="11"/>
      <c r="AC493" s="11"/>
      <c r="AE493" s="61" t="s">
        <v>3635</v>
      </c>
      <c r="AF493" s="61"/>
      <c r="AG493" s="66"/>
      <c r="AH493" s="66"/>
      <c r="AI493" s="576" t="s">
        <v>2967</v>
      </c>
      <c r="AK493" s="6" t="s">
        <v>3636</v>
      </c>
      <c r="AL493" s="4">
        <v>60</v>
      </c>
      <c r="AN493" s="4">
        <v>6</v>
      </c>
      <c r="AP493" s="4">
        <v>2</v>
      </c>
      <c r="AR493" s="4">
        <v>12</v>
      </c>
      <c r="AV493" s="6" t="s">
        <v>3016</v>
      </c>
      <c r="AW493" s="4">
        <v>20</v>
      </c>
      <c r="BB493" s="1205"/>
      <c r="BC493" s="3">
        <v>1</v>
      </c>
      <c r="BE493" s="211" t="s">
        <v>3344</v>
      </c>
      <c r="BF493" s="3">
        <v>-8</v>
      </c>
      <c r="BK493" s="13">
        <v>1</v>
      </c>
      <c r="BN493" s="211" t="s">
        <v>3054</v>
      </c>
      <c r="BO493" s="4">
        <v>5</v>
      </c>
      <c r="BQ493" s="11" t="s">
        <v>3637</v>
      </c>
      <c r="BR493" s="4">
        <v>17</v>
      </c>
      <c r="BT493" s="14">
        <v>220</v>
      </c>
      <c r="BW493" s="211" t="s">
        <v>3312</v>
      </c>
      <c r="BX493" s="4">
        <v>1</v>
      </c>
      <c r="CF493" s="211" t="s">
        <v>2979</v>
      </c>
      <c r="CG493" s="4">
        <v>4</v>
      </c>
      <c r="CI493" s="6" t="s">
        <v>3637</v>
      </c>
      <c r="CJ493" s="4">
        <v>35</v>
      </c>
      <c r="CL493" s="14">
        <v>440</v>
      </c>
    </row>
    <row r="494" spans="1:102" s="57" customFormat="1" ht="27" customHeight="1" x14ac:dyDescent="0.25">
      <c r="A494" s="63">
        <v>499</v>
      </c>
      <c r="B494" s="63">
        <v>367</v>
      </c>
      <c r="C494" s="45">
        <v>367</v>
      </c>
      <c r="D494" s="900" t="s">
        <v>552</v>
      </c>
      <c r="E494" s="201"/>
      <c r="F494" s="72"/>
      <c r="G494" s="376"/>
      <c r="H494" s="63"/>
      <c r="I494" s="202"/>
      <c r="J494" s="63"/>
      <c r="K494" s="63"/>
      <c r="L494" s="63"/>
      <c r="M494" s="63"/>
      <c r="N494" s="63"/>
      <c r="O494" s="63"/>
      <c r="P494" s="63"/>
      <c r="Q494" s="63"/>
      <c r="R494" s="63"/>
      <c r="S494" s="63"/>
      <c r="T494" s="63"/>
      <c r="U494" s="63"/>
      <c r="V494" s="500"/>
      <c r="W494" s="439"/>
      <c r="X494" s="439"/>
      <c r="Y494" s="1259"/>
      <c r="Z494" s="216"/>
      <c r="AA494" s="221"/>
      <c r="AB494" s="221"/>
      <c r="AC494" s="221"/>
      <c r="AD494" s="689"/>
      <c r="AE494" s="62"/>
      <c r="AF494" s="62"/>
      <c r="AG494" s="55"/>
      <c r="AH494" s="55"/>
      <c r="AI494" s="851" t="s">
        <v>3123</v>
      </c>
      <c r="AJ494" s="192"/>
      <c r="AK494" s="62"/>
      <c r="AL494" s="55"/>
      <c r="AM494" s="55"/>
      <c r="AN494" s="55"/>
      <c r="AO494" s="55"/>
      <c r="AP494" s="55"/>
      <c r="AQ494" s="55"/>
      <c r="AR494" s="55"/>
      <c r="AS494" s="55"/>
      <c r="AT494" s="55"/>
      <c r="AU494" s="55"/>
      <c r="AV494" s="62"/>
      <c r="AW494" s="55"/>
      <c r="AX494" s="55"/>
      <c r="AY494" s="55"/>
      <c r="AZ494" s="63"/>
      <c r="BA494" s="63"/>
      <c r="BB494" s="1354"/>
      <c r="BC494" s="63"/>
      <c r="BD494" s="1203"/>
      <c r="BE494" s="216"/>
      <c r="BF494" s="63"/>
      <c r="BG494" s="193"/>
      <c r="BH494" s="221"/>
      <c r="BI494" s="63"/>
      <c r="BJ494" s="193"/>
      <c r="BK494" s="200"/>
      <c r="BL494" s="63"/>
      <c r="BM494" s="63"/>
      <c r="BN494" s="216"/>
      <c r="BO494" s="55"/>
      <c r="BP494" s="221"/>
      <c r="BQ494" s="221"/>
      <c r="BR494" s="55"/>
      <c r="BS494" s="221"/>
      <c r="BT494" s="72"/>
      <c r="BU494" s="55"/>
      <c r="BV494" s="55"/>
      <c r="BW494" s="216"/>
      <c r="BX494" s="55"/>
      <c r="BY494" s="221"/>
      <c r="BZ494" s="221"/>
      <c r="CA494" s="55"/>
      <c r="CB494" s="221"/>
      <c r="CC494" s="72"/>
      <c r="CD494" s="55"/>
      <c r="CE494" s="55"/>
      <c r="CF494" s="216"/>
      <c r="CG494" s="55"/>
      <c r="CH494" s="221"/>
      <c r="CI494" s="62"/>
      <c r="CJ494" s="55"/>
      <c r="CK494" s="221"/>
      <c r="CL494" s="72"/>
      <c r="CM494" s="55"/>
      <c r="CN494" s="55"/>
      <c r="CP494" s="55"/>
      <c r="CQ494" s="55"/>
      <c r="CR494" s="55"/>
      <c r="CS494" s="62"/>
      <c r="CT494" s="55"/>
      <c r="CU494" s="55"/>
      <c r="CV494" s="200"/>
      <c r="CW494" s="63"/>
      <c r="CX494" s="63"/>
    </row>
    <row r="495" spans="1:102" s="171" customFormat="1" ht="90" x14ac:dyDescent="0.25">
      <c r="A495" s="168">
        <v>500</v>
      </c>
      <c r="B495" s="168">
        <v>368</v>
      </c>
      <c r="C495" s="21">
        <v>368</v>
      </c>
      <c r="D495" s="904" t="s">
        <v>555</v>
      </c>
      <c r="E495" s="937"/>
      <c r="F495" s="210"/>
      <c r="G495" s="373">
        <v>58</v>
      </c>
      <c r="H495" s="49"/>
      <c r="I495" s="137"/>
      <c r="J495" s="49"/>
      <c r="K495" s="49"/>
      <c r="L495" s="49"/>
      <c r="M495" s="49"/>
      <c r="N495" s="49"/>
      <c r="O495" s="49">
        <v>1</v>
      </c>
      <c r="P495" s="49"/>
      <c r="Q495" s="49"/>
      <c r="R495" s="49"/>
      <c r="S495" s="49"/>
      <c r="T495" s="49"/>
      <c r="U495" s="49"/>
      <c r="V495" s="499"/>
      <c r="W495" s="435" t="s">
        <v>1731</v>
      </c>
      <c r="X495" s="435" t="s">
        <v>1731</v>
      </c>
      <c r="Y495" s="1254"/>
      <c r="Z495" s="213"/>
      <c r="AA495" s="166" t="s">
        <v>3638</v>
      </c>
      <c r="AB495" s="166"/>
      <c r="AC495" s="166"/>
      <c r="AD495" s="230"/>
      <c r="AE495" s="6" t="s">
        <v>3623</v>
      </c>
      <c r="AF495" s="6"/>
      <c r="AG495" s="4"/>
      <c r="AH495" s="4"/>
      <c r="AI495" s="576" t="s">
        <v>3123</v>
      </c>
      <c r="AJ495" s="101"/>
      <c r="AK495" s="170" t="s">
        <v>3639</v>
      </c>
      <c r="AL495" s="169" t="s">
        <v>3640</v>
      </c>
      <c r="AM495" s="169"/>
      <c r="AN495" s="169" t="s">
        <v>3641</v>
      </c>
      <c r="AO495" s="169"/>
      <c r="AP495" s="169" t="s">
        <v>3642</v>
      </c>
      <c r="AQ495" s="169"/>
      <c r="AR495" s="169"/>
      <c r="AS495" s="169"/>
      <c r="AT495" s="169"/>
      <c r="AU495" s="169"/>
      <c r="AV495" s="170"/>
      <c r="AW495" s="169"/>
      <c r="AX495" s="169"/>
      <c r="AY495" s="169"/>
      <c r="AZ495" s="168"/>
      <c r="BA495" s="168"/>
      <c r="BB495" s="1239"/>
      <c r="BC495" s="3"/>
      <c r="BD495" s="1240"/>
      <c r="BE495" s="753"/>
      <c r="BF495" s="168"/>
      <c r="BG495" s="752"/>
      <c r="BH495" s="754"/>
      <c r="BI495" s="168"/>
      <c r="BJ495" s="752"/>
      <c r="BK495" s="244"/>
      <c r="BL495" s="168"/>
      <c r="BM495" s="168"/>
      <c r="BN495" s="753"/>
      <c r="BO495" s="4"/>
      <c r="BP495" s="754"/>
      <c r="BQ495" s="754"/>
      <c r="BR495" s="169"/>
      <c r="BS495" s="754"/>
      <c r="BT495" s="755"/>
      <c r="BU495" s="169"/>
      <c r="BV495" s="169"/>
      <c r="BW495" s="753"/>
      <c r="BX495" s="169"/>
      <c r="BY495" s="754"/>
      <c r="BZ495" s="754"/>
      <c r="CA495" s="169"/>
      <c r="CB495" s="754"/>
      <c r="CC495" s="755"/>
      <c r="CD495" s="169"/>
      <c r="CE495" s="169"/>
      <c r="CF495" s="753"/>
      <c r="CG495" s="169"/>
      <c r="CH495" s="754"/>
      <c r="CI495" s="170"/>
      <c r="CJ495" s="169"/>
      <c r="CK495" s="754"/>
      <c r="CL495" s="755"/>
      <c r="CM495" s="169"/>
      <c r="CN495" s="169"/>
      <c r="CP495" s="169"/>
      <c r="CQ495" s="169"/>
      <c r="CR495" s="169"/>
      <c r="CS495" s="170"/>
      <c r="CT495" s="169"/>
      <c r="CU495" s="169"/>
      <c r="CV495" s="244"/>
      <c r="CW495" s="168"/>
      <c r="CX495" s="168"/>
    </row>
    <row r="496" spans="1:102" s="171" customFormat="1" ht="45.75" customHeight="1" x14ac:dyDescent="0.25">
      <c r="A496" s="168">
        <v>501</v>
      </c>
      <c r="B496" s="168">
        <v>368</v>
      </c>
      <c r="C496" s="21">
        <v>368</v>
      </c>
      <c r="D496" s="904" t="s">
        <v>555</v>
      </c>
      <c r="E496" s="937"/>
      <c r="F496" s="210"/>
      <c r="G496" s="373">
        <v>58</v>
      </c>
      <c r="H496" s="49"/>
      <c r="I496" s="137"/>
      <c r="J496" s="49"/>
      <c r="K496" s="49"/>
      <c r="L496" s="49"/>
      <c r="M496" s="49"/>
      <c r="N496" s="49"/>
      <c r="O496" s="49">
        <v>1</v>
      </c>
      <c r="P496" s="49"/>
      <c r="Q496" s="49"/>
      <c r="R496" s="49"/>
      <c r="S496" s="49"/>
      <c r="T496" s="49"/>
      <c r="U496" s="49"/>
      <c r="V496" s="499"/>
      <c r="W496" s="435" t="s">
        <v>1731</v>
      </c>
      <c r="X496" s="435" t="s">
        <v>1731</v>
      </c>
      <c r="Y496" s="1254"/>
      <c r="Z496" s="213"/>
      <c r="AA496" s="166" t="s">
        <v>3638</v>
      </c>
      <c r="AB496" s="166"/>
      <c r="AC496" s="166"/>
      <c r="AD496" s="230"/>
      <c r="AE496" s="6" t="s">
        <v>3623</v>
      </c>
      <c r="AF496" s="6"/>
      <c r="AG496" s="4"/>
      <c r="AH496" s="4"/>
      <c r="AI496" s="576" t="s">
        <v>3123</v>
      </c>
      <c r="AJ496" s="101"/>
      <c r="AK496" s="51" t="s">
        <v>3643</v>
      </c>
      <c r="AL496" s="4"/>
      <c r="AM496" s="4"/>
      <c r="AN496" s="4"/>
      <c r="AO496" s="4"/>
      <c r="AP496" s="4"/>
      <c r="AQ496" s="4"/>
      <c r="AR496" s="4"/>
      <c r="AS496" s="4"/>
      <c r="AT496" s="4"/>
      <c r="AU496" s="4"/>
      <c r="AV496" s="4"/>
      <c r="AW496" s="4"/>
      <c r="AX496" s="4"/>
      <c r="AY496" s="4"/>
      <c r="AZ496" s="3"/>
      <c r="BA496" s="3"/>
      <c r="BB496" s="1239"/>
      <c r="BC496" s="3"/>
      <c r="BD496" s="1240"/>
      <c r="BE496" s="753"/>
      <c r="BF496" s="168"/>
      <c r="BG496" s="752"/>
      <c r="BH496" s="754"/>
      <c r="BI496" s="168"/>
      <c r="BJ496" s="752"/>
      <c r="BK496" s="244"/>
      <c r="BL496" s="168"/>
      <c r="BM496" s="168"/>
      <c r="BN496" s="753"/>
      <c r="BO496" s="4"/>
      <c r="BP496" s="754"/>
      <c r="BQ496" s="754"/>
      <c r="BR496" s="169"/>
      <c r="BS496" s="754"/>
      <c r="BT496" s="755"/>
      <c r="BU496" s="169"/>
      <c r="BV496" s="169"/>
      <c r="BW496" s="753"/>
      <c r="BX496" s="169"/>
      <c r="BY496" s="754"/>
      <c r="BZ496" s="754"/>
      <c r="CA496" s="169"/>
      <c r="CB496" s="754"/>
      <c r="CC496" s="755"/>
      <c r="CD496" s="169"/>
      <c r="CE496" s="169"/>
      <c r="CF496" s="753"/>
      <c r="CG496" s="169"/>
      <c r="CH496" s="754"/>
      <c r="CI496" s="170"/>
      <c r="CJ496" s="169"/>
      <c r="CK496" s="754"/>
      <c r="CL496" s="755"/>
      <c r="CM496" s="169"/>
      <c r="CN496" s="169"/>
      <c r="CP496" s="169"/>
      <c r="CQ496" s="169"/>
      <c r="CR496" s="169"/>
      <c r="CS496" s="170"/>
      <c r="CT496" s="169"/>
      <c r="CU496" s="169"/>
      <c r="CV496" s="244"/>
      <c r="CW496" s="168"/>
      <c r="CX496" s="168"/>
    </row>
    <row r="497" spans="1:102" ht="114.75" customHeight="1" x14ac:dyDescent="0.25">
      <c r="A497" s="3">
        <v>502</v>
      </c>
      <c r="B497" s="3">
        <v>369</v>
      </c>
      <c r="C497" s="21">
        <v>369</v>
      </c>
      <c r="D497" s="898" t="s">
        <v>558</v>
      </c>
      <c r="G497" s="373">
        <v>4665</v>
      </c>
      <c r="O497" s="42">
        <v>1</v>
      </c>
      <c r="P497" s="42"/>
      <c r="W497" s="254" t="s">
        <v>1731</v>
      </c>
      <c r="X497" s="254" t="s">
        <v>1731</v>
      </c>
      <c r="Y497" s="1257"/>
      <c r="Z497" s="211" t="s">
        <v>3644</v>
      </c>
      <c r="AA497" s="11" t="s">
        <v>3644</v>
      </c>
      <c r="AB497" s="11"/>
      <c r="AC497" s="11"/>
      <c r="AD497" s="366"/>
      <c r="AE497" s="51"/>
      <c r="AF497" s="51"/>
      <c r="AG497" s="52"/>
      <c r="AH497" s="52"/>
      <c r="AI497" s="576" t="s">
        <v>3123</v>
      </c>
      <c r="BB497" s="1205"/>
      <c r="BH497" s="11" t="s">
        <v>3645</v>
      </c>
      <c r="BI497" s="3">
        <v>-39</v>
      </c>
      <c r="BM497" s="3">
        <v>10</v>
      </c>
      <c r="BO497" s="4"/>
      <c r="BZ497" s="11" t="s">
        <v>3049</v>
      </c>
      <c r="CA497" s="4">
        <v>114</v>
      </c>
      <c r="CC497" s="14">
        <v>30</v>
      </c>
      <c r="CW497" s="3">
        <v>2</v>
      </c>
    </row>
    <row r="498" spans="1:102" ht="60.75" customHeight="1" x14ac:dyDescent="0.25">
      <c r="A498" s="3">
        <v>503</v>
      </c>
      <c r="B498" s="3">
        <v>370</v>
      </c>
      <c r="C498" s="21">
        <v>370</v>
      </c>
      <c r="D498" s="898" t="s">
        <v>561</v>
      </c>
      <c r="G498" s="370">
        <v>1243</v>
      </c>
      <c r="H498" s="3">
        <v>1778</v>
      </c>
      <c r="I498" s="12">
        <v>1243</v>
      </c>
      <c r="O498" s="135">
        <v>1</v>
      </c>
      <c r="P498" s="135"/>
      <c r="T498" s="46"/>
      <c r="W498" s="254" t="s">
        <v>1731</v>
      </c>
      <c r="X498" s="254" t="s">
        <v>1731</v>
      </c>
      <c r="Y498" s="1257"/>
      <c r="Z498" s="211" t="s">
        <v>3644</v>
      </c>
      <c r="AA498" s="11" t="s">
        <v>3644</v>
      </c>
      <c r="AB498" s="11"/>
      <c r="AC498" s="11"/>
      <c r="AD498" s="366"/>
      <c r="AE498" s="51"/>
      <c r="AF498" s="51"/>
      <c r="AG498" s="52"/>
      <c r="AH498" s="52"/>
      <c r="AI498" s="576" t="s">
        <v>3123</v>
      </c>
      <c r="BB498" s="1238"/>
      <c r="BO498" s="4"/>
      <c r="BZ498" s="11" t="s">
        <v>3646</v>
      </c>
      <c r="CA498" s="4">
        <v>117</v>
      </c>
      <c r="CD498" s="4">
        <v>30</v>
      </c>
    </row>
    <row r="499" spans="1:102" s="57" customFormat="1" ht="44.25" customHeight="1" x14ac:dyDescent="0.25">
      <c r="A499" s="63">
        <v>504</v>
      </c>
      <c r="B499" s="63">
        <v>371</v>
      </c>
      <c r="C499" s="45">
        <v>371</v>
      </c>
      <c r="D499" s="900" t="s">
        <v>564</v>
      </c>
      <c r="E499" s="201"/>
      <c r="F499" s="72"/>
      <c r="G499" s="376"/>
      <c r="H499" s="63"/>
      <c r="I499" s="202"/>
      <c r="J499" s="63"/>
      <c r="K499" s="63"/>
      <c r="L499" s="63"/>
      <c r="M499" s="63"/>
      <c r="N499" s="63"/>
      <c r="O499" s="427">
        <v>1</v>
      </c>
      <c r="P499" s="427"/>
      <c r="Q499" s="63"/>
      <c r="R499" s="63"/>
      <c r="S499" s="63"/>
      <c r="T499" s="63"/>
      <c r="U499" s="63"/>
      <c r="V499" s="500"/>
      <c r="W499" s="439" t="s">
        <v>1731</v>
      </c>
      <c r="X499" s="439" t="s">
        <v>1731</v>
      </c>
      <c r="Y499" s="1259"/>
      <c r="Z499" s="216" t="s">
        <v>3644</v>
      </c>
      <c r="AA499" s="221" t="s">
        <v>3644</v>
      </c>
      <c r="AB499" s="221"/>
      <c r="AC499" s="221"/>
      <c r="AD499" s="689"/>
      <c r="AE499" s="62"/>
      <c r="AF499" s="62"/>
      <c r="AG499" s="55"/>
      <c r="AH499" s="55"/>
      <c r="AI499" s="851" t="s">
        <v>3123</v>
      </c>
      <c r="AJ499" s="192"/>
      <c r="AK499" s="62"/>
      <c r="AL499" s="55"/>
      <c r="AM499" s="55"/>
      <c r="AN499" s="55"/>
      <c r="AO499" s="55"/>
      <c r="AP499" s="55"/>
      <c r="AQ499" s="55"/>
      <c r="AR499" s="55"/>
      <c r="AS499" s="55"/>
      <c r="AT499" s="55"/>
      <c r="AU499" s="55"/>
      <c r="AV499" s="62"/>
      <c r="AW499" s="55"/>
      <c r="AX499" s="55"/>
      <c r="AY499" s="55"/>
      <c r="AZ499" s="63"/>
      <c r="BA499" s="63"/>
      <c r="BB499" s="1351"/>
      <c r="BC499" s="63"/>
      <c r="BD499" s="1203"/>
      <c r="BE499" s="216"/>
      <c r="BF499" s="63"/>
      <c r="BG499" s="193"/>
      <c r="BH499" s="221"/>
      <c r="BI499" s="63"/>
      <c r="BJ499" s="193"/>
      <c r="BK499" s="200"/>
      <c r="BL499" s="63"/>
      <c r="BM499" s="63"/>
      <c r="BN499" s="216"/>
      <c r="BO499" s="55"/>
      <c r="BP499" s="221"/>
      <c r="BQ499" s="221"/>
      <c r="BR499" s="55"/>
      <c r="BS499" s="221"/>
      <c r="BT499" s="72"/>
      <c r="BU499" s="55"/>
      <c r="BV499" s="55"/>
      <c r="BW499" s="216"/>
      <c r="BX499" s="55"/>
      <c r="BY499" s="221"/>
      <c r="BZ499" s="221"/>
      <c r="CA499" s="55"/>
      <c r="CB499" s="221"/>
      <c r="CC499" s="72"/>
      <c r="CD499" s="55"/>
      <c r="CE499" s="55"/>
      <c r="CF499" s="216"/>
      <c r="CG499" s="55"/>
      <c r="CH499" s="221"/>
      <c r="CI499" s="62"/>
      <c r="CJ499" s="55"/>
      <c r="CK499" s="221"/>
      <c r="CL499" s="72"/>
      <c r="CM499" s="55"/>
      <c r="CN499" s="55"/>
      <c r="CP499" s="55"/>
      <c r="CQ499" s="55"/>
      <c r="CR499" s="55"/>
      <c r="CS499" s="62"/>
      <c r="CT499" s="55"/>
      <c r="CU499" s="55"/>
      <c r="CV499" s="200"/>
      <c r="CW499" s="63"/>
      <c r="CX499" s="63"/>
    </row>
    <row r="500" spans="1:102" s="57" customFormat="1" ht="74.25" customHeight="1" x14ac:dyDescent="0.25">
      <c r="A500" s="63">
        <v>505</v>
      </c>
      <c r="B500" s="63">
        <v>372</v>
      </c>
      <c r="C500" s="45">
        <v>372</v>
      </c>
      <c r="D500" s="900" t="s">
        <v>567</v>
      </c>
      <c r="E500" s="201"/>
      <c r="F500" s="72"/>
      <c r="G500" s="376">
        <v>1952</v>
      </c>
      <c r="H500" s="63"/>
      <c r="I500" s="202"/>
      <c r="J500" s="63"/>
      <c r="K500" s="63"/>
      <c r="L500" s="63"/>
      <c r="M500" s="63"/>
      <c r="N500" s="63"/>
      <c r="O500" s="427">
        <v>1</v>
      </c>
      <c r="P500" s="427"/>
      <c r="Q500" s="63"/>
      <c r="R500" s="63"/>
      <c r="S500" s="63"/>
      <c r="T500" s="63"/>
      <c r="U500" s="63"/>
      <c r="V500" s="500"/>
      <c r="W500" s="439" t="s">
        <v>2962</v>
      </c>
      <c r="X500" s="439" t="s">
        <v>2962</v>
      </c>
      <c r="Y500" s="1259"/>
      <c r="Z500" s="216" t="s">
        <v>3647</v>
      </c>
      <c r="AA500" s="221" t="s">
        <v>3647</v>
      </c>
      <c r="AB500" s="221"/>
      <c r="AC500" s="221"/>
      <c r="AD500" s="689" t="s">
        <v>3648</v>
      </c>
      <c r="AE500" s="62" t="s">
        <v>3649</v>
      </c>
      <c r="AF500" s="62"/>
      <c r="AG500" s="55"/>
      <c r="AH500" s="55"/>
      <c r="AI500" s="851" t="s">
        <v>3123</v>
      </c>
      <c r="AJ500" s="192"/>
      <c r="AK500" s="62"/>
      <c r="AL500" s="55"/>
      <c r="AM500" s="55"/>
      <c r="AN500" s="55"/>
      <c r="AO500" s="55"/>
      <c r="AP500" s="55"/>
      <c r="AQ500" s="55"/>
      <c r="AR500" s="55"/>
      <c r="AS500" s="55"/>
      <c r="AT500" s="55"/>
      <c r="AU500" s="55"/>
      <c r="AV500" s="62"/>
      <c r="AW500" s="55"/>
      <c r="AX500" s="55"/>
      <c r="AY500" s="55"/>
      <c r="AZ500" s="63"/>
      <c r="BA500" s="63"/>
      <c r="BB500" s="1241"/>
      <c r="BC500" s="63"/>
      <c r="BD500" s="1203"/>
      <c r="BE500" s="216"/>
      <c r="BF500" s="63"/>
      <c r="BG500" s="193"/>
      <c r="BH500" s="221"/>
      <c r="BI500" s="63"/>
      <c r="BJ500" s="193"/>
      <c r="BK500" s="200"/>
      <c r="BL500" s="63"/>
      <c r="BM500" s="63"/>
      <c r="BN500" s="216"/>
      <c r="BO500" s="55"/>
      <c r="BP500" s="221"/>
      <c r="BQ500" s="221"/>
      <c r="BR500" s="55"/>
      <c r="BS500" s="221"/>
      <c r="BT500" s="72"/>
      <c r="BU500" s="55"/>
      <c r="BV500" s="55"/>
      <c r="BW500" s="216"/>
      <c r="BX500" s="55"/>
      <c r="BY500" s="221"/>
      <c r="BZ500" s="221"/>
      <c r="CA500" s="55"/>
      <c r="CB500" s="221"/>
      <c r="CC500" s="72"/>
      <c r="CD500" s="55"/>
      <c r="CE500" s="55"/>
      <c r="CF500" s="216"/>
      <c r="CG500" s="55"/>
      <c r="CH500" s="221"/>
      <c r="CI500" s="62"/>
      <c r="CJ500" s="55"/>
      <c r="CK500" s="221"/>
      <c r="CL500" s="72"/>
      <c r="CM500" s="55"/>
      <c r="CN500" s="55"/>
      <c r="CP500" s="55"/>
      <c r="CQ500" s="55"/>
      <c r="CR500" s="55"/>
      <c r="CS500" s="62"/>
      <c r="CT500" s="55"/>
      <c r="CU500" s="55"/>
      <c r="CV500" s="200"/>
      <c r="CW500" s="63"/>
      <c r="CX500" s="63"/>
    </row>
    <row r="501" spans="1:102" s="57" customFormat="1" ht="78" customHeight="1" x14ac:dyDescent="0.25">
      <c r="A501" s="63">
        <v>506</v>
      </c>
      <c r="B501" s="63">
        <v>373</v>
      </c>
      <c r="C501" s="45">
        <v>373</v>
      </c>
      <c r="D501" s="900" t="s">
        <v>570</v>
      </c>
      <c r="E501" s="201"/>
      <c r="F501" s="72"/>
      <c r="G501" s="376"/>
      <c r="H501" s="63"/>
      <c r="I501" s="202"/>
      <c r="J501" s="63"/>
      <c r="K501" s="63"/>
      <c r="L501" s="63"/>
      <c r="M501" s="63"/>
      <c r="N501" s="63"/>
      <c r="O501" s="63">
        <v>1</v>
      </c>
      <c r="P501" s="63"/>
      <c r="Q501" s="63"/>
      <c r="R501" s="63"/>
      <c r="S501" s="63"/>
      <c r="T501" s="63"/>
      <c r="U501" s="63"/>
      <c r="V501" s="500"/>
      <c r="W501" s="439" t="s">
        <v>2984</v>
      </c>
      <c r="X501" s="439" t="s">
        <v>2984</v>
      </c>
      <c r="Y501" s="1259"/>
      <c r="Z501" s="216" t="s">
        <v>573</v>
      </c>
      <c r="AA501" s="221" t="s">
        <v>573</v>
      </c>
      <c r="AB501" s="221"/>
      <c r="AC501" s="221"/>
      <c r="AD501" s="689"/>
      <c r="AE501" s="62"/>
      <c r="AF501" s="62"/>
      <c r="AG501" s="55"/>
      <c r="AH501" s="55"/>
      <c r="AI501" s="851" t="s">
        <v>3123</v>
      </c>
      <c r="AJ501" s="192"/>
      <c r="AK501" s="62"/>
      <c r="AL501" s="55"/>
      <c r="AM501" s="55"/>
      <c r="AN501" s="55"/>
      <c r="AO501" s="55"/>
      <c r="AP501" s="55"/>
      <c r="AQ501" s="55"/>
      <c r="AR501" s="55"/>
      <c r="AS501" s="55"/>
      <c r="AT501" s="55"/>
      <c r="AU501" s="55"/>
      <c r="AV501" s="62"/>
      <c r="AW501" s="55"/>
      <c r="AX501" s="55"/>
      <c r="AY501" s="55"/>
      <c r="AZ501" s="63"/>
      <c r="BA501" s="63"/>
      <c r="BB501" s="1241"/>
      <c r="BC501" s="63"/>
      <c r="BD501" s="1203"/>
      <c r="BE501" s="216"/>
      <c r="BF501" s="63"/>
      <c r="BG501" s="193"/>
      <c r="BH501" s="221"/>
      <c r="BI501" s="63"/>
      <c r="BJ501" s="193"/>
      <c r="BK501" s="200"/>
      <c r="BL501" s="63"/>
      <c r="BM501" s="63"/>
      <c r="BN501" s="216"/>
      <c r="BO501" s="55"/>
      <c r="BP501" s="221"/>
      <c r="BQ501" s="221"/>
      <c r="BR501" s="55"/>
      <c r="BS501" s="221"/>
      <c r="BT501" s="72"/>
      <c r="BU501" s="55"/>
      <c r="BV501" s="55"/>
      <c r="BW501" s="216"/>
      <c r="BX501" s="55"/>
      <c r="BY501" s="221"/>
      <c r="BZ501" s="221"/>
      <c r="CA501" s="55"/>
      <c r="CB501" s="221"/>
      <c r="CC501" s="72"/>
      <c r="CD501" s="55"/>
      <c r="CE501" s="55"/>
      <c r="CF501" s="216"/>
      <c r="CG501" s="55"/>
      <c r="CH501" s="221"/>
      <c r="CI501" s="62"/>
      <c r="CJ501" s="55"/>
      <c r="CK501" s="221"/>
      <c r="CL501" s="72"/>
      <c r="CM501" s="55"/>
      <c r="CN501" s="55"/>
      <c r="CP501" s="55"/>
      <c r="CQ501" s="55"/>
      <c r="CR501" s="55"/>
      <c r="CS501" s="62"/>
      <c r="CT501" s="55"/>
      <c r="CU501" s="55"/>
      <c r="CV501" s="200"/>
      <c r="CW501" s="63"/>
      <c r="CX501" s="63"/>
    </row>
    <row r="502" spans="1:102" s="57" customFormat="1" ht="45" x14ac:dyDescent="0.25">
      <c r="A502" s="63">
        <v>507</v>
      </c>
      <c r="B502" s="63">
        <v>374</v>
      </c>
      <c r="C502" s="45">
        <v>374</v>
      </c>
      <c r="D502" s="900" t="s">
        <v>574</v>
      </c>
      <c r="E502" s="201"/>
      <c r="F502" s="72"/>
      <c r="G502" s="376"/>
      <c r="H502" s="63"/>
      <c r="I502" s="202"/>
      <c r="J502" s="63"/>
      <c r="K502" s="63"/>
      <c r="L502" s="63"/>
      <c r="M502" s="63"/>
      <c r="N502" s="63"/>
      <c r="O502" s="63">
        <v>1</v>
      </c>
      <c r="P502" s="63"/>
      <c r="Q502" s="63"/>
      <c r="R502" s="63"/>
      <c r="S502" s="63"/>
      <c r="T502" s="63"/>
      <c r="U502" s="63"/>
      <c r="V502" s="500"/>
      <c r="W502" s="439" t="s">
        <v>2984</v>
      </c>
      <c r="X502" s="439" t="s">
        <v>2984</v>
      </c>
      <c r="Y502" s="1259"/>
      <c r="Z502" s="216" t="s">
        <v>573</v>
      </c>
      <c r="AA502" s="221" t="s">
        <v>573</v>
      </c>
      <c r="AB502" s="221"/>
      <c r="AC502" s="221"/>
      <c r="AD502" s="689"/>
      <c r="AE502" s="53" t="s">
        <v>3650</v>
      </c>
      <c r="AF502" s="62"/>
      <c r="AG502" s="55"/>
      <c r="AH502" s="55"/>
      <c r="AI502" s="851" t="s">
        <v>3123</v>
      </c>
      <c r="AJ502" s="192"/>
      <c r="AK502" s="62"/>
      <c r="AL502" s="55"/>
      <c r="AM502" s="55"/>
      <c r="AN502" s="55"/>
      <c r="AO502" s="55"/>
      <c r="AP502" s="55" t="s">
        <v>3651</v>
      </c>
      <c r="AQ502" s="55"/>
      <c r="AR502" s="55" t="s">
        <v>3652</v>
      </c>
      <c r="AS502" s="55"/>
      <c r="AT502" s="55"/>
      <c r="AU502" s="55"/>
      <c r="AV502" s="62"/>
      <c r="AW502" s="55"/>
      <c r="AX502" s="55"/>
      <c r="AY502" s="55"/>
      <c r="AZ502" s="63"/>
      <c r="BA502" s="63"/>
      <c r="BB502" s="1241"/>
      <c r="BC502" s="63"/>
      <c r="BD502" s="1203"/>
      <c r="BE502" s="216"/>
      <c r="BF502" s="63"/>
      <c r="BG502" s="193"/>
      <c r="BH502" s="221"/>
      <c r="BI502" s="63"/>
      <c r="BJ502" s="193"/>
      <c r="BK502" s="200"/>
      <c r="BL502" s="63"/>
      <c r="BM502" s="63"/>
      <c r="BN502" s="216"/>
      <c r="BO502" s="55"/>
      <c r="BP502" s="221"/>
      <c r="BQ502" s="221"/>
      <c r="BR502" s="55"/>
      <c r="BS502" s="221"/>
      <c r="BT502" s="72"/>
      <c r="BU502" s="55"/>
      <c r="BV502" s="55"/>
      <c r="BW502" s="216"/>
      <c r="BX502" s="55"/>
      <c r="BY502" s="221"/>
      <c r="BZ502" s="221"/>
      <c r="CA502" s="55"/>
      <c r="CB502" s="221"/>
      <c r="CC502" s="72"/>
      <c r="CD502" s="55"/>
      <c r="CE502" s="55"/>
      <c r="CF502" s="216"/>
      <c r="CG502" s="55"/>
      <c r="CH502" s="221"/>
      <c r="CI502" s="62"/>
      <c r="CJ502" s="55"/>
      <c r="CK502" s="221"/>
      <c r="CL502" s="72"/>
      <c r="CM502" s="55"/>
      <c r="CN502" s="55"/>
      <c r="CP502" s="55"/>
      <c r="CQ502" s="55"/>
      <c r="CR502" s="55"/>
      <c r="CS502" s="62"/>
      <c r="CT502" s="55"/>
      <c r="CU502" s="55"/>
      <c r="CV502" s="200"/>
      <c r="CW502" s="63"/>
      <c r="CX502" s="63"/>
    </row>
    <row r="503" spans="1:102" s="57" customFormat="1" ht="15" x14ac:dyDescent="0.25">
      <c r="A503" s="63">
        <v>508</v>
      </c>
      <c r="B503" s="63">
        <v>375</v>
      </c>
      <c r="C503" s="45">
        <v>375</v>
      </c>
      <c r="D503" s="900" t="s">
        <v>576</v>
      </c>
      <c r="E503" s="201"/>
      <c r="F503" s="72"/>
      <c r="G503" s="376"/>
      <c r="H503" s="63"/>
      <c r="I503" s="202"/>
      <c r="J503" s="63"/>
      <c r="K503" s="63"/>
      <c r="L503" s="63"/>
      <c r="M503" s="63"/>
      <c r="N503" s="63"/>
      <c r="O503" s="63">
        <v>1</v>
      </c>
      <c r="P503" s="63"/>
      <c r="Q503" s="63"/>
      <c r="R503" s="63"/>
      <c r="S503" s="63"/>
      <c r="T503" s="63"/>
      <c r="U503" s="63"/>
      <c r="V503" s="500"/>
      <c r="W503" s="439" t="s">
        <v>2984</v>
      </c>
      <c r="X503" s="439" t="s">
        <v>2984</v>
      </c>
      <c r="Y503" s="1259"/>
      <c r="Z503" s="216" t="s">
        <v>573</v>
      </c>
      <c r="AA503" s="221" t="s">
        <v>573</v>
      </c>
      <c r="AB503" s="221"/>
      <c r="AC503" s="221"/>
      <c r="AD503" s="689"/>
      <c r="AE503" s="1356"/>
      <c r="AF503" s="62"/>
      <c r="AG503" s="55"/>
      <c r="AH503" s="55"/>
      <c r="AI503" s="851" t="s">
        <v>3123</v>
      </c>
      <c r="AJ503" s="192"/>
      <c r="AK503" s="62"/>
      <c r="AL503" s="55"/>
      <c r="AM503" s="55"/>
      <c r="AN503" s="55"/>
      <c r="AO503" s="55"/>
      <c r="AP503" s="55"/>
      <c r="AQ503" s="55"/>
      <c r="AR503" s="55"/>
      <c r="AS503" s="55"/>
      <c r="AT503" s="55"/>
      <c r="AU503" s="55"/>
      <c r="AV503" s="62"/>
      <c r="AW503" s="55"/>
      <c r="AX503" s="55"/>
      <c r="AY503" s="55"/>
      <c r="AZ503" s="63"/>
      <c r="BA503" s="63"/>
      <c r="BB503" s="1241"/>
      <c r="BC503" s="63"/>
      <c r="BD503" s="1203"/>
      <c r="BE503" s="216"/>
      <c r="BF503" s="63"/>
      <c r="BG503" s="193"/>
      <c r="BH503" s="221"/>
      <c r="BI503" s="63"/>
      <c r="BJ503" s="193"/>
      <c r="BK503" s="200"/>
      <c r="BL503" s="63"/>
      <c r="BM503" s="63"/>
      <c r="BN503" s="216"/>
      <c r="BO503" s="55"/>
      <c r="BP503" s="221"/>
      <c r="BQ503" s="221"/>
      <c r="BR503" s="55"/>
      <c r="BS503" s="221"/>
      <c r="BT503" s="72"/>
      <c r="BU503" s="55"/>
      <c r="BV503" s="55"/>
      <c r="BW503" s="216"/>
      <c r="BX503" s="55"/>
      <c r="BY503" s="221"/>
      <c r="BZ503" s="221"/>
      <c r="CA503" s="55"/>
      <c r="CB503" s="221"/>
      <c r="CC503" s="72"/>
      <c r="CD503" s="55"/>
      <c r="CE503" s="55"/>
      <c r="CF503" s="216"/>
      <c r="CG503" s="55"/>
      <c r="CH503" s="221"/>
      <c r="CI503" s="62"/>
      <c r="CJ503" s="55"/>
      <c r="CK503" s="221"/>
      <c r="CL503" s="72"/>
      <c r="CM503" s="55"/>
      <c r="CN503" s="55"/>
      <c r="CP503" s="55"/>
      <c r="CQ503" s="55"/>
      <c r="CR503" s="55"/>
      <c r="CS503" s="62"/>
      <c r="CT503" s="55"/>
      <c r="CU503" s="55"/>
      <c r="CV503" s="200"/>
      <c r="CW503" s="63"/>
      <c r="CX503" s="63"/>
    </row>
    <row r="504" spans="1:102" s="57" customFormat="1" ht="15" x14ac:dyDescent="0.25">
      <c r="A504" s="63">
        <v>509</v>
      </c>
      <c r="B504" s="63">
        <v>376</v>
      </c>
      <c r="C504" s="45">
        <v>376</v>
      </c>
      <c r="D504" s="900" t="s">
        <v>578</v>
      </c>
      <c r="E504" s="201"/>
      <c r="F504" s="72"/>
      <c r="G504" s="376"/>
      <c r="H504" s="63"/>
      <c r="I504" s="202"/>
      <c r="J504" s="63"/>
      <c r="K504" s="63"/>
      <c r="L504" s="63"/>
      <c r="M504" s="63"/>
      <c r="N504" s="63"/>
      <c r="O504" s="63">
        <v>1</v>
      </c>
      <c r="P504" s="63"/>
      <c r="Q504" s="63"/>
      <c r="R504" s="63"/>
      <c r="S504" s="63"/>
      <c r="T504" s="63"/>
      <c r="U504" s="63"/>
      <c r="V504" s="500"/>
      <c r="W504" s="439" t="s">
        <v>2984</v>
      </c>
      <c r="X504" s="439" t="s">
        <v>2984</v>
      </c>
      <c r="Y504" s="1259"/>
      <c r="Z504" s="216" t="s">
        <v>573</v>
      </c>
      <c r="AA504" s="221" t="s">
        <v>573</v>
      </c>
      <c r="AB504" s="221"/>
      <c r="AC504" s="221"/>
      <c r="AD504" s="689"/>
      <c r="AE504" s="1356"/>
      <c r="AF504" s="62"/>
      <c r="AG504" s="55"/>
      <c r="AH504" s="55"/>
      <c r="AI504" s="851" t="s">
        <v>3123</v>
      </c>
      <c r="AJ504" s="192"/>
      <c r="AK504" s="62"/>
      <c r="AL504" s="55"/>
      <c r="AM504" s="55"/>
      <c r="AN504" s="55"/>
      <c r="AO504" s="55"/>
      <c r="AP504" s="55"/>
      <c r="AQ504" s="55"/>
      <c r="AR504" s="55"/>
      <c r="AS504" s="55"/>
      <c r="AT504" s="55"/>
      <c r="AU504" s="55"/>
      <c r="AV504" s="62"/>
      <c r="AW504" s="55"/>
      <c r="AX504" s="55"/>
      <c r="AY504" s="55"/>
      <c r="AZ504" s="63"/>
      <c r="BA504" s="63"/>
      <c r="BB504" s="1241"/>
      <c r="BC504" s="63"/>
      <c r="BD504" s="1203"/>
      <c r="BE504" s="216"/>
      <c r="BF504" s="63"/>
      <c r="BG504" s="193"/>
      <c r="BH504" s="221"/>
      <c r="BI504" s="63"/>
      <c r="BJ504" s="193"/>
      <c r="BK504" s="200"/>
      <c r="BL504" s="63"/>
      <c r="BM504" s="63"/>
      <c r="BN504" s="216"/>
      <c r="BO504" s="55"/>
      <c r="BP504" s="221"/>
      <c r="BQ504" s="221"/>
      <c r="BR504" s="55"/>
      <c r="BS504" s="221"/>
      <c r="BT504" s="72"/>
      <c r="BU504" s="55"/>
      <c r="BV504" s="55"/>
      <c r="BW504" s="216"/>
      <c r="BX504" s="55"/>
      <c r="BY504" s="221"/>
      <c r="BZ504" s="221"/>
      <c r="CA504" s="55"/>
      <c r="CB504" s="221"/>
      <c r="CC504" s="72"/>
      <c r="CD504" s="55"/>
      <c r="CE504" s="55"/>
      <c r="CF504" s="216"/>
      <c r="CG504" s="55"/>
      <c r="CH504" s="221"/>
      <c r="CI504" s="62"/>
      <c r="CJ504" s="55"/>
      <c r="CK504" s="221"/>
      <c r="CL504" s="72"/>
      <c r="CM504" s="55"/>
      <c r="CN504" s="55"/>
      <c r="CP504" s="55"/>
      <c r="CQ504" s="55"/>
      <c r="CR504" s="55"/>
      <c r="CS504" s="62"/>
      <c r="CT504" s="55"/>
      <c r="CU504" s="55"/>
      <c r="CV504" s="200"/>
      <c r="CW504" s="63"/>
      <c r="CX504" s="63"/>
    </row>
    <row r="505" spans="1:102" s="57" customFormat="1" ht="30" x14ac:dyDescent="0.25">
      <c r="A505" s="63">
        <v>510</v>
      </c>
      <c r="B505" s="63">
        <v>377</v>
      </c>
      <c r="C505" s="45">
        <v>377</v>
      </c>
      <c r="D505" s="900" t="s">
        <v>580</v>
      </c>
      <c r="E505" s="201"/>
      <c r="F505" s="72"/>
      <c r="G505" s="376"/>
      <c r="H505" s="63"/>
      <c r="I505" s="202"/>
      <c r="J505" s="63"/>
      <c r="K505" s="63"/>
      <c r="L505" s="63"/>
      <c r="M505" s="63"/>
      <c r="N505" s="63"/>
      <c r="O505" s="63">
        <v>1</v>
      </c>
      <c r="P505" s="63"/>
      <c r="Q505" s="63"/>
      <c r="R505" s="63"/>
      <c r="S505" s="63"/>
      <c r="T505" s="63"/>
      <c r="U505" s="63"/>
      <c r="V505" s="500"/>
      <c r="W505" s="439" t="s">
        <v>2984</v>
      </c>
      <c r="X505" s="439" t="s">
        <v>2984</v>
      </c>
      <c r="Y505" s="1259"/>
      <c r="Z505" s="216" t="s">
        <v>573</v>
      </c>
      <c r="AA505" s="221" t="s">
        <v>573</v>
      </c>
      <c r="AB505" s="221"/>
      <c r="AC505" s="221"/>
      <c r="AD505" s="689"/>
      <c r="AE505" s="53" t="s">
        <v>3653</v>
      </c>
      <c r="AF505" s="62"/>
      <c r="AG505" s="55"/>
      <c r="AH505" s="55"/>
      <c r="AI505" s="851" t="s">
        <v>3123</v>
      </c>
      <c r="AJ505" s="192"/>
      <c r="AK505" s="62"/>
      <c r="AL505" s="55"/>
      <c r="AM505" s="55"/>
      <c r="AN505" s="55"/>
      <c r="AO505" s="55"/>
      <c r="AP505" s="55"/>
      <c r="AQ505" s="55"/>
      <c r="AR505" s="55"/>
      <c r="AS505" s="55"/>
      <c r="AT505" s="55"/>
      <c r="AU505" s="55"/>
      <c r="AV505" s="62"/>
      <c r="AW505" s="55"/>
      <c r="AX505" s="55"/>
      <c r="AY505" s="55"/>
      <c r="AZ505" s="63"/>
      <c r="BA505" s="63"/>
      <c r="BB505" s="1241"/>
      <c r="BC505" s="63"/>
      <c r="BD505" s="1203"/>
      <c r="BE505" s="216"/>
      <c r="BF505" s="63"/>
      <c r="BG505" s="193"/>
      <c r="BH505" s="221"/>
      <c r="BI505" s="63"/>
      <c r="BJ505" s="193"/>
      <c r="BK505" s="200"/>
      <c r="BL505" s="63"/>
      <c r="BM505" s="63"/>
      <c r="BN505" s="216"/>
      <c r="BO505" s="55"/>
      <c r="BP505" s="221"/>
      <c r="BQ505" s="221"/>
      <c r="BR505" s="55"/>
      <c r="BS505" s="221"/>
      <c r="BT505" s="72"/>
      <c r="BU505" s="55"/>
      <c r="BV505" s="55"/>
      <c r="BW505" s="216"/>
      <c r="BX505" s="55"/>
      <c r="BY505" s="221"/>
      <c r="BZ505" s="221"/>
      <c r="CA505" s="55"/>
      <c r="CB505" s="221"/>
      <c r="CC505" s="72"/>
      <c r="CD505" s="55"/>
      <c r="CE505" s="55"/>
      <c r="CF505" s="216"/>
      <c r="CG505" s="55"/>
      <c r="CH505" s="221"/>
      <c r="CI505" s="62"/>
      <c r="CJ505" s="55"/>
      <c r="CK505" s="221"/>
      <c r="CL505" s="72"/>
      <c r="CM505" s="55"/>
      <c r="CN505" s="55"/>
      <c r="CP505" s="55"/>
      <c r="CQ505" s="55"/>
      <c r="CR505" s="55"/>
      <c r="CS505" s="62"/>
      <c r="CT505" s="55"/>
      <c r="CU505" s="55"/>
      <c r="CV505" s="200"/>
      <c r="CW505" s="63"/>
      <c r="CX505" s="63"/>
    </row>
    <row r="506" spans="1:102" s="57" customFormat="1" ht="30" x14ac:dyDescent="0.25">
      <c r="A506" s="63">
        <v>511</v>
      </c>
      <c r="B506" s="63">
        <v>378</v>
      </c>
      <c r="C506" s="45">
        <v>378</v>
      </c>
      <c r="D506" s="900" t="s">
        <v>582</v>
      </c>
      <c r="E506" s="201"/>
      <c r="F506" s="72"/>
      <c r="G506" s="376"/>
      <c r="H506" s="63"/>
      <c r="I506" s="202"/>
      <c r="J506" s="63"/>
      <c r="K506" s="63"/>
      <c r="L506" s="63"/>
      <c r="M506" s="63"/>
      <c r="N506" s="63"/>
      <c r="O506" s="63">
        <v>1</v>
      </c>
      <c r="P506" s="63"/>
      <c r="Q506" s="63"/>
      <c r="R506" s="63"/>
      <c r="S506" s="63"/>
      <c r="T506" s="63"/>
      <c r="U506" s="63"/>
      <c r="V506" s="500"/>
      <c r="W506" s="439" t="s">
        <v>2984</v>
      </c>
      <c r="X506" s="439" t="s">
        <v>2984</v>
      </c>
      <c r="Y506" s="1259"/>
      <c r="Z506" s="216" t="s">
        <v>573</v>
      </c>
      <c r="AA506" s="221" t="s">
        <v>573</v>
      </c>
      <c r="AB506" s="221"/>
      <c r="AC506" s="221"/>
      <c r="AD506" s="689"/>
      <c r="AE506" s="53" t="s">
        <v>3654</v>
      </c>
      <c r="AF506" s="62"/>
      <c r="AG506" s="55"/>
      <c r="AH506" s="55"/>
      <c r="AI506" s="851" t="s">
        <v>3123</v>
      </c>
      <c r="AJ506" s="192"/>
      <c r="AK506" s="62"/>
      <c r="AL506" s="55"/>
      <c r="AM506" s="55"/>
      <c r="AN506" s="55"/>
      <c r="AO506" s="55"/>
      <c r="AP506" s="55"/>
      <c r="AQ506" s="55"/>
      <c r="AR506" s="55"/>
      <c r="AS506" s="55"/>
      <c r="AT506" s="55"/>
      <c r="AU506" s="55"/>
      <c r="AV506" s="62"/>
      <c r="AW506" s="55"/>
      <c r="AX506" s="55"/>
      <c r="AY506" s="55"/>
      <c r="AZ506" s="63"/>
      <c r="BA506" s="63"/>
      <c r="BB506" s="1241"/>
      <c r="BC506" s="63"/>
      <c r="BD506" s="1203"/>
      <c r="BE506" s="216"/>
      <c r="BF506" s="63"/>
      <c r="BG506" s="193"/>
      <c r="BH506" s="221"/>
      <c r="BI506" s="63"/>
      <c r="BJ506" s="193"/>
      <c r="BK506" s="200"/>
      <c r="BL506" s="63"/>
      <c r="BM506" s="63"/>
      <c r="BN506" s="216"/>
      <c r="BO506" s="55"/>
      <c r="BP506" s="221"/>
      <c r="BQ506" s="221"/>
      <c r="BR506" s="55"/>
      <c r="BS506" s="221"/>
      <c r="BT506" s="72"/>
      <c r="BU506" s="55"/>
      <c r="BV506" s="55"/>
      <c r="BW506" s="216"/>
      <c r="BX506" s="55"/>
      <c r="BY506" s="221"/>
      <c r="BZ506" s="221"/>
      <c r="CA506" s="55"/>
      <c r="CB506" s="221"/>
      <c r="CC506" s="72"/>
      <c r="CD506" s="55"/>
      <c r="CE506" s="55"/>
      <c r="CF506" s="216"/>
      <c r="CG506" s="55"/>
      <c r="CH506" s="221"/>
      <c r="CI506" s="62"/>
      <c r="CJ506" s="55"/>
      <c r="CK506" s="221"/>
      <c r="CL506" s="72"/>
      <c r="CM506" s="55"/>
      <c r="CN506" s="55"/>
      <c r="CP506" s="55"/>
      <c r="CQ506" s="55"/>
      <c r="CR506" s="55"/>
      <c r="CS506" s="62"/>
      <c r="CT506" s="55"/>
      <c r="CU506" s="55"/>
      <c r="CV506" s="200"/>
      <c r="CW506" s="63"/>
      <c r="CX506" s="63"/>
    </row>
    <row r="507" spans="1:102" s="57" customFormat="1" ht="15" x14ac:dyDescent="0.25">
      <c r="A507" s="63">
        <v>512</v>
      </c>
      <c r="B507" s="63">
        <v>379</v>
      </c>
      <c r="C507" s="45">
        <v>379</v>
      </c>
      <c r="D507" s="900" t="s">
        <v>584</v>
      </c>
      <c r="E507" s="201"/>
      <c r="F507" s="72"/>
      <c r="G507" s="376"/>
      <c r="H507" s="63"/>
      <c r="I507" s="202"/>
      <c r="J507" s="63"/>
      <c r="K507" s="63"/>
      <c r="L507" s="63"/>
      <c r="M507" s="63"/>
      <c r="N507" s="63"/>
      <c r="O507" s="63">
        <v>1</v>
      </c>
      <c r="P507" s="63"/>
      <c r="Q507" s="63"/>
      <c r="R507" s="63"/>
      <c r="S507" s="63"/>
      <c r="T507" s="63"/>
      <c r="U507" s="63"/>
      <c r="V507" s="500"/>
      <c r="W507" s="439" t="s">
        <v>2984</v>
      </c>
      <c r="X507" s="439" t="s">
        <v>2984</v>
      </c>
      <c r="Y507" s="1259"/>
      <c r="Z507" s="216" t="s">
        <v>573</v>
      </c>
      <c r="AA507" s="221" t="s">
        <v>573</v>
      </c>
      <c r="AB507" s="221"/>
      <c r="AC507" s="221"/>
      <c r="AD507" s="689"/>
      <c r="AE507" s="62"/>
      <c r="AF507" s="62"/>
      <c r="AG507" s="55"/>
      <c r="AH507" s="55"/>
      <c r="AI507" s="851" t="s">
        <v>3123</v>
      </c>
      <c r="AJ507" s="192"/>
      <c r="AK507" s="62"/>
      <c r="AL507" s="55"/>
      <c r="AM507" s="55"/>
      <c r="AN507" s="55"/>
      <c r="AO507" s="55"/>
      <c r="AP507" s="55"/>
      <c r="AQ507" s="55"/>
      <c r="AR507" s="55"/>
      <c r="AS507" s="55"/>
      <c r="AT507" s="55"/>
      <c r="AU507" s="55"/>
      <c r="AV507" s="62"/>
      <c r="AW507" s="55"/>
      <c r="AX507" s="55"/>
      <c r="AY507" s="55"/>
      <c r="AZ507" s="63"/>
      <c r="BA507" s="63"/>
      <c r="BB507" s="1241"/>
      <c r="BC507" s="63"/>
      <c r="BD507" s="1203"/>
      <c r="BE507" s="216"/>
      <c r="BF507" s="63"/>
      <c r="BG507" s="193"/>
      <c r="BH507" s="221"/>
      <c r="BI507" s="63"/>
      <c r="BJ507" s="193"/>
      <c r="BK507" s="200"/>
      <c r="BL507" s="63"/>
      <c r="BM507" s="63"/>
      <c r="BN507" s="216"/>
      <c r="BO507" s="55"/>
      <c r="BP507" s="221"/>
      <c r="BQ507" s="221"/>
      <c r="BR507" s="55"/>
      <c r="BS507" s="221"/>
      <c r="BT507" s="72"/>
      <c r="BU507" s="55"/>
      <c r="BV507" s="55"/>
      <c r="BW507" s="216"/>
      <c r="BX507" s="55"/>
      <c r="BY507" s="221"/>
      <c r="BZ507" s="221"/>
      <c r="CA507" s="55"/>
      <c r="CB507" s="221"/>
      <c r="CC507" s="72"/>
      <c r="CD507" s="55"/>
      <c r="CE507" s="55"/>
      <c r="CF507" s="216"/>
      <c r="CG507" s="55"/>
      <c r="CH507" s="221"/>
      <c r="CI507" s="62"/>
      <c r="CJ507" s="55"/>
      <c r="CK507" s="221"/>
      <c r="CL507" s="72"/>
      <c r="CM507" s="55"/>
      <c r="CN507" s="55"/>
      <c r="CP507" s="55"/>
      <c r="CQ507" s="55"/>
      <c r="CR507" s="55"/>
      <c r="CS507" s="62"/>
      <c r="CT507" s="55"/>
      <c r="CU507" s="55"/>
      <c r="CV507" s="200"/>
      <c r="CW507" s="63"/>
      <c r="CX507" s="63"/>
    </row>
    <row r="508" spans="1:102" ht="52.5" customHeight="1" x14ac:dyDescent="0.25">
      <c r="A508" s="3">
        <v>513</v>
      </c>
      <c r="B508" s="3">
        <v>380</v>
      </c>
      <c r="C508" s="21">
        <v>380</v>
      </c>
      <c r="D508" s="898" t="s">
        <v>586</v>
      </c>
      <c r="G508" s="323">
        <v>918</v>
      </c>
      <c r="O508" s="3">
        <v>1</v>
      </c>
      <c r="W508" s="254" t="s">
        <v>2984</v>
      </c>
      <c r="X508" s="254" t="s">
        <v>2984</v>
      </c>
      <c r="Y508" s="1257"/>
      <c r="Z508" s="211"/>
      <c r="AA508" s="11" t="s">
        <v>3655</v>
      </c>
      <c r="AB508" s="11"/>
      <c r="AC508" s="11"/>
      <c r="AD508" s="366"/>
      <c r="AE508" s="51"/>
      <c r="AF508" s="51"/>
      <c r="AG508" s="52"/>
      <c r="AH508" s="52"/>
      <c r="AI508" s="576" t="s">
        <v>3123</v>
      </c>
      <c r="AR508" s="4" t="s">
        <v>3656</v>
      </c>
      <c r="BB508" s="1238"/>
      <c r="BO508" s="4"/>
      <c r="BZ508" s="11" t="s">
        <v>3657</v>
      </c>
      <c r="CA508" s="4">
        <v>1.7</v>
      </c>
      <c r="CC508" s="14">
        <v>30</v>
      </c>
      <c r="CE508" s="4">
        <v>30</v>
      </c>
    </row>
    <row r="509" spans="1:102" s="57" customFormat="1" ht="15" x14ac:dyDescent="0.25">
      <c r="A509" s="63">
        <v>514</v>
      </c>
      <c r="B509" s="63">
        <v>381</v>
      </c>
      <c r="C509" s="45">
        <v>381</v>
      </c>
      <c r="D509" s="900" t="s">
        <v>589</v>
      </c>
      <c r="E509" s="201"/>
      <c r="F509" s="72"/>
      <c r="G509" s="376"/>
      <c r="H509" s="63"/>
      <c r="I509" s="202"/>
      <c r="J509" s="63"/>
      <c r="K509" s="63"/>
      <c r="L509" s="63"/>
      <c r="M509" s="63"/>
      <c r="N509" s="63"/>
      <c r="O509" s="63">
        <v>1</v>
      </c>
      <c r="P509" s="63"/>
      <c r="Q509" s="63"/>
      <c r="R509" s="63"/>
      <c r="S509" s="63"/>
      <c r="T509" s="63"/>
      <c r="U509" s="63"/>
      <c r="V509" s="500"/>
      <c r="W509" s="439" t="s">
        <v>2984</v>
      </c>
      <c r="X509" s="439" t="s">
        <v>2984</v>
      </c>
      <c r="Y509" s="1259"/>
      <c r="Z509" s="216"/>
      <c r="AA509" s="221" t="s">
        <v>3658</v>
      </c>
      <c r="AB509" s="221"/>
      <c r="AC509" s="221"/>
      <c r="AD509" s="689"/>
      <c r="AE509" s="62"/>
      <c r="AF509" s="62"/>
      <c r="AG509" s="55"/>
      <c r="AH509" s="55"/>
      <c r="AI509" s="851" t="s">
        <v>3123</v>
      </c>
      <c r="AJ509" s="192"/>
      <c r="AK509" s="62"/>
      <c r="AL509" s="55"/>
      <c r="AM509" s="55"/>
      <c r="AN509" s="55"/>
      <c r="AO509" s="55"/>
      <c r="AP509" s="55"/>
      <c r="AQ509" s="55"/>
      <c r="AR509" s="55"/>
      <c r="AS509" s="55"/>
      <c r="AT509" s="55"/>
      <c r="AU509" s="55"/>
      <c r="AV509" s="62"/>
      <c r="AW509" s="55"/>
      <c r="AX509" s="55"/>
      <c r="AY509" s="55"/>
      <c r="AZ509" s="63"/>
      <c r="BA509" s="63"/>
      <c r="BB509" s="1241"/>
      <c r="BC509" s="63"/>
      <c r="BD509" s="1203"/>
      <c r="BE509" s="216"/>
      <c r="BF509" s="63"/>
      <c r="BG509" s="193"/>
      <c r="BH509" s="221"/>
      <c r="BI509" s="63"/>
      <c r="BJ509" s="193"/>
      <c r="BK509" s="200"/>
      <c r="BL509" s="63"/>
      <c r="BM509" s="63"/>
      <c r="BN509" s="216"/>
      <c r="BO509" s="55"/>
      <c r="BP509" s="221"/>
      <c r="BQ509" s="221"/>
      <c r="BR509" s="55"/>
      <c r="BS509" s="221"/>
      <c r="BT509" s="72"/>
      <c r="BU509" s="55"/>
      <c r="BV509" s="55"/>
      <c r="BW509" s="216"/>
      <c r="BX509" s="55"/>
      <c r="BY509" s="221"/>
      <c r="BZ509" s="221"/>
      <c r="CA509" s="55"/>
      <c r="CB509" s="221"/>
      <c r="CC509" s="72"/>
      <c r="CD509" s="55"/>
      <c r="CE509" s="55"/>
      <c r="CF509" s="216"/>
      <c r="CG509" s="55"/>
      <c r="CH509" s="221"/>
      <c r="CI509" s="62"/>
      <c r="CJ509" s="55"/>
      <c r="CK509" s="221"/>
      <c r="CL509" s="72"/>
      <c r="CM509" s="55"/>
      <c r="CN509" s="55"/>
      <c r="CP509" s="55"/>
      <c r="CQ509" s="55"/>
      <c r="CR509" s="55"/>
      <c r="CS509" s="62"/>
      <c r="CT509" s="55"/>
      <c r="CU509" s="55"/>
      <c r="CV509" s="200"/>
      <c r="CW509" s="63"/>
      <c r="CX509" s="63"/>
    </row>
    <row r="510" spans="1:102" s="57" customFormat="1" ht="15" x14ac:dyDescent="0.25">
      <c r="A510" s="63">
        <v>515</v>
      </c>
      <c r="B510" s="63">
        <v>382</v>
      </c>
      <c r="C510" s="45">
        <v>382</v>
      </c>
      <c r="D510" s="900" t="s">
        <v>592</v>
      </c>
      <c r="E510" s="201"/>
      <c r="F510" s="72"/>
      <c r="G510" s="376"/>
      <c r="H510" s="63"/>
      <c r="I510" s="202"/>
      <c r="J510" s="63"/>
      <c r="K510" s="63"/>
      <c r="L510" s="63"/>
      <c r="M510" s="63"/>
      <c r="N510" s="63"/>
      <c r="O510" s="63">
        <v>1</v>
      </c>
      <c r="P510" s="63"/>
      <c r="Q510" s="63"/>
      <c r="R510" s="63"/>
      <c r="S510" s="63"/>
      <c r="T510" s="63"/>
      <c r="U510" s="63"/>
      <c r="V510" s="500"/>
      <c r="W510" s="439" t="s">
        <v>2984</v>
      </c>
      <c r="X510" s="439" t="s">
        <v>2984</v>
      </c>
      <c r="Y510" s="1259"/>
      <c r="Z510" s="216"/>
      <c r="AA510" s="221" t="s">
        <v>3658</v>
      </c>
      <c r="AB510" s="221"/>
      <c r="AC510" s="221"/>
      <c r="AD510" s="689"/>
      <c r="AE510" s="62"/>
      <c r="AF510" s="62"/>
      <c r="AG510" s="55"/>
      <c r="AH510" s="55"/>
      <c r="AI510" s="851" t="s">
        <v>3123</v>
      </c>
      <c r="AJ510" s="192"/>
      <c r="AK510" s="62"/>
      <c r="AL510" s="55"/>
      <c r="AM510" s="55"/>
      <c r="AN510" s="55"/>
      <c r="AO510" s="55"/>
      <c r="AP510" s="55"/>
      <c r="AQ510" s="55"/>
      <c r="AR510" s="55"/>
      <c r="AS510" s="55"/>
      <c r="AT510" s="55"/>
      <c r="AU510" s="55"/>
      <c r="AV510" s="62"/>
      <c r="AW510" s="55"/>
      <c r="AX510" s="55"/>
      <c r="AY510" s="55"/>
      <c r="AZ510" s="63"/>
      <c r="BA510" s="63"/>
      <c r="BB510" s="1241"/>
      <c r="BC510" s="63"/>
      <c r="BD510" s="1203"/>
      <c r="BE510" s="216"/>
      <c r="BF510" s="63"/>
      <c r="BG510" s="193"/>
      <c r="BH510" s="221"/>
      <c r="BI510" s="63"/>
      <c r="BJ510" s="193"/>
      <c r="BK510" s="200"/>
      <c r="BL510" s="63"/>
      <c r="BM510" s="63"/>
      <c r="BN510" s="216"/>
      <c r="BO510" s="55"/>
      <c r="BP510" s="221"/>
      <c r="BQ510" s="221"/>
      <c r="BR510" s="55"/>
      <c r="BS510" s="221"/>
      <c r="BT510" s="72"/>
      <c r="BU510" s="55"/>
      <c r="BV510" s="55"/>
      <c r="BW510" s="216"/>
      <c r="BX510" s="55"/>
      <c r="BY510" s="221"/>
      <c r="BZ510" s="221"/>
      <c r="CA510" s="55"/>
      <c r="CB510" s="221"/>
      <c r="CC510" s="72"/>
      <c r="CD510" s="55"/>
      <c r="CE510" s="55"/>
      <c r="CF510" s="216"/>
      <c r="CG510" s="55"/>
      <c r="CH510" s="221"/>
      <c r="CI510" s="62"/>
      <c r="CJ510" s="55"/>
      <c r="CK510" s="221"/>
      <c r="CL510" s="72"/>
      <c r="CM510" s="55"/>
      <c r="CN510" s="55"/>
      <c r="CP510" s="55"/>
      <c r="CQ510" s="55"/>
      <c r="CR510" s="55"/>
      <c r="CS510" s="62"/>
      <c r="CT510" s="55"/>
      <c r="CU510" s="55"/>
      <c r="CV510" s="200"/>
      <c r="CW510" s="63"/>
      <c r="CX510" s="63"/>
    </row>
    <row r="511" spans="1:102" ht="30" x14ac:dyDescent="0.25">
      <c r="A511" s="3">
        <v>516</v>
      </c>
      <c r="B511" s="3">
        <v>383</v>
      </c>
      <c r="C511" s="21">
        <v>383</v>
      </c>
      <c r="D511" s="898" t="s">
        <v>595</v>
      </c>
      <c r="G511" s="323">
        <v>1084</v>
      </c>
      <c r="M511" s="46"/>
      <c r="O511" s="3">
        <v>1</v>
      </c>
      <c r="W511" s="254" t="s">
        <v>1731</v>
      </c>
      <c r="X511" s="254" t="s">
        <v>1731</v>
      </c>
      <c r="Y511" s="1257"/>
      <c r="Z511" s="211"/>
      <c r="AA511" s="11" t="s">
        <v>3659</v>
      </c>
      <c r="AB511" s="11"/>
      <c r="AC511" s="11"/>
      <c r="AD511" s="687"/>
      <c r="AE511" s="61"/>
      <c r="AF511" s="61"/>
      <c r="AG511" s="66"/>
      <c r="AH511" s="66"/>
      <c r="AI511" s="576" t="s">
        <v>3123</v>
      </c>
      <c r="BB511" s="1238"/>
      <c r="BO511" s="4"/>
    </row>
    <row r="512" spans="1:102" ht="57.75" customHeight="1" x14ac:dyDescent="0.25">
      <c r="A512" s="3">
        <v>517</v>
      </c>
      <c r="B512" s="3">
        <v>384</v>
      </c>
      <c r="C512" s="21">
        <v>384</v>
      </c>
      <c r="D512" s="898" t="s">
        <v>598</v>
      </c>
      <c r="G512" s="323">
        <v>113</v>
      </c>
      <c r="M512" s="3">
        <v>1</v>
      </c>
      <c r="W512" s="436" t="s">
        <v>3235</v>
      </c>
      <c r="X512" s="436" t="s">
        <v>3660</v>
      </c>
      <c r="Y512" s="1256"/>
      <c r="Z512" s="211"/>
      <c r="AA512" s="11" t="s">
        <v>3661</v>
      </c>
      <c r="AB512" s="11"/>
      <c r="AC512" s="11"/>
      <c r="AD512" s="366" t="s">
        <v>3662</v>
      </c>
      <c r="AE512" s="51" t="s">
        <v>3654</v>
      </c>
      <c r="AF512" s="51"/>
      <c r="AG512" s="52"/>
      <c r="AH512" s="52"/>
      <c r="AI512" s="576" t="s">
        <v>2967</v>
      </c>
      <c r="AK512" s="6" t="s">
        <v>3663</v>
      </c>
      <c r="AP512" s="4">
        <v>1.1000000000000001</v>
      </c>
      <c r="AQ512" s="4">
        <v>1.84</v>
      </c>
      <c r="BB512" s="1238"/>
      <c r="BO512" s="4"/>
      <c r="BZ512" s="11" t="s">
        <v>3663</v>
      </c>
      <c r="CA512" s="4">
        <v>0</v>
      </c>
      <c r="CD512" s="4">
        <v>30</v>
      </c>
      <c r="CE512" s="4">
        <v>30</v>
      </c>
    </row>
    <row r="513" spans="1:102" ht="57.75" customHeight="1" x14ac:dyDescent="0.25">
      <c r="A513" s="3">
        <v>518</v>
      </c>
      <c r="B513" s="3">
        <v>384</v>
      </c>
      <c r="C513" s="21">
        <v>384</v>
      </c>
      <c r="D513" s="898" t="s">
        <v>598</v>
      </c>
      <c r="G513" s="370">
        <v>113</v>
      </c>
      <c r="M513" s="3">
        <v>1</v>
      </c>
      <c r="W513" s="436" t="s">
        <v>3235</v>
      </c>
      <c r="X513" s="436" t="s">
        <v>3660</v>
      </c>
      <c r="Y513" s="1256"/>
      <c r="Z513" s="211"/>
      <c r="AA513" s="11" t="s">
        <v>3661</v>
      </c>
      <c r="AB513" s="11"/>
      <c r="AC513" s="11"/>
      <c r="AD513" s="366"/>
      <c r="AE513" s="51"/>
      <c r="AF513" s="51"/>
      <c r="AG513" s="52"/>
      <c r="AH513" s="52"/>
      <c r="AI513" s="576" t="s">
        <v>2967</v>
      </c>
      <c r="AK513" s="6" t="s">
        <v>3664</v>
      </c>
      <c r="AP513" s="4">
        <v>47.1</v>
      </c>
      <c r="AQ513" s="4">
        <v>86.07</v>
      </c>
      <c r="BB513" s="1238"/>
      <c r="BO513" s="4"/>
      <c r="BZ513" s="11" t="s">
        <v>3664</v>
      </c>
      <c r="CA513" s="4">
        <v>22.080679405520165</v>
      </c>
      <c r="CD513" s="4">
        <v>30</v>
      </c>
      <c r="CE513" s="4">
        <v>30</v>
      </c>
    </row>
    <row r="514" spans="1:102" s="57" customFormat="1" ht="37.5" customHeight="1" x14ac:dyDescent="0.25">
      <c r="A514" s="63">
        <v>519</v>
      </c>
      <c r="B514" s="63">
        <v>385</v>
      </c>
      <c r="C514" s="45">
        <v>385</v>
      </c>
      <c r="D514" s="900" t="s">
        <v>600</v>
      </c>
      <c r="E514" s="201"/>
      <c r="F514" s="72"/>
      <c r="G514" s="376"/>
      <c r="H514" s="63"/>
      <c r="I514" s="202"/>
      <c r="J514" s="63"/>
      <c r="K514" s="63"/>
      <c r="L514" s="63"/>
      <c r="M514" s="63"/>
      <c r="N514" s="63"/>
      <c r="O514" s="63">
        <v>1</v>
      </c>
      <c r="P514" s="63"/>
      <c r="Q514" s="63">
        <v>1</v>
      </c>
      <c r="R514" s="63"/>
      <c r="S514" s="63"/>
      <c r="T514" s="63"/>
      <c r="U514" s="63"/>
      <c r="V514" s="500"/>
      <c r="W514" s="439"/>
      <c r="X514" s="439"/>
      <c r="Y514" s="1259"/>
      <c r="Z514" s="216"/>
      <c r="AA514" s="221" t="s">
        <v>3665</v>
      </c>
      <c r="AB514" s="221"/>
      <c r="AC514" s="221"/>
      <c r="AD514" s="689"/>
      <c r="AE514" s="62"/>
      <c r="AF514" s="62"/>
      <c r="AG514" s="55"/>
      <c r="AH514" s="55"/>
      <c r="AI514" s="851" t="s">
        <v>3123</v>
      </c>
      <c r="AJ514" s="192"/>
      <c r="AK514" s="62"/>
      <c r="AL514" s="55"/>
      <c r="AM514" s="55"/>
      <c r="AN514" s="55"/>
      <c r="AO514" s="55"/>
      <c r="AP514" s="55"/>
      <c r="AQ514" s="55"/>
      <c r="AR514" s="55"/>
      <c r="AS514" s="55"/>
      <c r="AT514" s="55"/>
      <c r="AU514" s="55"/>
      <c r="AV514" s="62"/>
      <c r="AW514" s="55"/>
      <c r="AX514" s="55"/>
      <c r="AY514" s="55"/>
      <c r="AZ514" s="63"/>
      <c r="BA514" s="63"/>
      <c r="BB514" s="34"/>
      <c r="BC514" s="63"/>
      <c r="BD514" s="1203"/>
      <c r="BE514" s="216"/>
      <c r="BF514" s="63"/>
      <c r="BG514" s="193"/>
      <c r="BH514" s="221"/>
      <c r="BI514" s="63"/>
      <c r="BJ514" s="193"/>
      <c r="BK514" s="200"/>
      <c r="BL514" s="63"/>
      <c r="BM514" s="63"/>
      <c r="BN514" s="216"/>
      <c r="BO514" s="4"/>
      <c r="BP514" s="221"/>
      <c r="BQ514" s="221"/>
      <c r="BR514" s="55"/>
      <c r="BS514" s="221"/>
      <c r="BT514" s="72"/>
      <c r="BU514" s="55"/>
      <c r="BV514" s="55"/>
      <c r="BW514" s="216"/>
      <c r="BX514" s="55"/>
      <c r="BY514" s="221"/>
      <c r="BZ514" s="221"/>
      <c r="CA514" s="55"/>
      <c r="CB514" s="221"/>
      <c r="CC514" s="72"/>
      <c r="CD514" s="55"/>
      <c r="CE514" s="55"/>
      <c r="CF514" s="216"/>
      <c r="CG514" s="55"/>
      <c r="CH514" s="221"/>
      <c r="CI514" s="62"/>
      <c r="CJ514" s="55"/>
      <c r="CK514" s="221"/>
      <c r="CL514" s="72"/>
      <c r="CM514" s="55"/>
      <c r="CN514" s="55"/>
      <c r="CP514" s="55"/>
      <c r="CQ514" s="55"/>
      <c r="CR514" s="55"/>
      <c r="CS514" s="62"/>
      <c r="CT514" s="55"/>
      <c r="CU514" s="55"/>
      <c r="CV514" s="200"/>
      <c r="CW514" s="63"/>
      <c r="CX514" s="63"/>
    </row>
    <row r="515" spans="1:102" s="57" customFormat="1" ht="15" x14ac:dyDescent="0.25">
      <c r="A515" s="63">
        <v>520</v>
      </c>
      <c r="B515" s="63">
        <v>388</v>
      </c>
      <c r="C515" s="45">
        <v>388</v>
      </c>
      <c r="D515" s="900" t="s">
        <v>602</v>
      </c>
      <c r="E515" s="942" t="s">
        <v>1957</v>
      </c>
      <c r="F515" s="1070"/>
      <c r="G515" s="376">
        <v>100</v>
      </c>
      <c r="H515" s="63"/>
      <c r="I515" s="202"/>
      <c r="J515" s="63"/>
      <c r="K515" s="63"/>
      <c r="L515" s="63"/>
      <c r="M515" s="63"/>
      <c r="N515" s="63"/>
      <c r="O515" s="63"/>
      <c r="P515" s="63"/>
      <c r="Q515" s="63">
        <v>1</v>
      </c>
      <c r="R515" s="63"/>
      <c r="S515" s="63"/>
      <c r="T515" s="63"/>
      <c r="U515" s="63"/>
      <c r="V515" s="500"/>
      <c r="W515" s="439" t="s">
        <v>2971</v>
      </c>
      <c r="X515" s="439" t="s">
        <v>2971</v>
      </c>
      <c r="Y515" s="1259"/>
      <c r="Z515" s="216"/>
      <c r="AA515" s="62" t="s">
        <v>3666</v>
      </c>
      <c r="AB515" s="77" t="s">
        <v>3667</v>
      </c>
      <c r="AC515" s="77"/>
      <c r="AD515" s="689"/>
      <c r="AE515" s="62"/>
      <c r="AF515" s="62"/>
      <c r="AG515" s="55"/>
      <c r="AH515" s="55"/>
      <c r="AI515" s="851" t="s">
        <v>3123</v>
      </c>
      <c r="AJ515" s="192"/>
      <c r="AK515" s="62"/>
      <c r="AL515" s="55"/>
      <c r="AM515" s="55"/>
      <c r="AN515" s="55"/>
      <c r="AO515" s="55"/>
      <c r="AP515" s="55"/>
      <c r="AQ515" s="55"/>
      <c r="AR515" s="55"/>
      <c r="AS515" s="55"/>
      <c r="AT515" s="55"/>
      <c r="AU515" s="55"/>
      <c r="AV515" s="62"/>
      <c r="AW515" s="55"/>
      <c r="AX515" s="55"/>
      <c r="AY515" s="55"/>
      <c r="AZ515" s="63"/>
      <c r="BA515" s="63"/>
      <c r="BB515" s="34"/>
      <c r="BC515" s="63"/>
      <c r="BD515" s="1203"/>
      <c r="BE515" s="216"/>
      <c r="BF515" s="63"/>
      <c r="BG515" s="193"/>
      <c r="BH515" s="221"/>
      <c r="BI515" s="63"/>
      <c r="BJ515" s="193"/>
      <c r="BK515" s="200"/>
      <c r="BL515" s="63"/>
      <c r="BM515" s="63"/>
      <c r="BN515" s="216"/>
      <c r="BO515" s="55"/>
      <c r="BP515" s="221"/>
      <c r="BQ515" s="221"/>
      <c r="BR515" s="55"/>
      <c r="BS515" s="221"/>
      <c r="BT515" s="72"/>
      <c r="BU515" s="55"/>
      <c r="BV515" s="55"/>
      <c r="BW515" s="216"/>
      <c r="BX515" s="55"/>
      <c r="BY515" s="221"/>
      <c r="BZ515" s="221"/>
      <c r="CA515" s="55"/>
      <c r="CB515" s="221"/>
      <c r="CC515" s="72"/>
      <c r="CD515" s="55"/>
      <c r="CE515" s="55"/>
      <c r="CF515" s="216"/>
      <c r="CG515" s="55"/>
      <c r="CH515" s="221"/>
      <c r="CI515" s="62"/>
      <c r="CJ515" s="55"/>
      <c r="CK515" s="221"/>
      <c r="CL515" s="72"/>
      <c r="CM515" s="55"/>
      <c r="CN515" s="55"/>
      <c r="CP515" s="55"/>
      <c r="CQ515" s="55"/>
      <c r="CR515" s="55"/>
      <c r="CS515" s="62"/>
      <c r="CT515" s="55"/>
      <c r="CU515" s="55"/>
      <c r="CV515" s="200"/>
      <c r="CW515" s="63"/>
      <c r="CX515" s="63"/>
    </row>
    <row r="516" spans="1:102" ht="60" x14ac:dyDescent="0.25">
      <c r="A516" s="3">
        <v>521</v>
      </c>
      <c r="B516" s="3">
        <v>389</v>
      </c>
      <c r="C516" s="21">
        <v>389</v>
      </c>
      <c r="D516" s="898" t="s">
        <v>605</v>
      </c>
      <c r="G516" s="370">
        <v>93</v>
      </c>
      <c r="Q516" s="46">
        <v>1</v>
      </c>
      <c r="R516" s="46"/>
      <c r="W516" s="254" t="s">
        <v>2984</v>
      </c>
      <c r="X516" s="254" t="s">
        <v>2984</v>
      </c>
      <c r="Y516" s="1257"/>
      <c r="Z516" s="211"/>
      <c r="AA516" s="6" t="s">
        <v>3668</v>
      </c>
      <c r="AB516" s="76" t="s">
        <v>3669</v>
      </c>
      <c r="AC516" s="76"/>
      <c r="AD516" s="366"/>
      <c r="AE516" s="51"/>
      <c r="AF516" s="51"/>
      <c r="AG516" s="52"/>
      <c r="AH516" s="52"/>
      <c r="AI516" s="576" t="s">
        <v>2967</v>
      </c>
      <c r="AK516" s="6" t="s">
        <v>3670</v>
      </c>
      <c r="AL516" s="164">
        <v>4869</v>
      </c>
      <c r="AM516" s="164"/>
      <c r="BB516" s="803"/>
      <c r="BO516" s="4"/>
      <c r="CS516" s="6" t="s">
        <v>3671</v>
      </c>
      <c r="CT516" s="4">
        <v>-3.2450195111932638</v>
      </c>
      <c r="CX516" s="3">
        <v>1</v>
      </c>
    </row>
    <row r="517" spans="1:102" ht="30" x14ac:dyDescent="0.25">
      <c r="A517" s="3">
        <v>522</v>
      </c>
      <c r="B517" s="3">
        <v>390</v>
      </c>
      <c r="C517" s="21">
        <v>390</v>
      </c>
      <c r="D517" s="898" t="s">
        <v>608</v>
      </c>
      <c r="G517" s="370">
        <v>141</v>
      </c>
      <c r="Q517" s="46">
        <v>1</v>
      </c>
      <c r="R517" s="46"/>
      <c r="W517" s="254" t="s">
        <v>2971</v>
      </c>
      <c r="X517" s="254" t="s">
        <v>2971</v>
      </c>
      <c r="Y517" s="1257"/>
      <c r="Z517" s="211"/>
      <c r="AA517" s="6" t="s">
        <v>3672</v>
      </c>
      <c r="AB517" s="76" t="s">
        <v>3673</v>
      </c>
      <c r="AC517" s="76"/>
      <c r="AD517" s="366"/>
      <c r="AE517" s="51"/>
      <c r="AF517" s="51"/>
      <c r="AG517" s="52"/>
      <c r="AH517" s="52"/>
      <c r="AI517" s="576" t="s">
        <v>3123</v>
      </c>
      <c r="BO517" s="4"/>
    </row>
    <row r="518" spans="1:102" s="57" customFormat="1" ht="37.5" customHeight="1" x14ac:dyDescent="0.25">
      <c r="A518" s="63">
        <v>523</v>
      </c>
      <c r="B518" s="63">
        <v>391</v>
      </c>
      <c r="C518" s="45">
        <v>391</v>
      </c>
      <c r="D518" s="899" t="s">
        <v>611</v>
      </c>
      <c r="E518" s="201"/>
      <c r="F518" s="72"/>
      <c r="G518" s="376"/>
      <c r="H518" s="63"/>
      <c r="I518" s="202"/>
      <c r="J518" s="63"/>
      <c r="K518" s="63"/>
      <c r="L518" s="63"/>
      <c r="M518" s="63"/>
      <c r="N518" s="63"/>
      <c r="O518" s="63"/>
      <c r="P518" s="63"/>
      <c r="Q518" s="63"/>
      <c r="R518" s="63"/>
      <c r="S518" s="63"/>
      <c r="T518" s="63"/>
      <c r="U518" s="63"/>
      <c r="V518" s="500"/>
      <c r="W518" s="450"/>
      <c r="X518" s="450"/>
      <c r="Y518" s="1272"/>
      <c r="Z518" s="94" t="s">
        <v>3674</v>
      </c>
      <c r="AA518" s="77" t="s">
        <v>3674</v>
      </c>
      <c r="AB518" s="77"/>
      <c r="AC518" s="77"/>
      <c r="AD518" s="689"/>
      <c r="AE518" s="62"/>
      <c r="AF518" s="62"/>
      <c r="AG518" s="55"/>
      <c r="AH518" s="55"/>
      <c r="AI518" s="851" t="s">
        <v>3123</v>
      </c>
      <c r="AJ518" s="192"/>
      <c r="AK518" s="62"/>
      <c r="AL518" s="55"/>
      <c r="AM518" s="55"/>
      <c r="AN518" s="55"/>
      <c r="AO518" s="55"/>
      <c r="AP518" s="55"/>
      <c r="AQ518" s="55"/>
      <c r="AR518" s="55"/>
      <c r="AS518" s="55"/>
      <c r="AT518" s="55"/>
      <c r="AU518" s="55"/>
      <c r="AV518" s="62"/>
      <c r="AW518" s="55"/>
      <c r="AX518" s="55"/>
      <c r="AY518" s="55"/>
      <c r="AZ518" s="63"/>
      <c r="BA518" s="63"/>
      <c r="BB518" s="34"/>
      <c r="BC518" s="63"/>
      <c r="BD518" s="1203"/>
      <c r="BE518" s="216"/>
      <c r="BF518" s="63"/>
      <c r="BG518" s="193"/>
      <c r="BH518" s="221"/>
      <c r="BI518" s="63"/>
      <c r="BJ518" s="193"/>
      <c r="BK518" s="200"/>
      <c r="BL518" s="63"/>
      <c r="BM518" s="63"/>
      <c r="BN518" s="216"/>
      <c r="BO518" s="4"/>
      <c r="BP518" s="221"/>
      <c r="BQ518" s="221"/>
      <c r="BR518" s="55"/>
      <c r="BS518" s="221"/>
      <c r="BT518" s="72"/>
      <c r="BU518" s="55"/>
      <c r="BV518" s="55"/>
      <c r="BW518" s="216"/>
      <c r="BX518" s="55"/>
      <c r="BY518" s="221"/>
      <c r="BZ518" s="221"/>
      <c r="CA518" s="55"/>
      <c r="CB518" s="221"/>
      <c r="CC518" s="72"/>
      <c r="CD518" s="55"/>
      <c r="CE518" s="55"/>
      <c r="CF518" s="216"/>
      <c r="CG518" s="55"/>
      <c r="CH518" s="221"/>
      <c r="CI518" s="62"/>
      <c r="CJ518" s="55"/>
      <c r="CK518" s="221"/>
      <c r="CL518" s="72"/>
      <c r="CM518" s="55"/>
      <c r="CN518" s="55"/>
      <c r="CP518" s="55"/>
      <c r="CQ518" s="55"/>
      <c r="CR518" s="55"/>
      <c r="CS518" s="62"/>
      <c r="CT518" s="55"/>
      <c r="CU518" s="55"/>
      <c r="CV518" s="200"/>
      <c r="CW518" s="63"/>
      <c r="CX518" s="63"/>
    </row>
    <row r="519" spans="1:102" s="57" customFormat="1" ht="26.25" customHeight="1" x14ac:dyDescent="0.25">
      <c r="A519" s="63">
        <v>524</v>
      </c>
      <c r="B519" s="63">
        <v>392</v>
      </c>
      <c r="C519" s="45">
        <v>392</v>
      </c>
      <c r="D519" s="1109" t="s">
        <v>612</v>
      </c>
      <c r="E519" s="201"/>
      <c r="F519" s="72"/>
      <c r="G519" s="376"/>
      <c r="H519" s="63"/>
      <c r="I519" s="202"/>
      <c r="J519" s="63"/>
      <c r="K519" s="63"/>
      <c r="L519" s="63"/>
      <c r="M519" s="63"/>
      <c r="N519" s="63"/>
      <c r="O519" s="63"/>
      <c r="P519" s="63"/>
      <c r="Q519" s="63"/>
      <c r="R519" s="63"/>
      <c r="S519" s="63"/>
      <c r="T519" s="63"/>
      <c r="U519" s="63"/>
      <c r="V519" s="500"/>
      <c r="W519" s="575"/>
      <c r="X519" s="575"/>
      <c r="Y519" s="1273"/>
      <c r="Z519" s="1110" t="s">
        <v>3675</v>
      </c>
      <c r="AA519" s="1111"/>
      <c r="AB519" s="1111"/>
      <c r="AC519" s="1111"/>
      <c r="AD519" s="689"/>
      <c r="AE519" s="62"/>
      <c r="AF519" s="62"/>
      <c r="AG519" s="55"/>
      <c r="AH519" s="55"/>
      <c r="AI519" s="851" t="s">
        <v>3123</v>
      </c>
      <c r="AJ519" s="192"/>
      <c r="AK519" s="62"/>
      <c r="AL519" s="55"/>
      <c r="AM519" s="55"/>
      <c r="AN519" s="55"/>
      <c r="AO519" s="55"/>
      <c r="AP519" s="55"/>
      <c r="AQ519" s="55"/>
      <c r="AR519" s="55"/>
      <c r="AS519" s="55"/>
      <c r="AT519" s="55"/>
      <c r="AU519" s="55"/>
      <c r="AV519" s="62"/>
      <c r="AW519" s="55"/>
      <c r="AX519" s="55"/>
      <c r="AY519" s="55"/>
      <c r="AZ519" s="63"/>
      <c r="BA519" s="63"/>
      <c r="BB519" s="34"/>
      <c r="BC519" s="63"/>
      <c r="BD519" s="1203"/>
      <c r="BE519" s="216"/>
      <c r="BF519" s="63"/>
      <c r="BG519" s="193"/>
      <c r="BH519" s="221"/>
      <c r="BI519" s="63"/>
      <c r="BJ519" s="193"/>
      <c r="BK519" s="200"/>
      <c r="BL519" s="63"/>
      <c r="BM519" s="63"/>
      <c r="BN519" s="216"/>
      <c r="BO519" s="4"/>
      <c r="BP519" s="221"/>
      <c r="BQ519" s="221"/>
      <c r="BR519" s="55"/>
      <c r="BS519" s="221"/>
      <c r="BT519" s="72"/>
      <c r="BU519" s="55"/>
      <c r="BV519" s="55"/>
      <c r="BW519" s="216"/>
      <c r="BX519" s="55"/>
      <c r="BY519" s="221"/>
      <c r="BZ519" s="221"/>
      <c r="CA519" s="55"/>
      <c r="CB519" s="221"/>
      <c r="CC519" s="72"/>
      <c r="CD519" s="55"/>
      <c r="CE519" s="55"/>
      <c r="CF519" s="216"/>
      <c r="CG519" s="55"/>
      <c r="CH519" s="221"/>
      <c r="CI519" s="62"/>
      <c r="CJ519" s="55"/>
      <c r="CK519" s="221"/>
      <c r="CL519" s="72"/>
      <c r="CM519" s="55"/>
      <c r="CN519" s="55"/>
      <c r="CP519" s="55"/>
      <c r="CQ519" s="55"/>
      <c r="CR519" s="55"/>
      <c r="CS519" s="62"/>
      <c r="CT519" s="55"/>
      <c r="CU519" s="55"/>
      <c r="CV519" s="200"/>
      <c r="CW519" s="63"/>
      <c r="CX519" s="63"/>
    </row>
    <row r="520" spans="1:102" s="57" customFormat="1" ht="15" x14ac:dyDescent="0.25">
      <c r="A520" s="63">
        <v>525</v>
      </c>
      <c r="B520" s="63">
        <v>393</v>
      </c>
      <c r="C520" s="45">
        <v>393</v>
      </c>
      <c r="D520" s="1109" t="s">
        <v>615</v>
      </c>
      <c r="E520" s="201"/>
      <c r="F520" s="72"/>
      <c r="G520" s="376"/>
      <c r="H520" s="63"/>
      <c r="I520" s="202"/>
      <c r="J520" s="63"/>
      <c r="K520" s="63"/>
      <c r="L520" s="63"/>
      <c r="M520" s="63"/>
      <c r="N520" s="63"/>
      <c r="O520" s="63"/>
      <c r="P520" s="63"/>
      <c r="Q520" s="63"/>
      <c r="R520" s="63"/>
      <c r="S520" s="63"/>
      <c r="T520" s="63"/>
      <c r="U520" s="63"/>
      <c r="V520" s="500"/>
      <c r="W520" s="575"/>
      <c r="X520" s="575"/>
      <c r="Y520" s="1273"/>
      <c r="Z520" s="1110" t="s">
        <v>3675</v>
      </c>
      <c r="AA520" s="1111"/>
      <c r="AB520" s="1111"/>
      <c r="AC520" s="1111"/>
      <c r="AD520" s="689"/>
      <c r="AE520" s="62"/>
      <c r="AF520" s="62"/>
      <c r="AG520" s="55"/>
      <c r="AH520" s="55"/>
      <c r="AI520" s="851" t="s">
        <v>3123</v>
      </c>
      <c r="AJ520" s="192"/>
      <c r="AK520" s="62"/>
      <c r="AL520" s="55"/>
      <c r="AM520" s="55"/>
      <c r="AN520" s="55"/>
      <c r="AO520" s="55"/>
      <c r="AP520" s="55"/>
      <c r="AQ520" s="55"/>
      <c r="AR520" s="55"/>
      <c r="AS520" s="55"/>
      <c r="AT520" s="55"/>
      <c r="AU520" s="55"/>
      <c r="AV520" s="62"/>
      <c r="AW520" s="55"/>
      <c r="AX520" s="55"/>
      <c r="AY520" s="55"/>
      <c r="AZ520" s="63"/>
      <c r="BA520" s="63"/>
      <c r="BB520" s="34"/>
      <c r="BC520" s="63"/>
      <c r="BD520" s="1203"/>
      <c r="BE520" s="216"/>
      <c r="BF520" s="63"/>
      <c r="BG520" s="193"/>
      <c r="BH520" s="221"/>
      <c r="BI520" s="63"/>
      <c r="BJ520" s="193"/>
      <c r="BK520" s="200"/>
      <c r="BL520" s="63"/>
      <c r="BM520" s="63"/>
      <c r="BN520" s="216"/>
      <c r="BO520" s="4"/>
      <c r="BP520" s="221"/>
      <c r="BQ520" s="221"/>
      <c r="BR520" s="55"/>
      <c r="BS520" s="221"/>
      <c r="BT520" s="72"/>
      <c r="BU520" s="55"/>
      <c r="BV520" s="55"/>
      <c r="BW520" s="216"/>
      <c r="BX520" s="55"/>
      <c r="BY520" s="221"/>
      <c r="BZ520" s="221"/>
      <c r="CA520" s="55"/>
      <c r="CB520" s="221"/>
      <c r="CC520" s="72"/>
      <c r="CD520" s="55"/>
      <c r="CE520" s="55"/>
      <c r="CF520" s="216"/>
      <c r="CG520" s="55"/>
      <c r="CH520" s="221"/>
      <c r="CI520" s="62"/>
      <c r="CJ520" s="55"/>
      <c r="CK520" s="221"/>
      <c r="CL520" s="72"/>
      <c r="CM520" s="55"/>
      <c r="CN520" s="55"/>
      <c r="CP520" s="55"/>
      <c r="CQ520" s="55"/>
      <c r="CR520" s="55"/>
      <c r="CS520" s="62"/>
      <c r="CT520" s="55"/>
      <c r="CU520" s="55"/>
      <c r="CV520" s="200"/>
      <c r="CW520" s="63"/>
      <c r="CX520" s="63"/>
    </row>
    <row r="521" spans="1:102" s="57" customFormat="1" ht="15" x14ac:dyDescent="0.25">
      <c r="A521" s="63">
        <v>526</v>
      </c>
      <c r="B521" s="63">
        <v>394</v>
      </c>
      <c r="C521" s="45">
        <v>394</v>
      </c>
      <c r="D521" s="1109" t="s">
        <v>618</v>
      </c>
      <c r="E521" s="201"/>
      <c r="F521" s="72"/>
      <c r="G521" s="376"/>
      <c r="H521" s="63"/>
      <c r="I521" s="202"/>
      <c r="J521" s="63"/>
      <c r="K521" s="63"/>
      <c r="L521" s="63"/>
      <c r="M521" s="63"/>
      <c r="N521" s="63"/>
      <c r="O521" s="63"/>
      <c r="P521" s="63"/>
      <c r="Q521" s="63"/>
      <c r="R521" s="63"/>
      <c r="S521" s="63"/>
      <c r="T521" s="63"/>
      <c r="U521" s="63"/>
      <c r="V521" s="500"/>
      <c r="W521" s="575"/>
      <c r="X521" s="575"/>
      <c r="Y521" s="1273"/>
      <c r="Z521" s="1110" t="s">
        <v>3675</v>
      </c>
      <c r="AA521" s="1111"/>
      <c r="AB521" s="1111"/>
      <c r="AC521" s="1111"/>
      <c r="AD521" s="689"/>
      <c r="AE521" s="62"/>
      <c r="AF521" s="62"/>
      <c r="AG521" s="55"/>
      <c r="AH521" s="55"/>
      <c r="AI521" s="851" t="s">
        <v>3123</v>
      </c>
      <c r="AJ521" s="192"/>
      <c r="AK521" s="62"/>
      <c r="AL521" s="55"/>
      <c r="AM521" s="55"/>
      <c r="AN521" s="55"/>
      <c r="AO521" s="55"/>
      <c r="AP521" s="55"/>
      <c r="AQ521" s="55"/>
      <c r="AR521" s="55"/>
      <c r="AS521" s="55"/>
      <c r="AT521" s="55"/>
      <c r="AU521" s="55"/>
      <c r="AV521" s="62"/>
      <c r="AW521" s="55"/>
      <c r="AX521" s="55"/>
      <c r="AY521" s="55"/>
      <c r="AZ521" s="63"/>
      <c r="BA521" s="63"/>
      <c r="BB521" s="34"/>
      <c r="BC521" s="63"/>
      <c r="BD521" s="1203"/>
      <c r="BE521" s="216"/>
      <c r="BF521" s="63"/>
      <c r="BG521" s="193"/>
      <c r="BH521" s="221"/>
      <c r="BI521" s="63"/>
      <c r="BJ521" s="193"/>
      <c r="BK521" s="200"/>
      <c r="BL521" s="63"/>
      <c r="BM521" s="63"/>
      <c r="BN521" s="216"/>
      <c r="BO521" s="4"/>
      <c r="BP521" s="221"/>
      <c r="BQ521" s="221"/>
      <c r="BR521" s="55"/>
      <c r="BS521" s="221"/>
      <c r="BT521" s="72"/>
      <c r="BU521" s="55"/>
      <c r="BV521" s="55"/>
      <c r="BW521" s="216"/>
      <c r="BX521" s="55"/>
      <c r="BY521" s="221"/>
      <c r="BZ521" s="221"/>
      <c r="CA521" s="55"/>
      <c r="CB521" s="221"/>
      <c r="CC521" s="72"/>
      <c r="CD521" s="55"/>
      <c r="CE521" s="55"/>
      <c r="CF521" s="216"/>
      <c r="CG521" s="55"/>
      <c r="CH521" s="221"/>
      <c r="CI521" s="62"/>
      <c r="CJ521" s="55"/>
      <c r="CK521" s="221"/>
      <c r="CL521" s="72"/>
      <c r="CM521" s="55"/>
      <c r="CN521" s="55"/>
      <c r="CP521" s="55"/>
      <c r="CQ521" s="55"/>
      <c r="CR521" s="55"/>
      <c r="CS521" s="62"/>
      <c r="CT521" s="55"/>
      <c r="CU521" s="55"/>
      <c r="CV521" s="200"/>
      <c r="CW521" s="63"/>
      <c r="CX521" s="63"/>
    </row>
    <row r="522" spans="1:102" s="57" customFormat="1" ht="15" x14ac:dyDescent="0.25">
      <c r="A522" s="63">
        <v>527</v>
      </c>
      <c r="B522" s="63">
        <v>395</v>
      </c>
      <c r="C522" s="45">
        <v>395</v>
      </c>
      <c r="D522" s="1109" t="s">
        <v>621</v>
      </c>
      <c r="E522" s="201"/>
      <c r="F522" s="72"/>
      <c r="G522" s="376"/>
      <c r="H522" s="63"/>
      <c r="I522" s="202"/>
      <c r="J522" s="63"/>
      <c r="K522" s="63"/>
      <c r="L522" s="63"/>
      <c r="M522" s="63"/>
      <c r="N522" s="63"/>
      <c r="O522" s="63"/>
      <c r="P522" s="63"/>
      <c r="Q522" s="63"/>
      <c r="R522" s="63"/>
      <c r="S522" s="63"/>
      <c r="T522" s="63"/>
      <c r="U522" s="63"/>
      <c r="V522" s="500"/>
      <c r="W522" s="575"/>
      <c r="X522" s="575"/>
      <c r="Y522" s="1273"/>
      <c r="Z522" s="1110" t="s">
        <v>3675</v>
      </c>
      <c r="AA522" s="1111"/>
      <c r="AB522" s="1111"/>
      <c r="AC522" s="1111"/>
      <c r="AD522" s="689"/>
      <c r="AE522" s="62"/>
      <c r="AF522" s="62"/>
      <c r="AG522" s="55"/>
      <c r="AH522" s="55"/>
      <c r="AI522" s="851" t="s">
        <v>3123</v>
      </c>
      <c r="AJ522" s="192"/>
      <c r="AK522" s="62"/>
      <c r="AL522" s="55"/>
      <c r="AM522" s="55"/>
      <c r="AN522" s="55"/>
      <c r="AO522" s="55"/>
      <c r="AP522" s="55"/>
      <c r="AQ522" s="55"/>
      <c r="AR522" s="55"/>
      <c r="AS522" s="55"/>
      <c r="AT522" s="55"/>
      <c r="AU522" s="55"/>
      <c r="AV522" s="62"/>
      <c r="AW522" s="55"/>
      <c r="AX522" s="55"/>
      <c r="AY522" s="55"/>
      <c r="AZ522" s="63"/>
      <c r="BA522" s="63"/>
      <c r="BB522" s="34"/>
      <c r="BC522" s="63"/>
      <c r="BD522" s="1203"/>
      <c r="BE522" s="216"/>
      <c r="BF522" s="63"/>
      <c r="BG522" s="193"/>
      <c r="BH522" s="221"/>
      <c r="BI522" s="63"/>
      <c r="BJ522" s="193"/>
      <c r="BK522" s="200"/>
      <c r="BL522" s="63"/>
      <c r="BM522" s="63"/>
      <c r="BN522" s="216"/>
      <c r="BO522" s="4"/>
      <c r="BP522" s="221"/>
      <c r="BQ522" s="221"/>
      <c r="BR522" s="55"/>
      <c r="BS522" s="221"/>
      <c r="BT522" s="72"/>
      <c r="BU522" s="55"/>
      <c r="BV522" s="55"/>
      <c r="BW522" s="216"/>
      <c r="BX522" s="55"/>
      <c r="BY522" s="221"/>
      <c r="BZ522" s="221"/>
      <c r="CA522" s="55"/>
      <c r="CB522" s="221"/>
      <c r="CC522" s="72"/>
      <c r="CD522" s="55"/>
      <c r="CE522" s="55"/>
      <c r="CF522" s="216"/>
      <c r="CG522" s="55"/>
      <c r="CH522" s="221"/>
      <c r="CI522" s="62"/>
      <c r="CJ522" s="55"/>
      <c r="CK522" s="221"/>
      <c r="CL522" s="72"/>
      <c r="CM522" s="55"/>
      <c r="CN522" s="55"/>
      <c r="CP522" s="55"/>
      <c r="CQ522" s="55"/>
      <c r="CR522" s="55"/>
      <c r="CS522" s="62"/>
      <c r="CT522" s="55"/>
      <c r="CU522" s="55"/>
      <c r="CV522" s="200"/>
      <c r="CW522" s="63"/>
      <c r="CX522" s="63"/>
    </row>
    <row r="523" spans="1:102" s="57" customFormat="1" ht="30" x14ac:dyDescent="0.25">
      <c r="A523" s="63">
        <v>528</v>
      </c>
      <c r="B523" s="63">
        <v>396</v>
      </c>
      <c r="C523" s="45">
        <v>396</v>
      </c>
      <c r="D523" s="900" t="s">
        <v>624</v>
      </c>
      <c r="E523" s="201"/>
      <c r="F523" s="72"/>
      <c r="G523" s="376"/>
      <c r="H523" s="63"/>
      <c r="I523" s="202"/>
      <c r="J523" s="63"/>
      <c r="K523" s="63"/>
      <c r="L523" s="63"/>
      <c r="M523" s="63"/>
      <c r="N523" s="63"/>
      <c r="O523" s="63"/>
      <c r="P523" s="63"/>
      <c r="Q523" s="63">
        <v>1</v>
      </c>
      <c r="R523" s="63"/>
      <c r="S523" s="63"/>
      <c r="T523" s="63"/>
      <c r="U523" s="63"/>
      <c r="V523" s="500"/>
      <c r="W523" s="450"/>
      <c r="X523" s="450"/>
      <c r="Y523" s="1272"/>
      <c r="Z523" s="94" t="s">
        <v>3676</v>
      </c>
      <c r="AA523" s="77" t="s">
        <v>3676</v>
      </c>
      <c r="AB523" s="62" t="s">
        <v>3677</v>
      </c>
      <c r="AC523" s="62"/>
      <c r="AD523" s="689"/>
      <c r="AE523" s="62"/>
      <c r="AF523" s="62"/>
      <c r="AG523" s="55"/>
      <c r="AH523" s="55"/>
      <c r="AI523" s="851" t="s">
        <v>3123</v>
      </c>
      <c r="AJ523" s="192"/>
      <c r="AK523" s="62"/>
      <c r="AL523" s="55"/>
      <c r="AM523" s="55"/>
      <c r="AN523" s="55"/>
      <c r="AO523" s="55"/>
      <c r="AP523" s="55"/>
      <c r="AQ523" s="55"/>
      <c r="AR523" s="55"/>
      <c r="AS523" s="55"/>
      <c r="AT523" s="55"/>
      <c r="AU523" s="55"/>
      <c r="AV523" s="62"/>
      <c r="AW523" s="55"/>
      <c r="AX523" s="55"/>
      <c r="AY523" s="55"/>
      <c r="AZ523" s="63"/>
      <c r="BA523" s="63"/>
      <c r="BB523" s="34"/>
      <c r="BC523" s="63"/>
      <c r="BD523" s="1203"/>
      <c r="BE523" s="216"/>
      <c r="BF523" s="63"/>
      <c r="BG523" s="193"/>
      <c r="BH523" s="221"/>
      <c r="BI523" s="63"/>
      <c r="BJ523" s="193"/>
      <c r="BK523" s="200"/>
      <c r="BL523" s="63"/>
      <c r="BM523" s="63"/>
      <c r="BN523" s="216"/>
      <c r="BO523" s="4"/>
      <c r="BP523" s="221"/>
      <c r="BQ523" s="221"/>
      <c r="BR523" s="55"/>
      <c r="BS523" s="221"/>
      <c r="BT523" s="72"/>
      <c r="BU523" s="55"/>
      <c r="BV523" s="55"/>
      <c r="BW523" s="216"/>
      <c r="BX523" s="55"/>
      <c r="BY523" s="221"/>
      <c r="BZ523" s="221"/>
      <c r="CA523" s="55"/>
      <c r="CB523" s="221"/>
      <c r="CC523" s="72"/>
      <c r="CD523" s="55"/>
      <c r="CE523" s="55"/>
      <c r="CF523" s="216"/>
      <c r="CG523" s="55"/>
      <c r="CH523" s="221"/>
      <c r="CI523" s="62"/>
      <c r="CJ523" s="55"/>
      <c r="CK523" s="221"/>
      <c r="CL523" s="72"/>
      <c r="CM523" s="55"/>
      <c r="CN523" s="55"/>
      <c r="CP523" s="55"/>
      <c r="CQ523" s="55"/>
      <c r="CR523" s="55"/>
      <c r="CS523" s="62"/>
      <c r="CT523" s="55"/>
      <c r="CU523" s="55"/>
      <c r="CV523" s="200"/>
      <c r="CW523" s="63"/>
      <c r="CX523" s="63"/>
    </row>
    <row r="524" spans="1:102" s="351" customFormat="1" ht="34.5" customHeight="1" x14ac:dyDescent="0.25">
      <c r="A524" s="345">
        <v>529</v>
      </c>
      <c r="B524" s="345">
        <v>397</v>
      </c>
      <c r="C524" s="21">
        <v>397</v>
      </c>
      <c r="D524" s="922" t="s">
        <v>627</v>
      </c>
      <c r="E524" s="941"/>
      <c r="F524" s="1069"/>
      <c r="G524" s="391"/>
      <c r="H524" s="345"/>
      <c r="I524" s="350"/>
      <c r="J524" s="345"/>
      <c r="K524" s="345"/>
      <c r="L524" s="345"/>
      <c r="M524" s="345"/>
      <c r="N524" s="345"/>
      <c r="O524" s="345"/>
      <c r="P524" s="345"/>
      <c r="Q524" s="345">
        <v>1</v>
      </c>
      <c r="R524" s="345"/>
      <c r="S524" s="345"/>
      <c r="T524" s="345"/>
      <c r="U524" s="345"/>
      <c r="V524" s="675"/>
      <c r="W524" s="453" t="s">
        <v>2984</v>
      </c>
      <c r="X524" s="453" t="s">
        <v>2984</v>
      </c>
      <c r="Y524" s="1274"/>
      <c r="Z524" s="346" t="s">
        <v>3678</v>
      </c>
      <c r="AA524" s="347"/>
      <c r="AB524" s="347"/>
      <c r="AC524" s="347"/>
      <c r="AD524" s="700"/>
      <c r="AE524" s="347"/>
      <c r="AF524" s="347"/>
      <c r="AG524" s="349"/>
      <c r="AH524" s="349"/>
      <c r="AI524" s="853" t="s">
        <v>3123</v>
      </c>
      <c r="AJ524" s="348"/>
      <c r="AK524" s="347"/>
      <c r="AL524" s="349"/>
      <c r="AM524" s="349"/>
      <c r="AN524" s="349"/>
      <c r="AO524" s="349"/>
      <c r="AP524" s="349"/>
      <c r="AQ524" s="349"/>
      <c r="AR524" s="349"/>
      <c r="AS524" s="349"/>
      <c r="AT524" s="349"/>
      <c r="AU524" s="349"/>
      <c r="AV524" s="347"/>
      <c r="AW524" s="349"/>
      <c r="AX524" s="349"/>
      <c r="AY524" s="349"/>
      <c r="AZ524" s="345"/>
      <c r="BA524" s="345"/>
      <c r="BB524" s="1242"/>
      <c r="BC524" s="345"/>
      <c r="BD524" s="975"/>
      <c r="BE524" s="211"/>
      <c r="BF524" s="3"/>
      <c r="BG524" s="10"/>
      <c r="BH524" s="11"/>
      <c r="BI524" s="3"/>
      <c r="BJ524" s="10"/>
      <c r="BK524" s="13"/>
      <c r="BL524" s="3"/>
      <c r="BM524" s="3"/>
      <c r="BN524" s="211"/>
      <c r="BO524" s="4"/>
      <c r="BP524" s="11"/>
      <c r="BQ524" s="11"/>
      <c r="BR524" s="4"/>
      <c r="BS524" s="11"/>
      <c r="BT524" s="14"/>
      <c r="BU524" s="4"/>
      <c r="BV524" s="4"/>
      <c r="BW524" s="211"/>
      <c r="BX524" s="4"/>
      <c r="BY524" s="11"/>
      <c r="BZ524" s="11"/>
      <c r="CA524" s="4"/>
      <c r="CB524" s="11"/>
      <c r="CC524" s="14"/>
      <c r="CD524" s="4"/>
      <c r="CE524" s="4"/>
      <c r="CF524" s="211"/>
      <c r="CG524" s="4"/>
      <c r="CH524" s="11"/>
      <c r="CI524" s="6"/>
      <c r="CJ524" s="4"/>
      <c r="CK524" s="11"/>
      <c r="CL524" s="14"/>
      <c r="CM524" s="4"/>
      <c r="CN524" s="4"/>
      <c r="CP524" s="4"/>
      <c r="CQ524" s="4"/>
      <c r="CR524" s="4"/>
      <c r="CS524" s="6"/>
      <c r="CT524" s="4"/>
      <c r="CU524" s="4"/>
      <c r="CV524" s="13"/>
      <c r="CW524" s="3"/>
      <c r="CX524" s="3"/>
    </row>
    <row r="525" spans="1:102" ht="30" x14ac:dyDescent="0.25">
      <c r="A525" s="3">
        <v>530</v>
      </c>
      <c r="B525" s="3">
        <v>397</v>
      </c>
      <c r="C525" s="21">
        <v>397</v>
      </c>
      <c r="D525" s="898" t="s">
        <v>3679</v>
      </c>
      <c r="G525" s="376"/>
      <c r="Q525" s="3">
        <v>1</v>
      </c>
      <c r="W525" s="436" t="s">
        <v>2984</v>
      </c>
      <c r="X525" s="436" t="s">
        <v>2984</v>
      </c>
      <c r="Y525" s="1256"/>
      <c r="Z525" s="7" t="s">
        <v>3678</v>
      </c>
      <c r="AA525" s="6"/>
      <c r="AB525" s="6" t="s">
        <v>3680</v>
      </c>
      <c r="AD525" s="230" t="s">
        <v>1853</v>
      </c>
      <c r="AE525" s="6" t="s">
        <v>3681</v>
      </c>
      <c r="AF525" s="83"/>
      <c r="AG525" s="159"/>
      <c r="AH525" s="159"/>
      <c r="AI525" s="848" t="s">
        <v>3123</v>
      </c>
      <c r="BB525" s="312"/>
      <c r="BO525" s="4"/>
      <c r="BQ525" s="11" t="s">
        <v>3682</v>
      </c>
      <c r="BR525" s="4">
        <v>16</v>
      </c>
      <c r="BT525" s="14">
        <v>20</v>
      </c>
      <c r="CS525" s="6" t="s">
        <v>3683</v>
      </c>
      <c r="CT525" s="4">
        <v>0.1</v>
      </c>
      <c r="CX525" s="3">
        <v>1</v>
      </c>
    </row>
    <row r="526" spans="1:102" ht="30" x14ac:dyDescent="0.25">
      <c r="A526" s="3">
        <v>531</v>
      </c>
      <c r="B526" s="3">
        <v>397</v>
      </c>
      <c r="C526" s="21">
        <v>397</v>
      </c>
      <c r="D526" s="898" t="s">
        <v>3684</v>
      </c>
      <c r="G526" s="376"/>
      <c r="Q526" s="3">
        <v>1</v>
      </c>
      <c r="W526" s="436" t="s">
        <v>2984</v>
      </c>
      <c r="X526" s="436" t="s">
        <v>2984</v>
      </c>
      <c r="Y526" s="1256"/>
      <c r="Z526" s="7" t="s">
        <v>3678</v>
      </c>
      <c r="AA526" s="6"/>
      <c r="AB526" s="6" t="s">
        <v>3680</v>
      </c>
      <c r="AD526" s="230" t="s">
        <v>1853</v>
      </c>
      <c r="AE526" s="6" t="s">
        <v>3681</v>
      </c>
      <c r="AI526" s="848" t="s">
        <v>3123</v>
      </c>
      <c r="BB526" s="312"/>
      <c r="BO526" s="4"/>
      <c r="BQ526" s="11" t="s">
        <v>3682</v>
      </c>
      <c r="BR526" s="4">
        <v>36</v>
      </c>
      <c r="BT526" s="14">
        <v>20</v>
      </c>
      <c r="CS526" s="6" t="s">
        <v>3683</v>
      </c>
      <c r="CT526" s="4">
        <v>0.05</v>
      </c>
      <c r="CX526" s="3">
        <v>1</v>
      </c>
    </row>
    <row r="527" spans="1:102" ht="30" x14ac:dyDescent="0.25">
      <c r="A527" s="3">
        <v>532</v>
      </c>
      <c r="B527" s="3">
        <v>397</v>
      </c>
      <c r="C527" s="21">
        <v>397</v>
      </c>
      <c r="D527" s="898" t="s">
        <v>3685</v>
      </c>
      <c r="G527" s="376"/>
      <c r="Q527" s="3">
        <v>1</v>
      </c>
      <c r="W527" s="436" t="s">
        <v>2984</v>
      </c>
      <c r="X527" s="436" t="s">
        <v>2984</v>
      </c>
      <c r="Y527" s="1256"/>
      <c r="Z527" s="7" t="s">
        <v>3678</v>
      </c>
      <c r="AA527" s="6"/>
      <c r="AB527" s="6" t="s">
        <v>3686</v>
      </c>
      <c r="AE527" s="6" t="s">
        <v>3687</v>
      </c>
      <c r="AI527" s="848" t="s">
        <v>3123</v>
      </c>
      <c r="BB527" s="5"/>
      <c r="BO527" s="4"/>
      <c r="BQ527" s="11" t="s">
        <v>3682</v>
      </c>
      <c r="BR527" s="4">
        <v>75</v>
      </c>
      <c r="BT527" s="14">
        <v>20</v>
      </c>
    </row>
    <row r="528" spans="1:102" s="57" customFormat="1" ht="15" x14ac:dyDescent="0.25">
      <c r="A528" s="63">
        <v>533</v>
      </c>
      <c r="B528" s="63">
        <v>398</v>
      </c>
      <c r="C528" s="21">
        <v>398</v>
      </c>
      <c r="D528" s="900" t="s">
        <v>629</v>
      </c>
      <c r="E528" s="201"/>
      <c r="F528" s="72"/>
      <c r="G528" s="372">
        <v>3162</v>
      </c>
      <c r="H528" s="63"/>
      <c r="I528" s="202"/>
      <c r="J528" s="63"/>
      <c r="K528" s="63"/>
      <c r="L528" s="63"/>
      <c r="M528" s="63"/>
      <c r="N528" s="63"/>
      <c r="O528" s="63"/>
      <c r="P528" s="63"/>
      <c r="Q528" s="63">
        <v>1</v>
      </c>
      <c r="R528" s="63"/>
      <c r="S528" s="63"/>
      <c r="T528" s="63"/>
      <c r="U528" s="63"/>
      <c r="V528" s="500"/>
      <c r="W528" s="448" t="s">
        <v>2984</v>
      </c>
      <c r="X528" s="448" t="s">
        <v>2984</v>
      </c>
      <c r="Y528" s="1267"/>
      <c r="Z528" s="94" t="s">
        <v>3678</v>
      </c>
      <c r="AA528" s="62"/>
      <c r="AB528" s="62"/>
      <c r="AC528" s="62"/>
      <c r="AD528" s="689"/>
      <c r="AE528" s="62" t="s">
        <v>3688</v>
      </c>
      <c r="AF528" s="62"/>
      <c r="AG528" s="55"/>
      <c r="AH528" s="55"/>
      <c r="AI528" s="851" t="s">
        <v>3123</v>
      </c>
      <c r="AJ528" s="192"/>
      <c r="AK528" s="62"/>
      <c r="AL528" s="55"/>
      <c r="AM528" s="55"/>
      <c r="AN528" s="55"/>
      <c r="AO528" s="55"/>
      <c r="AP528" s="55"/>
      <c r="AQ528" s="55"/>
      <c r="AR528" s="55"/>
      <c r="AS528" s="55"/>
      <c r="AT528" s="55"/>
      <c r="AU528" s="55"/>
      <c r="AV528" s="62"/>
      <c r="AW528" s="55"/>
      <c r="AX528" s="55"/>
      <c r="AY528" s="55"/>
      <c r="AZ528" s="63"/>
      <c r="BA528" s="63"/>
      <c r="BB528" s="34"/>
      <c r="BC528" s="63"/>
      <c r="BD528" s="975"/>
      <c r="BE528" s="211"/>
      <c r="BF528" s="3"/>
      <c r="BG528" s="10"/>
      <c r="BH528" s="11"/>
      <c r="BI528" s="3"/>
      <c r="BJ528" s="10"/>
      <c r="BK528" s="13"/>
      <c r="BL528" s="3"/>
      <c r="BM528" s="3"/>
      <c r="BN528" s="211"/>
      <c r="BO528" s="4"/>
      <c r="BP528" s="11"/>
      <c r="BQ528" s="11"/>
      <c r="BR528" s="4"/>
      <c r="BS528" s="11"/>
      <c r="BT528" s="14"/>
      <c r="BU528" s="4"/>
      <c r="BV528" s="4"/>
      <c r="BW528" s="211"/>
      <c r="BX528" s="4"/>
      <c r="BY528" s="11"/>
      <c r="BZ528" s="11"/>
      <c r="CA528" s="4"/>
      <c r="CB528" s="11"/>
      <c r="CC528" s="14"/>
      <c r="CD528" s="4"/>
      <c r="CE528" s="4"/>
      <c r="CF528" s="211"/>
      <c r="CG528" s="4"/>
      <c r="CH528" s="11"/>
      <c r="CI528" s="6"/>
      <c r="CJ528" s="4"/>
      <c r="CK528" s="11"/>
      <c r="CL528" s="14"/>
      <c r="CM528" s="4"/>
      <c r="CN528" s="4"/>
      <c r="CP528" s="4"/>
      <c r="CQ528" s="4"/>
      <c r="CR528" s="4"/>
      <c r="CS528" s="6"/>
      <c r="CT528" s="4"/>
      <c r="CU528" s="4"/>
      <c r="CV528" s="13"/>
      <c r="CW528" s="3"/>
      <c r="CX528" s="3"/>
    </row>
    <row r="529" spans="1:102" s="57" customFormat="1" ht="30" x14ac:dyDescent="0.25">
      <c r="A529" s="63">
        <v>534</v>
      </c>
      <c r="B529" s="63">
        <v>399</v>
      </c>
      <c r="C529" s="21">
        <v>399</v>
      </c>
      <c r="D529" s="900" t="s">
        <v>632</v>
      </c>
      <c r="E529" s="942"/>
      <c r="F529" s="1070"/>
      <c r="G529" s="372">
        <v>23</v>
      </c>
      <c r="H529" s="63"/>
      <c r="I529" s="202"/>
      <c r="J529" s="63"/>
      <c r="K529" s="63"/>
      <c r="L529" s="63"/>
      <c r="M529" s="63"/>
      <c r="N529" s="63"/>
      <c r="O529" s="63"/>
      <c r="P529" s="63"/>
      <c r="Q529" s="63">
        <v>1</v>
      </c>
      <c r="R529" s="63"/>
      <c r="S529" s="63"/>
      <c r="T529" s="63"/>
      <c r="U529" s="63"/>
      <c r="V529" s="500"/>
      <c r="W529" s="448" t="s">
        <v>2984</v>
      </c>
      <c r="X529" s="448" t="s">
        <v>2984</v>
      </c>
      <c r="Y529" s="1267"/>
      <c r="Z529" s="94" t="s">
        <v>3678</v>
      </c>
      <c r="AA529" s="62" t="s">
        <v>3689</v>
      </c>
      <c r="AB529" s="62"/>
      <c r="AC529" s="62"/>
      <c r="AD529" s="689"/>
      <c r="AE529" s="62"/>
      <c r="AF529" s="62"/>
      <c r="AG529" s="55"/>
      <c r="AH529" s="55"/>
      <c r="AI529" s="851" t="s">
        <v>3123</v>
      </c>
      <c r="AJ529" s="192"/>
      <c r="AK529" s="62"/>
      <c r="AL529" s="55"/>
      <c r="AM529" s="55"/>
      <c r="AN529" s="55"/>
      <c r="AO529" s="55"/>
      <c r="AP529" s="55"/>
      <c r="AQ529" s="55"/>
      <c r="AR529" s="55"/>
      <c r="AS529" s="55"/>
      <c r="AT529" s="55"/>
      <c r="AU529" s="55"/>
      <c r="AV529" s="62"/>
      <c r="AW529" s="55"/>
      <c r="AX529" s="55"/>
      <c r="AY529" s="55"/>
      <c r="AZ529" s="63"/>
      <c r="BA529" s="63"/>
      <c r="BB529" s="34"/>
      <c r="BC529" s="63"/>
      <c r="BD529" s="975"/>
      <c r="BE529" s="211"/>
      <c r="BF529" s="3"/>
      <c r="BG529" s="10"/>
      <c r="BH529" s="11"/>
      <c r="BI529" s="3"/>
      <c r="BJ529" s="10"/>
      <c r="BK529" s="13"/>
      <c r="BL529" s="3"/>
      <c r="BM529" s="3"/>
      <c r="BN529" s="211"/>
      <c r="BO529" s="4"/>
      <c r="BP529" s="11"/>
      <c r="BQ529" s="11"/>
      <c r="BR529" s="4"/>
      <c r="BS529" s="11"/>
      <c r="BT529" s="14"/>
      <c r="BU529" s="4"/>
      <c r="BV529" s="4"/>
      <c r="BW529" s="211"/>
      <c r="BX529" s="4"/>
      <c r="BY529" s="11"/>
      <c r="BZ529" s="11"/>
      <c r="CA529" s="4"/>
      <c r="CB529" s="11"/>
      <c r="CC529" s="14"/>
      <c r="CD529" s="4"/>
      <c r="CE529" s="4"/>
      <c r="CF529" s="211"/>
      <c r="CG529" s="4"/>
      <c r="CH529" s="11"/>
      <c r="CI529" s="6"/>
      <c r="CJ529" s="4"/>
      <c r="CK529" s="11"/>
      <c r="CL529" s="14"/>
      <c r="CM529" s="4"/>
      <c r="CN529" s="4"/>
      <c r="CP529" s="4"/>
      <c r="CQ529" s="4"/>
      <c r="CR529" s="4"/>
      <c r="CS529" s="6"/>
      <c r="CT529" s="4"/>
      <c r="CU529" s="4"/>
      <c r="CV529" s="13"/>
      <c r="CW529" s="3"/>
      <c r="CX529" s="3"/>
    </row>
    <row r="530" spans="1:102" s="57" customFormat="1" ht="60" x14ac:dyDescent="0.25">
      <c r="A530" s="63">
        <v>535</v>
      </c>
      <c r="B530" s="63">
        <v>401</v>
      </c>
      <c r="C530" s="21">
        <v>401</v>
      </c>
      <c r="D530" s="900" t="s">
        <v>638</v>
      </c>
      <c r="E530" s="201"/>
      <c r="F530" s="72"/>
      <c r="G530" s="376">
        <v>1000</v>
      </c>
      <c r="H530" s="63"/>
      <c r="I530" s="202"/>
      <c r="J530" s="63"/>
      <c r="K530" s="63">
        <v>1</v>
      </c>
      <c r="L530" s="63"/>
      <c r="M530" s="63"/>
      <c r="N530" s="63"/>
      <c r="O530" s="63"/>
      <c r="P530" s="63"/>
      <c r="Q530" s="63">
        <v>1</v>
      </c>
      <c r="R530" s="63"/>
      <c r="S530" s="63"/>
      <c r="T530" s="63"/>
      <c r="U530" s="63"/>
      <c r="V530" s="500"/>
      <c r="W530" s="450" t="s">
        <v>2971</v>
      </c>
      <c r="X530" s="450" t="s">
        <v>2971</v>
      </c>
      <c r="Y530" s="1272"/>
      <c r="Z530" s="94" t="s">
        <v>3690</v>
      </c>
      <c r="AA530" s="77"/>
      <c r="AB530" s="62" t="s">
        <v>3691</v>
      </c>
      <c r="AC530" s="62"/>
      <c r="AD530" s="689"/>
      <c r="AE530" s="62"/>
      <c r="AF530" s="62"/>
      <c r="AG530" s="55"/>
      <c r="AH530" s="55"/>
      <c r="AI530" s="851" t="s">
        <v>3123</v>
      </c>
      <c r="AJ530" s="192"/>
      <c r="AK530" s="62"/>
      <c r="AL530" s="55"/>
      <c r="AM530" s="55"/>
      <c r="AN530" s="55"/>
      <c r="AO530" s="55"/>
      <c r="AP530" s="55"/>
      <c r="AQ530" s="55"/>
      <c r="AR530" s="55"/>
      <c r="AS530" s="55"/>
      <c r="AT530" s="55"/>
      <c r="AU530" s="55"/>
      <c r="AV530" s="62"/>
      <c r="AW530" s="55"/>
      <c r="AX530" s="55"/>
      <c r="AY530" s="55"/>
      <c r="AZ530" s="63"/>
      <c r="BA530" s="63"/>
      <c r="BB530" s="34"/>
      <c r="BC530" s="63"/>
      <c r="BD530" s="975"/>
      <c r="BE530" s="211"/>
      <c r="BF530" s="3"/>
      <c r="BG530" s="10"/>
      <c r="BH530" s="11"/>
      <c r="BI530" s="3"/>
      <c r="BJ530" s="10"/>
      <c r="BK530" s="13"/>
      <c r="BL530" s="3"/>
      <c r="BM530" s="3"/>
      <c r="BN530" s="211"/>
      <c r="BO530" s="4"/>
      <c r="BP530" s="11"/>
      <c r="BQ530" s="11"/>
      <c r="BR530" s="4"/>
      <c r="BS530" s="11"/>
      <c r="BT530" s="14"/>
      <c r="BU530" s="4"/>
      <c r="BV530" s="4"/>
      <c r="BW530" s="211"/>
      <c r="BX530" s="4"/>
      <c r="BY530" s="11"/>
      <c r="BZ530" s="11"/>
      <c r="CA530" s="4"/>
      <c r="CB530" s="11"/>
      <c r="CC530" s="14"/>
      <c r="CD530" s="4"/>
      <c r="CE530" s="4"/>
      <c r="CF530" s="211"/>
      <c r="CG530" s="4"/>
      <c r="CH530" s="11"/>
      <c r="CI530" s="6"/>
      <c r="CJ530" s="4"/>
      <c r="CK530" s="11"/>
      <c r="CL530" s="14"/>
      <c r="CM530" s="4"/>
      <c r="CN530" s="4"/>
      <c r="CP530" s="4"/>
      <c r="CQ530" s="4"/>
      <c r="CR530" s="4"/>
      <c r="CS530" s="6"/>
      <c r="CT530" s="4"/>
      <c r="CU530" s="4"/>
      <c r="CV530" s="13"/>
      <c r="CW530" s="3"/>
      <c r="CX530" s="3"/>
    </row>
    <row r="531" spans="1:102" ht="102.75" customHeight="1" x14ac:dyDescent="0.25">
      <c r="A531" s="3">
        <v>536</v>
      </c>
      <c r="B531" s="3">
        <v>401</v>
      </c>
      <c r="C531" s="21">
        <v>401</v>
      </c>
      <c r="D531" s="898" t="s">
        <v>638</v>
      </c>
      <c r="E531" s="64" t="s">
        <v>3692</v>
      </c>
      <c r="G531" s="317">
        <v>107</v>
      </c>
      <c r="H531" s="4"/>
      <c r="I531" s="633"/>
      <c r="L531" s="3">
        <v>1</v>
      </c>
      <c r="W531" s="254" t="s">
        <v>2971</v>
      </c>
      <c r="X531" s="254" t="s">
        <v>2971</v>
      </c>
      <c r="Y531" s="1257"/>
      <c r="Z531" s="211" t="s">
        <v>3692</v>
      </c>
      <c r="AA531" s="11"/>
      <c r="AB531" s="11"/>
      <c r="AC531" s="11"/>
      <c r="AD531" s="230" t="s">
        <v>1829</v>
      </c>
      <c r="AI531" s="576" t="s">
        <v>3238</v>
      </c>
      <c r="AK531" s="1362" t="s">
        <v>3693</v>
      </c>
      <c r="AN531" s="297" t="s">
        <v>3694</v>
      </c>
      <c r="AO531" s="297">
        <v>1.4139999999999999</v>
      </c>
      <c r="BO531" s="4"/>
      <c r="BQ531" s="11" t="s">
        <v>3695</v>
      </c>
      <c r="BR531" s="4">
        <v>-0.42</v>
      </c>
      <c r="BS531" s="11">
        <v>0.34</v>
      </c>
      <c r="BT531" s="14">
        <v>2</v>
      </c>
    </row>
    <row r="532" spans="1:102" ht="83.25" customHeight="1" x14ac:dyDescent="0.25">
      <c r="A532" s="3">
        <v>537</v>
      </c>
      <c r="B532" s="3">
        <v>401</v>
      </c>
      <c r="C532" s="21">
        <v>401</v>
      </c>
      <c r="D532" s="898" t="s">
        <v>638</v>
      </c>
      <c r="E532" s="64" t="s">
        <v>3696</v>
      </c>
      <c r="G532" s="317">
        <v>250</v>
      </c>
      <c r="H532" s="4"/>
      <c r="I532" s="633"/>
      <c r="Q532" s="3">
        <v>1</v>
      </c>
      <c r="W532" s="254" t="s">
        <v>2971</v>
      </c>
      <c r="X532" s="254" t="s">
        <v>2971</v>
      </c>
      <c r="Y532" s="1257"/>
      <c r="Z532" s="211" t="s">
        <v>3696</v>
      </c>
      <c r="AA532" s="11"/>
      <c r="AB532" s="11"/>
      <c r="AC532" s="11"/>
      <c r="AD532" s="230" t="s">
        <v>1829</v>
      </c>
      <c r="AI532" s="576" t="s">
        <v>3238</v>
      </c>
      <c r="AK532" s="1362" t="s">
        <v>3693</v>
      </c>
      <c r="AN532" s="297" t="s">
        <v>3694</v>
      </c>
      <c r="AO532" s="297">
        <v>1.4139999999999999</v>
      </c>
      <c r="BO532" s="4"/>
      <c r="BQ532" s="11" t="s">
        <v>3695</v>
      </c>
      <c r="BR532" s="4">
        <v>0.14399999999999999</v>
      </c>
      <c r="BS532" s="11">
        <v>1.6579999999999999</v>
      </c>
      <c r="BT532" s="14">
        <v>2</v>
      </c>
    </row>
    <row r="533" spans="1:102" ht="90.75" customHeight="1" x14ac:dyDescent="0.25">
      <c r="A533" s="3">
        <v>538</v>
      </c>
      <c r="B533" s="3">
        <v>401</v>
      </c>
      <c r="C533" s="21">
        <v>401</v>
      </c>
      <c r="D533" s="898" t="s">
        <v>638</v>
      </c>
      <c r="E533" s="64" t="s">
        <v>3697</v>
      </c>
      <c r="G533" s="317">
        <v>157</v>
      </c>
      <c r="H533" s="4"/>
      <c r="I533" s="633"/>
      <c r="L533" s="3">
        <v>1</v>
      </c>
      <c r="Q533" s="3">
        <v>1</v>
      </c>
      <c r="W533" s="254" t="s">
        <v>2971</v>
      </c>
      <c r="X533" s="254" t="s">
        <v>2971</v>
      </c>
      <c r="Y533" s="1257"/>
      <c r="Z533" s="211" t="s">
        <v>3697</v>
      </c>
      <c r="AA533" s="11"/>
      <c r="AB533" s="11"/>
      <c r="AC533" s="11"/>
      <c r="AD533" s="230" t="s">
        <v>1829</v>
      </c>
      <c r="AI533" s="576" t="s">
        <v>3238</v>
      </c>
      <c r="AK533" s="1362" t="s">
        <v>3693</v>
      </c>
      <c r="AN533" s="297" t="s">
        <v>3694</v>
      </c>
      <c r="AO533" s="297">
        <v>1.4139999999999999</v>
      </c>
      <c r="BO533" s="4"/>
      <c r="BQ533" s="11" t="s">
        <v>3695</v>
      </c>
      <c r="BR533" s="4">
        <v>0.112</v>
      </c>
      <c r="BS533" s="11">
        <v>1.893</v>
      </c>
      <c r="BT533" s="14">
        <v>2</v>
      </c>
    </row>
    <row r="534" spans="1:102" ht="91.5" customHeight="1" x14ac:dyDescent="0.25">
      <c r="A534" s="3">
        <v>539</v>
      </c>
      <c r="B534" s="3">
        <v>401</v>
      </c>
      <c r="C534" s="21">
        <v>401</v>
      </c>
      <c r="D534" s="898" t="s">
        <v>638</v>
      </c>
      <c r="E534" s="64" t="s">
        <v>3698</v>
      </c>
      <c r="G534" s="370">
        <v>62</v>
      </c>
      <c r="L534" s="46">
        <v>1</v>
      </c>
      <c r="M534" s="46"/>
      <c r="N534" s="46">
        <v>1</v>
      </c>
      <c r="W534" s="254" t="s">
        <v>2971</v>
      </c>
      <c r="X534" s="254" t="s">
        <v>2971</v>
      </c>
      <c r="Y534" s="1257"/>
      <c r="Z534" s="211" t="s">
        <v>3698</v>
      </c>
      <c r="AA534" s="11"/>
      <c r="AB534" s="11"/>
      <c r="AC534" s="11"/>
      <c r="AD534" s="230" t="s">
        <v>1829</v>
      </c>
      <c r="AI534" s="576" t="s">
        <v>3238</v>
      </c>
      <c r="AK534" s="1362" t="s">
        <v>3693</v>
      </c>
      <c r="AN534" s="297" t="s">
        <v>3694</v>
      </c>
      <c r="AO534" s="297">
        <v>1.4139999999999999</v>
      </c>
      <c r="BO534" s="4"/>
      <c r="BQ534" s="11" t="s">
        <v>3695</v>
      </c>
      <c r="BR534" s="4">
        <v>-0.13500000000000001</v>
      </c>
      <c r="BS534" s="11">
        <v>2.2549999999999999</v>
      </c>
      <c r="BT534" s="14">
        <v>2</v>
      </c>
    </row>
    <row r="535" spans="1:102" ht="93" customHeight="1" x14ac:dyDescent="0.25">
      <c r="A535" s="3">
        <v>540</v>
      </c>
      <c r="B535" s="3">
        <v>401</v>
      </c>
      <c r="C535" s="21">
        <v>401</v>
      </c>
      <c r="D535" s="898" t="s">
        <v>638</v>
      </c>
      <c r="E535" s="64" t="s">
        <v>3699</v>
      </c>
      <c r="G535" s="317">
        <v>64</v>
      </c>
      <c r="H535" s="4"/>
      <c r="I535" s="633"/>
      <c r="L535" s="46">
        <v>1</v>
      </c>
      <c r="M535" s="46"/>
      <c r="N535" s="46">
        <v>1</v>
      </c>
      <c r="Q535" s="3">
        <v>1</v>
      </c>
      <c r="W535" s="254" t="s">
        <v>2971</v>
      </c>
      <c r="X535" s="254" t="s">
        <v>2971</v>
      </c>
      <c r="Y535" s="1257"/>
      <c r="Z535" s="211" t="s">
        <v>3699</v>
      </c>
      <c r="AA535" s="11"/>
      <c r="AB535" s="11"/>
      <c r="AC535" s="11"/>
      <c r="AD535" s="701" t="s">
        <v>1829</v>
      </c>
      <c r="AE535" s="176"/>
      <c r="AF535" s="176"/>
      <c r="AG535" s="203"/>
      <c r="AH535" s="203"/>
      <c r="AI535" s="576" t="s">
        <v>3238</v>
      </c>
      <c r="AK535" s="1362" t="s">
        <v>3693</v>
      </c>
      <c r="AN535" s="297" t="s">
        <v>3694</v>
      </c>
      <c r="AO535" s="297">
        <v>1.4139999999999999</v>
      </c>
      <c r="BO535" s="4"/>
      <c r="BQ535" s="11" t="s">
        <v>3695</v>
      </c>
      <c r="BR535" s="4">
        <v>1.444</v>
      </c>
      <c r="BS535" s="11">
        <v>3.3340000000000001</v>
      </c>
      <c r="BT535" s="14">
        <v>2</v>
      </c>
    </row>
    <row r="536" spans="1:102" s="298" customFormat="1" ht="15" x14ac:dyDescent="0.25">
      <c r="A536" s="228">
        <v>541</v>
      </c>
      <c r="B536" s="228">
        <v>401</v>
      </c>
      <c r="C536" s="21">
        <v>401</v>
      </c>
      <c r="D536" s="908" t="s">
        <v>638</v>
      </c>
      <c r="E536" s="313" t="s">
        <v>3252</v>
      </c>
      <c r="F536" s="750"/>
      <c r="G536" s="388">
        <v>265</v>
      </c>
      <c r="H536" s="228"/>
      <c r="I536" s="277"/>
      <c r="J536" s="228"/>
      <c r="K536" s="228"/>
      <c r="L536" s="228"/>
      <c r="M536" s="228"/>
      <c r="N536" s="228"/>
      <c r="O536" s="228"/>
      <c r="P536" s="228"/>
      <c r="Q536" s="228"/>
      <c r="R536" s="228"/>
      <c r="S536" s="228"/>
      <c r="T536" s="228"/>
      <c r="U536" s="228"/>
      <c r="V536" s="671"/>
      <c r="W536" s="441" t="s">
        <v>2971</v>
      </c>
      <c r="X536" s="441" t="s">
        <v>2971</v>
      </c>
      <c r="Y536" s="1261"/>
      <c r="Z536" s="295" t="s">
        <v>3252</v>
      </c>
      <c r="AA536" s="302"/>
      <c r="AB536" s="302"/>
      <c r="AC536" s="302"/>
      <c r="AD536" s="357"/>
      <c r="AE536" s="280"/>
      <c r="AF536" s="280"/>
      <c r="AG536" s="297"/>
      <c r="AH536" s="297"/>
      <c r="AI536" s="843" t="s">
        <v>3238</v>
      </c>
      <c r="AJ536" s="296"/>
      <c r="AK536" s="1363" t="s">
        <v>3693</v>
      </c>
      <c r="AL536" s="297"/>
      <c r="AM536" s="297"/>
      <c r="AN536" s="297" t="s">
        <v>3694</v>
      </c>
      <c r="AO536" s="297">
        <v>1.4139999999999999</v>
      </c>
      <c r="AP536" s="297"/>
      <c r="AQ536" s="297"/>
      <c r="AR536" s="297"/>
      <c r="AS536" s="297"/>
      <c r="AT536" s="297"/>
      <c r="AU536" s="297"/>
      <c r="AV536" s="280"/>
      <c r="AW536" s="297"/>
      <c r="AX536" s="297"/>
      <c r="AY536" s="297"/>
      <c r="AZ536" s="228"/>
      <c r="BA536" s="228"/>
      <c r="BB536" s="1243"/>
      <c r="BC536" s="228"/>
      <c r="BD536" s="975">
        <v>1</v>
      </c>
      <c r="BE536" s="211"/>
      <c r="BF536" s="3"/>
      <c r="BG536" s="10"/>
      <c r="BH536" s="11"/>
      <c r="BI536" s="3"/>
      <c r="BJ536" s="10"/>
      <c r="BK536" s="13"/>
      <c r="BL536" s="3"/>
      <c r="BM536" s="3"/>
      <c r="BN536" s="211"/>
      <c r="BO536" s="11"/>
      <c r="BP536" s="11"/>
      <c r="BQ536" s="11"/>
      <c r="BR536" s="4"/>
      <c r="BS536" s="11"/>
      <c r="BT536" s="14">
        <v>2</v>
      </c>
      <c r="BU536" s="4"/>
      <c r="BV536" s="4"/>
      <c r="BW536" s="211"/>
      <c r="BX536" s="4"/>
      <c r="BY536" s="11"/>
      <c r="BZ536" s="11"/>
      <c r="CA536" s="4"/>
      <c r="CB536" s="11"/>
      <c r="CC536" s="14"/>
      <c r="CD536" s="4"/>
      <c r="CE536" s="4"/>
      <c r="CF536" s="211"/>
      <c r="CG536" s="4"/>
      <c r="CH536" s="11"/>
      <c r="CI536" s="6"/>
      <c r="CJ536" s="4"/>
      <c r="CK536" s="11"/>
      <c r="CL536" s="14"/>
      <c r="CM536" s="4"/>
      <c r="CN536" s="4"/>
      <c r="CP536" s="4"/>
      <c r="CQ536" s="4"/>
      <c r="CR536" s="4"/>
      <c r="CS536" s="6"/>
      <c r="CT536" s="4"/>
      <c r="CU536" s="4"/>
      <c r="CV536" s="13"/>
      <c r="CW536" s="3"/>
      <c r="CX536" s="3"/>
    </row>
    <row r="537" spans="1:102" s="57" customFormat="1" ht="47.25" customHeight="1" x14ac:dyDescent="0.25">
      <c r="A537" s="63">
        <v>542</v>
      </c>
      <c r="B537" s="63">
        <v>402</v>
      </c>
      <c r="C537" s="45">
        <v>402</v>
      </c>
      <c r="D537" s="900" t="s">
        <v>641</v>
      </c>
      <c r="E537" s="201"/>
      <c r="F537" s="72"/>
      <c r="G537" s="376">
        <v>9000</v>
      </c>
      <c r="H537" s="63"/>
      <c r="I537" s="202"/>
      <c r="J537" s="63"/>
      <c r="K537" s="63"/>
      <c r="L537" s="63"/>
      <c r="M537" s="63"/>
      <c r="N537" s="63"/>
      <c r="O537" s="63"/>
      <c r="P537" s="63"/>
      <c r="Q537" s="63"/>
      <c r="R537" s="63"/>
      <c r="S537" s="63"/>
      <c r="T537" s="63"/>
      <c r="U537" s="63"/>
      <c r="V537" s="500"/>
      <c r="W537" s="448"/>
      <c r="X537" s="448"/>
      <c r="Y537" s="1267"/>
      <c r="Z537" s="1108" t="s">
        <v>3700</v>
      </c>
      <c r="AA537" s="173"/>
      <c r="AB537" s="62"/>
      <c r="AC537" s="62"/>
      <c r="AD537" s="689"/>
      <c r="AE537" s="62"/>
      <c r="AF537" s="62"/>
      <c r="AG537" s="55"/>
      <c r="AH537" s="55"/>
      <c r="AI537" s="851"/>
      <c r="AJ537" s="192"/>
      <c r="AK537" s="62"/>
      <c r="AL537" s="55"/>
      <c r="AM537" s="55"/>
      <c r="AN537" s="55"/>
      <c r="AO537" s="55"/>
      <c r="AP537" s="55"/>
      <c r="AQ537" s="55"/>
      <c r="AR537" s="55"/>
      <c r="AS537" s="55"/>
      <c r="AT537" s="55"/>
      <c r="AU537" s="55"/>
      <c r="AV537" s="62"/>
      <c r="AW537" s="1112"/>
      <c r="AX537" s="1112"/>
      <c r="AY537" s="55"/>
      <c r="AZ537" s="63"/>
      <c r="BA537" s="63"/>
      <c r="BB537" s="34"/>
      <c r="BC537" s="63"/>
      <c r="BD537" s="1203"/>
      <c r="BE537" s="216"/>
      <c r="BF537" s="63"/>
      <c r="BG537" s="193"/>
      <c r="BH537" s="221"/>
      <c r="BI537" s="63"/>
      <c r="BJ537" s="193"/>
      <c r="BK537" s="200"/>
      <c r="BL537" s="63"/>
      <c r="BM537" s="63"/>
      <c r="BN537" s="216"/>
      <c r="BO537" s="221"/>
      <c r="BP537" s="221"/>
      <c r="BQ537" s="221"/>
      <c r="BR537" s="55"/>
      <c r="BS537" s="221"/>
      <c r="BT537" s="72"/>
      <c r="BU537" s="55"/>
      <c r="BV537" s="55"/>
      <c r="BW537" s="216"/>
      <c r="BX537" s="55"/>
      <c r="BY537" s="221"/>
      <c r="BZ537" s="221"/>
      <c r="CA537" s="55"/>
      <c r="CB537" s="221"/>
      <c r="CC537" s="72"/>
      <c r="CD537" s="55"/>
      <c r="CE537" s="55"/>
      <c r="CF537" s="216"/>
      <c r="CG537" s="55"/>
      <c r="CH537" s="221"/>
      <c r="CI537" s="62"/>
      <c r="CJ537" s="55"/>
      <c r="CK537" s="221"/>
      <c r="CL537" s="72"/>
      <c r="CM537" s="55"/>
      <c r="CN537" s="55"/>
      <c r="CP537" s="55"/>
      <c r="CQ537" s="55"/>
      <c r="CR537" s="55"/>
      <c r="CS537" s="62"/>
      <c r="CT537" s="55"/>
      <c r="CU537" s="55"/>
      <c r="CV537" s="200"/>
      <c r="CW537" s="63"/>
      <c r="CX537" s="63"/>
    </row>
    <row r="538" spans="1:102" ht="30" x14ac:dyDescent="0.25">
      <c r="A538" s="3">
        <v>543</v>
      </c>
      <c r="B538" s="3">
        <v>40309</v>
      </c>
      <c r="C538" s="21">
        <v>403</v>
      </c>
      <c r="D538" s="914" t="s">
        <v>645</v>
      </c>
      <c r="E538" s="64" t="s">
        <v>2029</v>
      </c>
      <c r="G538" s="323">
        <v>1694</v>
      </c>
      <c r="Q538" s="3">
        <v>1</v>
      </c>
      <c r="W538" s="455" t="s">
        <v>2962</v>
      </c>
      <c r="X538" s="455" t="s">
        <v>2962</v>
      </c>
      <c r="Y538" s="1275"/>
      <c r="Z538" s="95" t="s">
        <v>645</v>
      </c>
      <c r="AA538" s="97"/>
      <c r="AB538" s="97"/>
      <c r="AC538" s="97"/>
      <c r="AD538" s="366"/>
      <c r="AE538" s="51"/>
      <c r="AF538" s="51"/>
      <c r="AG538" s="52"/>
      <c r="AH538" s="52"/>
      <c r="AI538" s="576" t="s">
        <v>2967</v>
      </c>
      <c r="AK538" s="6" t="s">
        <v>3701</v>
      </c>
      <c r="AL538" s="222">
        <v>76</v>
      </c>
      <c r="AM538" s="222"/>
      <c r="AN538" s="628">
        <v>6</v>
      </c>
      <c r="AO538" s="628"/>
      <c r="AP538" s="628">
        <v>0.8</v>
      </c>
      <c r="AQ538" s="628"/>
      <c r="AR538" s="628">
        <v>2</v>
      </c>
      <c r="AS538" s="628"/>
      <c r="AT538" s="628"/>
      <c r="AU538" s="628"/>
      <c r="AV538" s="6" t="s">
        <v>196</v>
      </c>
      <c r="AW538" s="222">
        <v>14</v>
      </c>
      <c r="AX538" s="222"/>
      <c r="BB538" s="1215"/>
      <c r="BC538" s="3">
        <v>1</v>
      </c>
      <c r="BE538" s="211" t="s">
        <v>3344</v>
      </c>
      <c r="BF538" s="3">
        <v>-13</v>
      </c>
      <c r="BL538" s="3">
        <v>1</v>
      </c>
      <c r="BN538" s="211" t="s">
        <v>3054</v>
      </c>
      <c r="BO538" s="11">
        <v>3</v>
      </c>
      <c r="BU538" s="4">
        <v>2</v>
      </c>
      <c r="BW538" s="211" t="s">
        <v>3312</v>
      </c>
      <c r="BX538" s="4">
        <v>-0.79100000000000004</v>
      </c>
      <c r="CC538" s="14">
        <v>30</v>
      </c>
      <c r="CD538" s="4">
        <v>30</v>
      </c>
      <c r="CF538" s="211" t="s">
        <v>2979</v>
      </c>
      <c r="CG538" s="4">
        <v>1</v>
      </c>
      <c r="CL538" s="14">
        <v>40</v>
      </c>
    </row>
    <row r="539" spans="1:102" ht="30" x14ac:dyDescent="0.25">
      <c r="A539" s="3">
        <v>544</v>
      </c>
      <c r="B539" s="3">
        <v>40301</v>
      </c>
      <c r="C539" s="21">
        <v>403</v>
      </c>
      <c r="D539" s="914" t="s">
        <v>645</v>
      </c>
      <c r="E539" s="64" t="s">
        <v>1993</v>
      </c>
      <c r="G539" s="370">
        <v>281</v>
      </c>
      <c r="Q539" s="3">
        <v>1</v>
      </c>
      <c r="W539" s="455" t="s">
        <v>2962</v>
      </c>
      <c r="X539" s="455" t="s">
        <v>2962</v>
      </c>
      <c r="Y539" s="1275"/>
      <c r="Z539" s="95" t="s">
        <v>645</v>
      </c>
      <c r="AA539" s="97"/>
      <c r="AB539" s="97"/>
      <c r="AC539" s="97"/>
      <c r="AE539" s="6">
        <v>1993</v>
      </c>
      <c r="AF539" s="6">
        <v>1994</v>
      </c>
      <c r="AI539" s="576" t="s">
        <v>2967</v>
      </c>
      <c r="AK539" s="6" t="s">
        <v>3702</v>
      </c>
      <c r="AL539" s="222">
        <v>75</v>
      </c>
      <c r="AM539" s="222"/>
      <c r="AV539" s="6" t="s">
        <v>3703</v>
      </c>
      <c r="AW539" s="4">
        <v>0.79</v>
      </c>
      <c r="AY539" s="61" t="s">
        <v>3704</v>
      </c>
      <c r="AZ539" s="1179">
        <v>5297</v>
      </c>
      <c r="BA539" s="174"/>
      <c r="BB539" s="1215"/>
      <c r="BC539" s="3">
        <v>1</v>
      </c>
      <c r="BE539" s="211" t="s">
        <v>3344</v>
      </c>
      <c r="BF539" s="3">
        <v>-22</v>
      </c>
      <c r="BH539" s="11" t="s">
        <v>3705</v>
      </c>
      <c r="BI539" s="3">
        <v>-22</v>
      </c>
      <c r="BL539" s="3">
        <v>110</v>
      </c>
      <c r="CS539" s="6" t="s">
        <v>3705</v>
      </c>
      <c r="CT539" s="4">
        <v>-24</v>
      </c>
      <c r="CW539" s="3">
        <v>1</v>
      </c>
    </row>
    <row r="540" spans="1:102" ht="30" x14ac:dyDescent="0.25">
      <c r="A540" s="3">
        <v>545</v>
      </c>
      <c r="B540" s="3">
        <v>40302</v>
      </c>
      <c r="C540" s="21">
        <v>403</v>
      </c>
      <c r="D540" s="914" t="s">
        <v>645</v>
      </c>
      <c r="E540" s="64" t="s">
        <v>2001</v>
      </c>
      <c r="G540" s="370">
        <v>285</v>
      </c>
      <c r="Q540" s="3">
        <v>1</v>
      </c>
      <c r="W540" s="455" t="s">
        <v>2962</v>
      </c>
      <c r="X540" s="455" t="s">
        <v>2962</v>
      </c>
      <c r="Y540" s="1275"/>
      <c r="Z540" s="95" t="s">
        <v>645</v>
      </c>
      <c r="AA540" s="97"/>
      <c r="AB540" s="97"/>
      <c r="AC540" s="97"/>
      <c r="AE540" s="6">
        <v>1993</v>
      </c>
      <c r="AF540" s="6">
        <v>1995</v>
      </c>
      <c r="AI540" s="576" t="s">
        <v>2967</v>
      </c>
      <c r="AK540" s="6" t="s">
        <v>3702</v>
      </c>
      <c r="AL540" s="222">
        <v>61</v>
      </c>
      <c r="AM540" s="222"/>
      <c r="AV540" s="6" t="s">
        <v>3703</v>
      </c>
      <c r="AW540" s="4">
        <v>0.75</v>
      </c>
      <c r="AY540" s="61" t="s">
        <v>3704</v>
      </c>
      <c r="AZ540" s="1179">
        <v>5281</v>
      </c>
      <c r="BA540" s="174"/>
      <c r="BB540" s="1215"/>
      <c r="BC540" s="3">
        <v>1</v>
      </c>
      <c r="BE540" s="211" t="s">
        <v>3344</v>
      </c>
      <c r="BF540" s="3">
        <v>-16</v>
      </c>
      <c r="BH540" s="11" t="s">
        <v>3705</v>
      </c>
      <c r="BI540" s="3">
        <v>-16</v>
      </c>
      <c r="BL540" s="3">
        <v>110</v>
      </c>
      <c r="CS540" s="6" t="s">
        <v>3705</v>
      </c>
      <c r="CT540" s="4">
        <v>-16</v>
      </c>
      <c r="CW540" s="3">
        <v>1</v>
      </c>
    </row>
    <row r="541" spans="1:102" ht="45" x14ac:dyDescent="0.25">
      <c r="A541" s="3">
        <v>546</v>
      </c>
      <c r="B541" s="3">
        <v>40303</v>
      </c>
      <c r="C541" s="21">
        <v>403</v>
      </c>
      <c r="D541" s="914" t="s">
        <v>645</v>
      </c>
      <c r="E541" s="64" t="s">
        <v>2005</v>
      </c>
      <c r="G541" s="370">
        <v>257</v>
      </c>
      <c r="Q541" s="3">
        <v>1</v>
      </c>
      <c r="W541" s="455" t="s">
        <v>2962</v>
      </c>
      <c r="X541" s="455" t="s">
        <v>2962</v>
      </c>
      <c r="Y541" s="1275"/>
      <c r="Z541" s="95" t="s">
        <v>645</v>
      </c>
      <c r="AA541" s="97" t="s">
        <v>3706</v>
      </c>
      <c r="AB541" s="97"/>
      <c r="AC541" s="97"/>
      <c r="AE541" s="6">
        <v>1993</v>
      </c>
      <c r="AF541" s="6">
        <v>1994</v>
      </c>
      <c r="AI541" s="576" t="s">
        <v>2967</v>
      </c>
      <c r="AK541" s="6" t="s">
        <v>3702</v>
      </c>
      <c r="AL541" s="222">
        <v>71</v>
      </c>
      <c r="AM541" s="222"/>
      <c r="AV541" s="6" t="s">
        <v>3703</v>
      </c>
      <c r="AW541" s="4">
        <v>0.81</v>
      </c>
      <c r="AY541" s="61" t="s">
        <v>3704</v>
      </c>
      <c r="AZ541" s="1179">
        <v>5461</v>
      </c>
      <c r="BA541" s="174"/>
      <c r="BB541" s="1215"/>
      <c r="BC541" s="3">
        <v>1</v>
      </c>
      <c r="BE541" s="211" t="s">
        <v>3344</v>
      </c>
      <c r="BF541" s="3">
        <v>-13</v>
      </c>
      <c r="BH541" s="11" t="s">
        <v>3705</v>
      </c>
      <c r="BI541" s="3">
        <v>-13</v>
      </c>
      <c r="BL541" s="3">
        <v>110</v>
      </c>
      <c r="CS541" s="6" t="s">
        <v>3705</v>
      </c>
      <c r="CT541" s="4">
        <v>-11</v>
      </c>
      <c r="CW541" s="3">
        <v>1</v>
      </c>
    </row>
    <row r="542" spans="1:102" ht="30" x14ac:dyDescent="0.25">
      <c r="A542" s="3">
        <v>547</v>
      </c>
      <c r="B542" s="3">
        <v>40304</v>
      </c>
      <c r="C542" s="21">
        <v>403</v>
      </c>
      <c r="D542" s="914" t="s">
        <v>645</v>
      </c>
      <c r="E542" s="64" t="s">
        <v>2010</v>
      </c>
      <c r="G542" s="370">
        <v>191</v>
      </c>
      <c r="Q542" s="3">
        <v>1</v>
      </c>
      <c r="W542" s="455" t="s">
        <v>2962</v>
      </c>
      <c r="X542" s="455" t="s">
        <v>2962</v>
      </c>
      <c r="Y542" s="1275"/>
      <c r="Z542" s="95" t="s">
        <v>645</v>
      </c>
      <c r="AA542" s="97"/>
      <c r="AB542" s="97"/>
      <c r="AC542" s="97"/>
      <c r="AE542" s="6">
        <v>1993</v>
      </c>
      <c r="AF542" s="6">
        <v>1994</v>
      </c>
      <c r="AI542" s="576" t="s">
        <v>2967</v>
      </c>
      <c r="AK542" s="6" t="s">
        <v>3702</v>
      </c>
      <c r="AL542" s="222">
        <v>88</v>
      </c>
      <c r="AM542" s="222"/>
      <c r="AV542" s="6" t="s">
        <v>3703</v>
      </c>
      <c r="AW542" s="4">
        <v>0.93</v>
      </c>
      <c r="AY542" s="61" t="s">
        <v>3704</v>
      </c>
      <c r="AZ542" s="1179">
        <v>6578</v>
      </c>
      <c r="BA542" s="174"/>
      <c r="BB542" s="1215"/>
      <c r="BC542" s="3">
        <v>1</v>
      </c>
      <c r="BE542" s="211" t="s">
        <v>3344</v>
      </c>
      <c r="BF542" s="3">
        <v>-12</v>
      </c>
      <c r="BH542" s="11" t="s">
        <v>3705</v>
      </c>
      <c r="BI542" s="3">
        <v>-12</v>
      </c>
      <c r="BL542" s="3">
        <v>110</v>
      </c>
      <c r="CS542" s="6" t="s">
        <v>3705</v>
      </c>
      <c r="CT542" s="4">
        <v>-9</v>
      </c>
      <c r="CW542" s="3">
        <v>1</v>
      </c>
    </row>
    <row r="543" spans="1:102" ht="30" x14ac:dyDescent="0.25">
      <c r="A543" s="3">
        <v>548</v>
      </c>
      <c r="B543" s="3">
        <v>40305</v>
      </c>
      <c r="C543" s="21">
        <v>403</v>
      </c>
      <c r="D543" s="914" t="s">
        <v>645</v>
      </c>
      <c r="E543" s="64" t="s">
        <v>2014</v>
      </c>
      <c r="G543" s="370">
        <v>120</v>
      </c>
      <c r="Q543" s="3">
        <v>1</v>
      </c>
      <c r="W543" s="455" t="s">
        <v>2962</v>
      </c>
      <c r="X543" s="455" t="s">
        <v>2962</v>
      </c>
      <c r="Y543" s="1275"/>
      <c r="Z543" s="95" t="s">
        <v>645</v>
      </c>
      <c r="AA543" s="97"/>
      <c r="AB543" s="97"/>
      <c r="AC543" s="97"/>
      <c r="AE543" s="6">
        <v>1993</v>
      </c>
      <c r="AF543" s="6">
        <v>1994</v>
      </c>
      <c r="AI543" s="576" t="s">
        <v>2967</v>
      </c>
      <c r="AK543" s="6" t="s">
        <v>3702</v>
      </c>
      <c r="AL543" s="222">
        <v>79</v>
      </c>
      <c r="AM543" s="222"/>
      <c r="AV543" s="6" t="s">
        <v>3703</v>
      </c>
      <c r="AW543" s="4">
        <v>0.85</v>
      </c>
      <c r="AY543" s="61" t="s">
        <v>3704</v>
      </c>
      <c r="AZ543" s="1179">
        <v>6113</v>
      </c>
      <c r="BA543" s="174"/>
      <c r="BB543" s="1215"/>
      <c r="BC543" s="3">
        <v>1</v>
      </c>
      <c r="BE543" s="211" t="s">
        <v>3344</v>
      </c>
      <c r="BF543" s="3">
        <v>-12</v>
      </c>
      <c r="BH543" s="11" t="s">
        <v>3705</v>
      </c>
      <c r="BI543" s="3">
        <v>-12</v>
      </c>
      <c r="BL543" s="3">
        <v>110</v>
      </c>
      <c r="CS543" s="6" t="s">
        <v>3705</v>
      </c>
      <c r="CT543" s="4">
        <v>-9</v>
      </c>
      <c r="CW543" s="3">
        <v>1</v>
      </c>
    </row>
    <row r="544" spans="1:102" ht="30" x14ac:dyDescent="0.25">
      <c r="A544" s="3">
        <v>549</v>
      </c>
      <c r="B544" s="3">
        <v>40306</v>
      </c>
      <c r="C544" s="21">
        <v>403</v>
      </c>
      <c r="D544" s="914" t="s">
        <v>645</v>
      </c>
      <c r="E544" s="64" t="s">
        <v>2018</v>
      </c>
      <c r="G544" s="370">
        <v>300</v>
      </c>
      <c r="Q544" s="3">
        <v>1</v>
      </c>
      <c r="W544" s="455" t="s">
        <v>2962</v>
      </c>
      <c r="X544" s="455" t="s">
        <v>2962</v>
      </c>
      <c r="Y544" s="1275"/>
      <c r="Z544" s="95" t="s">
        <v>645</v>
      </c>
      <c r="AA544" s="97"/>
      <c r="AB544" s="97"/>
      <c r="AC544" s="97"/>
      <c r="AE544" s="6">
        <v>1993</v>
      </c>
      <c r="AF544" s="6">
        <v>1995</v>
      </c>
      <c r="AI544" s="576" t="s">
        <v>2967</v>
      </c>
      <c r="AK544" s="6" t="s">
        <v>3702</v>
      </c>
      <c r="AL544" s="222">
        <v>83</v>
      </c>
      <c r="AM544" s="222"/>
      <c r="AV544" s="6" t="s">
        <v>3703</v>
      </c>
      <c r="AW544" s="4">
        <v>0.83</v>
      </c>
      <c r="AY544" s="61" t="s">
        <v>3704</v>
      </c>
      <c r="AZ544" s="1179">
        <v>6294</v>
      </c>
      <c r="BA544" s="174"/>
      <c r="BB544" s="1215"/>
      <c r="BC544" s="3">
        <v>1</v>
      </c>
      <c r="BE544" s="211" t="s">
        <v>3344</v>
      </c>
      <c r="BF544" s="3">
        <v>-8</v>
      </c>
      <c r="BH544" s="11" t="s">
        <v>3705</v>
      </c>
      <c r="BI544" s="3">
        <v>-8</v>
      </c>
      <c r="BL544" s="3">
        <v>110</v>
      </c>
      <c r="CS544" s="6" t="s">
        <v>3705</v>
      </c>
      <c r="CT544" s="4">
        <v>-5</v>
      </c>
      <c r="CW544" s="3">
        <v>1</v>
      </c>
    </row>
    <row r="545" spans="1:102" ht="30" x14ac:dyDescent="0.25">
      <c r="A545" s="3">
        <v>550</v>
      </c>
      <c r="B545" s="3">
        <v>40307</v>
      </c>
      <c r="C545" s="21">
        <v>403</v>
      </c>
      <c r="D545" s="914" t="s">
        <v>645</v>
      </c>
      <c r="E545" s="64" t="s">
        <v>2021</v>
      </c>
      <c r="G545" s="370">
        <v>121</v>
      </c>
      <c r="Q545" s="3">
        <v>1</v>
      </c>
      <c r="W545" s="455" t="s">
        <v>2962</v>
      </c>
      <c r="X545" s="455" t="s">
        <v>2962</v>
      </c>
      <c r="Y545" s="1275"/>
      <c r="Z545" s="95" t="s">
        <v>645</v>
      </c>
      <c r="AA545" s="97"/>
      <c r="AB545" s="97"/>
      <c r="AC545" s="97"/>
      <c r="AE545" s="6">
        <v>1993</v>
      </c>
      <c r="AF545" s="6">
        <v>1995</v>
      </c>
      <c r="AI545" s="576" t="s">
        <v>2967</v>
      </c>
      <c r="AK545" s="6" t="s">
        <v>3702</v>
      </c>
      <c r="AL545" s="222">
        <v>85</v>
      </c>
      <c r="AM545" s="222"/>
      <c r="AV545" s="6" t="s">
        <v>3703</v>
      </c>
      <c r="AW545" s="4">
        <v>0.9</v>
      </c>
      <c r="AY545" s="61" t="s">
        <v>3704</v>
      </c>
      <c r="AZ545" s="1179">
        <v>6478</v>
      </c>
      <c r="BA545" s="174"/>
      <c r="BB545" s="1215"/>
      <c r="BC545" s="3">
        <v>1</v>
      </c>
      <c r="BE545" s="211" t="s">
        <v>3344</v>
      </c>
      <c r="BF545" s="3">
        <v>-7</v>
      </c>
      <c r="BH545" s="11" t="s">
        <v>3705</v>
      </c>
      <c r="BI545" s="3">
        <v>-7</v>
      </c>
      <c r="BL545" s="3">
        <v>110</v>
      </c>
      <c r="CS545" s="6" t="s">
        <v>3705</v>
      </c>
      <c r="CT545" s="4">
        <v>-9</v>
      </c>
      <c r="CW545" s="3">
        <v>1</v>
      </c>
    </row>
    <row r="546" spans="1:102" ht="60" x14ac:dyDescent="0.25">
      <c r="A546" s="3">
        <v>551</v>
      </c>
      <c r="B546" s="3">
        <v>40308</v>
      </c>
      <c r="C546" s="21">
        <v>403</v>
      </c>
      <c r="D546" s="914" t="s">
        <v>645</v>
      </c>
      <c r="E546" s="64" t="s">
        <v>2024</v>
      </c>
      <c r="G546" s="370">
        <v>139</v>
      </c>
      <c r="Q546" s="3">
        <v>1</v>
      </c>
      <c r="W546" s="455" t="s">
        <v>2962</v>
      </c>
      <c r="X546" s="455" t="s">
        <v>2962</v>
      </c>
      <c r="Y546" s="1275"/>
      <c r="Z546" s="95" t="s">
        <v>645</v>
      </c>
      <c r="AA546" s="97" t="s">
        <v>3707</v>
      </c>
      <c r="AB546" s="97"/>
      <c r="AC546" s="97"/>
      <c r="AE546" s="6">
        <v>1993</v>
      </c>
      <c r="AF546" s="6">
        <v>1993</v>
      </c>
      <c r="AI546" s="576" t="s">
        <v>2967</v>
      </c>
      <c r="AK546" s="6" t="s">
        <v>3702</v>
      </c>
      <c r="AL546" s="222">
        <v>72</v>
      </c>
      <c r="AM546" s="222"/>
      <c r="AV546" s="6" t="s">
        <v>3703</v>
      </c>
      <c r="AW546" s="4">
        <v>0.76</v>
      </c>
      <c r="AY546" s="61" t="s">
        <v>3704</v>
      </c>
      <c r="AZ546" s="315" t="s">
        <v>3708</v>
      </c>
      <c r="BA546" s="175"/>
      <c r="BB546" s="1215"/>
      <c r="BC546" s="3">
        <v>1</v>
      </c>
      <c r="BE546" s="211" t="s">
        <v>3344</v>
      </c>
      <c r="BF546" s="3">
        <v>-2</v>
      </c>
      <c r="BH546" s="11" t="s">
        <v>3705</v>
      </c>
      <c r="BI546" s="3">
        <v>-3</v>
      </c>
      <c r="BL546" s="3">
        <v>110</v>
      </c>
      <c r="CS546" s="6" t="s">
        <v>3705</v>
      </c>
      <c r="CT546" s="4" t="s">
        <v>3123</v>
      </c>
      <c r="CW546" s="3">
        <v>1</v>
      </c>
    </row>
    <row r="547" spans="1:102" s="57" customFormat="1" ht="36.75" customHeight="1" x14ac:dyDescent="0.25">
      <c r="A547" s="63">
        <v>552</v>
      </c>
      <c r="B547" s="63">
        <v>404</v>
      </c>
      <c r="C547" s="45">
        <v>404</v>
      </c>
      <c r="D547" s="1109" t="s">
        <v>648</v>
      </c>
      <c r="E547" s="201"/>
      <c r="F547" s="72"/>
      <c r="G547" s="376">
        <v>997</v>
      </c>
      <c r="H547" s="63"/>
      <c r="I547" s="202"/>
      <c r="J547" s="63"/>
      <c r="K547" s="63"/>
      <c r="L547" s="63"/>
      <c r="M547" s="63"/>
      <c r="N547" s="63"/>
      <c r="O547" s="63"/>
      <c r="P547" s="63"/>
      <c r="Q547" s="63"/>
      <c r="R547" s="63"/>
      <c r="S547" s="63"/>
      <c r="T547" s="63"/>
      <c r="U547" s="63"/>
      <c r="V547" s="500"/>
      <c r="W547" s="439"/>
      <c r="X547" s="439"/>
      <c r="Y547" s="1259"/>
      <c r="Z547" s="33" t="s">
        <v>3709</v>
      </c>
      <c r="AA547" s="62"/>
      <c r="AB547" s="62"/>
      <c r="AC547" s="62"/>
      <c r="AD547" s="689"/>
      <c r="AE547" s="62"/>
      <c r="AF547" s="62"/>
      <c r="AG547" s="55"/>
      <c r="AH547" s="55"/>
      <c r="AI547" s="851" t="s">
        <v>3123</v>
      </c>
      <c r="AJ547" s="192"/>
      <c r="AK547" s="62"/>
      <c r="AL547" s="55"/>
      <c r="AM547" s="55"/>
      <c r="AN547" s="55"/>
      <c r="AO547" s="55"/>
      <c r="AP547" s="55"/>
      <c r="AQ547" s="55"/>
      <c r="AR547" s="55"/>
      <c r="AS547" s="55"/>
      <c r="AT547" s="55"/>
      <c r="AU547" s="55"/>
      <c r="AV547" s="62"/>
      <c r="AW547" s="55"/>
      <c r="AX547" s="55"/>
      <c r="AY547" s="55"/>
      <c r="AZ547" s="63"/>
      <c r="BA547" s="63"/>
      <c r="BB547" s="34"/>
      <c r="BC547" s="63"/>
      <c r="BD547" s="1203"/>
      <c r="BE547" s="216"/>
      <c r="BF547" s="63"/>
      <c r="BG547" s="193"/>
      <c r="BH547" s="221"/>
      <c r="BI547" s="63"/>
      <c r="BJ547" s="193"/>
      <c r="BK547" s="200"/>
      <c r="BL547" s="63"/>
      <c r="BM547" s="63"/>
      <c r="BN547" s="216"/>
      <c r="BO547" s="221"/>
      <c r="BP547" s="221"/>
      <c r="BQ547" s="221"/>
      <c r="BR547" s="55"/>
      <c r="BS547" s="221"/>
      <c r="BT547" s="72"/>
      <c r="BU547" s="55"/>
      <c r="BV547" s="55"/>
      <c r="BW547" s="216"/>
      <c r="BX547" s="55"/>
      <c r="BY547" s="221"/>
      <c r="BZ547" s="221"/>
      <c r="CA547" s="55"/>
      <c r="CB547" s="221"/>
      <c r="CC547" s="72"/>
      <c r="CD547" s="55"/>
      <c r="CE547" s="55"/>
      <c r="CF547" s="216"/>
      <c r="CG547" s="55"/>
      <c r="CH547" s="221"/>
      <c r="CI547" s="62"/>
      <c r="CJ547" s="55"/>
      <c r="CK547" s="221"/>
      <c r="CL547" s="72"/>
      <c r="CM547" s="55"/>
      <c r="CN547" s="55"/>
      <c r="CP547" s="55"/>
      <c r="CQ547" s="55"/>
      <c r="CR547" s="55"/>
      <c r="CS547" s="62"/>
      <c r="CT547" s="55"/>
      <c r="CU547" s="55"/>
      <c r="CV547" s="200"/>
      <c r="CW547" s="63"/>
      <c r="CX547" s="63"/>
    </row>
    <row r="548" spans="1:102" ht="37.5" customHeight="1" x14ac:dyDescent="0.25">
      <c r="A548" s="3">
        <v>553</v>
      </c>
      <c r="B548" s="3">
        <v>40501</v>
      </c>
      <c r="C548" s="21">
        <v>405</v>
      </c>
      <c r="D548" s="923" t="s">
        <v>651</v>
      </c>
      <c r="O548" s="46">
        <v>1</v>
      </c>
      <c r="P548" s="46"/>
      <c r="Q548" s="46"/>
      <c r="R548" s="46"/>
      <c r="S548" s="46">
        <v>1</v>
      </c>
      <c r="W548" s="456" t="s">
        <v>2984</v>
      </c>
      <c r="X548" s="456" t="s">
        <v>2984</v>
      </c>
      <c r="Y548" s="1276"/>
      <c r="Z548" s="81" t="s">
        <v>3710</v>
      </c>
      <c r="AA548" s="96"/>
      <c r="AB548" s="96"/>
      <c r="AC548" s="96"/>
      <c r="AD548" s="366"/>
      <c r="AE548" s="51"/>
      <c r="AF548" s="51"/>
      <c r="AG548" s="52"/>
      <c r="AH548" s="52"/>
      <c r="AI548" s="854" t="s">
        <v>3123</v>
      </c>
    </row>
    <row r="549" spans="1:102" ht="30" x14ac:dyDescent="0.25">
      <c r="A549" s="3">
        <v>554</v>
      </c>
      <c r="B549" s="3">
        <v>40502</v>
      </c>
      <c r="C549" s="21">
        <v>405</v>
      </c>
      <c r="D549" s="923" t="s">
        <v>651</v>
      </c>
      <c r="E549" s="64" t="s">
        <v>2038</v>
      </c>
      <c r="G549" s="317"/>
      <c r="H549" s="4"/>
      <c r="I549" s="633"/>
      <c r="O549" s="46">
        <v>1</v>
      </c>
      <c r="P549" s="46"/>
      <c r="Q549" s="46"/>
      <c r="R549" s="46"/>
      <c r="S549" s="46">
        <v>1</v>
      </c>
      <c r="W549" s="456" t="s">
        <v>2984</v>
      </c>
      <c r="X549" s="456" t="s">
        <v>2984</v>
      </c>
      <c r="Y549" s="1276"/>
      <c r="Z549" s="81" t="s">
        <v>3710</v>
      </c>
      <c r="AA549" s="96"/>
      <c r="AB549" s="96"/>
      <c r="AC549" s="96"/>
      <c r="AD549" s="366"/>
      <c r="AE549" s="51"/>
      <c r="AF549" s="51"/>
      <c r="AG549" s="52"/>
      <c r="AH549" s="52"/>
      <c r="AI549" s="576" t="s">
        <v>2967</v>
      </c>
      <c r="AK549" s="6" t="s">
        <v>3711</v>
      </c>
      <c r="AN549" s="4">
        <v>28</v>
      </c>
      <c r="AV549" s="6" t="s">
        <v>3712</v>
      </c>
      <c r="AW549" s="4">
        <v>23</v>
      </c>
      <c r="AY549" s="6" t="s">
        <v>3713</v>
      </c>
      <c r="AZ549" s="3">
        <v>82</v>
      </c>
      <c r="BQ549" s="11" t="s">
        <v>3714</v>
      </c>
      <c r="BR549" s="4">
        <v>0</v>
      </c>
      <c r="BT549" s="14">
        <v>20</v>
      </c>
      <c r="BZ549" s="11" t="s">
        <v>3713</v>
      </c>
      <c r="CA549" s="4">
        <v>82</v>
      </c>
      <c r="CC549" s="14">
        <v>30</v>
      </c>
    </row>
    <row r="550" spans="1:102" ht="30" x14ac:dyDescent="0.25">
      <c r="A550" s="3">
        <v>555</v>
      </c>
      <c r="B550" s="3">
        <v>40503</v>
      </c>
      <c r="C550" s="21">
        <v>405</v>
      </c>
      <c r="D550" s="923" t="s">
        <v>651</v>
      </c>
      <c r="E550" s="64" t="s">
        <v>2041</v>
      </c>
      <c r="G550" s="317"/>
      <c r="H550" s="4"/>
      <c r="I550" s="633"/>
      <c r="O550" s="46">
        <v>1</v>
      </c>
      <c r="P550" s="46"/>
      <c r="Q550" s="46"/>
      <c r="R550" s="46"/>
      <c r="S550" s="46">
        <v>1</v>
      </c>
      <c r="W550" s="456" t="s">
        <v>2984</v>
      </c>
      <c r="X550" s="456" t="s">
        <v>2984</v>
      </c>
      <c r="Y550" s="1276"/>
      <c r="Z550" s="81" t="s">
        <v>3710</v>
      </c>
      <c r="AA550" s="96"/>
      <c r="AB550" s="96"/>
      <c r="AC550" s="96"/>
      <c r="AD550" s="366"/>
      <c r="AE550" s="51"/>
      <c r="AF550" s="51"/>
      <c r="AG550" s="52"/>
      <c r="AH550" s="52"/>
      <c r="AI550" s="576" t="s">
        <v>2967</v>
      </c>
      <c r="AK550" s="6" t="s">
        <v>3711</v>
      </c>
      <c r="AN550" s="4">
        <v>32</v>
      </c>
      <c r="AV550" s="6" t="s">
        <v>3712</v>
      </c>
      <c r="AW550" s="4">
        <v>4</v>
      </c>
      <c r="AY550" s="6" t="s">
        <v>3713</v>
      </c>
      <c r="AZ550" s="3">
        <v>13</v>
      </c>
      <c r="BQ550" s="11" t="s">
        <v>3714</v>
      </c>
      <c r="BR550" s="4">
        <v>47</v>
      </c>
      <c r="BT550" s="14">
        <v>20</v>
      </c>
      <c r="BZ550" s="11" t="s">
        <v>3713</v>
      </c>
      <c r="CA550" s="4">
        <v>13</v>
      </c>
      <c r="CC550" s="14">
        <v>30</v>
      </c>
    </row>
    <row r="551" spans="1:102" ht="30" x14ac:dyDescent="0.25">
      <c r="A551" s="3">
        <v>556</v>
      </c>
      <c r="B551" s="3">
        <v>40504</v>
      </c>
      <c r="C551" s="21">
        <v>405</v>
      </c>
      <c r="D551" s="923" t="s">
        <v>651</v>
      </c>
      <c r="E551" s="64" t="s">
        <v>2043</v>
      </c>
      <c r="G551" s="317"/>
      <c r="H551" s="4"/>
      <c r="I551" s="633"/>
      <c r="O551" s="46">
        <v>1</v>
      </c>
      <c r="P551" s="46"/>
      <c r="Q551" s="46"/>
      <c r="R551" s="46"/>
      <c r="S551" s="46">
        <v>1</v>
      </c>
      <c r="W551" s="456" t="s">
        <v>2984</v>
      </c>
      <c r="X551" s="456" t="s">
        <v>2984</v>
      </c>
      <c r="Y551" s="1276"/>
      <c r="Z551" s="81" t="s">
        <v>3710</v>
      </c>
      <c r="AA551" s="96"/>
      <c r="AB551" s="96"/>
      <c r="AC551" s="96"/>
      <c r="AD551" s="366"/>
      <c r="AE551" s="51"/>
      <c r="AF551" s="51"/>
      <c r="AG551" s="52"/>
      <c r="AH551" s="52"/>
      <c r="AI551" s="576" t="s">
        <v>2967</v>
      </c>
      <c r="AK551" s="6" t="s">
        <v>3711</v>
      </c>
      <c r="AN551" s="4">
        <v>195</v>
      </c>
      <c r="AV551" s="6" t="s">
        <v>3712</v>
      </c>
      <c r="AW551" s="4">
        <v>10</v>
      </c>
      <c r="AY551" s="6" t="s">
        <v>3713</v>
      </c>
      <c r="AZ551" s="3">
        <v>5</v>
      </c>
      <c r="BQ551" s="11" t="s">
        <v>3714</v>
      </c>
      <c r="BR551" s="4">
        <v>8</v>
      </c>
      <c r="BT551" s="14">
        <v>20</v>
      </c>
      <c r="BZ551" s="11" t="s">
        <v>3713</v>
      </c>
      <c r="CA551" s="4">
        <v>5</v>
      </c>
      <c r="CC551" s="14">
        <v>30</v>
      </c>
    </row>
    <row r="552" spans="1:102" ht="30" x14ac:dyDescent="0.25">
      <c r="A552" s="3">
        <v>557</v>
      </c>
      <c r="B552" s="3">
        <v>40505</v>
      </c>
      <c r="C552" s="21">
        <v>405</v>
      </c>
      <c r="D552" s="923" t="s">
        <v>651</v>
      </c>
      <c r="E552" s="64" t="s">
        <v>2044</v>
      </c>
      <c r="G552" s="317"/>
      <c r="H552" s="4"/>
      <c r="I552" s="633"/>
      <c r="O552" s="46">
        <v>1</v>
      </c>
      <c r="P552" s="46"/>
      <c r="Q552" s="46"/>
      <c r="R552" s="46"/>
      <c r="S552" s="46">
        <v>1</v>
      </c>
      <c r="W552" s="456" t="s">
        <v>2984</v>
      </c>
      <c r="X552" s="456" t="s">
        <v>2984</v>
      </c>
      <c r="Y552" s="1276"/>
      <c r="Z552" s="81" t="s">
        <v>3710</v>
      </c>
      <c r="AA552" s="96"/>
      <c r="AB552" s="96"/>
      <c r="AC552" s="96"/>
      <c r="AD552" s="366"/>
      <c r="AE552" s="51"/>
      <c r="AF552" s="51"/>
      <c r="AG552" s="52"/>
      <c r="AH552" s="52"/>
      <c r="AI552" s="576" t="s">
        <v>2967</v>
      </c>
      <c r="AK552" s="6" t="s">
        <v>3711</v>
      </c>
      <c r="AN552" s="4">
        <v>127</v>
      </c>
      <c r="AV552" s="6" t="s">
        <v>3712</v>
      </c>
      <c r="AW552" s="4">
        <v>14</v>
      </c>
      <c r="AY552" s="6" t="s">
        <v>3713</v>
      </c>
      <c r="AZ552" s="3">
        <v>11</v>
      </c>
      <c r="BQ552" s="11" t="s">
        <v>3714</v>
      </c>
      <c r="BR552" s="4">
        <v>-3</v>
      </c>
      <c r="BT552" s="14">
        <v>20</v>
      </c>
      <c r="BZ552" s="11" t="s">
        <v>3713</v>
      </c>
      <c r="CA552" s="4">
        <v>11</v>
      </c>
      <c r="CC552" s="14">
        <v>30</v>
      </c>
    </row>
    <row r="553" spans="1:102" ht="30" x14ac:dyDescent="0.25">
      <c r="A553" s="3">
        <v>558</v>
      </c>
      <c r="B553" s="3">
        <v>40506</v>
      </c>
      <c r="C553" s="21">
        <v>405</v>
      </c>
      <c r="D553" s="923" t="s">
        <v>651</v>
      </c>
      <c r="E553" s="64" t="s">
        <v>2045</v>
      </c>
      <c r="G553" s="317"/>
      <c r="H553" s="4"/>
      <c r="I553" s="633"/>
      <c r="O553" s="46">
        <v>1</v>
      </c>
      <c r="P553" s="46"/>
      <c r="Q553" s="46"/>
      <c r="R553" s="46"/>
      <c r="S553" s="46">
        <v>1</v>
      </c>
      <c r="W553" s="456" t="s">
        <v>2984</v>
      </c>
      <c r="X553" s="456" t="s">
        <v>2984</v>
      </c>
      <c r="Y553" s="1276"/>
      <c r="Z553" s="81" t="s">
        <v>3710</v>
      </c>
      <c r="AA553" s="96"/>
      <c r="AB553" s="96"/>
      <c r="AC553" s="96"/>
      <c r="AD553" s="366"/>
      <c r="AE553" s="51"/>
      <c r="AF553" s="51"/>
      <c r="AG553" s="52"/>
      <c r="AH553" s="52"/>
      <c r="AI553" s="576" t="s">
        <v>2967</v>
      </c>
      <c r="AK553" s="6" t="s">
        <v>3711</v>
      </c>
      <c r="AN553" s="4">
        <v>409</v>
      </c>
      <c r="AV553" s="6" t="s">
        <v>3712</v>
      </c>
      <c r="AW553" s="4">
        <v>168</v>
      </c>
      <c r="AY553" s="6" t="s">
        <v>3713</v>
      </c>
      <c r="AZ553" s="3">
        <v>41</v>
      </c>
      <c r="BQ553" s="11" t="s">
        <v>3714</v>
      </c>
      <c r="BR553" s="4">
        <v>58</v>
      </c>
      <c r="BT553" s="14">
        <v>20</v>
      </c>
      <c r="BZ553" s="11" t="s">
        <v>3713</v>
      </c>
      <c r="CA553" s="4">
        <v>41</v>
      </c>
      <c r="CC553" s="14">
        <v>30</v>
      </c>
    </row>
    <row r="554" spans="1:102" ht="30" x14ac:dyDescent="0.25">
      <c r="A554" s="3">
        <v>559</v>
      </c>
      <c r="B554" s="3">
        <v>40507</v>
      </c>
      <c r="C554" s="21">
        <v>405</v>
      </c>
      <c r="D554" s="923" t="s">
        <v>651</v>
      </c>
      <c r="E554" s="64" t="s">
        <v>2046</v>
      </c>
      <c r="G554" s="317"/>
      <c r="H554" s="4"/>
      <c r="I554" s="633"/>
      <c r="O554" s="46">
        <v>1</v>
      </c>
      <c r="P554" s="46"/>
      <c r="Q554" s="46"/>
      <c r="R554" s="46"/>
      <c r="S554" s="46">
        <v>1</v>
      </c>
      <c r="W554" s="456" t="s">
        <v>2984</v>
      </c>
      <c r="X554" s="456" t="s">
        <v>2984</v>
      </c>
      <c r="Y554" s="1276"/>
      <c r="Z554" s="81" t="s">
        <v>3710</v>
      </c>
      <c r="AA554" s="96"/>
      <c r="AB554" s="96"/>
      <c r="AC554" s="96"/>
      <c r="AD554" s="366"/>
      <c r="AE554" s="51"/>
      <c r="AF554" s="51"/>
      <c r="AG554" s="52"/>
      <c r="AH554" s="52"/>
      <c r="AI554" s="576" t="s">
        <v>2967</v>
      </c>
      <c r="AK554" s="6" t="s">
        <v>3711</v>
      </c>
      <c r="AN554" s="4">
        <v>129</v>
      </c>
      <c r="AV554" s="6" t="s">
        <v>3712</v>
      </c>
      <c r="AW554" s="4">
        <v>92</v>
      </c>
      <c r="AY554" s="6" t="s">
        <v>3713</v>
      </c>
      <c r="AZ554" s="3">
        <v>71</v>
      </c>
      <c r="BQ554" s="11" t="s">
        <v>3714</v>
      </c>
      <c r="BR554" s="4">
        <v>43</v>
      </c>
      <c r="BT554" s="14">
        <v>20</v>
      </c>
      <c r="BZ554" s="11" t="s">
        <v>3713</v>
      </c>
      <c r="CA554" s="4">
        <v>71</v>
      </c>
      <c r="CC554" s="14">
        <v>30</v>
      </c>
    </row>
    <row r="555" spans="1:102" ht="30" x14ac:dyDescent="0.25">
      <c r="A555" s="3">
        <v>560</v>
      </c>
      <c r="B555" s="3">
        <v>40508</v>
      </c>
      <c r="C555" s="21">
        <v>405</v>
      </c>
      <c r="D555" s="923" t="s">
        <v>651</v>
      </c>
      <c r="E555" s="64" t="s">
        <v>2048</v>
      </c>
      <c r="G555" s="317"/>
      <c r="H555" s="4"/>
      <c r="I555" s="633"/>
      <c r="O555" s="46">
        <v>1</v>
      </c>
      <c r="P555" s="46"/>
      <c r="Q555" s="46"/>
      <c r="R555" s="46"/>
      <c r="S555" s="46">
        <v>1</v>
      </c>
      <c r="W555" s="456" t="s">
        <v>2984</v>
      </c>
      <c r="X555" s="456" t="s">
        <v>2984</v>
      </c>
      <c r="Y555" s="1276"/>
      <c r="Z555" s="81" t="s">
        <v>3710</v>
      </c>
      <c r="AA555" s="96"/>
      <c r="AB555" s="96"/>
      <c r="AC555" s="96"/>
      <c r="AD555" s="366"/>
      <c r="AE555" s="51"/>
      <c r="AF555" s="51"/>
      <c r="AG555" s="52"/>
      <c r="AH555" s="52"/>
      <c r="AI555" s="576" t="s">
        <v>2967</v>
      </c>
      <c r="AK555" s="6" t="s">
        <v>3711</v>
      </c>
      <c r="AN555" s="4">
        <v>448</v>
      </c>
      <c r="AV555" s="6" t="s">
        <v>3712</v>
      </c>
      <c r="AW555" s="4">
        <v>211</v>
      </c>
      <c r="AY555" s="6" t="s">
        <v>3713</v>
      </c>
      <c r="AZ555" s="3">
        <v>47</v>
      </c>
      <c r="BQ555" s="11" t="s">
        <v>3714</v>
      </c>
      <c r="BR555" s="4">
        <v>7</v>
      </c>
      <c r="BT555" s="14">
        <v>20</v>
      </c>
      <c r="BZ555" s="11" t="s">
        <v>3713</v>
      </c>
      <c r="CA555" s="4">
        <v>47</v>
      </c>
      <c r="CC555" s="14">
        <v>30</v>
      </c>
    </row>
    <row r="556" spans="1:102" s="57" customFormat="1" ht="15" x14ac:dyDescent="0.25">
      <c r="A556" s="63">
        <v>561</v>
      </c>
      <c r="B556" s="63">
        <v>406</v>
      </c>
      <c r="C556" s="45">
        <v>406</v>
      </c>
      <c r="D556" s="924" t="s">
        <v>653</v>
      </c>
      <c r="E556" s="201"/>
      <c r="F556" s="72"/>
      <c r="G556" s="376"/>
      <c r="H556" s="63"/>
      <c r="I556" s="202"/>
      <c r="J556" s="63"/>
      <c r="K556" s="63"/>
      <c r="L556" s="63"/>
      <c r="M556" s="63"/>
      <c r="N556" s="63"/>
      <c r="O556" s="63">
        <v>1</v>
      </c>
      <c r="P556" s="63"/>
      <c r="Q556" s="63"/>
      <c r="R556" s="63"/>
      <c r="S556" s="63">
        <v>1</v>
      </c>
      <c r="T556" s="63"/>
      <c r="U556" s="63"/>
      <c r="V556" s="500"/>
      <c r="W556" s="448" t="s">
        <v>2984</v>
      </c>
      <c r="X556" s="448" t="s">
        <v>2984</v>
      </c>
      <c r="Y556" s="1267"/>
      <c r="Z556" s="33" t="s">
        <v>3710</v>
      </c>
      <c r="AA556" s="62"/>
      <c r="AB556" s="62"/>
      <c r="AC556" s="62"/>
      <c r="AD556" s="689"/>
      <c r="AE556" s="62"/>
      <c r="AF556" s="62"/>
      <c r="AG556" s="55"/>
      <c r="AH556" s="55"/>
      <c r="AI556" s="851" t="s">
        <v>3123</v>
      </c>
      <c r="AJ556" s="192"/>
      <c r="AK556" s="62"/>
      <c r="AL556" s="55"/>
      <c r="AM556" s="55"/>
      <c r="AN556" s="55"/>
      <c r="AO556" s="55"/>
      <c r="AP556" s="55"/>
      <c r="AQ556" s="55"/>
      <c r="AR556" s="55"/>
      <c r="AS556" s="55"/>
      <c r="AT556" s="55"/>
      <c r="AU556" s="55"/>
      <c r="AV556" s="62"/>
      <c r="AW556" s="55"/>
      <c r="AX556" s="55"/>
      <c r="AY556" s="55"/>
      <c r="AZ556" s="63"/>
      <c r="BA556" s="63"/>
      <c r="BB556" s="34"/>
      <c r="BC556" s="63"/>
      <c r="BD556" s="1203"/>
      <c r="BE556" s="216"/>
      <c r="BF556" s="63"/>
      <c r="BG556" s="193"/>
      <c r="BH556" s="221"/>
      <c r="BI556" s="63"/>
      <c r="BJ556" s="193"/>
      <c r="BK556" s="200"/>
      <c r="BL556" s="63"/>
      <c r="BM556" s="63"/>
      <c r="BN556" s="216"/>
      <c r="BO556" s="221"/>
      <c r="BP556" s="221"/>
      <c r="BQ556" s="221"/>
      <c r="BR556" s="55"/>
      <c r="BS556" s="221"/>
      <c r="BT556" s="72"/>
      <c r="BU556" s="55"/>
      <c r="BV556" s="55"/>
      <c r="BW556" s="216"/>
      <c r="BX556" s="55"/>
      <c r="BY556" s="221"/>
      <c r="BZ556" s="221"/>
      <c r="CA556" s="55"/>
      <c r="CB556" s="221"/>
      <c r="CC556" s="72"/>
      <c r="CD556" s="55"/>
      <c r="CE556" s="55"/>
      <c r="CF556" s="216"/>
      <c r="CG556" s="55"/>
      <c r="CH556" s="221"/>
      <c r="CI556" s="62"/>
      <c r="CJ556" s="55"/>
      <c r="CK556" s="221"/>
      <c r="CL556" s="72"/>
      <c r="CM556" s="55"/>
      <c r="CN556" s="55"/>
      <c r="CP556" s="55"/>
      <c r="CQ556" s="55"/>
      <c r="CR556" s="55"/>
      <c r="CS556" s="62"/>
      <c r="CT556" s="55"/>
      <c r="CU556" s="55"/>
      <c r="CV556" s="200"/>
      <c r="CW556" s="63"/>
      <c r="CX556" s="63"/>
    </row>
    <row r="557" spans="1:102" s="57" customFormat="1" ht="15" x14ac:dyDescent="0.25">
      <c r="A557" s="63">
        <v>562</v>
      </c>
      <c r="B557" s="63">
        <v>407</v>
      </c>
      <c r="C557" s="45">
        <v>407</v>
      </c>
      <c r="D557" s="924" t="s">
        <v>657</v>
      </c>
      <c r="E557" s="201"/>
      <c r="F557" s="72"/>
      <c r="G557" s="376"/>
      <c r="H557" s="63"/>
      <c r="I557" s="202"/>
      <c r="J557" s="63"/>
      <c r="K557" s="63"/>
      <c r="L557" s="63"/>
      <c r="M557" s="63"/>
      <c r="N557" s="63"/>
      <c r="O557" s="63">
        <v>1</v>
      </c>
      <c r="P557" s="63"/>
      <c r="Q557" s="63"/>
      <c r="R557" s="63"/>
      <c r="S557" s="63">
        <v>1</v>
      </c>
      <c r="T557" s="63"/>
      <c r="U557" s="63"/>
      <c r="V557" s="500"/>
      <c r="W557" s="448" t="s">
        <v>2984</v>
      </c>
      <c r="X557" s="448" t="s">
        <v>2984</v>
      </c>
      <c r="Y557" s="1267"/>
      <c r="Z557" s="33" t="s">
        <v>3715</v>
      </c>
      <c r="AA557" s="62"/>
      <c r="AB557" s="62"/>
      <c r="AC557" s="62"/>
      <c r="AD557" s="689"/>
      <c r="AE557" s="62"/>
      <c r="AF557" s="62"/>
      <c r="AG557" s="55"/>
      <c r="AH557" s="55"/>
      <c r="AI557" s="851" t="s">
        <v>3123</v>
      </c>
      <c r="AJ557" s="192"/>
      <c r="AK557" s="62"/>
      <c r="AL557" s="55"/>
      <c r="AM557" s="55"/>
      <c r="AN557" s="55"/>
      <c r="AO557" s="55"/>
      <c r="AP557" s="55"/>
      <c r="AQ557" s="55"/>
      <c r="AR557" s="55"/>
      <c r="AS557" s="55"/>
      <c r="AT557" s="55"/>
      <c r="AU557" s="55"/>
      <c r="AV557" s="62"/>
      <c r="AW557" s="55"/>
      <c r="AX557" s="55"/>
      <c r="AY557" s="55"/>
      <c r="AZ557" s="63"/>
      <c r="BA557" s="63"/>
      <c r="BB557" s="34"/>
      <c r="BC557" s="63"/>
      <c r="BD557" s="1203"/>
      <c r="BE557" s="216"/>
      <c r="BF557" s="63"/>
      <c r="BG557" s="193"/>
      <c r="BH557" s="221"/>
      <c r="BI557" s="63"/>
      <c r="BJ557" s="193"/>
      <c r="BK557" s="200"/>
      <c r="BL557" s="63"/>
      <c r="BM557" s="63"/>
      <c r="BN557" s="216"/>
      <c r="BO557" s="221"/>
      <c r="BP557" s="221"/>
      <c r="BQ557" s="221"/>
      <c r="BR557" s="55"/>
      <c r="BS557" s="221"/>
      <c r="BT557" s="72"/>
      <c r="BU557" s="55"/>
      <c r="BV557" s="55"/>
      <c r="BW557" s="216"/>
      <c r="BX557" s="55"/>
      <c r="BY557" s="221"/>
      <c r="BZ557" s="221"/>
      <c r="CA557" s="55"/>
      <c r="CB557" s="221"/>
      <c r="CC557" s="72"/>
      <c r="CD557" s="55"/>
      <c r="CE557" s="55"/>
      <c r="CF557" s="216"/>
      <c r="CG557" s="55"/>
      <c r="CH557" s="221"/>
      <c r="CI557" s="62"/>
      <c r="CJ557" s="55"/>
      <c r="CK557" s="221"/>
      <c r="CL557" s="72"/>
      <c r="CM557" s="55"/>
      <c r="CN557" s="55"/>
      <c r="CP557" s="55"/>
      <c r="CQ557" s="55"/>
      <c r="CR557" s="55"/>
      <c r="CS557" s="62"/>
      <c r="CT557" s="55"/>
      <c r="CU557" s="55"/>
      <c r="CV557" s="200"/>
      <c r="CW557" s="63"/>
      <c r="CX557" s="63"/>
    </row>
    <row r="558" spans="1:102" s="57" customFormat="1" ht="15" x14ac:dyDescent="0.25">
      <c r="A558" s="63">
        <v>563</v>
      </c>
      <c r="B558" s="63">
        <v>408</v>
      </c>
      <c r="C558" s="45">
        <v>408</v>
      </c>
      <c r="D558" s="924" t="s">
        <v>659</v>
      </c>
      <c r="E558" s="201"/>
      <c r="F558" s="72"/>
      <c r="G558" s="376"/>
      <c r="H558" s="63"/>
      <c r="I558" s="202"/>
      <c r="J558" s="63"/>
      <c r="K558" s="63"/>
      <c r="L558" s="63"/>
      <c r="M558" s="63"/>
      <c r="N558" s="63"/>
      <c r="O558" s="63">
        <v>1</v>
      </c>
      <c r="P558" s="63"/>
      <c r="Q558" s="63"/>
      <c r="R558" s="63"/>
      <c r="S558" s="63">
        <v>1</v>
      </c>
      <c r="T558" s="63"/>
      <c r="U558" s="63"/>
      <c r="V558" s="500"/>
      <c r="W558" s="448" t="s">
        <v>2984</v>
      </c>
      <c r="X558" s="448" t="s">
        <v>2984</v>
      </c>
      <c r="Y558" s="1267"/>
      <c r="Z558" s="33" t="s">
        <v>3715</v>
      </c>
      <c r="AA558" s="62"/>
      <c r="AB558" s="62"/>
      <c r="AC558" s="62"/>
      <c r="AD558" s="689"/>
      <c r="AE558" s="62"/>
      <c r="AF558" s="62"/>
      <c r="AG558" s="55"/>
      <c r="AH558" s="55"/>
      <c r="AI558" s="851" t="s">
        <v>3123</v>
      </c>
      <c r="AJ558" s="192"/>
      <c r="AK558" s="62"/>
      <c r="AL558" s="55"/>
      <c r="AM558" s="55"/>
      <c r="AN558" s="55"/>
      <c r="AO558" s="55"/>
      <c r="AP558" s="55"/>
      <c r="AQ558" s="55"/>
      <c r="AR558" s="55"/>
      <c r="AS558" s="55"/>
      <c r="AT558" s="55"/>
      <c r="AU558" s="55"/>
      <c r="AV558" s="62"/>
      <c r="AW558" s="55"/>
      <c r="AX558" s="55"/>
      <c r="AY558" s="55"/>
      <c r="AZ558" s="63"/>
      <c r="BA558" s="63"/>
      <c r="BB558" s="34"/>
      <c r="BC558" s="63"/>
      <c r="BD558" s="1203"/>
      <c r="BE558" s="216"/>
      <c r="BF558" s="63"/>
      <c r="BG558" s="193"/>
      <c r="BH558" s="221"/>
      <c r="BI558" s="63"/>
      <c r="BJ558" s="193"/>
      <c r="BK558" s="200"/>
      <c r="BL558" s="63"/>
      <c r="BM558" s="63"/>
      <c r="BN558" s="216"/>
      <c r="BO558" s="221"/>
      <c r="BP558" s="221"/>
      <c r="BQ558" s="221"/>
      <c r="BR558" s="55"/>
      <c r="BS558" s="221"/>
      <c r="BT558" s="72"/>
      <c r="BU558" s="55"/>
      <c r="BV558" s="55"/>
      <c r="BW558" s="216"/>
      <c r="BX558" s="55"/>
      <c r="BY558" s="221"/>
      <c r="BZ558" s="221"/>
      <c r="CA558" s="55"/>
      <c r="CB558" s="221"/>
      <c r="CC558" s="72"/>
      <c r="CD558" s="55"/>
      <c r="CE558" s="55"/>
      <c r="CF558" s="216"/>
      <c r="CG558" s="55"/>
      <c r="CH558" s="221"/>
      <c r="CI558" s="62"/>
      <c r="CJ558" s="55"/>
      <c r="CK558" s="221"/>
      <c r="CL558" s="72"/>
      <c r="CM558" s="55"/>
      <c r="CN558" s="55"/>
      <c r="CP558" s="55"/>
      <c r="CQ558" s="55"/>
      <c r="CR558" s="55"/>
      <c r="CS558" s="62"/>
      <c r="CT558" s="55"/>
      <c r="CU558" s="55"/>
      <c r="CV558" s="200"/>
      <c r="CW558" s="63"/>
      <c r="CX558" s="63"/>
    </row>
    <row r="559" spans="1:102" s="57" customFormat="1" ht="15" x14ac:dyDescent="0.25">
      <c r="A559" s="63">
        <v>564</v>
      </c>
      <c r="B559" s="63">
        <v>409</v>
      </c>
      <c r="C559" s="45">
        <v>409</v>
      </c>
      <c r="D559" s="924" t="s">
        <v>661</v>
      </c>
      <c r="E559" s="201"/>
      <c r="F559" s="72"/>
      <c r="G559" s="376"/>
      <c r="H559" s="63"/>
      <c r="I559" s="202"/>
      <c r="J559" s="63"/>
      <c r="K559" s="63"/>
      <c r="L559" s="63"/>
      <c r="M559" s="63"/>
      <c r="N559" s="63"/>
      <c r="O559" s="63">
        <v>1</v>
      </c>
      <c r="P559" s="63"/>
      <c r="Q559" s="63"/>
      <c r="R559" s="63"/>
      <c r="S559" s="63">
        <v>1</v>
      </c>
      <c r="T559" s="63"/>
      <c r="U559" s="63"/>
      <c r="V559" s="500"/>
      <c r="W559" s="448" t="s">
        <v>2984</v>
      </c>
      <c r="X559" s="448" t="s">
        <v>2984</v>
      </c>
      <c r="Y559" s="1267"/>
      <c r="Z559" s="33" t="s">
        <v>3715</v>
      </c>
      <c r="AA559" s="62"/>
      <c r="AB559" s="62"/>
      <c r="AC559" s="62"/>
      <c r="AD559" s="689"/>
      <c r="AE559" s="62"/>
      <c r="AF559" s="62"/>
      <c r="AG559" s="55"/>
      <c r="AH559" s="55"/>
      <c r="AI559" s="851" t="s">
        <v>3123</v>
      </c>
      <c r="AJ559" s="192"/>
      <c r="AK559" s="62"/>
      <c r="AL559" s="55"/>
      <c r="AM559" s="55"/>
      <c r="AN559" s="55"/>
      <c r="AO559" s="55"/>
      <c r="AP559" s="55"/>
      <c r="AQ559" s="55"/>
      <c r="AR559" s="55"/>
      <c r="AS559" s="55"/>
      <c r="AT559" s="55"/>
      <c r="AU559" s="55"/>
      <c r="AV559" s="62"/>
      <c r="AW559" s="55"/>
      <c r="AX559" s="55"/>
      <c r="AY559" s="55"/>
      <c r="AZ559" s="63"/>
      <c r="BA559" s="63"/>
      <c r="BB559" s="34"/>
      <c r="BC559" s="63"/>
      <c r="BD559" s="1203"/>
      <c r="BE559" s="216"/>
      <c r="BF559" s="63"/>
      <c r="BG559" s="193"/>
      <c r="BH559" s="221"/>
      <c r="BI559" s="63"/>
      <c r="BJ559" s="193"/>
      <c r="BK559" s="200"/>
      <c r="BL559" s="63"/>
      <c r="BM559" s="63"/>
      <c r="BN559" s="216"/>
      <c r="BO559" s="221"/>
      <c r="BP559" s="221"/>
      <c r="BQ559" s="221"/>
      <c r="BR559" s="55"/>
      <c r="BS559" s="221"/>
      <c r="BT559" s="72"/>
      <c r="BU559" s="55"/>
      <c r="BV559" s="55"/>
      <c r="BW559" s="216"/>
      <c r="BX559" s="55"/>
      <c r="BY559" s="221"/>
      <c r="BZ559" s="221"/>
      <c r="CA559" s="55"/>
      <c r="CB559" s="221"/>
      <c r="CC559" s="72"/>
      <c r="CD559" s="55"/>
      <c r="CE559" s="55"/>
      <c r="CF559" s="216"/>
      <c r="CG559" s="55"/>
      <c r="CH559" s="221"/>
      <c r="CI559" s="62"/>
      <c r="CJ559" s="55"/>
      <c r="CK559" s="221"/>
      <c r="CL559" s="72"/>
      <c r="CM559" s="55"/>
      <c r="CN559" s="55"/>
      <c r="CP559" s="55"/>
      <c r="CQ559" s="55"/>
      <c r="CR559" s="55"/>
      <c r="CS559" s="62"/>
      <c r="CT559" s="55"/>
      <c r="CU559" s="55"/>
      <c r="CV559" s="200"/>
      <c r="CW559" s="63"/>
      <c r="CX559" s="63"/>
    </row>
    <row r="560" spans="1:102" s="57" customFormat="1" ht="15" x14ac:dyDescent="0.25">
      <c r="A560" s="63">
        <v>565</v>
      </c>
      <c r="B560" s="63">
        <v>410</v>
      </c>
      <c r="C560" s="45">
        <v>410</v>
      </c>
      <c r="D560" s="924" t="s">
        <v>663</v>
      </c>
      <c r="E560" s="201"/>
      <c r="F560" s="72"/>
      <c r="G560" s="376"/>
      <c r="H560" s="63"/>
      <c r="I560" s="202"/>
      <c r="J560" s="63"/>
      <c r="K560" s="63"/>
      <c r="L560" s="63"/>
      <c r="M560" s="63"/>
      <c r="N560" s="63"/>
      <c r="O560" s="63">
        <v>1</v>
      </c>
      <c r="P560" s="63"/>
      <c r="Q560" s="63"/>
      <c r="R560" s="63"/>
      <c r="S560" s="63">
        <v>1</v>
      </c>
      <c r="T560" s="63"/>
      <c r="U560" s="63"/>
      <c r="V560" s="500"/>
      <c r="W560" s="448" t="s">
        <v>2984</v>
      </c>
      <c r="X560" s="448" t="s">
        <v>2984</v>
      </c>
      <c r="Y560" s="1267"/>
      <c r="Z560" s="33" t="s">
        <v>3715</v>
      </c>
      <c r="AA560" s="62"/>
      <c r="AB560" s="62"/>
      <c r="AC560" s="62"/>
      <c r="AD560" s="689"/>
      <c r="AE560" s="62"/>
      <c r="AF560" s="62"/>
      <c r="AG560" s="55"/>
      <c r="AH560" s="55"/>
      <c r="AI560" s="851" t="s">
        <v>3123</v>
      </c>
      <c r="AJ560" s="192"/>
      <c r="AK560" s="62"/>
      <c r="AL560" s="55"/>
      <c r="AM560" s="55"/>
      <c r="AN560" s="55"/>
      <c r="AO560" s="55"/>
      <c r="AP560" s="55"/>
      <c r="AQ560" s="55"/>
      <c r="AR560" s="55"/>
      <c r="AS560" s="55"/>
      <c r="AT560" s="55"/>
      <c r="AU560" s="55"/>
      <c r="AV560" s="62"/>
      <c r="AW560" s="55"/>
      <c r="AX560" s="55"/>
      <c r="AY560" s="55"/>
      <c r="AZ560" s="63"/>
      <c r="BA560" s="63"/>
      <c r="BB560" s="34"/>
      <c r="BC560" s="63"/>
      <c r="BD560" s="1203"/>
      <c r="BE560" s="216"/>
      <c r="BF560" s="63"/>
      <c r="BG560" s="193"/>
      <c r="BH560" s="221"/>
      <c r="BI560" s="63"/>
      <c r="BJ560" s="193"/>
      <c r="BK560" s="200"/>
      <c r="BL560" s="63"/>
      <c r="BM560" s="63"/>
      <c r="BN560" s="216"/>
      <c r="BO560" s="221"/>
      <c r="BP560" s="221"/>
      <c r="BQ560" s="221"/>
      <c r="BR560" s="55"/>
      <c r="BS560" s="221"/>
      <c r="BT560" s="72"/>
      <c r="BU560" s="55"/>
      <c r="BV560" s="55"/>
      <c r="BW560" s="216"/>
      <c r="BX560" s="55"/>
      <c r="BY560" s="221"/>
      <c r="BZ560" s="221"/>
      <c r="CA560" s="55"/>
      <c r="CB560" s="221"/>
      <c r="CC560" s="72"/>
      <c r="CD560" s="55"/>
      <c r="CE560" s="55"/>
      <c r="CF560" s="216"/>
      <c r="CG560" s="55"/>
      <c r="CH560" s="221"/>
      <c r="CI560" s="62"/>
      <c r="CJ560" s="55"/>
      <c r="CK560" s="221"/>
      <c r="CL560" s="72"/>
      <c r="CM560" s="55"/>
      <c r="CN560" s="55"/>
      <c r="CP560" s="55"/>
      <c r="CQ560" s="55"/>
      <c r="CR560" s="55"/>
      <c r="CS560" s="62"/>
      <c r="CT560" s="55"/>
      <c r="CU560" s="55"/>
      <c r="CV560" s="200"/>
      <c r="CW560" s="63"/>
      <c r="CX560" s="63"/>
    </row>
    <row r="561" spans="1:102" s="57" customFormat="1" ht="15" x14ac:dyDescent="0.25">
      <c r="A561" s="63">
        <v>566</v>
      </c>
      <c r="B561" s="63">
        <v>411</v>
      </c>
      <c r="C561" s="45">
        <v>411</v>
      </c>
      <c r="D561" s="924" t="s">
        <v>2049</v>
      </c>
      <c r="E561" s="201"/>
      <c r="F561" s="72"/>
      <c r="G561" s="376"/>
      <c r="H561" s="63"/>
      <c r="I561" s="202"/>
      <c r="J561" s="63"/>
      <c r="K561" s="63"/>
      <c r="L561" s="63"/>
      <c r="M561" s="63"/>
      <c r="N561" s="63"/>
      <c r="O561" s="63">
        <v>1</v>
      </c>
      <c r="P561" s="63"/>
      <c r="Q561" s="63"/>
      <c r="R561" s="63"/>
      <c r="S561" s="63">
        <v>1</v>
      </c>
      <c r="T561" s="63"/>
      <c r="U561" s="63"/>
      <c r="V561" s="500"/>
      <c r="W561" s="448" t="s">
        <v>2984</v>
      </c>
      <c r="X561" s="448" t="s">
        <v>2984</v>
      </c>
      <c r="Y561" s="1267"/>
      <c r="Z561" s="33" t="s">
        <v>3715</v>
      </c>
      <c r="AA561" s="62"/>
      <c r="AB561" s="62"/>
      <c r="AC561" s="62"/>
      <c r="AD561" s="689"/>
      <c r="AE561" s="62"/>
      <c r="AF561" s="62"/>
      <c r="AG561" s="55"/>
      <c r="AH561" s="55"/>
      <c r="AI561" s="851" t="s">
        <v>3123</v>
      </c>
      <c r="AJ561" s="192"/>
      <c r="AK561" s="62"/>
      <c r="AL561" s="55"/>
      <c r="AM561" s="55"/>
      <c r="AN561" s="55"/>
      <c r="AO561" s="55"/>
      <c r="AP561" s="55"/>
      <c r="AQ561" s="55"/>
      <c r="AR561" s="55"/>
      <c r="AS561" s="55"/>
      <c r="AT561" s="55"/>
      <c r="AU561" s="55"/>
      <c r="AV561" s="62"/>
      <c r="AW561" s="55"/>
      <c r="AX561" s="55"/>
      <c r="AY561" s="55"/>
      <c r="AZ561" s="63"/>
      <c r="BA561" s="63"/>
      <c r="BB561" s="34"/>
      <c r="BC561" s="63"/>
      <c r="BD561" s="1203"/>
      <c r="BE561" s="216"/>
      <c r="BF561" s="63"/>
      <c r="BG561" s="193"/>
      <c r="BH561" s="221"/>
      <c r="BI561" s="63"/>
      <c r="BJ561" s="193"/>
      <c r="BK561" s="200"/>
      <c r="BL561" s="63"/>
      <c r="BM561" s="63"/>
      <c r="BN561" s="216"/>
      <c r="BO561" s="221"/>
      <c r="BP561" s="221"/>
      <c r="BQ561" s="221"/>
      <c r="BR561" s="55"/>
      <c r="BS561" s="221"/>
      <c r="BT561" s="72"/>
      <c r="BU561" s="55"/>
      <c r="BV561" s="55"/>
      <c r="BW561" s="216"/>
      <c r="BX561" s="55"/>
      <c r="BY561" s="221"/>
      <c r="BZ561" s="221"/>
      <c r="CA561" s="55"/>
      <c r="CB561" s="221"/>
      <c r="CC561" s="72"/>
      <c r="CD561" s="55"/>
      <c r="CE561" s="55"/>
      <c r="CF561" s="216"/>
      <c r="CG561" s="55"/>
      <c r="CH561" s="221"/>
      <c r="CI561" s="62"/>
      <c r="CJ561" s="55"/>
      <c r="CK561" s="221"/>
      <c r="CL561" s="72"/>
      <c r="CM561" s="55"/>
      <c r="CN561" s="55"/>
      <c r="CP561" s="55"/>
      <c r="CQ561" s="55"/>
      <c r="CR561" s="55"/>
      <c r="CS561" s="62"/>
      <c r="CT561" s="55"/>
      <c r="CU561" s="55"/>
      <c r="CV561" s="200"/>
      <c r="CW561" s="63"/>
      <c r="CX561" s="63"/>
    </row>
    <row r="562" spans="1:102" s="57" customFormat="1" ht="15" x14ac:dyDescent="0.25">
      <c r="A562" s="63">
        <v>567</v>
      </c>
      <c r="B562" s="63">
        <v>412</v>
      </c>
      <c r="C562" s="45">
        <v>412</v>
      </c>
      <c r="D562" s="924" t="s">
        <v>666</v>
      </c>
      <c r="E562" s="201"/>
      <c r="F562" s="72"/>
      <c r="G562" s="376"/>
      <c r="H562" s="63"/>
      <c r="I562" s="202"/>
      <c r="J562" s="63"/>
      <c r="K562" s="63"/>
      <c r="L562" s="63"/>
      <c r="M562" s="63"/>
      <c r="N562" s="63"/>
      <c r="O562" s="63">
        <v>1</v>
      </c>
      <c r="P562" s="63"/>
      <c r="Q562" s="63"/>
      <c r="R562" s="63"/>
      <c r="S562" s="63">
        <v>1</v>
      </c>
      <c r="T562" s="63"/>
      <c r="U562" s="63"/>
      <c r="V562" s="500"/>
      <c r="W562" s="448" t="s">
        <v>2984</v>
      </c>
      <c r="X562" s="448" t="s">
        <v>2984</v>
      </c>
      <c r="Y562" s="1267"/>
      <c r="Z562" s="33" t="s">
        <v>3715</v>
      </c>
      <c r="AA562" s="62"/>
      <c r="AB562" s="62"/>
      <c r="AC562" s="62"/>
      <c r="AD562" s="689"/>
      <c r="AE562" s="62"/>
      <c r="AF562" s="62"/>
      <c r="AG562" s="55"/>
      <c r="AH562" s="55"/>
      <c r="AI562" s="851" t="s">
        <v>3123</v>
      </c>
      <c r="AJ562" s="192"/>
      <c r="AK562" s="62"/>
      <c r="AL562" s="55"/>
      <c r="AM562" s="55"/>
      <c r="AN562" s="55"/>
      <c r="AO562" s="55"/>
      <c r="AP562" s="55"/>
      <c r="AQ562" s="55"/>
      <c r="AR562" s="55"/>
      <c r="AS562" s="55"/>
      <c r="AT562" s="55"/>
      <c r="AU562" s="55"/>
      <c r="AV562" s="62"/>
      <c r="AW562" s="55"/>
      <c r="AX562" s="55"/>
      <c r="AY562" s="55"/>
      <c r="AZ562" s="63"/>
      <c r="BA562" s="63"/>
      <c r="BB562" s="34"/>
      <c r="BC562" s="63"/>
      <c r="BD562" s="1203"/>
      <c r="BE562" s="216"/>
      <c r="BF562" s="63"/>
      <c r="BG562" s="193"/>
      <c r="BH562" s="221"/>
      <c r="BI562" s="63"/>
      <c r="BJ562" s="193"/>
      <c r="BK562" s="200"/>
      <c r="BL562" s="63"/>
      <c r="BM562" s="63"/>
      <c r="BN562" s="216"/>
      <c r="BO562" s="221"/>
      <c r="BP562" s="221"/>
      <c r="BQ562" s="221"/>
      <c r="BR562" s="55"/>
      <c r="BS562" s="221"/>
      <c r="BT562" s="72"/>
      <c r="BU562" s="55"/>
      <c r="BV562" s="55"/>
      <c r="BW562" s="216"/>
      <c r="BX562" s="55"/>
      <c r="BY562" s="221"/>
      <c r="BZ562" s="221"/>
      <c r="CA562" s="55"/>
      <c r="CB562" s="221"/>
      <c r="CC562" s="72"/>
      <c r="CD562" s="55"/>
      <c r="CE562" s="55"/>
      <c r="CF562" s="216"/>
      <c r="CG562" s="55"/>
      <c r="CH562" s="221"/>
      <c r="CI562" s="62"/>
      <c r="CJ562" s="55"/>
      <c r="CK562" s="221"/>
      <c r="CL562" s="72"/>
      <c r="CM562" s="55"/>
      <c r="CN562" s="55"/>
      <c r="CP562" s="55"/>
      <c r="CQ562" s="55"/>
      <c r="CR562" s="55"/>
      <c r="CS562" s="62"/>
      <c r="CT562" s="55"/>
      <c r="CU562" s="55"/>
      <c r="CV562" s="200"/>
      <c r="CW562" s="63"/>
      <c r="CX562" s="63"/>
    </row>
    <row r="563" spans="1:102" s="57" customFormat="1" ht="15" x14ac:dyDescent="0.25">
      <c r="A563" s="63">
        <v>568</v>
      </c>
      <c r="B563" s="63">
        <v>413</v>
      </c>
      <c r="C563" s="45">
        <v>413</v>
      </c>
      <c r="D563" s="924" t="s">
        <v>670</v>
      </c>
      <c r="E563" s="201"/>
      <c r="F563" s="72"/>
      <c r="G563" s="376"/>
      <c r="H563" s="63"/>
      <c r="I563" s="202"/>
      <c r="J563" s="63"/>
      <c r="K563" s="63"/>
      <c r="L563" s="63"/>
      <c r="M563" s="63"/>
      <c r="N563" s="63"/>
      <c r="O563" s="63">
        <v>1</v>
      </c>
      <c r="P563" s="63"/>
      <c r="Q563" s="63"/>
      <c r="R563" s="63"/>
      <c r="S563" s="63">
        <v>1</v>
      </c>
      <c r="T563" s="63"/>
      <c r="U563" s="63"/>
      <c r="V563" s="500"/>
      <c r="W563" s="448" t="s">
        <v>2984</v>
      </c>
      <c r="X563" s="448" t="s">
        <v>2984</v>
      </c>
      <c r="Y563" s="1267"/>
      <c r="Z563" s="33" t="s">
        <v>3715</v>
      </c>
      <c r="AA563" s="62"/>
      <c r="AB563" s="62"/>
      <c r="AC563" s="62"/>
      <c r="AD563" s="689"/>
      <c r="AE563" s="62"/>
      <c r="AF563" s="62"/>
      <c r="AG563" s="55"/>
      <c r="AH563" s="55"/>
      <c r="AI563" s="851" t="s">
        <v>3123</v>
      </c>
      <c r="AJ563" s="192"/>
      <c r="AK563" s="62"/>
      <c r="AL563" s="55"/>
      <c r="AM563" s="55"/>
      <c r="AN563" s="55"/>
      <c r="AO563" s="55"/>
      <c r="AP563" s="55"/>
      <c r="AQ563" s="55"/>
      <c r="AR563" s="55"/>
      <c r="AS563" s="55"/>
      <c r="AT563" s="55"/>
      <c r="AU563" s="55"/>
      <c r="AV563" s="62"/>
      <c r="AW563" s="55"/>
      <c r="AX563" s="55"/>
      <c r="AY563" s="55"/>
      <c r="AZ563" s="63"/>
      <c r="BA563" s="63"/>
      <c r="BB563" s="34"/>
      <c r="BC563" s="63"/>
      <c r="BD563" s="1203"/>
      <c r="BE563" s="216"/>
      <c r="BF563" s="63"/>
      <c r="BG563" s="193"/>
      <c r="BH563" s="221"/>
      <c r="BI563" s="63"/>
      <c r="BJ563" s="193"/>
      <c r="BK563" s="200"/>
      <c r="BL563" s="63"/>
      <c r="BM563" s="63"/>
      <c r="BN563" s="216"/>
      <c r="BO563" s="221"/>
      <c r="BP563" s="221"/>
      <c r="BQ563" s="221"/>
      <c r="BR563" s="55"/>
      <c r="BS563" s="221"/>
      <c r="BT563" s="72"/>
      <c r="BU563" s="55"/>
      <c r="BV563" s="55"/>
      <c r="BW563" s="216"/>
      <c r="BX563" s="55"/>
      <c r="BY563" s="221"/>
      <c r="BZ563" s="221"/>
      <c r="CA563" s="55"/>
      <c r="CB563" s="221"/>
      <c r="CC563" s="72"/>
      <c r="CD563" s="55"/>
      <c r="CE563" s="55"/>
      <c r="CF563" s="216"/>
      <c r="CG563" s="55"/>
      <c r="CH563" s="221"/>
      <c r="CI563" s="62"/>
      <c r="CJ563" s="55"/>
      <c r="CK563" s="221"/>
      <c r="CL563" s="72"/>
      <c r="CM563" s="55"/>
      <c r="CN563" s="55"/>
      <c r="CP563" s="55"/>
      <c r="CQ563" s="55"/>
      <c r="CR563" s="55"/>
      <c r="CS563" s="62"/>
      <c r="CT563" s="55"/>
      <c r="CU563" s="55"/>
      <c r="CV563" s="200"/>
      <c r="CW563" s="63"/>
      <c r="CX563" s="63"/>
    </row>
    <row r="564" spans="1:102" s="57" customFormat="1" ht="15" x14ac:dyDescent="0.25">
      <c r="A564" s="63">
        <v>569</v>
      </c>
      <c r="B564" s="63">
        <v>414</v>
      </c>
      <c r="C564" s="45">
        <v>414</v>
      </c>
      <c r="D564" s="924" t="s">
        <v>672</v>
      </c>
      <c r="E564" s="201"/>
      <c r="F564" s="72"/>
      <c r="G564" s="376"/>
      <c r="H564" s="63"/>
      <c r="I564" s="202"/>
      <c r="J564" s="63"/>
      <c r="K564" s="63"/>
      <c r="L564" s="63"/>
      <c r="M564" s="63"/>
      <c r="N564" s="63"/>
      <c r="O564" s="63">
        <v>1</v>
      </c>
      <c r="P564" s="63"/>
      <c r="Q564" s="63"/>
      <c r="R564" s="63"/>
      <c r="S564" s="63">
        <v>1</v>
      </c>
      <c r="T564" s="63"/>
      <c r="U564" s="63"/>
      <c r="V564" s="500"/>
      <c r="W564" s="448" t="s">
        <v>2984</v>
      </c>
      <c r="X564" s="448" t="s">
        <v>2984</v>
      </c>
      <c r="Y564" s="1267"/>
      <c r="Z564" s="33" t="s">
        <v>3715</v>
      </c>
      <c r="AA564" s="62"/>
      <c r="AB564" s="62"/>
      <c r="AC564" s="62"/>
      <c r="AD564" s="689"/>
      <c r="AE564" s="62"/>
      <c r="AF564" s="62"/>
      <c r="AG564" s="55"/>
      <c r="AH564" s="55"/>
      <c r="AI564" s="851" t="s">
        <v>3123</v>
      </c>
      <c r="AJ564" s="192"/>
      <c r="AK564" s="62"/>
      <c r="AL564" s="55"/>
      <c r="AM564" s="55"/>
      <c r="AN564" s="55"/>
      <c r="AO564" s="55"/>
      <c r="AP564" s="55"/>
      <c r="AQ564" s="55"/>
      <c r="AR564" s="55"/>
      <c r="AS564" s="55"/>
      <c r="AT564" s="55"/>
      <c r="AU564" s="55"/>
      <c r="AV564" s="62"/>
      <c r="AW564" s="55"/>
      <c r="AX564" s="55"/>
      <c r="AY564" s="55"/>
      <c r="AZ564" s="63"/>
      <c r="BA564" s="63"/>
      <c r="BB564" s="34"/>
      <c r="BC564" s="63"/>
      <c r="BD564" s="1203"/>
      <c r="BE564" s="216"/>
      <c r="BF564" s="63"/>
      <c r="BG564" s="193"/>
      <c r="BH564" s="221"/>
      <c r="BI564" s="63"/>
      <c r="BJ564" s="193"/>
      <c r="BK564" s="200"/>
      <c r="BL564" s="63"/>
      <c r="BM564" s="63"/>
      <c r="BN564" s="216"/>
      <c r="BO564" s="221"/>
      <c r="BP564" s="221"/>
      <c r="BQ564" s="221"/>
      <c r="BR564" s="55"/>
      <c r="BS564" s="221"/>
      <c r="BT564" s="72"/>
      <c r="BU564" s="55"/>
      <c r="BV564" s="55"/>
      <c r="BW564" s="216"/>
      <c r="BX564" s="55"/>
      <c r="BY564" s="221"/>
      <c r="BZ564" s="221"/>
      <c r="CA564" s="55"/>
      <c r="CB564" s="221"/>
      <c r="CC564" s="72"/>
      <c r="CD564" s="55"/>
      <c r="CE564" s="55"/>
      <c r="CF564" s="216"/>
      <c r="CG564" s="55"/>
      <c r="CH564" s="221"/>
      <c r="CI564" s="62"/>
      <c r="CJ564" s="55"/>
      <c r="CK564" s="221"/>
      <c r="CL564" s="72"/>
      <c r="CM564" s="55"/>
      <c r="CN564" s="55"/>
      <c r="CP564" s="55"/>
      <c r="CQ564" s="55"/>
      <c r="CR564" s="55"/>
      <c r="CS564" s="62"/>
      <c r="CT564" s="55"/>
      <c r="CU564" s="55"/>
      <c r="CV564" s="200"/>
      <c r="CW564" s="63"/>
      <c r="CX564" s="63"/>
    </row>
    <row r="565" spans="1:102" s="57" customFormat="1" ht="15" x14ac:dyDescent="0.25">
      <c r="A565" s="63">
        <v>570</v>
      </c>
      <c r="B565" s="63">
        <v>415</v>
      </c>
      <c r="C565" s="45">
        <v>415</v>
      </c>
      <c r="D565" s="924" t="s">
        <v>675</v>
      </c>
      <c r="E565" s="201"/>
      <c r="F565" s="72"/>
      <c r="G565" s="376"/>
      <c r="H565" s="63"/>
      <c r="I565" s="202"/>
      <c r="J565" s="63"/>
      <c r="K565" s="63"/>
      <c r="L565" s="63"/>
      <c r="M565" s="63"/>
      <c r="N565" s="63"/>
      <c r="O565" s="63">
        <v>1</v>
      </c>
      <c r="P565" s="63"/>
      <c r="Q565" s="63"/>
      <c r="R565" s="63"/>
      <c r="S565" s="63">
        <v>1</v>
      </c>
      <c r="T565" s="63"/>
      <c r="U565" s="63"/>
      <c r="V565" s="500"/>
      <c r="W565" s="448" t="s">
        <v>2984</v>
      </c>
      <c r="X565" s="448" t="s">
        <v>2984</v>
      </c>
      <c r="Y565" s="1267"/>
      <c r="Z565" s="33" t="s">
        <v>3715</v>
      </c>
      <c r="AA565" s="62"/>
      <c r="AB565" s="62"/>
      <c r="AC565" s="62"/>
      <c r="AD565" s="689"/>
      <c r="AE565" s="62"/>
      <c r="AF565" s="62"/>
      <c r="AG565" s="55"/>
      <c r="AH565" s="55"/>
      <c r="AI565" s="851" t="s">
        <v>3123</v>
      </c>
      <c r="AJ565" s="192"/>
      <c r="AK565" s="62"/>
      <c r="AL565" s="55"/>
      <c r="AM565" s="55"/>
      <c r="AN565" s="55"/>
      <c r="AO565" s="55"/>
      <c r="AP565" s="55"/>
      <c r="AQ565" s="55"/>
      <c r="AR565" s="55"/>
      <c r="AS565" s="55"/>
      <c r="AT565" s="55"/>
      <c r="AU565" s="55"/>
      <c r="AV565" s="62"/>
      <c r="AW565" s="55"/>
      <c r="AX565" s="55"/>
      <c r="AY565" s="55"/>
      <c r="AZ565" s="63"/>
      <c r="BA565" s="63"/>
      <c r="BB565" s="34"/>
      <c r="BC565" s="63"/>
      <c r="BD565" s="1203"/>
      <c r="BE565" s="216"/>
      <c r="BF565" s="63"/>
      <c r="BG565" s="193"/>
      <c r="BH565" s="221"/>
      <c r="BI565" s="63"/>
      <c r="BJ565" s="193"/>
      <c r="BK565" s="200"/>
      <c r="BL565" s="63"/>
      <c r="BM565" s="63"/>
      <c r="BN565" s="216"/>
      <c r="BO565" s="221"/>
      <c r="BP565" s="221"/>
      <c r="BQ565" s="221"/>
      <c r="BR565" s="55"/>
      <c r="BS565" s="221"/>
      <c r="BT565" s="72"/>
      <c r="BU565" s="55"/>
      <c r="BV565" s="55"/>
      <c r="BW565" s="216"/>
      <c r="BX565" s="55"/>
      <c r="BY565" s="221"/>
      <c r="BZ565" s="221"/>
      <c r="CA565" s="55"/>
      <c r="CB565" s="221"/>
      <c r="CC565" s="72"/>
      <c r="CD565" s="55"/>
      <c r="CE565" s="55"/>
      <c r="CF565" s="216"/>
      <c r="CG565" s="55"/>
      <c r="CH565" s="221"/>
      <c r="CI565" s="62"/>
      <c r="CJ565" s="55"/>
      <c r="CK565" s="221"/>
      <c r="CL565" s="72"/>
      <c r="CM565" s="55"/>
      <c r="CN565" s="55"/>
      <c r="CP565" s="55"/>
      <c r="CQ565" s="55"/>
      <c r="CR565" s="55"/>
      <c r="CS565" s="62"/>
      <c r="CT565" s="55"/>
      <c r="CU565" s="55"/>
      <c r="CV565" s="200"/>
      <c r="CW565" s="63"/>
      <c r="CX565" s="63"/>
    </row>
    <row r="566" spans="1:102" s="57" customFormat="1" ht="15" x14ac:dyDescent="0.25">
      <c r="A566" s="63">
        <v>571</v>
      </c>
      <c r="B566" s="63">
        <v>416</v>
      </c>
      <c r="C566" s="45">
        <v>416</v>
      </c>
      <c r="D566" s="924" t="s">
        <v>678</v>
      </c>
      <c r="E566" s="201"/>
      <c r="F566" s="72"/>
      <c r="G566" s="376"/>
      <c r="H566" s="63"/>
      <c r="I566" s="202"/>
      <c r="J566" s="63"/>
      <c r="K566" s="63"/>
      <c r="L566" s="63"/>
      <c r="M566" s="63"/>
      <c r="N566" s="63"/>
      <c r="O566" s="63">
        <v>1</v>
      </c>
      <c r="P566" s="63"/>
      <c r="Q566" s="63"/>
      <c r="R566" s="63"/>
      <c r="S566" s="63">
        <v>1</v>
      </c>
      <c r="T566" s="63"/>
      <c r="U566" s="63"/>
      <c r="V566" s="500"/>
      <c r="W566" s="448" t="s">
        <v>2984</v>
      </c>
      <c r="X566" s="448" t="s">
        <v>2984</v>
      </c>
      <c r="Y566" s="1267"/>
      <c r="Z566" s="33" t="s">
        <v>3715</v>
      </c>
      <c r="AA566" s="62"/>
      <c r="AB566" s="62"/>
      <c r="AC566" s="62"/>
      <c r="AD566" s="689"/>
      <c r="AE566" s="62"/>
      <c r="AF566" s="62"/>
      <c r="AG566" s="55"/>
      <c r="AH566" s="55"/>
      <c r="AI566" s="851" t="s">
        <v>3123</v>
      </c>
      <c r="AJ566" s="192"/>
      <c r="AK566" s="62"/>
      <c r="AL566" s="55"/>
      <c r="AM566" s="55"/>
      <c r="AN566" s="55"/>
      <c r="AO566" s="55"/>
      <c r="AP566" s="55"/>
      <c r="AQ566" s="55"/>
      <c r="AR566" s="55"/>
      <c r="AS566" s="55"/>
      <c r="AT566" s="55"/>
      <c r="AU566" s="55"/>
      <c r="AV566" s="62"/>
      <c r="AW566" s="55"/>
      <c r="AX566" s="55"/>
      <c r="AY566" s="55"/>
      <c r="AZ566" s="63"/>
      <c r="BA566" s="63"/>
      <c r="BB566" s="34"/>
      <c r="BC566" s="63"/>
      <c r="BD566" s="1203"/>
      <c r="BE566" s="216"/>
      <c r="BF566" s="63"/>
      <c r="BG566" s="193"/>
      <c r="BH566" s="221"/>
      <c r="BI566" s="63"/>
      <c r="BJ566" s="193"/>
      <c r="BK566" s="200"/>
      <c r="BL566" s="63"/>
      <c r="BM566" s="63"/>
      <c r="BN566" s="216"/>
      <c r="BO566" s="221"/>
      <c r="BP566" s="221"/>
      <c r="BQ566" s="221"/>
      <c r="BR566" s="55"/>
      <c r="BS566" s="221"/>
      <c r="BT566" s="72"/>
      <c r="BU566" s="55"/>
      <c r="BV566" s="55"/>
      <c r="BW566" s="216"/>
      <c r="BX566" s="55"/>
      <c r="BY566" s="221"/>
      <c r="BZ566" s="221"/>
      <c r="CA566" s="55"/>
      <c r="CB566" s="221"/>
      <c r="CC566" s="72"/>
      <c r="CD566" s="55"/>
      <c r="CE566" s="55"/>
      <c r="CF566" s="216"/>
      <c r="CG566" s="55"/>
      <c r="CH566" s="221"/>
      <c r="CI566" s="62"/>
      <c r="CJ566" s="55"/>
      <c r="CK566" s="221"/>
      <c r="CL566" s="72"/>
      <c r="CM566" s="55"/>
      <c r="CN566" s="55"/>
      <c r="CP566" s="55"/>
      <c r="CQ566" s="55"/>
      <c r="CR566" s="55"/>
      <c r="CS566" s="62"/>
      <c r="CT566" s="55"/>
      <c r="CU566" s="55"/>
      <c r="CV566" s="200"/>
      <c r="CW566" s="63"/>
      <c r="CX566" s="63"/>
    </row>
    <row r="567" spans="1:102" s="57" customFormat="1" ht="15" x14ac:dyDescent="0.25">
      <c r="A567" s="63">
        <v>572</v>
      </c>
      <c r="B567" s="63">
        <v>417</v>
      </c>
      <c r="C567" s="45">
        <v>417</v>
      </c>
      <c r="D567" s="924" t="s">
        <v>682</v>
      </c>
      <c r="E567" s="201" t="s">
        <v>3716</v>
      </c>
      <c r="F567" s="72"/>
      <c r="G567" s="376"/>
      <c r="H567" s="63"/>
      <c r="I567" s="202"/>
      <c r="J567" s="63"/>
      <c r="K567" s="63"/>
      <c r="L567" s="63"/>
      <c r="M567" s="63"/>
      <c r="N567" s="63"/>
      <c r="O567" s="63">
        <v>1</v>
      </c>
      <c r="P567" s="63"/>
      <c r="Q567" s="63"/>
      <c r="R567" s="63"/>
      <c r="S567" s="63">
        <v>1</v>
      </c>
      <c r="T567" s="63"/>
      <c r="U567" s="63"/>
      <c r="V567" s="500"/>
      <c r="W567" s="448" t="s">
        <v>2984</v>
      </c>
      <c r="X567" s="448" t="s">
        <v>2984</v>
      </c>
      <c r="Y567" s="1267"/>
      <c r="Z567" s="33" t="s">
        <v>3715</v>
      </c>
      <c r="AA567" s="62"/>
      <c r="AB567" s="62"/>
      <c r="AC567" s="62"/>
      <c r="AD567" s="689"/>
      <c r="AE567" s="62"/>
      <c r="AF567" s="62"/>
      <c r="AG567" s="55"/>
      <c r="AH567" s="55"/>
      <c r="AI567" s="851" t="s">
        <v>3123</v>
      </c>
      <c r="AJ567" s="192"/>
      <c r="AK567" s="62"/>
      <c r="AL567" s="55"/>
      <c r="AM567" s="55"/>
      <c r="AN567" s="55"/>
      <c r="AO567" s="55"/>
      <c r="AP567" s="55"/>
      <c r="AQ567" s="55"/>
      <c r="AR567" s="55"/>
      <c r="AS567" s="55"/>
      <c r="AT567" s="55"/>
      <c r="AU567" s="55"/>
      <c r="AV567" s="62"/>
      <c r="AW567" s="55"/>
      <c r="AX567" s="55"/>
      <c r="AY567" s="55"/>
      <c r="AZ567" s="63"/>
      <c r="BA567" s="63"/>
      <c r="BB567" s="34"/>
      <c r="BC567" s="63"/>
      <c r="BD567" s="1203"/>
      <c r="BE567" s="216"/>
      <c r="BF567" s="63"/>
      <c r="BG567" s="193"/>
      <c r="BH567" s="221"/>
      <c r="BI567" s="63"/>
      <c r="BJ567" s="193"/>
      <c r="BK567" s="200"/>
      <c r="BL567" s="63"/>
      <c r="BM567" s="63"/>
      <c r="BN567" s="216"/>
      <c r="BO567" s="221"/>
      <c r="BP567" s="221"/>
      <c r="BQ567" s="221"/>
      <c r="BR567" s="55"/>
      <c r="BS567" s="221"/>
      <c r="BT567" s="72"/>
      <c r="BU567" s="55"/>
      <c r="BV567" s="55"/>
      <c r="BW567" s="216"/>
      <c r="BX567" s="55"/>
      <c r="BY567" s="221"/>
      <c r="BZ567" s="221"/>
      <c r="CA567" s="55"/>
      <c r="CB567" s="221"/>
      <c r="CC567" s="72"/>
      <c r="CD567" s="55"/>
      <c r="CE567" s="55"/>
      <c r="CF567" s="216"/>
      <c r="CG567" s="55"/>
      <c r="CH567" s="221"/>
      <c r="CI567" s="62"/>
      <c r="CJ567" s="55"/>
      <c r="CK567" s="221"/>
      <c r="CL567" s="72"/>
      <c r="CM567" s="55"/>
      <c r="CN567" s="55"/>
      <c r="CP567" s="55"/>
      <c r="CQ567" s="55"/>
      <c r="CR567" s="55"/>
      <c r="CS567" s="62"/>
      <c r="CT567" s="55"/>
      <c r="CU567" s="55"/>
      <c r="CV567" s="200"/>
      <c r="CW567" s="63"/>
      <c r="CX567" s="63"/>
    </row>
    <row r="568" spans="1:102" s="57" customFormat="1" ht="15" x14ac:dyDescent="0.25">
      <c r="A568" s="63">
        <v>573</v>
      </c>
      <c r="B568" s="63">
        <v>418</v>
      </c>
      <c r="C568" s="45">
        <v>418</v>
      </c>
      <c r="D568" s="924" t="s">
        <v>685</v>
      </c>
      <c r="E568" s="201"/>
      <c r="F568" s="72"/>
      <c r="G568" s="376"/>
      <c r="H568" s="63"/>
      <c r="I568" s="202"/>
      <c r="J568" s="63"/>
      <c r="K568" s="63"/>
      <c r="L568" s="63"/>
      <c r="M568" s="63"/>
      <c r="N568" s="63"/>
      <c r="O568" s="63">
        <v>1</v>
      </c>
      <c r="P568" s="63"/>
      <c r="Q568" s="63"/>
      <c r="R568" s="63"/>
      <c r="S568" s="63">
        <v>1</v>
      </c>
      <c r="T568" s="63"/>
      <c r="U568" s="63"/>
      <c r="V568" s="500"/>
      <c r="W568" s="448" t="s">
        <v>2984</v>
      </c>
      <c r="X568" s="448" t="s">
        <v>2984</v>
      </c>
      <c r="Y568" s="1267"/>
      <c r="Z568" s="33" t="s">
        <v>3717</v>
      </c>
      <c r="AA568" s="62"/>
      <c r="AB568" s="62"/>
      <c r="AC568" s="62"/>
      <c r="AD568" s="689"/>
      <c r="AE568" s="62"/>
      <c r="AF568" s="62"/>
      <c r="AG568" s="55"/>
      <c r="AH568" s="55"/>
      <c r="AI568" s="851" t="s">
        <v>3123</v>
      </c>
      <c r="AJ568" s="192"/>
      <c r="AK568" s="62"/>
      <c r="AL568" s="55"/>
      <c r="AM568" s="55"/>
      <c r="AN568" s="55"/>
      <c r="AO568" s="55"/>
      <c r="AP568" s="55"/>
      <c r="AQ568" s="55"/>
      <c r="AR568" s="55"/>
      <c r="AS568" s="55"/>
      <c r="AT568" s="55"/>
      <c r="AU568" s="55"/>
      <c r="AV568" s="62"/>
      <c r="AW568" s="55"/>
      <c r="AX568" s="55"/>
      <c r="AY568" s="55"/>
      <c r="AZ568" s="63"/>
      <c r="BA568" s="63"/>
      <c r="BB568" s="34"/>
      <c r="BC568" s="63"/>
      <c r="BD568" s="1203"/>
      <c r="BE568" s="216"/>
      <c r="BF568" s="63"/>
      <c r="BG568" s="193"/>
      <c r="BH568" s="221"/>
      <c r="BI568" s="63"/>
      <c r="BJ568" s="193"/>
      <c r="BK568" s="200"/>
      <c r="BL568" s="63"/>
      <c r="BM568" s="63"/>
      <c r="BN568" s="216"/>
      <c r="BO568" s="221"/>
      <c r="BP568" s="221"/>
      <c r="BQ568" s="221"/>
      <c r="BR568" s="55"/>
      <c r="BS568" s="221"/>
      <c r="BT568" s="72"/>
      <c r="BU568" s="55"/>
      <c r="BV568" s="55"/>
      <c r="BW568" s="216"/>
      <c r="BX568" s="55"/>
      <c r="BY568" s="221"/>
      <c r="BZ568" s="221"/>
      <c r="CA568" s="55"/>
      <c r="CB568" s="221"/>
      <c r="CC568" s="72"/>
      <c r="CD568" s="55"/>
      <c r="CE568" s="55"/>
      <c r="CF568" s="216"/>
      <c r="CG568" s="55"/>
      <c r="CH568" s="221"/>
      <c r="CI568" s="62"/>
      <c r="CJ568" s="55"/>
      <c r="CK568" s="221"/>
      <c r="CL568" s="72"/>
      <c r="CM568" s="55"/>
      <c r="CN568" s="55"/>
      <c r="CP568" s="55"/>
      <c r="CQ568" s="55"/>
      <c r="CR568" s="55"/>
      <c r="CS568" s="62"/>
      <c r="CT568" s="55"/>
      <c r="CU568" s="55"/>
      <c r="CV568" s="200"/>
      <c r="CW568" s="63"/>
      <c r="CX568" s="63"/>
    </row>
    <row r="569" spans="1:102" s="57" customFormat="1" ht="32.25" customHeight="1" x14ac:dyDescent="0.25">
      <c r="A569" s="63">
        <v>574</v>
      </c>
      <c r="B569" s="63">
        <v>419</v>
      </c>
      <c r="C569" s="45">
        <v>419</v>
      </c>
      <c r="D569" s="924" t="s">
        <v>688</v>
      </c>
      <c r="E569" s="201"/>
      <c r="F569" s="72"/>
      <c r="G569" s="376"/>
      <c r="H569" s="63"/>
      <c r="I569" s="202"/>
      <c r="J569" s="63"/>
      <c r="K569" s="63"/>
      <c r="L569" s="63"/>
      <c r="M569" s="63"/>
      <c r="N569" s="63"/>
      <c r="O569" s="63">
        <v>1</v>
      </c>
      <c r="P569" s="63"/>
      <c r="Q569" s="63"/>
      <c r="R569" s="63"/>
      <c r="S569" s="63">
        <v>1</v>
      </c>
      <c r="T569" s="63"/>
      <c r="U569" s="63"/>
      <c r="V569" s="500"/>
      <c r="W569" s="448" t="s">
        <v>2984</v>
      </c>
      <c r="X569" s="448" t="s">
        <v>2984</v>
      </c>
      <c r="Y569" s="1267"/>
      <c r="Z569" s="33" t="s">
        <v>3717</v>
      </c>
      <c r="AA569" s="62"/>
      <c r="AB569" s="62"/>
      <c r="AC569" s="62"/>
      <c r="AD569" s="689"/>
      <c r="AE569" s="62"/>
      <c r="AF569" s="62"/>
      <c r="AG569" s="55"/>
      <c r="AH569" s="55"/>
      <c r="AI569" s="851" t="s">
        <v>3123</v>
      </c>
      <c r="AJ569" s="192"/>
      <c r="AK569" s="62"/>
      <c r="AL569" s="55"/>
      <c r="AM569" s="55"/>
      <c r="AN569" s="55"/>
      <c r="AO569" s="55"/>
      <c r="AP569" s="55"/>
      <c r="AQ569" s="55"/>
      <c r="AR569" s="55"/>
      <c r="AS569" s="55"/>
      <c r="AT569" s="55"/>
      <c r="AU569" s="55"/>
      <c r="AV569" s="62"/>
      <c r="AW569" s="55"/>
      <c r="AX569" s="55"/>
      <c r="AY569" s="55"/>
      <c r="AZ569" s="63"/>
      <c r="BA569" s="63"/>
      <c r="BB569" s="34"/>
      <c r="BC569" s="63"/>
      <c r="BD569" s="1203"/>
      <c r="BE569" s="216"/>
      <c r="BF569" s="63"/>
      <c r="BG569" s="193"/>
      <c r="BH569" s="221"/>
      <c r="BI569" s="63"/>
      <c r="BJ569" s="193"/>
      <c r="BK569" s="200"/>
      <c r="BL569" s="63"/>
      <c r="BM569" s="63"/>
      <c r="BN569" s="216"/>
      <c r="BO569" s="221"/>
      <c r="BP569" s="221"/>
      <c r="BQ569" s="221"/>
      <c r="BR569" s="55"/>
      <c r="BS569" s="221"/>
      <c r="BT569" s="72"/>
      <c r="BU569" s="55"/>
      <c r="BV569" s="55"/>
      <c r="BW569" s="216"/>
      <c r="BX569" s="55"/>
      <c r="BY569" s="221"/>
      <c r="BZ569" s="221"/>
      <c r="CA569" s="55"/>
      <c r="CB569" s="221"/>
      <c r="CC569" s="72"/>
      <c r="CD569" s="55"/>
      <c r="CE569" s="55"/>
      <c r="CF569" s="216"/>
      <c r="CG569" s="55"/>
      <c r="CH569" s="221"/>
      <c r="CI569" s="62"/>
      <c r="CJ569" s="55"/>
      <c r="CK569" s="221"/>
      <c r="CL569" s="72"/>
      <c r="CM569" s="55"/>
      <c r="CN569" s="55"/>
      <c r="CP569" s="55"/>
      <c r="CQ569" s="55"/>
      <c r="CR569" s="55"/>
      <c r="CS569" s="62"/>
      <c r="CT569" s="55"/>
      <c r="CU569" s="55"/>
      <c r="CV569" s="200"/>
      <c r="CW569" s="63"/>
      <c r="CX569" s="63"/>
    </row>
    <row r="570" spans="1:102" s="57" customFormat="1" ht="15" x14ac:dyDescent="0.25">
      <c r="A570" s="63">
        <v>575</v>
      </c>
      <c r="B570" s="63">
        <v>421</v>
      </c>
      <c r="C570" s="45">
        <v>421</v>
      </c>
      <c r="D570" s="924" t="s">
        <v>691</v>
      </c>
      <c r="E570" s="201"/>
      <c r="F570" s="72"/>
      <c r="G570" s="376"/>
      <c r="H570" s="63"/>
      <c r="I570" s="202"/>
      <c r="J570" s="63"/>
      <c r="K570" s="63"/>
      <c r="L570" s="63"/>
      <c r="M570" s="63"/>
      <c r="N570" s="63"/>
      <c r="O570" s="63">
        <v>1</v>
      </c>
      <c r="P570" s="63"/>
      <c r="Q570" s="63"/>
      <c r="R570" s="63"/>
      <c r="S570" s="63">
        <v>1</v>
      </c>
      <c r="T570" s="63"/>
      <c r="U570" s="63"/>
      <c r="V570" s="500"/>
      <c r="W570" s="448" t="s">
        <v>2984</v>
      </c>
      <c r="X570" s="448" t="s">
        <v>2984</v>
      </c>
      <c r="Y570" s="1267"/>
      <c r="Z570" s="33" t="s">
        <v>3718</v>
      </c>
      <c r="AA570" s="62"/>
      <c r="AB570" s="62"/>
      <c r="AC570" s="62"/>
      <c r="AD570" s="689"/>
      <c r="AE570" s="62"/>
      <c r="AF570" s="62"/>
      <c r="AG570" s="55"/>
      <c r="AH570" s="55"/>
      <c r="AI570" s="851" t="s">
        <v>3123</v>
      </c>
      <c r="AJ570" s="192"/>
      <c r="AK570" s="62"/>
      <c r="AL570" s="55"/>
      <c r="AM570" s="55"/>
      <c r="AN570" s="55"/>
      <c r="AO570" s="55"/>
      <c r="AP570" s="55"/>
      <c r="AQ570" s="55"/>
      <c r="AR570" s="55"/>
      <c r="AS570" s="55"/>
      <c r="AT570" s="55"/>
      <c r="AU570" s="55"/>
      <c r="AV570" s="62"/>
      <c r="AW570" s="55"/>
      <c r="AX570" s="55"/>
      <c r="AY570" s="55"/>
      <c r="AZ570" s="63"/>
      <c r="BA570" s="63"/>
      <c r="BB570" s="34"/>
      <c r="BC570" s="63"/>
      <c r="BD570" s="1203"/>
      <c r="BE570" s="216"/>
      <c r="BF570" s="63"/>
      <c r="BG570" s="193"/>
      <c r="BH570" s="221"/>
      <c r="BI570" s="63"/>
      <c r="BJ570" s="193"/>
      <c r="BK570" s="200"/>
      <c r="BL570" s="63"/>
      <c r="BM570" s="63"/>
      <c r="BN570" s="216"/>
      <c r="BO570" s="221"/>
      <c r="BP570" s="221"/>
      <c r="BQ570" s="221"/>
      <c r="BR570" s="55"/>
      <c r="BS570" s="221"/>
      <c r="BT570" s="72"/>
      <c r="BU570" s="55"/>
      <c r="BV570" s="55"/>
      <c r="BW570" s="216"/>
      <c r="BX570" s="55"/>
      <c r="BY570" s="221"/>
      <c r="BZ570" s="221"/>
      <c r="CA570" s="55"/>
      <c r="CB570" s="221"/>
      <c r="CC570" s="72"/>
      <c r="CD570" s="55"/>
      <c r="CE570" s="55"/>
      <c r="CF570" s="216"/>
      <c r="CG570" s="55"/>
      <c r="CH570" s="221"/>
      <c r="CI570" s="62"/>
      <c r="CJ570" s="55"/>
      <c r="CK570" s="221"/>
      <c r="CL570" s="72"/>
      <c r="CM570" s="55"/>
      <c r="CN570" s="55"/>
      <c r="CP570" s="55"/>
      <c r="CQ570" s="55"/>
      <c r="CR570" s="55"/>
      <c r="CS570" s="62"/>
      <c r="CT570" s="55"/>
      <c r="CU570" s="55"/>
      <c r="CV570" s="200"/>
      <c r="CW570" s="63"/>
      <c r="CX570" s="63"/>
    </row>
    <row r="571" spans="1:102" ht="150" x14ac:dyDescent="0.25">
      <c r="A571" s="3">
        <v>576</v>
      </c>
      <c r="B571" s="3">
        <v>501</v>
      </c>
      <c r="C571" s="3">
        <v>501</v>
      </c>
      <c r="D571" s="925" t="s">
        <v>711</v>
      </c>
      <c r="G571" s="367">
        <v>1400</v>
      </c>
      <c r="M571" s="3">
        <v>1</v>
      </c>
      <c r="O571" s="3">
        <v>1</v>
      </c>
      <c r="Q571" s="3">
        <v>1</v>
      </c>
      <c r="S571" s="46">
        <v>1</v>
      </c>
      <c r="W571" s="254" t="s">
        <v>2962</v>
      </c>
      <c r="X571" s="254" t="s">
        <v>2962</v>
      </c>
      <c r="Y571" s="1257"/>
      <c r="Z571" s="211" t="s">
        <v>3043</v>
      </c>
      <c r="AA571" s="6" t="s">
        <v>3719</v>
      </c>
      <c r="AB571" s="6" t="s">
        <v>3720</v>
      </c>
      <c r="AE571" s="688">
        <v>34547</v>
      </c>
      <c r="AF571" s="6" t="s">
        <v>3721</v>
      </c>
      <c r="AI571" s="576" t="s">
        <v>2967</v>
      </c>
      <c r="AK571" s="6" t="s">
        <v>3722</v>
      </c>
      <c r="AL571" s="4">
        <v>97</v>
      </c>
      <c r="AN571" s="4">
        <v>0</v>
      </c>
      <c r="AP571" s="4" t="s">
        <v>3723</v>
      </c>
      <c r="AR571" s="4">
        <v>1</v>
      </c>
      <c r="AV571" s="6" t="s">
        <v>3629</v>
      </c>
      <c r="AW571" s="4">
        <v>2</v>
      </c>
      <c r="AY571" s="4" t="s">
        <v>3724</v>
      </c>
      <c r="AZ571" s="3" t="s">
        <v>3725</v>
      </c>
      <c r="BC571" s="3">
        <v>1</v>
      </c>
      <c r="BE571" s="211" t="s">
        <v>3344</v>
      </c>
      <c r="BF571" s="3">
        <v>-8</v>
      </c>
      <c r="BL571" s="3">
        <v>1</v>
      </c>
      <c r="BN571" s="211" t="s">
        <v>3054</v>
      </c>
      <c r="BO571" s="11">
        <v>1</v>
      </c>
      <c r="BU571" s="4">
        <v>2</v>
      </c>
      <c r="BW571" s="211" t="s">
        <v>3312</v>
      </c>
      <c r="BX571" s="4">
        <v>0</v>
      </c>
      <c r="CD571" s="4">
        <v>3</v>
      </c>
      <c r="CF571" s="211" t="s">
        <v>2979</v>
      </c>
      <c r="CG571" s="4">
        <v>0</v>
      </c>
      <c r="CM571" s="4">
        <v>4</v>
      </c>
    </row>
    <row r="572" spans="1:102" ht="15" x14ac:dyDescent="0.25">
      <c r="A572" s="3">
        <v>577</v>
      </c>
      <c r="B572" s="3">
        <v>501</v>
      </c>
      <c r="C572" s="3">
        <v>501</v>
      </c>
      <c r="D572" s="925" t="s">
        <v>711</v>
      </c>
      <c r="G572" s="367">
        <v>1400</v>
      </c>
      <c r="M572" s="3">
        <v>1</v>
      </c>
      <c r="O572" s="3">
        <v>1</v>
      </c>
      <c r="Q572" s="3">
        <v>1</v>
      </c>
      <c r="S572" s="46">
        <v>1</v>
      </c>
      <c r="W572" s="254" t="s">
        <v>2962</v>
      </c>
      <c r="X572" s="254" t="s">
        <v>2962</v>
      </c>
      <c r="Y572" s="1257"/>
      <c r="Z572" s="211" t="s">
        <v>3043</v>
      </c>
      <c r="AE572" s="6">
        <v>1995</v>
      </c>
      <c r="AI572" s="576" t="s">
        <v>2967</v>
      </c>
      <c r="AK572" s="6" t="s">
        <v>3726</v>
      </c>
      <c r="AL572" s="4">
        <v>0.97699999999999998</v>
      </c>
      <c r="BH572" s="11" t="s">
        <v>3727</v>
      </c>
      <c r="BI572" s="3">
        <v>-6.4</v>
      </c>
      <c r="BL572" s="3">
        <v>10</v>
      </c>
      <c r="CW572" s="3">
        <v>2</v>
      </c>
    </row>
    <row r="573" spans="1:102" ht="75" x14ac:dyDescent="0.25">
      <c r="A573" s="3">
        <v>578</v>
      </c>
      <c r="B573" s="3">
        <v>502</v>
      </c>
      <c r="C573" s="3">
        <v>502</v>
      </c>
      <c r="D573" s="925" t="s">
        <v>712</v>
      </c>
      <c r="G573" s="367">
        <v>2350</v>
      </c>
      <c r="K573" s="3">
        <v>1</v>
      </c>
      <c r="O573" s="3">
        <v>1</v>
      </c>
      <c r="Q573" s="3">
        <v>1</v>
      </c>
      <c r="S573" s="46">
        <v>1</v>
      </c>
      <c r="W573" s="254" t="s">
        <v>2962</v>
      </c>
      <c r="X573" s="254" t="s">
        <v>2962</v>
      </c>
      <c r="Y573" s="1257"/>
      <c r="Z573" s="211" t="s">
        <v>3043</v>
      </c>
      <c r="AA573" s="6" t="s">
        <v>3728</v>
      </c>
      <c r="AB573" s="6" t="s">
        <v>3729</v>
      </c>
      <c r="AE573" s="6">
        <v>1994</v>
      </c>
      <c r="AI573" s="576" t="s">
        <v>2967</v>
      </c>
      <c r="AK573" s="6" t="s">
        <v>3722</v>
      </c>
      <c r="AL573" s="4">
        <v>55.6</v>
      </c>
      <c r="AN573" s="4">
        <v>9.9</v>
      </c>
      <c r="AP573" s="1672">
        <v>26</v>
      </c>
      <c r="AQ573" s="1672"/>
      <c r="AR573" s="1672"/>
      <c r="AV573" s="6" t="s">
        <v>3629</v>
      </c>
      <c r="AW573" s="4">
        <v>8.6</v>
      </c>
      <c r="BC573" s="3">
        <v>1</v>
      </c>
      <c r="BE573" s="211" t="s">
        <v>3344</v>
      </c>
      <c r="BF573" s="3">
        <v>-22.6</v>
      </c>
      <c r="BH573" s="11" t="s">
        <v>3727</v>
      </c>
      <c r="BI573" s="3">
        <v>-40.799999999999997</v>
      </c>
      <c r="BL573" s="3">
        <v>110</v>
      </c>
      <c r="BN573" s="211" t="s">
        <v>3054</v>
      </c>
      <c r="BO573" s="11">
        <v>30.1</v>
      </c>
      <c r="BU573" s="4">
        <v>2</v>
      </c>
      <c r="CF573" s="211" t="s">
        <v>2979</v>
      </c>
      <c r="CG573" s="4">
        <v>-5</v>
      </c>
      <c r="CM573" s="4">
        <v>4</v>
      </c>
      <c r="CW573" s="3">
        <v>2</v>
      </c>
      <c r="CX573" s="3">
        <v>2</v>
      </c>
    </row>
    <row r="574" spans="1:102" ht="45" x14ac:dyDescent="0.25">
      <c r="A574" s="3">
        <v>579</v>
      </c>
      <c r="B574" s="3">
        <v>502</v>
      </c>
      <c r="C574" s="3">
        <v>502</v>
      </c>
      <c r="D574" s="925" t="s">
        <v>712</v>
      </c>
      <c r="G574" s="367">
        <v>2350</v>
      </c>
      <c r="K574" s="3">
        <v>1</v>
      </c>
      <c r="O574" s="3">
        <v>1</v>
      </c>
      <c r="Q574" s="3">
        <v>1</v>
      </c>
      <c r="S574" s="46">
        <v>1</v>
      </c>
      <c r="W574" s="254" t="s">
        <v>2962</v>
      </c>
      <c r="X574" s="254" t="s">
        <v>2962</v>
      </c>
      <c r="Y574" s="1257"/>
      <c r="Z574" s="211" t="s">
        <v>3043</v>
      </c>
      <c r="AE574" s="6">
        <v>1994</v>
      </c>
      <c r="AI574" s="576" t="s">
        <v>2967</v>
      </c>
      <c r="AK574" s="6" t="s">
        <v>3730</v>
      </c>
      <c r="AL574" s="4">
        <v>0.63</v>
      </c>
      <c r="CS574" s="6" t="s">
        <v>3731</v>
      </c>
      <c r="CT574" s="4" t="s">
        <v>3732</v>
      </c>
      <c r="CW574" s="3">
        <v>1</v>
      </c>
    </row>
    <row r="575" spans="1:102" ht="105" x14ac:dyDescent="0.25">
      <c r="A575" s="3">
        <v>580</v>
      </c>
      <c r="B575" s="3">
        <v>503</v>
      </c>
      <c r="C575" s="3">
        <v>503</v>
      </c>
      <c r="D575" s="925" t="s">
        <v>713</v>
      </c>
      <c r="G575" s="367">
        <v>76000</v>
      </c>
      <c r="Q575" s="3">
        <v>1</v>
      </c>
      <c r="S575" s="46">
        <v>1</v>
      </c>
      <c r="W575" s="254" t="s">
        <v>2962</v>
      </c>
      <c r="X575" s="254" t="s">
        <v>2962</v>
      </c>
      <c r="Y575" s="1257"/>
      <c r="Z575" s="211" t="s">
        <v>3043</v>
      </c>
      <c r="AA575" s="6" t="s">
        <v>3733</v>
      </c>
      <c r="AB575" s="6" t="s">
        <v>3734</v>
      </c>
      <c r="AE575" s="6">
        <v>1942</v>
      </c>
      <c r="AI575" s="576" t="s">
        <v>2967</v>
      </c>
      <c r="AK575" s="6" t="s">
        <v>3722</v>
      </c>
      <c r="AL575" s="4">
        <v>85</v>
      </c>
      <c r="AN575" s="4">
        <v>2</v>
      </c>
      <c r="AP575" s="1672">
        <v>1</v>
      </c>
      <c r="AQ575" s="1672"/>
      <c r="AR575" s="1672"/>
      <c r="AV575" s="6" t="s">
        <v>3629</v>
      </c>
      <c r="AW575" s="4">
        <v>12</v>
      </c>
      <c r="AY575" s="4" t="s">
        <v>3735</v>
      </c>
      <c r="AZ575" s="3">
        <v>1</v>
      </c>
      <c r="BC575" s="3">
        <v>1</v>
      </c>
      <c r="BE575" s="211" t="s">
        <v>3344</v>
      </c>
      <c r="BF575" s="3">
        <v>-10</v>
      </c>
      <c r="BL575" s="3">
        <v>1</v>
      </c>
      <c r="BN575" s="211" t="s">
        <v>3054</v>
      </c>
      <c r="BO575" s="11">
        <v>4</v>
      </c>
      <c r="BU575" s="4">
        <v>2</v>
      </c>
      <c r="CF575" s="211" t="s">
        <v>2979</v>
      </c>
      <c r="CG575" s="4">
        <v>0</v>
      </c>
      <c r="CM575" s="4">
        <v>4</v>
      </c>
    </row>
    <row r="576" spans="1:102" ht="24" customHeight="1" x14ac:dyDescent="0.25">
      <c r="A576" s="3">
        <v>581</v>
      </c>
      <c r="B576" s="3">
        <v>503</v>
      </c>
      <c r="C576" s="3">
        <v>503</v>
      </c>
      <c r="D576" s="925" t="s">
        <v>713</v>
      </c>
      <c r="G576" s="367">
        <v>76000</v>
      </c>
      <c r="Q576" s="3">
        <v>1</v>
      </c>
      <c r="S576" s="46">
        <v>1</v>
      </c>
      <c r="W576" s="254" t="s">
        <v>2962</v>
      </c>
      <c r="X576" s="254" t="s">
        <v>2962</v>
      </c>
      <c r="Y576" s="1257"/>
      <c r="Z576" s="211" t="s">
        <v>3043</v>
      </c>
      <c r="AE576" s="6">
        <v>1942</v>
      </c>
      <c r="AI576" s="576" t="s">
        <v>2967</v>
      </c>
      <c r="AK576" s="6" t="s">
        <v>3726</v>
      </c>
      <c r="AL576" s="4">
        <v>0.89900000000000002</v>
      </c>
      <c r="AP576" s="1672"/>
      <c r="AQ576" s="1672"/>
      <c r="AR576" s="1672"/>
      <c r="CS576" s="6" t="s">
        <v>3731</v>
      </c>
      <c r="CT576" s="4">
        <v>10.5</v>
      </c>
      <c r="CW576" s="3">
        <v>1</v>
      </c>
    </row>
    <row r="577" spans="1:101" ht="105" x14ac:dyDescent="0.25">
      <c r="A577" s="3">
        <v>582</v>
      </c>
      <c r="B577" s="3">
        <v>504</v>
      </c>
      <c r="C577" s="3">
        <v>504</v>
      </c>
      <c r="D577" s="925" t="s">
        <v>714</v>
      </c>
      <c r="G577" s="370">
        <v>3000</v>
      </c>
      <c r="K577" s="3">
        <v>1</v>
      </c>
      <c r="Q577" s="3">
        <v>1</v>
      </c>
      <c r="S577" s="46">
        <v>1</v>
      </c>
      <c r="W577" s="254" t="s">
        <v>2962</v>
      </c>
      <c r="X577" s="254" t="s">
        <v>2962</v>
      </c>
      <c r="Y577" s="1257"/>
      <c r="Z577" s="211" t="s">
        <v>3043</v>
      </c>
      <c r="AA577" s="6" t="s">
        <v>3736</v>
      </c>
      <c r="AB577" s="6" t="s">
        <v>3737</v>
      </c>
      <c r="AE577" s="6">
        <v>1991</v>
      </c>
      <c r="AI577" s="576" t="s">
        <v>2967</v>
      </c>
      <c r="AK577" s="6" t="s">
        <v>3722</v>
      </c>
      <c r="AL577" s="4">
        <v>31</v>
      </c>
      <c r="AN577" s="4">
        <v>2</v>
      </c>
      <c r="AP577" s="4">
        <v>40</v>
      </c>
      <c r="AV577" s="6" t="s">
        <v>3629</v>
      </c>
      <c r="AW577" s="4">
        <v>27</v>
      </c>
      <c r="BC577" s="3">
        <v>1</v>
      </c>
      <c r="BE577" s="211" t="s">
        <v>3344</v>
      </c>
      <c r="BF577" s="3">
        <v>-7</v>
      </c>
      <c r="BH577" s="11" t="s">
        <v>3727</v>
      </c>
      <c r="BI577" s="3">
        <v>-11.2</v>
      </c>
      <c r="BL577" s="3">
        <v>110</v>
      </c>
      <c r="BN577" s="211" t="s">
        <v>3054</v>
      </c>
      <c r="BO577" s="11">
        <v>0</v>
      </c>
      <c r="BU577" s="4">
        <v>2</v>
      </c>
      <c r="BW577" s="211" t="s">
        <v>3312</v>
      </c>
      <c r="BX577" s="4">
        <v>2</v>
      </c>
      <c r="CD577" s="4">
        <v>3</v>
      </c>
      <c r="CF577" s="211" t="s">
        <v>2979</v>
      </c>
      <c r="CG577" s="4">
        <v>2</v>
      </c>
      <c r="CM577" s="4">
        <v>4</v>
      </c>
      <c r="CW577" s="3">
        <v>2</v>
      </c>
    </row>
    <row r="578" spans="1:101" ht="37.5" customHeight="1" x14ac:dyDescent="0.25">
      <c r="A578" s="3">
        <v>583</v>
      </c>
      <c r="B578" s="3">
        <v>504</v>
      </c>
      <c r="C578" s="3">
        <v>504</v>
      </c>
      <c r="D578" s="925" t="s">
        <v>714</v>
      </c>
      <c r="G578" s="370">
        <v>3000</v>
      </c>
      <c r="K578" s="3">
        <v>1</v>
      </c>
      <c r="Q578" s="3">
        <v>1</v>
      </c>
      <c r="S578" s="46">
        <v>1</v>
      </c>
      <c r="W578" s="254" t="s">
        <v>2962</v>
      </c>
      <c r="X578" s="254" t="s">
        <v>2962</v>
      </c>
      <c r="Y578" s="1257"/>
      <c r="Z578" s="211" t="s">
        <v>3043</v>
      </c>
      <c r="AE578" s="6">
        <v>1991</v>
      </c>
      <c r="AI578" s="576" t="s">
        <v>2967</v>
      </c>
      <c r="AK578" s="6" t="s">
        <v>3730</v>
      </c>
      <c r="AL578" s="4">
        <v>42.7</v>
      </c>
      <c r="CS578" s="6" t="s">
        <v>3731</v>
      </c>
      <c r="CT578" s="4">
        <v>6</v>
      </c>
    </row>
    <row r="579" spans="1:101" ht="75" x14ac:dyDescent="0.25">
      <c r="A579" s="3">
        <v>584</v>
      </c>
      <c r="B579" s="3">
        <v>505</v>
      </c>
      <c r="C579" s="3">
        <v>505</v>
      </c>
      <c r="D579" s="925" t="s">
        <v>715</v>
      </c>
      <c r="G579" s="370">
        <v>5000</v>
      </c>
      <c r="Q579" s="3">
        <v>1</v>
      </c>
      <c r="S579" s="46">
        <v>1</v>
      </c>
      <c r="W579" s="254" t="s">
        <v>2962</v>
      </c>
      <c r="X579" s="254" t="s">
        <v>2962</v>
      </c>
      <c r="Y579" s="1257"/>
      <c r="Z579" s="211" t="s">
        <v>3043</v>
      </c>
      <c r="AA579" s="6" t="s">
        <v>3738</v>
      </c>
      <c r="AB579" s="6" t="s">
        <v>3739</v>
      </c>
      <c r="AE579" s="6">
        <v>1990</v>
      </c>
      <c r="AI579" s="576" t="s">
        <v>2967</v>
      </c>
      <c r="AK579" s="6" t="s">
        <v>3722</v>
      </c>
      <c r="AL579" s="4">
        <v>40</v>
      </c>
      <c r="AN579" s="4">
        <v>35</v>
      </c>
      <c r="AP579" s="1672">
        <v>4</v>
      </c>
      <c r="AQ579" s="1672"/>
      <c r="AR579" s="1672"/>
      <c r="AV579" s="6" t="s">
        <v>3629</v>
      </c>
      <c r="AW579" s="4">
        <v>21</v>
      </c>
      <c r="AY579" s="4" t="s">
        <v>3735</v>
      </c>
      <c r="AZ579" s="3">
        <v>0</v>
      </c>
      <c r="BC579" s="3">
        <v>1</v>
      </c>
      <c r="BE579" s="211" t="s">
        <v>3344</v>
      </c>
      <c r="BF579" s="3">
        <v>-9</v>
      </c>
      <c r="BL579" s="3">
        <v>110</v>
      </c>
      <c r="BN579" s="211" t="s">
        <v>3054</v>
      </c>
      <c r="BO579" s="11">
        <v>3</v>
      </c>
      <c r="BU579" s="4">
        <v>2</v>
      </c>
      <c r="CF579" s="211" t="s">
        <v>2979</v>
      </c>
      <c r="CG579" s="4">
        <v>4</v>
      </c>
      <c r="CM579" s="4">
        <v>4</v>
      </c>
    </row>
    <row r="580" spans="1:101" ht="25.5" x14ac:dyDescent="0.25">
      <c r="A580" s="3">
        <v>585</v>
      </c>
      <c r="B580" s="3">
        <v>505</v>
      </c>
      <c r="C580" s="3">
        <v>505</v>
      </c>
      <c r="D580" s="925" t="s">
        <v>715</v>
      </c>
      <c r="G580" s="370">
        <v>5000</v>
      </c>
      <c r="Q580" s="3">
        <v>1</v>
      </c>
      <c r="S580" s="46">
        <v>1</v>
      </c>
      <c r="W580" s="254" t="s">
        <v>2962</v>
      </c>
      <c r="X580" s="254" t="s">
        <v>2962</v>
      </c>
      <c r="Y580" s="1257"/>
      <c r="Z580" s="211" t="s">
        <v>3043</v>
      </c>
      <c r="AE580" s="6">
        <v>1990</v>
      </c>
      <c r="AI580" s="576" t="s">
        <v>2967</v>
      </c>
      <c r="AK580" s="6" t="s">
        <v>3726</v>
      </c>
      <c r="AL580" s="4">
        <v>0.48399999999999999</v>
      </c>
      <c r="AP580" s="1672"/>
      <c r="AQ580" s="1672"/>
      <c r="AR580" s="1672"/>
      <c r="BH580" s="11" t="s">
        <v>3727</v>
      </c>
      <c r="BI580" s="3">
        <v>-16.899999999999999</v>
      </c>
      <c r="BL580" s="3">
        <v>110</v>
      </c>
      <c r="CW580" s="3">
        <v>2</v>
      </c>
    </row>
    <row r="581" spans="1:101" ht="105" x14ac:dyDescent="0.25">
      <c r="A581" s="3">
        <v>586</v>
      </c>
      <c r="B581" s="3">
        <v>506</v>
      </c>
      <c r="C581" s="3">
        <v>506</v>
      </c>
      <c r="D581" s="925" t="s">
        <v>716</v>
      </c>
      <c r="G581" s="370">
        <v>1020</v>
      </c>
      <c r="K581" s="3">
        <v>1</v>
      </c>
      <c r="Q581" s="3">
        <v>1</v>
      </c>
      <c r="S581" s="46">
        <v>1</v>
      </c>
      <c r="W581" s="254" t="s">
        <v>2962</v>
      </c>
      <c r="X581" s="254" t="s">
        <v>2962</v>
      </c>
      <c r="Y581" s="1257"/>
      <c r="Z581" s="211" t="s">
        <v>3043</v>
      </c>
      <c r="AA581" s="6" t="s">
        <v>3740</v>
      </c>
      <c r="AB581" s="6" t="s">
        <v>3741</v>
      </c>
      <c r="AE581" s="6">
        <v>1991</v>
      </c>
      <c r="AI581" s="576" t="s">
        <v>2967</v>
      </c>
      <c r="AK581" s="6" t="s">
        <v>3722</v>
      </c>
      <c r="AL581" s="4">
        <v>36</v>
      </c>
      <c r="AN581" s="4">
        <f>19.5+9.4</f>
        <v>28.9</v>
      </c>
      <c r="AP581" s="4">
        <v>24</v>
      </c>
      <c r="AR581" s="4">
        <v>1</v>
      </c>
      <c r="AV581" s="6" t="s">
        <v>3629</v>
      </c>
      <c r="AW581" s="4">
        <v>10.1</v>
      </c>
      <c r="BC581" s="3">
        <v>1</v>
      </c>
      <c r="BE581" s="211" t="s">
        <v>3344</v>
      </c>
      <c r="BF581" s="3">
        <v>-11</v>
      </c>
      <c r="BH581" s="11" t="s">
        <v>3727</v>
      </c>
      <c r="BI581" s="3">
        <v>-30.1</v>
      </c>
      <c r="BL581" s="3">
        <v>110</v>
      </c>
      <c r="BN581" s="211" t="s">
        <v>3054</v>
      </c>
      <c r="BO581" s="11">
        <v>12.5</v>
      </c>
      <c r="BU581" s="4">
        <v>2</v>
      </c>
      <c r="BW581" s="211" t="s">
        <v>3312</v>
      </c>
      <c r="BX581" s="4">
        <v>1</v>
      </c>
      <c r="CD581" s="4">
        <v>3</v>
      </c>
      <c r="CF581" s="211" t="s">
        <v>2979</v>
      </c>
      <c r="CG581" s="4">
        <v>1</v>
      </c>
      <c r="CM581" s="4">
        <v>4</v>
      </c>
      <c r="CW581" s="3">
        <v>2</v>
      </c>
    </row>
    <row r="582" spans="1:101" ht="45" x14ac:dyDescent="0.25">
      <c r="A582" s="3">
        <v>587</v>
      </c>
      <c r="B582" s="3">
        <v>506</v>
      </c>
      <c r="C582" s="3">
        <v>506</v>
      </c>
      <c r="D582" s="925" t="s">
        <v>716</v>
      </c>
      <c r="G582" s="370">
        <v>1020</v>
      </c>
      <c r="K582" s="3">
        <v>1</v>
      </c>
      <c r="Q582" s="3">
        <v>1</v>
      </c>
      <c r="S582" s="46">
        <v>1</v>
      </c>
      <c r="W582" s="254" t="s">
        <v>2962</v>
      </c>
      <c r="X582" s="254" t="s">
        <v>2962</v>
      </c>
      <c r="Y582" s="1257"/>
      <c r="Z582" s="211" t="s">
        <v>3043</v>
      </c>
      <c r="AE582" s="6">
        <v>1991</v>
      </c>
      <c r="AI582" s="576" t="s">
        <v>2967</v>
      </c>
      <c r="AK582" s="6" t="s">
        <v>3730</v>
      </c>
      <c r="AL582" s="4">
        <v>40.1</v>
      </c>
      <c r="CS582" s="6" t="s">
        <v>3731</v>
      </c>
      <c r="CT582" s="4">
        <v>26</v>
      </c>
      <c r="CW582" s="3">
        <v>1</v>
      </c>
    </row>
    <row r="583" spans="1:101" ht="75" x14ac:dyDescent="0.25">
      <c r="A583" s="3">
        <v>588</v>
      </c>
      <c r="B583" s="3">
        <v>507</v>
      </c>
      <c r="C583" s="3">
        <v>507</v>
      </c>
      <c r="D583" s="925" t="s">
        <v>717</v>
      </c>
      <c r="G583" s="323">
        <v>2000</v>
      </c>
      <c r="O583" s="46">
        <v>1</v>
      </c>
      <c r="P583" s="46"/>
      <c r="Q583" s="3">
        <v>1</v>
      </c>
      <c r="S583" s="46">
        <v>1</v>
      </c>
      <c r="W583" s="254" t="s">
        <v>2962</v>
      </c>
      <c r="X583" s="254" t="s">
        <v>2962</v>
      </c>
      <c r="Y583" s="1257"/>
      <c r="Z583" s="211" t="s">
        <v>3043</v>
      </c>
      <c r="AA583" s="6" t="s">
        <v>3742</v>
      </c>
      <c r="AB583" s="6" t="s">
        <v>3743</v>
      </c>
      <c r="AE583" s="6">
        <v>1989</v>
      </c>
      <c r="AI583" s="576" t="s">
        <v>2967</v>
      </c>
      <c r="AK583" s="6" t="s">
        <v>3722</v>
      </c>
      <c r="AL583" s="4">
        <v>83</v>
      </c>
      <c r="AN583" s="4">
        <v>3</v>
      </c>
      <c r="AT583" s="4">
        <v>2</v>
      </c>
      <c r="AV583" s="6" t="s">
        <v>3744</v>
      </c>
      <c r="AW583" s="4">
        <f>12+0</f>
        <v>12</v>
      </c>
      <c r="BC583" s="3">
        <v>1</v>
      </c>
      <c r="BE583" s="211" t="s">
        <v>3344</v>
      </c>
      <c r="BF583" s="3">
        <v>-25</v>
      </c>
      <c r="BL583" s="3">
        <v>1</v>
      </c>
      <c r="BN583" s="211" t="s">
        <v>3054</v>
      </c>
      <c r="BO583" s="11">
        <v>4</v>
      </c>
      <c r="BU583" s="4">
        <v>2</v>
      </c>
      <c r="CF583" s="211" t="s">
        <v>2979</v>
      </c>
      <c r="CG583" s="4">
        <v>4</v>
      </c>
      <c r="CM583" s="4">
        <v>4</v>
      </c>
    </row>
    <row r="584" spans="1:101" ht="15" x14ac:dyDescent="0.25">
      <c r="A584" s="3">
        <v>589</v>
      </c>
      <c r="B584" s="3">
        <v>507</v>
      </c>
      <c r="C584" s="3">
        <v>507</v>
      </c>
      <c r="D584" s="925" t="s">
        <v>717</v>
      </c>
      <c r="G584" s="323">
        <v>2000</v>
      </c>
      <c r="O584" s="46">
        <v>1</v>
      </c>
      <c r="P584" s="46"/>
      <c r="Q584" s="3">
        <v>1</v>
      </c>
      <c r="S584" s="46">
        <v>1</v>
      </c>
      <c r="W584" s="254" t="s">
        <v>2962</v>
      </c>
      <c r="X584" s="254" t="s">
        <v>2962</v>
      </c>
      <c r="Y584" s="1257"/>
      <c r="Z584" s="211" t="s">
        <v>3043</v>
      </c>
      <c r="AE584" s="6">
        <v>1989</v>
      </c>
      <c r="AI584" s="576" t="s">
        <v>2967</v>
      </c>
      <c r="AK584" s="6" t="s">
        <v>3726</v>
      </c>
      <c r="AL584" s="4">
        <v>0.874</v>
      </c>
      <c r="AP584" s="1672"/>
      <c r="AQ584" s="1672"/>
      <c r="AR584" s="1672"/>
      <c r="BH584" s="11" t="s">
        <v>3745</v>
      </c>
      <c r="BI584" s="3">
        <v>-21.2</v>
      </c>
      <c r="BL584" s="3">
        <v>10</v>
      </c>
      <c r="CW584" s="3">
        <v>2</v>
      </c>
    </row>
    <row r="585" spans="1:101" ht="75" x14ac:dyDescent="0.25">
      <c r="A585" s="3">
        <v>590</v>
      </c>
      <c r="B585" s="3">
        <v>508</v>
      </c>
      <c r="C585" s="3">
        <v>508</v>
      </c>
      <c r="D585" s="925" t="s">
        <v>718</v>
      </c>
      <c r="G585" s="370">
        <v>1100</v>
      </c>
      <c r="O585" s="46">
        <v>1</v>
      </c>
      <c r="P585" s="46"/>
      <c r="Q585" s="3">
        <v>1</v>
      </c>
      <c r="S585" s="46"/>
      <c r="W585" s="254" t="s">
        <v>2962</v>
      </c>
      <c r="X585" s="254" t="s">
        <v>2962</v>
      </c>
      <c r="Y585" s="1257"/>
      <c r="Z585" s="211" t="s">
        <v>3043</v>
      </c>
      <c r="AA585" s="6" t="s">
        <v>3746</v>
      </c>
      <c r="AE585" s="6">
        <v>1991</v>
      </c>
      <c r="AI585" s="576" t="s">
        <v>2967</v>
      </c>
      <c r="AK585" s="6" t="s">
        <v>3722</v>
      </c>
      <c r="AL585" s="4">
        <v>48</v>
      </c>
      <c r="AN585" s="4">
        <f>12.1+6.5</f>
        <v>18.600000000000001</v>
      </c>
      <c r="AP585" s="4">
        <f>26.6+0.2</f>
        <v>26.8</v>
      </c>
      <c r="AV585" s="6" t="s">
        <v>3747</v>
      </c>
      <c r="AW585" s="4">
        <v>2.2999999999999998</v>
      </c>
      <c r="AY585" s="4" t="s">
        <v>3748</v>
      </c>
      <c r="AZ585" s="3">
        <v>4.3</v>
      </c>
      <c r="BC585" s="3">
        <v>1</v>
      </c>
      <c r="BE585" s="211" t="s">
        <v>3344</v>
      </c>
      <c r="BF585" s="3">
        <v>-11.100000000000001</v>
      </c>
      <c r="BH585" s="11" t="s">
        <v>3727</v>
      </c>
      <c r="BI585" s="3">
        <v>-23.5</v>
      </c>
      <c r="BL585" s="3">
        <v>110</v>
      </c>
      <c r="BN585" s="211" t="s">
        <v>3054</v>
      </c>
      <c r="BO585" s="11">
        <v>1.1999999999999993</v>
      </c>
      <c r="BU585" s="4">
        <v>2</v>
      </c>
      <c r="BW585" s="211" t="s">
        <v>3312</v>
      </c>
      <c r="BX585" s="4">
        <v>2</v>
      </c>
      <c r="CD585" s="4">
        <v>3</v>
      </c>
      <c r="CW585" s="3">
        <v>2</v>
      </c>
    </row>
    <row r="586" spans="1:101" ht="68.25" customHeight="1" x14ac:dyDescent="0.25">
      <c r="A586" s="3">
        <v>591</v>
      </c>
      <c r="B586" s="3">
        <v>508</v>
      </c>
      <c r="C586" s="3">
        <v>508</v>
      </c>
      <c r="D586" s="925" t="s">
        <v>718</v>
      </c>
      <c r="G586" s="370">
        <v>1100</v>
      </c>
      <c r="O586" s="46">
        <v>1</v>
      </c>
      <c r="P586" s="46"/>
      <c r="Q586" s="3">
        <v>1</v>
      </c>
      <c r="S586" s="46"/>
      <c r="W586" s="254" t="s">
        <v>2962</v>
      </c>
      <c r="X586" s="254" t="s">
        <v>2962</v>
      </c>
      <c r="Y586" s="1257"/>
      <c r="Z586" s="211" t="s">
        <v>3043</v>
      </c>
      <c r="AE586" s="6">
        <v>1991</v>
      </c>
      <c r="AI586" s="576" t="s">
        <v>2967</v>
      </c>
      <c r="AK586" s="6" t="s">
        <v>3730</v>
      </c>
      <c r="AL586" s="4">
        <v>49</v>
      </c>
      <c r="CS586" s="6" t="s">
        <v>3731</v>
      </c>
      <c r="CT586" s="4">
        <v>32</v>
      </c>
      <c r="CW586" s="3">
        <v>1</v>
      </c>
    </row>
    <row r="587" spans="1:101" ht="150" x14ac:dyDescent="0.25">
      <c r="A587" s="3">
        <v>592</v>
      </c>
      <c r="B587" s="3">
        <v>509</v>
      </c>
      <c r="C587" s="3">
        <v>509</v>
      </c>
      <c r="D587" s="925" t="s">
        <v>719</v>
      </c>
      <c r="G587" s="370">
        <v>1800</v>
      </c>
      <c r="O587" s="46">
        <v>1</v>
      </c>
      <c r="P587" s="46"/>
      <c r="Q587" s="3">
        <v>1</v>
      </c>
      <c r="S587" s="46">
        <v>1</v>
      </c>
      <c r="W587" s="254" t="s">
        <v>2962</v>
      </c>
      <c r="X587" s="254" t="s">
        <v>2962</v>
      </c>
      <c r="Y587" s="1257"/>
      <c r="Z587" s="211" t="s">
        <v>3043</v>
      </c>
      <c r="AA587" s="6" t="s">
        <v>3749</v>
      </c>
      <c r="AB587" s="6" t="s">
        <v>3750</v>
      </c>
      <c r="AE587" s="6">
        <v>1984</v>
      </c>
      <c r="AI587" s="576" t="s">
        <v>2967</v>
      </c>
      <c r="AK587" s="6" t="s">
        <v>3722</v>
      </c>
      <c r="AL587" s="4">
        <v>58</v>
      </c>
      <c r="AN587" s="4">
        <v>16</v>
      </c>
      <c r="AT587" s="4">
        <v>0</v>
      </c>
      <c r="AV587" s="6" t="s">
        <v>3744</v>
      </c>
      <c r="AW587" s="4">
        <f>14+12</f>
        <v>26</v>
      </c>
      <c r="BC587" s="3">
        <v>1</v>
      </c>
      <c r="BE587" s="211" t="s">
        <v>3344</v>
      </c>
      <c r="BF587" s="3">
        <v>-36</v>
      </c>
      <c r="BH587" s="11" t="s">
        <v>3727</v>
      </c>
      <c r="BI587" s="3">
        <v>-49.4</v>
      </c>
      <c r="BL587" s="3">
        <v>110</v>
      </c>
      <c r="BN587" s="211" t="s">
        <v>3054</v>
      </c>
      <c r="BO587" s="11">
        <v>22</v>
      </c>
      <c r="BU587" s="4">
        <v>2</v>
      </c>
      <c r="CF587" s="211" t="s">
        <v>2979</v>
      </c>
      <c r="CG587" s="4">
        <v>0</v>
      </c>
      <c r="CM587" s="4">
        <v>4</v>
      </c>
      <c r="CW587" s="3">
        <v>2</v>
      </c>
    </row>
    <row r="588" spans="1:101" ht="40.5" customHeight="1" x14ac:dyDescent="0.25">
      <c r="A588" s="3">
        <v>593</v>
      </c>
      <c r="B588" s="3">
        <v>509</v>
      </c>
      <c r="C588" s="3">
        <v>509</v>
      </c>
      <c r="D588" s="925" t="s">
        <v>719</v>
      </c>
      <c r="G588" s="370">
        <v>1800</v>
      </c>
      <c r="O588" s="46">
        <v>1</v>
      </c>
      <c r="P588" s="46"/>
      <c r="Q588" s="3">
        <v>1</v>
      </c>
      <c r="S588" s="46">
        <v>1</v>
      </c>
      <c r="W588" s="254" t="s">
        <v>2962</v>
      </c>
      <c r="X588" s="254" t="s">
        <v>2962</v>
      </c>
      <c r="Y588" s="1257"/>
      <c r="Z588" s="211" t="s">
        <v>3043</v>
      </c>
      <c r="AE588" s="6">
        <v>1984</v>
      </c>
      <c r="AI588" s="576" t="s">
        <v>2967</v>
      </c>
      <c r="AK588" s="6" t="s">
        <v>3730</v>
      </c>
      <c r="AL588" s="4">
        <v>0.64</v>
      </c>
    </row>
    <row r="589" spans="1:101" ht="90" x14ac:dyDescent="0.25">
      <c r="A589" s="3">
        <v>594</v>
      </c>
      <c r="B589" s="3">
        <v>510</v>
      </c>
      <c r="C589" s="3">
        <v>510</v>
      </c>
      <c r="D589" s="925" t="s">
        <v>720</v>
      </c>
      <c r="G589" s="370">
        <v>615</v>
      </c>
      <c r="Q589" s="3">
        <v>1</v>
      </c>
      <c r="S589" s="46">
        <v>1</v>
      </c>
      <c r="W589" s="254" t="s">
        <v>2962</v>
      </c>
      <c r="X589" s="254" t="s">
        <v>2962</v>
      </c>
      <c r="Y589" s="1257"/>
      <c r="Z589" s="211" t="s">
        <v>3043</v>
      </c>
      <c r="AA589" s="6" t="s">
        <v>3751</v>
      </c>
      <c r="AE589" s="6">
        <v>1993</v>
      </c>
      <c r="AI589" s="576" t="s">
        <v>2967</v>
      </c>
      <c r="AK589" s="6" t="s">
        <v>3722</v>
      </c>
      <c r="AL589" s="4">
        <v>34</v>
      </c>
      <c r="AN589" s="4">
        <v>17</v>
      </c>
      <c r="AP589" s="4">
        <v>22</v>
      </c>
      <c r="AR589" s="4">
        <v>1</v>
      </c>
      <c r="AV589" s="6" t="s">
        <v>3744</v>
      </c>
      <c r="AW589" s="4">
        <v>9</v>
      </c>
      <c r="AY589" s="4" t="s">
        <v>3748</v>
      </c>
      <c r="AZ589" s="3">
        <v>17</v>
      </c>
      <c r="BC589" s="3">
        <v>1</v>
      </c>
      <c r="BE589" s="211" t="s">
        <v>3344</v>
      </c>
      <c r="BF589" s="3">
        <v>-6</v>
      </c>
      <c r="BH589" s="11" t="s">
        <v>3727</v>
      </c>
      <c r="BI589" s="3">
        <v>-19.3</v>
      </c>
      <c r="BL589" s="3">
        <v>110</v>
      </c>
      <c r="BN589" s="211" t="s">
        <v>3054</v>
      </c>
      <c r="BO589" s="11">
        <v>11</v>
      </c>
      <c r="BU589" s="4">
        <v>2</v>
      </c>
      <c r="BW589" s="211" t="s">
        <v>3312</v>
      </c>
      <c r="BX589" s="4">
        <v>-1</v>
      </c>
      <c r="CD589" s="4">
        <v>3</v>
      </c>
      <c r="CF589" s="211" t="s">
        <v>2979</v>
      </c>
      <c r="CG589" s="4">
        <v>0</v>
      </c>
      <c r="CM589" s="4">
        <v>4</v>
      </c>
      <c r="CW589" s="3">
        <v>2</v>
      </c>
    </row>
    <row r="590" spans="1:101" ht="45" x14ac:dyDescent="0.25">
      <c r="A590" s="3">
        <v>595</v>
      </c>
      <c r="B590" s="3">
        <v>510</v>
      </c>
      <c r="C590" s="3">
        <v>510</v>
      </c>
      <c r="D590" s="925" t="s">
        <v>720</v>
      </c>
      <c r="G590" s="370">
        <v>615</v>
      </c>
      <c r="Q590" s="3">
        <v>1</v>
      </c>
      <c r="S590" s="46">
        <v>1</v>
      </c>
      <c r="W590" s="254" t="s">
        <v>2962</v>
      </c>
      <c r="X590" s="254" t="s">
        <v>2962</v>
      </c>
      <c r="Y590" s="1257"/>
      <c r="Z590" s="211" t="s">
        <v>3043</v>
      </c>
      <c r="AE590" s="6">
        <v>1993</v>
      </c>
      <c r="AI590" s="576" t="s">
        <v>2967</v>
      </c>
      <c r="AK590" s="6" t="s">
        <v>3730</v>
      </c>
      <c r="AL590" s="4">
        <v>37.9</v>
      </c>
      <c r="CS590" s="6" t="s">
        <v>3731</v>
      </c>
      <c r="CT590" s="4">
        <v>20</v>
      </c>
      <c r="CW590" s="3">
        <v>1</v>
      </c>
    </row>
    <row r="591" spans="1:101" ht="120" x14ac:dyDescent="0.25">
      <c r="A591" s="3">
        <v>596</v>
      </c>
      <c r="B591" s="3">
        <v>511</v>
      </c>
      <c r="C591" s="3">
        <v>511</v>
      </c>
      <c r="D591" s="925" t="s">
        <v>721</v>
      </c>
      <c r="G591" s="370">
        <v>100</v>
      </c>
      <c r="O591" s="46">
        <v>1</v>
      </c>
      <c r="P591" s="46"/>
      <c r="Q591" s="3">
        <v>1</v>
      </c>
      <c r="S591" s="46">
        <v>1</v>
      </c>
      <c r="W591" s="254" t="s">
        <v>2962</v>
      </c>
      <c r="X591" s="254" t="s">
        <v>2962</v>
      </c>
      <c r="Y591" s="1257"/>
      <c r="Z591" s="211" t="s">
        <v>3043</v>
      </c>
      <c r="AA591" s="6" t="s">
        <v>3752</v>
      </c>
      <c r="AB591" s="6" t="s">
        <v>3753</v>
      </c>
      <c r="AE591" s="6">
        <v>1993</v>
      </c>
      <c r="AI591" s="576" t="s">
        <v>2967</v>
      </c>
      <c r="AK591" s="6" t="s">
        <v>3722</v>
      </c>
      <c r="AL591" s="4">
        <v>77</v>
      </c>
      <c r="AN591" s="4">
        <v>1</v>
      </c>
      <c r="AT591" s="4">
        <v>0</v>
      </c>
      <c r="AV591" s="6" t="s">
        <v>3744</v>
      </c>
      <c r="AW591" s="4">
        <f>21+1</f>
        <v>22</v>
      </c>
      <c r="BC591" s="3">
        <v>1</v>
      </c>
      <c r="BE591" s="211" t="s">
        <v>3344</v>
      </c>
      <c r="BF591" s="3">
        <v>-19</v>
      </c>
      <c r="BH591" s="11" t="s">
        <v>3727</v>
      </c>
      <c r="BI591" s="3">
        <v>-13.8</v>
      </c>
      <c r="BL591" s="3">
        <v>110</v>
      </c>
      <c r="BN591" s="211" t="s">
        <v>3054</v>
      </c>
      <c r="BO591" s="11">
        <v>2</v>
      </c>
      <c r="BU591" s="4">
        <v>2</v>
      </c>
      <c r="CF591" s="211" t="s">
        <v>2979</v>
      </c>
      <c r="CG591" s="4">
        <v>1</v>
      </c>
      <c r="CM591" s="4">
        <v>4</v>
      </c>
      <c r="CW591" s="3">
        <v>2</v>
      </c>
    </row>
    <row r="592" spans="1:101" ht="28.5" customHeight="1" x14ac:dyDescent="0.25">
      <c r="A592" s="3">
        <v>597</v>
      </c>
      <c r="B592" s="3">
        <v>511</v>
      </c>
      <c r="C592" s="3">
        <v>511</v>
      </c>
      <c r="D592" s="925" t="s">
        <v>721</v>
      </c>
      <c r="G592" s="370">
        <v>100</v>
      </c>
      <c r="O592" s="46">
        <v>1</v>
      </c>
      <c r="P592" s="46"/>
      <c r="Q592" s="3">
        <v>1</v>
      </c>
      <c r="S592" s="46">
        <v>1</v>
      </c>
      <c r="W592" s="254" t="s">
        <v>2962</v>
      </c>
      <c r="X592" s="254" t="s">
        <v>2962</v>
      </c>
      <c r="Y592" s="1257"/>
      <c r="Z592" s="211" t="s">
        <v>3043</v>
      </c>
      <c r="AE592" s="6">
        <v>1993</v>
      </c>
      <c r="AI592" s="576" t="s">
        <v>2967</v>
      </c>
      <c r="AK592" s="6" t="s">
        <v>3730</v>
      </c>
      <c r="AL592" s="4">
        <v>0.85399999999999998</v>
      </c>
    </row>
    <row r="593" spans="1:101" ht="90" x14ac:dyDescent="0.25">
      <c r="A593" s="3">
        <v>598</v>
      </c>
      <c r="B593" s="3">
        <v>512</v>
      </c>
      <c r="C593" s="3">
        <v>512</v>
      </c>
      <c r="D593" s="925" t="s">
        <v>722</v>
      </c>
      <c r="G593" s="370">
        <v>2520</v>
      </c>
      <c r="Q593" s="3">
        <v>1</v>
      </c>
      <c r="S593" s="46">
        <v>1</v>
      </c>
      <c r="W593" s="254" t="s">
        <v>2962</v>
      </c>
      <c r="X593" s="254" t="s">
        <v>2962</v>
      </c>
      <c r="Y593" s="1257"/>
      <c r="Z593" s="211" t="s">
        <v>3043</v>
      </c>
      <c r="AA593" s="6" t="s">
        <v>3754</v>
      </c>
      <c r="AB593" s="6" t="s">
        <v>3755</v>
      </c>
      <c r="AE593" s="6">
        <v>1992</v>
      </c>
      <c r="AI593" s="576" t="s">
        <v>2967</v>
      </c>
      <c r="AK593" s="6" t="s">
        <v>3722</v>
      </c>
      <c r="AL593" s="4">
        <v>15.9</v>
      </c>
      <c r="AN593" s="4">
        <v>56</v>
      </c>
      <c r="AT593" s="4">
        <v>14</v>
      </c>
      <c r="AV593" s="6" t="s">
        <v>3629</v>
      </c>
      <c r="AW593" s="4">
        <v>14.1</v>
      </c>
      <c r="BC593" s="3">
        <v>1</v>
      </c>
      <c r="BE593" s="211" t="s">
        <v>3344</v>
      </c>
      <c r="BF593" s="3">
        <v>-3.2000000000000011</v>
      </c>
      <c r="BH593" s="11" t="s">
        <v>3727</v>
      </c>
      <c r="BI593" s="3">
        <v>-20</v>
      </c>
      <c r="BL593" s="3">
        <v>110</v>
      </c>
      <c r="BN593" s="211" t="s">
        <v>3054</v>
      </c>
      <c r="BO593" s="11">
        <v>8</v>
      </c>
      <c r="BU593" s="4">
        <v>2</v>
      </c>
      <c r="CF593" s="211" t="s">
        <v>2979</v>
      </c>
      <c r="CG593" s="4">
        <v>-2</v>
      </c>
      <c r="CM593" s="4">
        <v>4</v>
      </c>
      <c r="CW593" s="3">
        <v>2</v>
      </c>
    </row>
    <row r="594" spans="1:101" ht="28.5" customHeight="1" x14ac:dyDescent="0.25">
      <c r="A594" s="3">
        <v>599</v>
      </c>
      <c r="B594" s="3">
        <v>512</v>
      </c>
      <c r="C594" s="3">
        <v>512</v>
      </c>
      <c r="D594" s="925" t="s">
        <v>722</v>
      </c>
      <c r="G594" s="370">
        <v>2520</v>
      </c>
      <c r="Q594" s="3">
        <v>1</v>
      </c>
      <c r="S594" s="46">
        <v>1</v>
      </c>
      <c r="W594" s="254" t="s">
        <v>2962</v>
      </c>
      <c r="X594" s="254" t="s">
        <v>2962</v>
      </c>
      <c r="Y594" s="1257"/>
      <c r="Z594" s="211" t="s">
        <v>3043</v>
      </c>
      <c r="AE594" s="6">
        <v>1992</v>
      </c>
      <c r="AI594" s="576" t="s">
        <v>2967</v>
      </c>
      <c r="AK594" s="6" t="s">
        <v>3730</v>
      </c>
      <c r="AL594" s="4">
        <v>22</v>
      </c>
      <c r="CS594" s="6" t="s">
        <v>3731</v>
      </c>
      <c r="CT594" s="4">
        <v>21</v>
      </c>
      <c r="CW594" s="3">
        <v>1</v>
      </c>
    </row>
    <row r="595" spans="1:101" ht="120" x14ac:dyDescent="0.25">
      <c r="A595" s="3">
        <v>600</v>
      </c>
      <c r="B595" s="3">
        <v>513</v>
      </c>
      <c r="C595" s="3">
        <v>513</v>
      </c>
      <c r="D595" s="925" t="s">
        <v>723</v>
      </c>
      <c r="G595" s="367">
        <f>17400 + 35000</f>
        <v>52400</v>
      </c>
      <c r="O595" s="46">
        <v>1</v>
      </c>
      <c r="P595" s="46"/>
      <c r="Q595" s="3">
        <v>1</v>
      </c>
      <c r="S595" s="46">
        <v>1</v>
      </c>
      <c r="W595" s="254" t="s">
        <v>2962</v>
      </c>
      <c r="X595" s="254" t="s">
        <v>2962</v>
      </c>
      <c r="Y595" s="1257"/>
      <c r="Z595" s="211" t="s">
        <v>3043</v>
      </c>
      <c r="AA595" s="6" t="s">
        <v>3756</v>
      </c>
      <c r="AB595" s="6" t="s">
        <v>3757</v>
      </c>
      <c r="AE595" s="6">
        <v>1983</v>
      </c>
      <c r="AI595" s="576" t="s">
        <v>2967</v>
      </c>
      <c r="AK595" s="6" t="s">
        <v>3722</v>
      </c>
      <c r="AL595" s="4">
        <v>33</v>
      </c>
      <c r="AN595" s="4">
        <v>21</v>
      </c>
      <c r="AP595" s="4">
        <v>9</v>
      </c>
      <c r="AR595" s="4">
        <v>23</v>
      </c>
      <c r="AV595" s="6" t="s">
        <v>3744</v>
      </c>
      <c r="AW595" s="4">
        <v>10</v>
      </c>
      <c r="AY595" s="4" t="s">
        <v>3748</v>
      </c>
      <c r="AZ595" s="3">
        <v>4</v>
      </c>
      <c r="BC595" s="3">
        <v>1</v>
      </c>
      <c r="BE595" s="211" t="s">
        <v>3344</v>
      </c>
      <c r="BF595" s="3">
        <v>-9</v>
      </c>
      <c r="BH595" s="11" t="s">
        <v>3727</v>
      </c>
      <c r="BI595" s="3">
        <v>-20.7</v>
      </c>
      <c r="BL595" s="3">
        <v>110</v>
      </c>
      <c r="BN595" s="211" t="s">
        <v>3054</v>
      </c>
      <c r="BO595" s="11">
        <v>13</v>
      </c>
      <c r="BU595" s="4">
        <v>2</v>
      </c>
      <c r="BW595" s="211" t="s">
        <v>3312</v>
      </c>
      <c r="BX595" s="4">
        <v>-3</v>
      </c>
      <c r="CD595" s="4">
        <v>3</v>
      </c>
      <c r="CF595" s="211" t="s">
        <v>2979</v>
      </c>
      <c r="CG595" s="4">
        <v>-1</v>
      </c>
      <c r="CM595" s="4">
        <v>4</v>
      </c>
      <c r="CW595" s="3">
        <v>2</v>
      </c>
    </row>
    <row r="596" spans="1:101" ht="15" x14ac:dyDescent="0.25">
      <c r="A596" s="3">
        <v>601</v>
      </c>
      <c r="B596" s="3">
        <v>513</v>
      </c>
      <c r="C596" s="3">
        <v>513</v>
      </c>
      <c r="D596" s="925" t="s">
        <v>723</v>
      </c>
      <c r="G596" s="367">
        <f>17400 + 35000</f>
        <v>52400</v>
      </c>
      <c r="O596" s="46">
        <v>1</v>
      </c>
      <c r="P596" s="46"/>
      <c r="Q596" s="3">
        <v>1</v>
      </c>
      <c r="S596" s="46">
        <v>1</v>
      </c>
      <c r="W596" s="254" t="s">
        <v>2962</v>
      </c>
      <c r="X596" s="254" t="s">
        <v>2962</v>
      </c>
      <c r="Y596" s="1257"/>
      <c r="Z596" s="211" t="s">
        <v>3043</v>
      </c>
      <c r="AE596" s="6">
        <v>1983</v>
      </c>
      <c r="AI596" s="576" t="s">
        <v>2967</v>
      </c>
      <c r="AK596" s="6" t="s">
        <v>3726</v>
      </c>
      <c r="AL596" s="4">
        <v>0.377</v>
      </c>
    </row>
    <row r="597" spans="1:101" ht="105" x14ac:dyDescent="0.25">
      <c r="A597" s="3">
        <v>602</v>
      </c>
      <c r="B597" s="3">
        <v>514</v>
      </c>
      <c r="C597" s="3">
        <v>514</v>
      </c>
      <c r="D597" s="925" t="s">
        <v>724</v>
      </c>
      <c r="G597" s="317">
        <v>1600</v>
      </c>
      <c r="Q597" s="3">
        <v>1</v>
      </c>
      <c r="S597" s="46">
        <v>1</v>
      </c>
      <c r="W597" s="254" t="s">
        <v>2962</v>
      </c>
      <c r="X597" s="254" t="s">
        <v>2962</v>
      </c>
      <c r="Y597" s="1257"/>
      <c r="Z597" s="211" t="s">
        <v>3043</v>
      </c>
      <c r="AA597" s="6" t="s">
        <v>3758</v>
      </c>
      <c r="AE597" s="6">
        <v>1992</v>
      </c>
      <c r="AI597" s="576" t="s">
        <v>2967</v>
      </c>
      <c r="BN597" s="211" t="s">
        <v>3054</v>
      </c>
      <c r="BO597" s="11">
        <v>10</v>
      </c>
      <c r="BU597" s="4">
        <v>2</v>
      </c>
    </row>
    <row r="598" spans="1:101" ht="39" customHeight="1" x14ac:dyDescent="0.25">
      <c r="A598" s="3">
        <v>603</v>
      </c>
      <c r="B598" s="3">
        <v>514</v>
      </c>
      <c r="C598" s="3">
        <v>514</v>
      </c>
      <c r="D598" s="925" t="s">
        <v>724</v>
      </c>
      <c r="G598" s="317">
        <v>1600</v>
      </c>
      <c r="Q598" s="3">
        <v>1</v>
      </c>
      <c r="S598" s="46">
        <v>1</v>
      </c>
      <c r="W598" s="254" t="s">
        <v>2962</v>
      </c>
      <c r="X598" s="254" t="s">
        <v>2962</v>
      </c>
      <c r="Y598" s="1257"/>
      <c r="Z598" s="211" t="s">
        <v>3043</v>
      </c>
      <c r="AA598" s="6"/>
      <c r="AE598" s="6">
        <v>1992</v>
      </c>
      <c r="AI598" s="576" t="s">
        <v>2967</v>
      </c>
    </row>
    <row r="599" spans="1:101" ht="135" x14ac:dyDescent="0.25">
      <c r="A599" s="3">
        <v>604</v>
      </c>
      <c r="B599" s="3">
        <v>515</v>
      </c>
      <c r="C599" s="3">
        <v>515</v>
      </c>
      <c r="D599" s="925" t="s">
        <v>725</v>
      </c>
      <c r="G599" s="317">
        <v>14551</v>
      </c>
      <c r="Q599" s="3">
        <v>1</v>
      </c>
      <c r="S599" s="46">
        <v>1</v>
      </c>
      <c r="W599" s="254" t="s">
        <v>2962</v>
      </c>
      <c r="X599" s="254" t="s">
        <v>2962</v>
      </c>
      <c r="Y599" s="1257"/>
      <c r="Z599" s="211" t="s">
        <v>3043</v>
      </c>
      <c r="AA599" s="6" t="s">
        <v>3759</v>
      </c>
      <c r="AE599" s="6">
        <v>1990</v>
      </c>
      <c r="AI599" s="576" t="s">
        <v>2967</v>
      </c>
      <c r="AK599" s="6" t="s">
        <v>3722</v>
      </c>
      <c r="AL599" s="4">
        <v>84</v>
      </c>
      <c r="AN599" s="4">
        <f>11+1</f>
        <v>12</v>
      </c>
      <c r="AR599" s="4">
        <v>1</v>
      </c>
      <c r="AV599" s="6" t="s">
        <v>3744</v>
      </c>
      <c r="AW599" s="4">
        <v>3</v>
      </c>
      <c r="AY599" s="4" t="s">
        <v>3748</v>
      </c>
      <c r="AZ599" s="3">
        <v>2</v>
      </c>
      <c r="BC599" s="3">
        <v>1</v>
      </c>
      <c r="BE599" s="211" t="s">
        <v>3344</v>
      </c>
      <c r="BF599" s="3">
        <v>-10</v>
      </c>
      <c r="BH599" s="11" t="s">
        <v>3727</v>
      </c>
      <c r="BI599" s="3">
        <v>-10.7</v>
      </c>
      <c r="BL599" s="3">
        <v>110</v>
      </c>
      <c r="BN599" s="211" t="s">
        <v>3054</v>
      </c>
      <c r="BO599" s="11">
        <v>5</v>
      </c>
      <c r="BU599" s="4">
        <v>2</v>
      </c>
      <c r="CF599" s="211" t="s">
        <v>2979</v>
      </c>
      <c r="CG599" s="4">
        <v>1</v>
      </c>
      <c r="CM599" s="4">
        <v>4</v>
      </c>
      <c r="CW599" s="3">
        <v>2</v>
      </c>
    </row>
    <row r="600" spans="1:101" ht="70.5" customHeight="1" x14ac:dyDescent="0.25">
      <c r="A600" s="3">
        <v>605</v>
      </c>
      <c r="B600" s="3">
        <v>515</v>
      </c>
      <c r="C600" s="3">
        <v>515</v>
      </c>
      <c r="D600" s="925" t="s">
        <v>725</v>
      </c>
      <c r="G600" s="317">
        <v>14551</v>
      </c>
      <c r="Q600" s="3">
        <v>1</v>
      </c>
      <c r="S600" s="46">
        <v>1</v>
      </c>
      <c r="W600" s="254" t="s">
        <v>2962</v>
      </c>
      <c r="X600" s="254" t="s">
        <v>2962</v>
      </c>
      <c r="Y600" s="1257"/>
      <c r="Z600" s="211" t="s">
        <v>3043</v>
      </c>
      <c r="AE600" s="6">
        <v>1990</v>
      </c>
      <c r="AI600" s="576" t="s">
        <v>2967</v>
      </c>
      <c r="AK600" s="6" t="s">
        <v>3726</v>
      </c>
      <c r="AL600" s="4">
        <v>0.85199999999999998</v>
      </c>
    </row>
    <row r="601" spans="1:101" ht="75" x14ac:dyDescent="0.25">
      <c r="A601" s="3">
        <v>606</v>
      </c>
      <c r="B601" s="3">
        <v>516</v>
      </c>
      <c r="C601" s="3">
        <v>516</v>
      </c>
      <c r="D601" s="925" t="s">
        <v>726</v>
      </c>
      <c r="G601" s="323">
        <v>43000</v>
      </c>
      <c r="K601" s="3">
        <v>1</v>
      </c>
      <c r="Q601" s="3">
        <v>1</v>
      </c>
      <c r="S601" s="46">
        <v>1</v>
      </c>
      <c r="W601" s="254" t="s">
        <v>2962</v>
      </c>
      <c r="X601" s="254" t="s">
        <v>2962</v>
      </c>
      <c r="Y601" s="1257"/>
      <c r="Z601" s="211" t="s">
        <v>3043</v>
      </c>
      <c r="AA601" s="6" t="s">
        <v>3760</v>
      </c>
      <c r="AB601" s="6" t="s">
        <v>3761</v>
      </c>
      <c r="AE601" s="6">
        <v>1991</v>
      </c>
      <c r="AI601" s="576" t="s">
        <v>2967</v>
      </c>
      <c r="AK601" s="6" t="s">
        <v>3722</v>
      </c>
      <c r="AL601" s="4">
        <v>55.6</v>
      </c>
      <c r="AN601" s="4">
        <v>16.8</v>
      </c>
      <c r="AP601" s="4">
        <v>4.0999999999999996</v>
      </c>
      <c r="AV601" s="6" t="s">
        <v>3629</v>
      </c>
      <c r="AW601" s="4">
        <v>16.600000000000001</v>
      </c>
      <c r="AY601" s="4" t="s">
        <v>3747</v>
      </c>
      <c r="AZ601" s="3">
        <v>2.7</v>
      </c>
      <c r="BC601" s="3">
        <v>1</v>
      </c>
      <c r="BE601" s="211" t="s">
        <v>3344</v>
      </c>
      <c r="BF601" s="3">
        <v>-0.70000000000000284</v>
      </c>
      <c r="BH601" s="11" t="s">
        <v>3727</v>
      </c>
      <c r="BI601" s="3">
        <v>-1.6</v>
      </c>
      <c r="BL601" s="3">
        <v>110</v>
      </c>
      <c r="BN601" s="211" t="s">
        <v>3054</v>
      </c>
      <c r="BO601" s="11">
        <v>-3</v>
      </c>
      <c r="BU601" s="4">
        <v>2</v>
      </c>
      <c r="BW601" s="211" t="s">
        <v>3312</v>
      </c>
      <c r="BX601" s="4">
        <v>4.9000000000000004</v>
      </c>
      <c r="CD601" s="4">
        <v>3</v>
      </c>
      <c r="CW601" s="3">
        <v>2</v>
      </c>
    </row>
    <row r="602" spans="1:101" ht="45" x14ac:dyDescent="0.25">
      <c r="A602" s="3">
        <v>607</v>
      </c>
      <c r="B602" s="3">
        <v>516</v>
      </c>
      <c r="C602" s="3">
        <v>516</v>
      </c>
      <c r="D602" s="925" t="s">
        <v>726</v>
      </c>
      <c r="G602" s="323">
        <v>43000</v>
      </c>
      <c r="K602" s="3">
        <v>1</v>
      </c>
      <c r="Q602" s="3">
        <v>1</v>
      </c>
      <c r="S602" s="46">
        <v>1</v>
      </c>
      <c r="W602" s="254" t="s">
        <v>2962</v>
      </c>
      <c r="X602" s="254" t="s">
        <v>2962</v>
      </c>
      <c r="Y602" s="1257"/>
      <c r="Z602" s="211" t="s">
        <v>3043</v>
      </c>
      <c r="AE602" s="6">
        <v>1991</v>
      </c>
      <c r="AI602" s="576" t="s">
        <v>2967</v>
      </c>
      <c r="AK602" s="6" t="s">
        <v>3730</v>
      </c>
      <c r="AL602" s="4">
        <v>65.5</v>
      </c>
      <c r="CS602" s="6" t="s">
        <v>3731</v>
      </c>
      <c r="CT602" s="4">
        <v>12.5</v>
      </c>
      <c r="CW602" s="3">
        <v>1</v>
      </c>
    </row>
    <row r="603" spans="1:101" ht="75" x14ac:dyDescent="0.25">
      <c r="A603" s="3">
        <v>608</v>
      </c>
      <c r="B603" s="3">
        <v>517</v>
      </c>
      <c r="C603" s="3">
        <v>517</v>
      </c>
      <c r="D603" s="925" t="s">
        <v>727</v>
      </c>
      <c r="G603" s="370">
        <v>120</v>
      </c>
      <c r="Q603" s="3">
        <v>1</v>
      </c>
      <c r="S603" s="46">
        <v>1</v>
      </c>
      <c r="W603" s="254" t="s">
        <v>2962</v>
      </c>
      <c r="X603" s="254" t="s">
        <v>2962</v>
      </c>
      <c r="Y603" s="1257"/>
      <c r="Z603" s="211" t="s">
        <v>3043</v>
      </c>
      <c r="AA603" s="6" t="s">
        <v>3762</v>
      </c>
      <c r="AE603" s="6">
        <v>1990</v>
      </c>
      <c r="AI603" s="576" t="s">
        <v>2967</v>
      </c>
      <c r="AK603" s="6" t="s">
        <v>3722</v>
      </c>
      <c r="AL603" s="4">
        <v>90</v>
      </c>
      <c r="AN603" s="4">
        <v>0</v>
      </c>
      <c r="AP603" s="4">
        <v>0</v>
      </c>
      <c r="AR603" s="4">
        <v>0</v>
      </c>
      <c r="AV603" s="6" t="s">
        <v>3629</v>
      </c>
      <c r="AW603" s="4">
        <f>10+0</f>
        <v>10</v>
      </c>
      <c r="BC603" s="3">
        <v>1</v>
      </c>
      <c r="BE603" s="211" t="s">
        <v>3344</v>
      </c>
      <c r="BF603" s="3">
        <v>-19</v>
      </c>
      <c r="BH603" s="11" t="s">
        <v>3727</v>
      </c>
      <c r="BI603" s="3">
        <v>-18</v>
      </c>
      <c r="BL603" s="3">
        <v>1</v>
      </c>
      <c r="BN603" s="211" t="s">
        <v>3054</v>
      </c>
      <c r="BO603" s="11">
        <v>0</v>
      </c>
      <c r="BU603" s="4">
        <v>2</v>
      </c>
      <c r="CF603" s="211" t="s">
        <v>2979</v>
      </c>
      <c r="CG603" s="4">
        <v>6</v>
      </c>
      <c r="CM603" s="4">
        <v>4</v>
      </c>
      <c r="CW603" s="3">
        <v>2</v>
      </c>
    </row>
    <row r="604" spans="1:101" ht="34.5" customHeight="1" x14ac:dyDescent="0.25">
      <c r="A604" s="3">
        <v>609</v>
      </c>
      <c r="B604" s="3">
        <v>517</v>
      </c>
      <c r="C604" s="3">
        <v>517</v>
      </c>
      <c r="D604" s="925" t="s">
        <v>727</v>
      </c>
      <c r="G604" s="370">
        <v>120</v>
      </c>
      <c r="Q604" s="3">
        <v>1</v>
      </c>
      <c r="S604" s="46">
        <v>1</v>
      </c>
      <c r="W604" s="254" t="s">
        <v>2962</v>
      </c>
      <c r="X604" s="254" t="s">
        <v>2962</v>
      </c>
      <c r="Y604" s="1257"/>
      <c r="Z604" s="211" t="s">
        <v>3043</v>
      </c>
      <c r="AE604" s="6">
        <v>1990</v>
      </c>
      <c r="AI604" s="576" t="s">
        <v>2967</v>
      </c>
      <c r="AK604" s="6" t="s">
        <v>3726</v>
      </c>
      <c r="AL604" s="4">
        <v>0.94</v>
      </c>
    </row>
    <row r="605" spans="1:101" ht="105" x14ac:dyDescent="0.25">
      <c r="A605" s="3">
        <v>610</v>
      </c>
      <c r="B605" s="3">
        <v>518</v>
      </c>
      <c r="C605" s="3">
        <v>518</v>
      </c>
      <c r="D605" s="925" t="s">
        <v>728</v>
      </c>
      <c r="G605" s="370">
        <v>425</v>
      </c>
      <c r="Q605" s="3">
        <v>1</v>
      </c>
      <c r="S605" s="46">
        <v>1</v>
      </c>
      <c r="W605" s="254" t="s">
        <v>2962</v>
      </c>
      <c r="X605" s="254" t="s">
        <v>2962</v>
      </c>
      <c r="Y605" s="1257"/>
      <c r="Z605" s="211" t="s">
        <v>3043</v>
      </c>
      <c r="AA605" s="6" t="s">
        <v>3763</v>
      </c>
      <c r="AE605" s="6">
        <v>1991</v>
      </c>
      <c r="AI605" s="576" t="s">
        <v>2967</v>
      </c>
      <c r="AK605" s="6" t="s">
        <v>3722</v>
      </c>
      <c r="AL605" s="4">
        <v>67</v>
      </c>
      <c r="AN605" s="4">
        <v>11</v>
      </c>
      <c r="AP605" s="4">
        <v>14</v>
      </c>
      <c r="AR605" s="4">
        <v>2</v>
      </c>
      <c r="AV605" s="6" t="s">
        <v>3629</v>
      </c>
      <c r="AW605" s="4">
        <v>6</v>
      </c>
      <c r="BC605" s="3">
        <v>1</v>
      </c>
      <c r="BE605" s="211" t="s">
        <v>3344</v>
      </c>
      <c r="BF605" s="3">
        <v>-11</v>
      </c>
      <c r="BH605" s="11" t="s">
        <v>3727</v>
      </c>
      <c r="BI605" s="3">
        <v>-12.6</v>
      </c>
      <c r="BL605" s="3">
        <v>110</v>
      </c>
      <c r="BN605" s="211" t="s">
        <v>3054</v>
      </c>
      <c r="BO605" s="11">
        <v>-1</v>
      </c>
      <c r="BU605" s="4">
        <v>2</v>
      </c>
      <c r="BW605" s="211" t="s">
        <v>3312</v>
      </c>
      <c r="BX605" s="4">
        <v>7</v>
      </c>
      <c r="CD605" s="4">
        <v>3</v>
      </c>
      <c r="CF605" s="211" t="s">
        <v>2979</v>
      </c>
      <c r="CG605" s="4">
        <v>0</v>
      </c>
      <c r="CM605" s="4">
        <v>4</v>
      </c>
      <c r="CW605" s="3">
        <v>2</v>
      </c>
    </row>
    <row r="606" spans="1:101" ht="45" x14ac:dyDescent="0.25">
      <c r="A606" s="3">
        <v>611</v>
      </c>
      <c r="B606" s="3">
        <v>518</v>
      </c>
      <c r="C606" s="3">
        <v>518</v>
      </c>
      <c r="D606" s="925" t="s">
        <v>728</v>
      </c>
      <c r="G606" s="370">
        <v>425</v>
      </c>
      <c r="Q606" s="3">
        <v>1</v>
      </c>
      <c r="S606" s="46">
        <v>1</v>
      </c>
      <c r="W606" s="254" t="s">
        <v>2962</v>
      </c>
      <c r="X606" s="254" t="s">
        <v>2962</v>
      </c>
      <c r="Y606" s="1257"/>
      <c r="Z606" s="211" t="s">
        <v>3043</v>
      </c>
      <c r="AE606" s="6">
        <v>1991</v>
      </c>
      <c r="AI606" s="576" t="s">
        <v>2967</v>
      </c>
      <c r="AK606" s="6" t="s">
        <v>3726</v>
      </c>
      <c r="AL606" s="4">
        <v>69.599999999999994</v>
      </c>
      <c r="CS606" s="6" t="s">
        <v>3731</v>
      </c>
      <c r="CT606" s="4">
        <v>21</v>
      </c>
      <c r="CW606" s="3">
        <v>1</v>
      </c>
    </row>
    <row r="607" spans="1:101" ht="60" x14ac:dyDescent="0.25">
      <c r="A607" s="3">
        <v>612</v>
      </c>
      <c r="B607" s="3">
        <v>519</v>
      </c>
      <c r="C607" s="3">
        <v>519</v>
      </c>
      <c r="D607" s="925" t="s">
        <v>729</v>
      </c>
      <c r="G607" s="370">
        <v>300</v>
      </c>
      <c r="Q607" s="3">
        <v>1</v>
      </c>
      <c r="S607" s="46">
        <v>1</v>
      </c>
      <c r="W607" s="254" t="s">
        <v>2962</v>
      </c>
      <c r="X607" s="254" t="s">
        <v>2962</v>
      </c>
      <c r="Y607" s="1257"/>
      <c r="Z607" s="211" t="s">
        <v>3043</v>
      </c>
      <c r="AA607" s="6" t="s">
        <v>3764</v>
      </c>
      <c r="AE607" s="6">
        <v>1991</v>
      </c>
      <c r="AI607" s="576" t="s">
        <v>2967</v>
      </c>
      <c r="AK607" s="6" t="s">
        <v>3722</v>
      </c>
      <c r="AL607" s="4">
        <v>80</v>
      </c>
      <c r="AN607" s="4">
        <f>5+0</f>
        <v>5</v>
      </c>
      <c r="AV607" s="6" t="s">
        <v>3629</v>
      </c>
      <c r="AW607" s="4">
        <v>15</v>
      </c>
      <c r="BC607" s="3">
        <v>1</v>
      </c>
      <c r="BE607" s="211" t="s">
        <v>3344</v>
      </c>
      <c r="BF607" s="3">
        <v>-22</v>
      </c>
      <c r="BH607" s="11" t="s">
        <v>3727</v>
      </c>
      <c r="BI607" s="3">
        <v>-22.7</v>
      </c>
      <c r="BL607" s="3">
        <v>110</v>
      </c>
      <c r="BN607" s="211" t="s">
        <v>3054</v>
      </c>
      <c r="BO607" s="11">
        <v>-5</v>
      </c>
      <c r="BU607" s="4">
        <v>2</v>
      </c>
      <c r="CW607" s="3">
        <v>2</v>
      </c>
    </row>
    <row r="608" spans="1:101" ht="23.25" customHeight="1" x14ac:dyDescent="0.25">
      <c r="A608" s="3">
        <v>613</v>
      </c>
      <c r="B608" s="3">
        <v>519</v>
      </c>
      <c r="C608" s="3">
        <v>519</v>
      </c>
      <c r="D608" s="925" t="s">
        <v>729</v>
      </c>
      <c r="G608" s="370">
        <v>300</v>
      </c>
      <c r="Q608" s="3">
        <v>1</v>
      </c>
      <c r="S608" s="46">
        <v>1</v>
      </c>
      <c r="W608" s="254" t="s">
        <v>2962</v>
      </c>
      <c r="X608" s="254" t="s">
        <v>2962</v>
      </c>
      <c r="Y608" s="1257"/>
      <c r="Z608" s="211" t="s">
        <v>3043</v>
      </c>
      <c r="AA608" s="6"/>
      <c r="AE608" s="6">
        <v>1991</v>
      </c>
      <c r="AI608" s="576" t="s">
        <v>2967</v>
      </c>
      <c r="AK608" s="6" t="s">
        <v>3726</v>
      </c>
      <c r="AL608" s="4">
        <v>0.86</v>
      </c>
    </row>
    <row r="609" spans="1:102" ht="72.75" customHeight="1" x14ac:dyDescent="0.25">
      <c r="A609" s="3">
        <v>614</v>
      </c>
      <c r="B609" s="3">
        <v>520</v>
      </c>
      <c r="C609" s="234">
        <v>520</v>
      </c>
      <c r="D609" s="925" t="s">
        <v>730</v>
      </c>
      <c r="E609" s="64" t="s">
        <v>3765</v>
      </c>
      <c r="G609" s="323">
        <v>150</v>
      </c>
      <c r="H609" s="3">
        <v>158</v>
      </c>
      <c r="I609" s="12">
        <v>150</v>
      </c>
      <c r="L609" s="3">
        <v>1</v>
      </c>
      <c r="M609" s="3">
        <v>1</v>
      </c>
      <c r="S609" s="46">
        <v>1</v>
      </c>
      <c r="W609" s="254" t="s">
        <v>1731</v>
      </c>
      <c r="X609" s="254" t="s">
        <v>1731</v>
      </c>
      <c r="Y609" s="1257"/>
      <c r="Z609" s="211" t="s">
        <v>3138</v>
      </c>
      <c r="AA609" s="6" t="s">
        <v>3766</v>
      </c>
      <c r="AE609" s="6">
        <v>2007</v>
      </c>
      <c r="AI609" s="576" t="s">
        <v>2967</v>
      </c>
      <c r="AK609" s="6" t="s">
        <v>3722</v>
      </c>
      <c r="AL609" s="4">
        <v>49</v>
      </c>
      <c r="AN609" s="4">
        <v>35</v>
      </c>
      <c r="AP609" s="4">
        <v>0</v>
      </c>
      <c r="AR609" s="4">
        <v>15</v>
      </c>
      <c r="AV609" s="6" t="s">
        <v>3767</v>
      </c>
      <c r="AW609" s="4">
        <v>1</v>
      </c>
      <c r="BC609" s="3">
        <v>1</v>
      </c>
      <c r="BE609" s="211" t="s">
        <v>3344</v>
      </c>
      <c r="BF609" s="3">
        <v>-10</v>
      </c>
      <c r="BL609" s="3">
        <v>1</v>
      </c>
      <c r="BN609" s="211" t="s">
        <v>3054</v>
      </c>
      <c r="BO609" s="11">
        <v>-1</v>
      </c>
      <c r="BU609" s="4">
        <v>2</v>
      </c>
      <c r="BW609" s="211" t="s">
        <v>3312</v>
      </c>
      <c r="BX609" s="4">
        <v>0</v>
      </c>
      <c r="CD609" s="4">
        <v>3</v>
      </c>
      <c r="CF609" s="211" t="s">
        <v>2979</v>
      </c>
      <c r="CG609" s="4">
        <v>12</v>
      </c>
      <c r="CM609" s="4">
        <v>4</v>
      </c>
    </row>
    <row r="610" spans="1:102" ht="15" x14ac:dyDescent="0.25">
      <c r="A610" s="3">
        <v>615</v>
      </c>
      <c r="B610" s="3">
        <v>520</v>
      </c>
      <c r="C610" s="234">
        <v>520</v>
      </c>
      <c r="D610" s="925" t="s">
        <v>730</v>
      </c>
      <c r="E610" s="64" t="s">
        <v>2105</v>
      </c>
      <c r="G610" s="367">
        <v>131</v>
      </c>
      <c r="H610" s="4">
        <v>158</v>
      </c>
      <c r="I610" s="633">
        <v>131</v>
      </c>
      <c r="L610" s="3">
        <v>1</v>
      </c>
      <c r="M610" s="3">
        <v>1</v>
      </c>
      <c r="S610" s="46">
        <v>1</v>
      </c>
      <c r="W610" s="254" t="s">
        <v>1731</v>
      </c>
      <c r="X610" s="254" t="s">
        <v>1731</v>
      </c>
      <c r="Y610" s="1257"/>
      <c r="Z610" s="211" t="s">
        <v>3138</v>
      </c>
      <c r="AE610" s="6">
        <v>2007</v>
      </c>
      <c r="AI610" s="576" t="s">
        <v>2967</v>
      </c>
      <c r="AK610" s="6" t="s">
        <v>3722</v>
      </c>
      <c r="AL610" s="4">
        <v>49</v>
      </c>
      <c r="AN610" s="4">
        <v>35</v>
      </c>
      <c r="AP610" s="4">
        <v>0</v>
      </c>
      <c r="AR610" s="4">
        <v>15</v>
      </c>
      <c r="AV610" s="6" t="s">
        <v>3767</v>
      </c>
      <c r="AW610" s="4">
        <v>1</v>
      </c>
      <c r="BC610" s="3">
        <v>1</v>
      </c>
      <c r="BE610" s="211" t="s">
        <v>3344</v>
      </c>
      <c r="BF610" s="3">
        <v>-28</v>
      </c>
      <c r="BL610" s="3">
        <v>1</v>
      </c>
      <c r="BN610" s="211" t="s">
        <v>3054</v>
      </c>
      <c r="BO610" s="11">
        <v>9</v>
      </c>
      <c r="BU610" s="4">
        <v>2</v>
      </c>
      <c r="BW610" s="211" t="s">
        <v>3312</v>
      </c>
      <c r="BX610" s="4">
        <v>0</v>
      </c>
      <c r="CD610" s="4">
        <v>3</v>
      </c>
      <c r="CF610" s="211" t="s">
        <v>2979</v>
      </c>
      <c r="CG610" s="4">
        <v>13.999999999999996</v>
      </c>
      <c r="CM610" s="4">
        <v>4</v>
      </c>
    </row>
    <row r="611" spans="1:102" ht="75" x14ac:dyDescent="0.25">
      <c r="A611" s="3">
        <v>616</v>
      </c>
      <c r="B611" s="3">
        <v>521</v>
      </c>
      <c r="C611" s="234">
        <v>521</v>
      </c>
      <c r="D611" s="925" t="s">
        <v>731</v>
      </c>
      <c r="E611" s="64" t="s">
        <v>3765</v>
      </c>
      <c r="G611" s="323"/>
      <c r="H611" s="3">
        <v>129</v>
      </c>
      <c r="M611" s="3">
        <v>1</v>
      </c>
      <c r="O611" s="3">
        <v>1</v>
      </c>
      <c r="S611" s="46">
        <v>1</v>
      </c>
      <c r="W611" s="254" t="s">
        <v>1731</v>
      </c>
      <c r="X611" s="254" t="s">
        <v>1731</v>
      </c>
      <c r="Y611" s="1257"/>
      <c r="Z611" s="211" t="s">
        <v>3138</v>
      </c>
      <c r="AA611" s="6" t="s">
        <v>3768</v>
      </c>
      <c r="AE611" s="6">
        <v>2007</v>
      </c>
      <c r="AI611" s="576" t="s">
        <v>2967</v>
      </c>
      <c r="AK611" s="6" t="s">
        <v>3722</v>
      </c>
      <c r="AL611" s="4">
        <v>74</v>
      </c>
      <c r="AN611" s="4">
        <v>0</v>
      </c>
      <c r="AP611" s="4">
        <v>0</v>
      </c>
      <c r="AR611" s="4">
        <v>26</v>
      </c>
      <c r="AV611" s="6" t="s">
        <v>3767</v>
      </c>
      <c r="AW611" s="4">
        <v>0</v>
      </c>
      <c r="BB611" s="1244"/>
      <c r="BC611" s="3">
        <v>1</v>
      </c>
      <c r="BE611" s="211" t="s">
        <v>3344</v>
      </c>
      <c r="BF611" s="3">
        <v>-1</v>
      </c>
      <c r="BL611" s="3">
        <v>1</v>
      </c>
      <c r="BN611" s="211" t="s">
        <v>3054</v>
      </c>
      <c r="BO611" s="11">
        <v>0</v>
      </c>
      <c r="BU611" s="4">
        <v>2</v>
      </c>
      <c r="BW611" s="211" t="s">
        <v>3312</v>
      </c>
      <c r="BX611" s="4">
        <v>0</v>
      </c>
      <c r="CD611" s="4">
        <v>3</v>
      </c>
      <c r="CF611" s="211" t="s">
        <v>2979</v>
      </c>
      <c r="CG611" s="4">
        <v>1</v>
      </c>
      <c r="CM611" s="4">
        <v>4</v>
      </c>
    </row>
    <row r="612" spans="1:102" ht="36.75" customHeight="1" x14ac:dyDescent="0.25">
      <c r="A612" s="3">
        <v>617</v>
      </c>
      <c r="B612" s="3">
        <v>521</v>
      </c>
      <c r="C612" s="234">
        <v>521</v>
      </c>
      <c r="D612" s="925" t="s">
        <v>731</v>
      </c>
      <c r="E612" s="64" t="s">
        <v>2105</v>
      </c>
      <c r="G612" s="323">
        <v>127</v>
      </c>
      <c r="H612" s="3">
        <v>129</v>
      </c>
      <c r="I612" s="12">
        <v>127</v>
      </c>
      <c r="M612" s="3">
        <v>1</v>
      </c>
      <c r="O612" s="3">
        <v>1</v>
      </c>
      <c r="S612" s="46">
        <v>1</v>
      </c>
      <c r="W612" s="254" t="s">
        <v>1731</v>
      </c>
      <c r="X612" s="254" t="s">
        <v>1731</v>
      </c>
      <c r="Y612" s="1257"/>
      <c r="Z612" s="211" t="s">
        <v>3138</v>
      </c>
      <c r="AE612" s="6">
        <v>2007</v>
      </c>
      <c r="AI612" s="576" t="s">
        <v>2967</v>
      </c>
      <c r="AK612" s="6" t="s">
        <v>3722</v>
      </c>
      <c r="AL612" s="4">
        <v>74</v>
      </c>
      <c r="AN612" s="4">
        <v>0</v>
      </c>
      <c r="AP612" s="4">
        <v>0</v>
      </c>
      <c r="AR612" s="4">
        <v>26</v>
      </c>
      <c r="AV612" s="6" t="s">
        <v>3767</v>
      </c>
      <c r="AW612" s="4">
        <v>0</v>
      </c>
      <c r="BB612" s="1244"/>
      <c r="BC612" s="3">
        <v>1</v>
      </c>
      <c r="BE612" s="211" t="s">
        <v>3344</v>
      </c>
      <c r="BF612" s="3">
        <v>-27</v>
      </c>
      <c r="BL612" s="3">
        <v>1</v>
      </c>
      <c r="BN612" s="211" t="s">
        <v>3054</v>
      </c>
      <c r="BO612" s="11">
        <v>10</v>
      </c>
      <c r="BU612" s="4">
        <v>2</v>
      </c>
      <c r="BW612" s="211" t="s">
        <v>3312</v>
      </c>
      <c r="BX612" s="4">
        <v>2</v>
      </c>
      <c r="CD612" s="4">
        <v>3</v>
      </c>
      <c r="CF612" s="211" t="s">
        <v>2979</v>
      </c>
      <c r="CG612" s="4">
        <v>9</v>
      </c>
      <c r="CM612" s="4">
        <v>4</v>
      </c>
    </row>
    <row r="613" spans="1:102" ht="60" x14ac:dyDescent="0.25">
      <c r="A613" s="3">
        <v>618</v>
      </c>
      <c r="B613" s="3">
        <v>522</v>
      </c>
      <c r="C613" s="234">
        <v>522</v>
      </c>
      <c r="D613" s="925" t="s">
        <v>732</v>
      </c>
      <c r="E613" s="64" t="s">
        <v>3765</v>
      </c>
      <c r="G613" s="323">
        <v>362</v>
      </c>
      <c r="H613" s="3">
        <v>362</v>
      </c>
      <c r="I613" s="12">
        <v>362</v>
      </c>
      <c r="M613" s="46">
        <v>1</v>
      </c>
      <c r="S613" s="46">
        <v>1</v>
      </c>
      <c r="W613" s="254" t="s">
        <v>1731</v>
      </c>
      <c r="X613" s="254" t="s">
        <v>1731</v>
      </c>
      <c r="Y613" s="1257"/>
      <c r="Z613" s="211" t="s">
        <v>3138</v>
      </c>
      <c r="AA613" s="6" t="s">
        <v>3769</v>
      </c>
      <c r="AB613" s="6" t="s">
        <v>3770</v>
      </c>
      <c r="AE613" s="6">
        <v>2006</v>
      </c>
      <c r="AI613" s="576" t="s">
        <v>2967</v>
      </c>
      <c r="AK613" s="6" t="s">
        <v>3722</v>
      </c>
      <c r="AL613" s="4">
        <v>59</v>
      </c>
      <c r="AN613" s="4">
        <v>0</v>
      </c>
      <c r="AP613" s="4">
        <v>0</v>
      </c>
      <c r="AR613" s="4">
        <v>41</v>
      </c>
      <c r="AV613" s="6" t="s">
        <v>3767</v>
      </c>
      <c r="AW613" s="4">
        <v>0</v>
      </c>
      <c r="BB613" s="1244"/>
      <c r="BC613" s="3">
        <v>1</v>
      </c>
      <c r="BE613" s="211" t="s">
        <v>3344</v>
      </c>
      <c r="BF613" s="3">
        <v>-8</v>
      </c>
      <c r="BL613" s="3">
        <v>1</v>
      </c>
      <c r="BN613" s="211" t="s">
        <v>3054</v>
      </c>
      <c r="BO613" s="11">
        <v>0</v>
      </c>
      <c r="BU613" s="4">
        <v>2</v>
      </c>
      <c r="BW613" s="211" t="s">
        <v>3312</v>
      </c>
      <c r="BX613" s="4">
        <v>0</v>
      </c>
      <c r="CD613" s="4">
        <v>3</v>
      </c>
      <c r="CF613" s="211" t="s">
        <v>2979</v>
      </c>
      <c r="CG613" s="4">
        <v>8</v>
      </c>
      <c r="CM613" s="4">
        <v>4</v>
      </c>
    </row>
    <row r="614" spans="1:102" ht="15" x14ac:dyDescent="0.25">
      <c r="A614" s="3">
        <v>619</v>
      </c>
      <c r="B614" s="3">
        <v>522</v>
      </c>
      <c r="C614" s="234">
        <v>522</v>
      </c>
      <c r="D614" s="925" t="s">
        <v>732</v>
      </c>
      <c r="E614" s="64" t="s">
        <v>2105</v>
      </c>
      <c r="G614" s="323">
        <v>364</v>
      </c>
      <c r="H614" s="3">
        <v>362</v>
      </c>
      <c r="I614" s="12">
        <v>364</v>
      </c>
      <c r="M614" s="46">
        <v>1</v>
      </c>
      <c r="S614" s="46">
        <v>1</v>
      </c>
      <c r="W614" s="254" t="s">
        <v>1731</v>
      </c>
      <c r="X614" s="254" t="s">
        <v>1731</v>
      </c>
      <c r="Y614" s="1257"/>
      <c r="Z614" s="211" t="s">
        <v>3138</v>
      </c>
      <c r="AE614" s="6">
        <v>2006</v>
      </c>
      <c r="AI614" s="576" t="s">
        <v>2967</v>
      </c>
      <c r="AK614" s="6" t="s">
        <v>3722</v>
      </c>
      <c r="AL614" s="4">
        <v>59</v>
      </c>
      <c r="AN614" s="4">
        <v>0</v>
      </c>
      <c r="AP614" s="4">
        <v>0</v>
      </c>
      <c r="AR614" s="4">
        <v>41</v>
      </c>
      <c r="AV614" s="6" t="s">
        <v>3767</v>
      </c>
      <c r="AW614" s="4">
        <v>0</v>
      </c>
      <c r="BB614" s="1244"/>
      <c r="BC614" s="3">
        <v>1</v>
      </c>
      <c r="BE614" s="211" t="s">
        <v>3344</v>
      </c>
      <c r="BF614" s="3">
        <v>-19</v>
      </c>
      <c r="BL614" s="3">
        <v>1</v>
      </c>
      <c r="BN614" s="211" t="s">
        <v>3054</v>
      </c>
      <c r="BO614" s="11">
        <v>1</v>
      </c>
      <c r="BU614" s="4">
        <v>2</v>
      </c>
      <c r="BW614" s="211" t="s">
        <v>3312</v>
      </c>
      <c r="BX614" s="4">
        <v>0</v>
      </c>
      <c r="CD614" s="4">
        <v>3</v>
      </c>
      <c r="CF614" s="211" t="s">
        <v>2979</v>
      </c>
      <c r="CG614" s="4">
        <v>18</v>
      </c>
      <c r="CM614" s="4">
        <v>4</v>
      </c>
    </row>
    <row r="615" spans="1:102" ht="60" x14ac:dyDescent="0.25">
      <c r="A615" s="3">
        <v>620</v>
      </c>
      <c r="B615" s="3">
        <v>523</v>
      </c>
      <c r="C615" s="234">
        <v>523</v>
      </c>
      <c r="D615" s="925" t="s">
        <v>733</v>
      </c>
      <c r="E615" s="64" t="s">
        <v>3765</v>
      </c>
      <c r="G615" s="323">
        <v>99</v>
      </c>
      <c r="H615" s="3">
        <v>106</v>
      </c>
      <c r="I615" s="12">
        <v>99</v>
      </c>
      <c r="M615" s="3">
        <v>1</v>
      </c>
      <c r="S615" s="46">
        <v>1</v>
      </c>
      <c r="W615" s="254" t="s">
        <v>1731</v>
      </c>
      <c r="X615" s="254" t="s">
        <v>1731</v>
      </c>
      <c r="Y615" s="1257"/>
      <c r="Z615" s="211" t="s">
        <v>3138</v>
      </c>
      <c r="AA615" s="6" t="s">
        <v>3771</v>
      </c>
      <c r="AE615" s="6">
        <v>2006</v>
      </c>
      <c r="AI615" s="576" t="s">
        <v>2967</v>
      </c>
      <c r="AK615" s="6" t="s">
        <v>3722</v>
      </c>
      <c r="AL615" s="4">
        <v>15</v>
      </c>
      <c r="AN615" s="4">
        <v>0</v>
      </c>
      <c r="AP615" s="4">
        <v>1</v>
      </c>
      <c r="AR615" s="4">
        <v>75</v>
      </c>
      <c r="AV615" s="6" t="s">
        <v>3767</v>
      </c>
      <c r="AW615" s="4">
        <v>8</v>
      </c>
      <c r="BB615" s="1244"/>
      <c r="BC615" s="3">
        <v>1</v>
      </c>
      <c r="BE615" s="211" t="s">
        <v>3344</v>
      </c>
      <c r="BF615" s="3">
        <v>-3</v>
      </c>
      <c r="BL615" s="3">
        <v>1</v>
      </c>
      <c r="BN615" s="211" t="s">
        <v>3054</v>
      </c>
      <c r="BO615" s="11">
        <v>0</v>
      </c>
      <c r="BU615" s="4">
        <v>2</v>
      </c>
      <c r="BW615" s="211" t="s">
        <v>3312</v>
      </c>
      <c r="BX615" s="4">
        <v>0</v>
      </c>
      <c r="CD615" s="4">
        <v>3</v>
      </c>
      <c r="CF615" s="211" t="s">
        <v>2979</v>
      </c>
      <c r="CG615" s="4">
        <v>4</v>
      </c>
      <c r="CM615" s="4">
        <v>4</v>
      </c>
    </row>
    <row r="616" spans="1:102" ht="15" x14ac:dyDescent="0.25">
      <c r="A616" s="3">
        <v>621</v>
      </c>
      <c r="B616" s="3">
        <v>523</v>
      </c>
      <c r="C616" s="234">
        <v>523</v>
      </c>
      <c r="D616" s="925" t="s">
        <v>733</v>
      </c>
      <c r="E616" s="64" t="s">
        <v>2105</v>
      </c>
      <c r="G616" s="323">
        <v>98</v>
      </c>
      <c r="H616" s="3">
        <v>106</v>
      </c>
      <c r="I616" s="12">
        <v>98</v>
      </c>
      <c r="M616" s="3">
        <v>1</v>
      </c>
      <c r="S616" s="46">
        <v>1</v>
      </c>
      <c r="W616" s="254" t="s">
        <v>1731</v>
      </c>
      <c r="X616" s="254" t="s">
        <v>1731</v>
      </c>
      <c r="Y616" s="1257"/>
      <c r="Z616" s="211" t="s">
        <v>3138</v>
      </c>
      <c r="AE616" s="6">
        <v>2006</v>
      </c>
      <c r="AI616" s="576" t="s">
        <v>2967</v>
      </c>
      <c r="AK616" s="6" t="s">
        <v>3722</v>
      </c>
      <c r="AL616" s="4">
        <v>15</v>
      </c>
      <c r="AN616" s="4">
        <v>0</v>
      </c>
      <c r="AP616" s="4">
        <v>1</v>
      </c>
      <c r="AR616" s="4">
        <v>75</v>
      </c>
      <c r="AV616" s="6" t="s">
        <v>3767</v>
      </c>
      <c r="AW616" s="4">
        <v>8</v>
      </c>
      <c r="BB616" s="1244"/>
      <c r="BC616" s="3">
        <v>1</v>
      </c>
      <c r="BE616" s="211" t="s">
        <v>3344</v>
      </c>
      <c r="BF616" s="3">
        <v>-15</v>
      </c>
      <c r="BL616" s="3">
        <v>1</v>
      </c>
      <c r="BN616" s="211" t="s">
        <v>3054</v>
      </c>
      <c r="BO616" s="11">
        <v>1</v>
      </c>
      <c r="BU616" s="4">
        <v>2</v>
      </c>
      <c r="BW616" s="211" t="s">
        <v>3312</v>
      </c>
      <c r="BX616" s="4">
        <v>-1</v>
      </c>
      <c r="CD616" s="4">
        <v>3</v>
      </c>
      <c r="CF616" s="211" t="s">
        <v>2979</v>
      </c>
      <c r="CG616" s="4">
        <v>24</v>
      </c>
      <c r="CM616" s="4">
        <v>4</v>
      </c>
    </row>
    <row r="617" spans="1:102" ht="86.25" customHeight="1" x14ac:dyDescent="0.25">
      <c r="A617" s="3">
        <v>622</v>
      </c>
      <c r="B617" s="3">
        <v>524</v>
      </c>
      <c r="C617" s="234">
        <v>524</v>
      </c>
      <c r="D617" s="925" t="s">
        <v>734</v>
      </c>
      <c r="E617" s="64" t="s">
        <v>3765</v>
      </c>
      <c r="G617" s="323">
        <v>214</v>
      </c>
      <c r="H617" s="3">
        <v>213</v>
      </c>
      <c r="I617" s="12">
        <v>214</v>
      </c>
      <c r="O617" s="3">
        <v>1</v>
      </c>
      <c r="S617" s="46">
        <v>1</v>
      </c>
      <c r="W617" s="254" t="s">
        <v>1731</v>
      </c>
      <c r="X617" s="254" t="s">
        <v>1731</v>
      </c>
      <c r="Y617" s="1257"/>
      <c r="Z617" s="211" t="s">
        <v>3138</v>
      </c>
      <c r="AA617" s="6" t="s">
        <v>3772</v>
      </c>
      <c r="AE617" s="6">
        <v>2006</v>
      </c>
      <c r="AI617" s="576" t="s">
        <v>2967</v>
      </c>
      <c r="AK617" s="6" t="s">
        <v>3722</v>
      </c>
      <c r="AL617" s="4">
        <v>21</v>
      </c>
      <c r="AN617" s="4">
        <v>0</v>
      </c>
      <c r="AP617" s="4">
        <v>0</v>
      </c>
      <c r="AR617" s="4">
        <v>78</v>
      </c>
      <c r="AV617" s="6" t="s">
        <v>3767</v>
      </c>
      <c r="AW617" s="4">
        <v>0</v>
      </c>
      <c r="BB617" s="1244"/>
      <c r="BC617" s="3">
        <v>1</v>
      </c>
      <c r="BE617" s="211" t="s">
        <v>3344</v>
      </c>
      <c r="BF617" s="3">
        <v>-21</v>
      </c>
      <c r="BL617" s="3">
        <v>1</v>
      </c>
      <c r="BN617" s="211" t="s">
        <v>3054</v>
      </c>
      <c r="BO617" s="11">
        <v>0</v>
      </c>
      <c r="BU617" s="4">
        <v>2</v>
      </c>
      <c r="BW617" s="211" t="s">
        <v>3312</v>
      </c>
      <c r="BX617" s="4">
        <v>0</v>
      </c>
      <c r="CD617" s="4">
        <v>3</v>
      </c>
      <c r="CF617" s="211" t="s">
        <v>2979</v>
      </c>
      <c r="CG617" s="4">
        <v>22</v>
      </c>
      <c r="CM617" s="4">
        <v>4</v>
      </c>
    </row>
    <row r="618" spans="1:102" ht="15" x14ac:dyDescent="0.25">
      <c r="A618" s="3">
        <v>623</v>
      </c>
      <c r="B618" s="3">
        <v>524</v>
      </c>
      <c r="C618" s="234">
        <v>524</v>
      </c>
      <c r="D618" s="925" t="s">
        <v>734</v>
      </c>
      <c r="E618" s="64" t="s">
        <v>2105</v>
      </c>
      <c r="G618" s="323">
        <v>214</v>
      </c>
      <c r="H618" s="3">
        <v>213</v>
      </c>
      <c r="I618" s="12">
        <v>214</v>
      </c>
      <c r="O618" s="3">
        <v>1</v>
      </c>
      <c r="S618" s="46">
        <v>1</v>
      </c>
      <c r="W618" s="254" t="s">
        <v>1731</v>
      </c>
      <c r="X618" s="254" t="s">
        <v>1731</v>
      </c>
      <c r="Y618" s="1257"/>
      <c r="Z618" s="211" t="s">
        <v>3138</v>
      </c>
      <c r="AE618" s="6">
        <v>2006</v>
      </c>
      <c r="AI618" s="576" t="s">
        <v>2967</v>
      </c>
      <c r="AK618" s="6" t="s">
        <v>3722</v>
      </c>
      <c r="AL618" s="4">
        <v>21</v>
      </c>
      <c r="AN618" s="4">
        <v>0</v>
      </c>
      <c r="AP618" s="4">
        <v>0</v>
      </c>
      <c r="AR618" s="4">
        <v>78</v>
      </c>
      <c r="AV618" s="6" t="s">
        <v>3767</v>
      </c>
      <c r="AW618" s="4">
        <v>0</v>
      </c>
      <c r="BB618" s="1244"/>
      <c r="BC618" s="3">
        <v>1</v>
      </c>
      <c r="BE618" s="211" t="s">
        <v>3344</v>
      </c>
      <c r="BF618" s="3">
        <v>-19</v>
      </c>
      <c r="BL618" s="3">
        <v>1</v>
      </c>
      <c r="BN618" s="211" t="s">
        <v>3054</v>
      </c>
      <c r="BO618" s="11">
        <v>0</v>
      </c>
      <c r="BU618" s="4">
        <v>2</v>
      </c>
      <c r="BW618" s="211" t="s">
        <v>3312</v>
      </c>
      <c r="BX618" s="4">
        <v>0</v>
      </c>
      <c r="CD618" s="4">
        <v>3</v>
      </c>
      <c r="CF618" s="211" t="s">
        <v>2979</v>
      </c>
      <c r="CG618" s="4">
        <v>20</v>
      </c>
      <c r="CM618" s="4">
        <v>4</v>
      </c>
    </row>
    <row r="619" spans="1:102" ht="75" x14ac:dyDescent="0.25">
      <c r="A619" s="3">
        <v>624</v>
      </c>
      <c r="B619" s="3">
        <v>525</v>
      </c>
      <c r="C619" s="234">
        <v>525</v>
      </c>
      <c r="D619" s="925" t="s">
        <v>735</v>
      </c>
      <c r="E619" s="64" t="s">
        <v>3765</v>
      </c>
      <c r="G619" s="323">
        <v>342</v>
      </c>
      <c r="H619" s="3">
        <v>345</v>
      </c>
      <c r="I619" s="12">
        <v>342</v>
      </c>
      <c r="M619" s="3">
        <v>1</v>
      </c>
      <c r="O619" s="3">
        <v>1</v>
      </c>
      <c r="S619" s="46">
        <v>1</v>
      </c>
      <c r="W619" s="254" t="s">
        <v>1731</v>
      </c>
      <c r="X619" s="254" t="s">
        <v>1731</v>
      </c>
      <c r="Y619" s="1257"/>
      <c r="Z619" s="211" t="s">
        <v>3138</v>
      </c>
      <c r="AA619" s="6" t="s">
        <v>3773</v>
      </c>
      <c r="AE619" s="6">
        <v>2006</v>
      </c>
      <c r="AI619" s="576" t="s">
        <v>2967</v>
      </c>
      <c r="AK619" s="6" t="s">
        <v>3722</v>
      </c>
      <c r="AL619" s="4">
        <v>35</v>
      </c>
      <c r="AN619" s="4">
        <v>1</v>
      </c>
      <c r="AP619" s="4">
        <v>0</v>
      </c>
      <c r="AR619" s="4">
        <v>60</v>
      </c>
      <c r="AV619" s="6" t="s">
        <v>3767</v>
      </c>
      <c r="AW619" s="4">
        <v>4</v>
      </c>
      <c r="BB619" s="1244"/>
      <c r="BC619" s="3">
        <v>1</v>
      </c>
      <c r="BE619" s="211" t="s">
        <v>3344</v>
      </c>
      <c r="BF619" s="3">
        <v>-6.9999999999999964</v>
      </c>
      <c r="BL619" s="3">
        <v>1</v>
      </c>
      <c r="BN619" s="211" t="s">
        <v>3054</v>
      </c>
      <c r="BO619" s="11">
        <v>-1</v>
      </c>
      <c r="BU619" s="4">
        <v>2</v>
      </c>
      <c r="BW619" s="211" t="s">
        <v>3312</v>
      </c>
      <c r="BX619" s="4">
        <v>4</v>
      </c>
      <c r="CD619" s="4">
        <v>3</v>
      </c>
      <c r="CF619" s="211" t="s">
        <v>2979</v>
      </c>
      <c r="CG619" s="4">
        <v>4</v>
      </c>
      <c r="CM619" s="4">
        <v>4</v>
      </c>
    </row>
    <row r="620" spans="1:102" ht="15" x14ac:dyDescent="0.25">
      <c r="A620" s="3">
        <v>625</v>
      </c>
      <c r="B620" s="3">
        <v>525</v>
      </c>
      <c r="C620" s="234">
        <v>525</v>
      </c>
      <c r="D620" s="925" t="s">
        <v>735</v>
      </c>
      <c r="E620" s="64" t="s">
        <v>2105</v>
      </c>
      <c r="G620" s="323">
        <v>345</v>
      </c>
      <c r="H620" s="3">
        <v>345</v>
      </c>
      <c r="I620" s="12">
        <v>345</v>
      </c>
      <c r="M620" s="3">
        <v>1</v>
      </c>
      <c r="O620" s="3">
        <v>1</v>
      </c>
      <c r="S620" s="46">
        <v>1</v>
      </c>
      <c r="W620" s="254" t="s">
        <v>1731</v>
      </c>
      <c r="X620" s="254" t="s">
        <v>1731</v>
      </c>
      <c r="Y620" s="1257"/>
      <c r="Z620" s="211" t="s">
        <v>3138</v>
      </c>
      <c r="AE620" s="6">
        <v>2006</v>
      </c>
      <c r="AI620" s="576" t="s">
        <v>2967</v>
      </c>
      <c r="AK620" s="6" t="s">
        <v>3722</v>
      </c>
      <c r="AL620" s="4">
        <v>35</v>
      </c>
      <c r="AN620" s="4">
        <v>1</v>
      </c>
      <c r="AP620" s="4">
        <v>0</v>
      </c>
      <c r="AR620" s="4">
        <v>60</v>
      </c>
      <c r="AV620" s="6" t="s">
        <v>3767</v>
      </c>
      <c r="AW620" s="4">
        <v>4</v>
      </c>
      <c r="BB620" s="1244"/>
      <c r="BC620" s="3">
        <v>1</v>
      </c>
      <c r="BE620" s="211" t="s">
        <v>3344</v>
      </c>
      <c r="BF620" s="3">
        <v>-21</v>
      </c>
      <c r="BL620" s="3">
        <v>1</v>
      </c>
      <c r="BN620" s="211" t="s">
        <v>3054</v>
      </c>
      <c r="BO620" s="11">
        <v>0</v>
      </c>
      <c r="BU620" s="4">
        <v>2</v>
      </c>
      <c r="BW620" s="211" t="s">
        <v>3312</v>
      </c>
      <c r="BX620" s="4">
        <v>10</v>
      </c>
      <c r="CD620" s="4">
        <v>3</v>
      </c>
      <c r="CF620" s="211" t="s">
        <v>2979</v>
      </c>
      <c r="CG620" s="4">
        <v>12</v>
      </c>
      <c r="CM620" s="4">
        <v>4</v>
      </c>
    </row>
    <row r="621" spans="1:102" s="142" customFormat="1" ht="60" x14ac:dyDescent="0.25">
      <c r="A621" s="46">
        <v>626</v>
      </c>
      <c r="B621" s="46">
        <v>526</v>
      </c>
      <c r="C621" s="234">
        <v>526</v>
      </c>
      <c r="D621" s="926" t="s">
        <v>736</v>
      </c>
      <c r="E621" s="133"/>
      <c r="F621" s="146"/>
      <c r="G621" s="375"/>
      <c r="H621" s="46"/>
      <c r="I621" s="143"/>
      <c r="J621" s="46"/>
      <c r="K621" s="46"/>
      <c r="L621" s="46"/>
      <c r="M621" s="46"/>
      <c r="N621" s="46"/>
      <c r="O621" s="46">
        <v>1</v>
      </c>
      <c r="P621" s="46"/>
      <c r="Q621" s="46"/>
      <c r="R621" s="46"/>
      <c r="S621" s="46">
        <v>1</v>
      </c>
      <c r="T621" s="46"/>
      <c r="U621" s="46"/>
      <c r="V621" s="433"/>
      <c r="W621" s="438" t="s">
        <v>1731</v>
      </c>
      <c r="X621" s="438" t="s">
        <v>1731</v>
      </c>
      <c r="Y621" s="1258"/>
      <c r="Z621" s="212" t="s">
        <v>3138</v>
      </c>
      <c r="AA621" s="61" t="s">
        <v>3774</v>
      </c>
      <c r="AB621" s="61"/>
      <c r="AC621" s="61"/>
      <c r="AD621" s="687"/>
      <c r="AE621" s="61">
        <v>2006</v>
      </c>
      <c r="AF621" s="61"/>
      <c r="AG621" s="66"/>
      <c r="AH621" s="66"/>
      <c r="AI621" s="840" t="s">
        <v>2967</v>
      </c>
      <c r="AJ621" s="141"/>
      <c r="AK621" s="61" t="s">
        <v>3722</v>
      </c>
      <c r="AL621" s="66"/>
      <c r="AM621" s="66"/>
      <c r="AN621" s="66"/>
      <c r="AO621" s="66"/>
      <c r="AP621" s="66"/>
      <c r="AQ621" s="66"/>
      <c r="AR621" s="66"/>
      <c r="AS621" s="66"/>
      <c r="AT621" s="66"/>
      <c r="AU621" s="66"/>
      <c r="AV621" s="61" t="s">
        <v>3767</v>
      </c>
      <c r="AW621" s="66"/>
      <c r="AX621" s="66"/>
      <c r="AY621" s="66"/>
      <c r="AZ621" s="46"/>
      <c r="BA621" s="46"/>
      <c r="BB621" s="147"/>
      <c r="BC621" s="46"/>
      <c r="BD621" s="1181"/>
      <c r="BE621" s="212" t="s">
        <v>3344</v>
      </c>
      <c r="BF621" s="46"/>
      <c r="BG621" s="138"/>
      <c r="BH621" s="218"/>
      <c r="BI621" s="46"/>
      <c r="BJ621" s="138"/>
      <c r="BK621" s="98"/>
      <c r="BL621" s="46"/>
      <c r="BM621" s="46"/>
      <c r="BN621" s="212"/>
      <c r="BO621" s="218"/>
      <c r="BP621" s="218"/>
      <c r="BQ621" s="218"/>
      <c r="BR621" s="66"/>
      <c r="BS621" s="218"/>
      <c r="BT621" s="146"/>
      <c r="BU621" s="66"/>
      <c r="BV621" s="66"/>
      <c r="BW621" s="212"/>
      <c r="BX621" s="66"/>
      <c r="BY621" s="218"/>
      <c r="BZ621" s="218"/>
      <c r="CA621" s="66"/>
      <c r="CB621" s="218"/>
      <c r="CC621" s="146"/>
      <c r="CD621" s="66">
        <v>3</v>
      </c>
      <c r="CE621" s="66"/>
      <c r="CF621" s="212"/>
      <c r="CG621" s="66"/>
      <c r="CH621" s="218"/>
      <c r="CI621" s="61"/>
      <c r="CJ621" s="66"/>
      <c r="CK621" s="218"/>
      <c r="CL621" s="146"/>
      <c r="CM621" s="66">
        <v>4</v>
      </c>
      <c r="CN621" s="66"/>
      <c r="CP621" s="66"/>
      <c r="CQ621" s="66"/>
      <c r="CR621" s="66"/>
      <c r="CS621" s="61"/>
      <c r="CT621" s="66"/>
      <c r="CU621" s="66"/>
      <c r="CV621" s="98"/>
      <c r="CW621" s="46"/>
      <c r="CX621" s="46"/>
    </row>
    <row r="622" spans="1:102" ht="69.75" customHeight="1" x14ac:dyDescent="0.25">
      <c r="A622" s="3">
        <v>627</v>
      </c>
      <c r="B622" s="3">
        <v>527</v>
      </c>
      <c r="C622" s="234">
        <v>527</v>
      </c>
      <c r="D622" s="925" t="s">
        <v>737</v>
      </c>
      <c r="E622" s="64" t="s">
        <v>3765</v>
      </c>
      <c r="G622" s="323">
        <v>1343</v>
      </c>
      <c r="H622" s="3">
        <v>1344</v>
      </c>
      <c r="I622" s="12">
        <v>1343</v>
      </c>
      <c r="K622" s="3">
        <v>1</v>
      </c>
      <c r="O622" s="46">
        <v>1</v>
      </c>
      <c r="P622" s="46"/>
      <c r="Q622" s="3">
        <v>1</v>
      </c>
      <c r="S622" s="46">
        <v>1</v>
      </c>
      <c r="W622" s="254" t="s">
        <v>1731</v>
      </c>
      <c r="X622" s="254" t="s">
        <v>1731</v>
      </c>
      <c r="Y622" s="1257"/>
      <c r="Z622" s="211" t="s">
        <v>3138</v>
      </c>
      <c r="AA622" s="6" t="s">
        <v>3775</v>
      </c>
      <c r="AE622" s="6">
        <v>2005</v>
      </c>
      <c r="AI622" s="576" t="s">
        <v>2967</v>
      </c>
      <c r="AK622" s="6" t="s">
        <v>3722</v>
      </c>
      <c r="AL622" s="4">
        <v>12</v>
      </c>
      <c r="AN622" s="4">
        <v>16</v>
      </c>
      <c r="AP622" s="4">
        <v>54</v>
      </c>
      <c r="AR622" s="4">
        <v>18</v>
      </c>
      <c r="AV622" s="6" t="s">
        <v>3767</v>
      </c>
      <c r="AW622" s="4">
        <v>0</v>
      </c>
      <c r="BB622" s="1244"/>
      <c r="BC622" s="3">
        <v>1</v>
      </c>
      <c r="BE622" s="211" t="s">
        <v>3344</v>
      </c>
      <c r="BF622" s="3">
        <v>0</v>
      </c>
      <c r="BL622" s="3">
        <v>1</v>
      </c>
      <c r="BN622" s="211" t="s">
        <v>3054</v>
      </c>
      <c r="BO622" s="11">
        <v>-1</v>
      </c>
      <c r="BU622" s="4">
        <v>2</v>
      </c>
      <c r="BW622" s="211" t="s">
        <v>3312</v>
      </c>
      <c r="BX622" s="4">
        <v>0</v>
      </c>
      <c r="CD622" s="4">
        <v>3</v>
      </c>
      <c r="CF622" s="211" t="s">
        <v>2979</v>
      </c>
      <c r="CG622" s="4">
        <v>1</v>
      </c>
      <c r="CM622" s="4">
        <v>4</v>
      </c>
    </row>
    <row r="623" spans="1:102" ht="40.5" customHeight="1" x14ac:dyDescent="0.25">
      <c r="A623" s="3">
        <v>628</v>
      </c>
      <c r="B623" s="3">
        <v>527</v>
      </c>
      <c r="C623" s="234">
        <v>527</v>
      </c>
      <c r="D623" s="925" t="s">
        <v>737</v>
      </c>
      <c r="E623" s="64" t="s">
        <v>2105</v>
      </c>
      <c r="G623" s="323">
        <v>1342</v>
      </c>
      <c r="H623" s="3">
        <v>1344</v>
      </c>
      <c r="I623" s="12">
        <v>1342</v>
      </c>
      <c r="K623" s="3">
        <v>1</v>
      </c>
      <c r="O623" s="46">
        <v>1</v>
      </c>
      <c r="P623" s="46"/>
      <c r="Q623" s="3">
        <v>1</v>
      </c>
      <c r="S623" s="46">
        <v>1</v>
      </c>
      <c r="W623" s="254" t="s">
        <v>1731</v>
      </c>
      <c r="X623" s="254" t="s">
        <v>1731</v>
      </c>
      <c r="Y623" s="1257"/>
      <c r="Z623" s="211" t="s">
        <v>3138</v>
      </c>
      <c r="AE623" s="6">
        <v>2005</v>
      </c>
      <c r="AI623" s="576" t="s">
        <v>2967</v>
      </c>
      <c r="AK623" s="6" t="s">
        <v>3722</v>
      </c>
      <c r="AL623" s="4">
        <v>12</v>
      </c>
      <c r="AN623" s="4">
        <v>16</v>
      </c>
      <c r="AP623" s="4">
        <v>54</v>
      </c>
      <c r="AR623" s="4">
        <v>18</v>
      </c>
      <c r="AV623" s="6" t="s">
        <v>3767</v>
      </c>
      <c r="AW623" s="4">
        <v>0</v>
      </c>
      <c r="BB623" s="1244"/>
      <c r="BC623" s="3">
        <v>1</v>
      </c>
      <c r="BE623" s="211" t="s">
        <v>3344</v>
      </c>
      <c r="BF623" s="3">
        <v>0</v>
      </c>
      <c r="BL623" s="3">
        <v>1</v>
      </c>
      <c r="BN623" s="211" t="s">
        <v>3054</v>
      </c>
      <c r="BO623" s="11">
        <v>-1.9999999999999982</v>
      </c>
      <c r="BU623" s="4">
        <v>2</v>
      </c>
      <c r="BW623" s="211" t="s">
        <v>3312</v>
      </c>
      <c r="BX623" s="4">
        <v>6</v>
      </c>
      <c r="CD623" s="4">
        <v>3</v>
      </c>
      <c r="CF623" s="211" t="s">
        <v>2979</v>
      </c>
      <c r="CG623" s="4">
        <v>-5</v>
      </c>
      <c r="CM623" s="4">
        <v>4</v>
      </c>
    </row>
    <row r="624" spans="1:102" ht="45" x14ac:dyDescent="0.25">
      <c r="A624" s="3">
        <v>629</v>
      </c>
      <c r="B624" s="3">
        <v>528</v>
      </c>
      <c r="C624" s="234">
        <v>528</v>
      </c>
      <c r="D624" s="925" t="s">
        <v>738</v>
      </c>
      <c r="E624" s="64" t="s">
        <v>3765</v>
      </c>
      <c r="G624" s="323">
        <v>123</v>
      </c>
      <c r="H624" s="3">
        <v>128</v>
      </c>
      <c r="I624" s="12">
        <v>123</v>
      </c>
      <c r="M624" s="3">
        <v>1</v>
      </c>
      <c r="O624" s="3">
        <v>1</v>
      </c>
      <c r="W624" s="254" t="s">
        <v>1731</v>
      </c>
      <c r="X624" s="254" t="s">
        <v>1731</v>
      </c>
      <c r="Y624" s="1257"/>
      <c r="Z624" s="211" t="s">
        <v>3138</v>
      </c>
      <c r="AA624" s="6" t="s">
        <v>3776</v>
      </c>
      <c r="AE624" s="6">
        <v>2007</v>
      </c>
      <c r="AI624" s="576" t="s">
        <v>2967</v>
      </c>
      <c r="AK624" s="6" t="s">
        <v>3722</v>
      </c>
      <c r="AL624" s="4">
        <v>0</v>
      </c>
      <c r="AN624" s="4">
        <v>100</v>
      </c>
      <c r="AP624" s="4">
        <v>0</v>
      </c>
      <c r="AR624" s="4">
        <v>0</v>
      </c>
      <c r="AV624" s="6" t="s">
        <v>3767</v>
      </c>
      <c r="AW624" s="4">
        <v>0</v>
      </c>
      <c r="BB624" s="1244"/>
      <c r="BC624" s="3">
        <v>1</v>
      </c>
      <c r="BE624" s="211" t="s">
        <v>3344</v>
      </c>
      <c r="BF624" s="3">
        <v>12</v>
      </c>
      <c r="BL624" s="3">
        <v>1</v>
      </c>
      <c r="BN624" s="211" t="s">
        <v>3054</v>
      </c>
      <c r="BO624" s="11">
        <v>-20</v>
      </c>
      <c r="BU624" s="4">
        <v>2</v>
      </c>
      <c r="BW624" s="211" t="s">
        <v>3312</v>
      </c>
      <c r="BX624" s="4">
        <v>3</v>
      </c>
      <c r="CD624" s="4">
        <v>3</v>
      </c>
      <c r="CF624" s="211" t="s">
        <v>2979</v>
      </c>
      <c r="CG624" s="4">
        <v>4</v>
      </c>
      <c r="CM624" s="4">
        <v>4</v>
      </c>
    </row>
    <row r="625" spans="1:102" ht="15" x14ac:dyDescent="0.25">
      <c r="A625" s="3">
        <v>630</v>
      </c>
      <c r="B625" s="3">
        <v>528</v>
      </c>
      <c r="C625" s="234">
        <v>528</v>
      </c>
      <c r="D625" s="925" t="s">
        <v>738</v>
      </c>
      <c r="E625" s="64" t="s">
        <v>2105</v>
      </c>
      <c r="G625" s="323">
        <v>124</v>
      </c>
      <c r="H625" s="3">
        <v>128</v>
      </c>
      <c r="I625" s="12">
        <v>124</v>
      </c>
      <c r="M625" s="3">
        <v>1</v>
      </c>
      <c r="O625" s="3">
        <v>1</v>
      </c>
      <c r="W625" s="254" t="s">
        <v>1731</v>
      </c>
      <c r="X625" s="254" t="s">
        <v>1731</v>
      </c>
      <c r="Y625" s="1257"/>
      <c r="Z625" s="211" t="s">
        <v>3138</v>
      </c>
      <c r="AE625" s="6">
        <v>2007</v>
      </c>
      <c r="AI625" s="576" t="s">
        <v>2967</v>
      </c>
      <c r="AK625" s="6" t="s">
        <v>3722</v>
      </c>
      <c r="AL625" s="4">
        <v>0</v>
      </c>
      <c r="AN625" s="4">
        <v>100</v>
      </c>
      <c r="AP625" s="4">
        <v>0</v>
      </c>
      <c r="AR625" s="4">
        <v>0</v>
      </c>
      <c r="AV625" s="6" t="s">
        <v>3767</v>
      </c>
      <c r="AW625" s="4">
        <v>0</v>
      </c>
      <c r="BB625" s="1244"/>
      <c r="BC625" s="3">
        <v>1</v>
      </c>
      <c r="BE625" s="211" t="s">
        <v>3344</v>
      </c>
      <c r="BF625" s="3">
        <v>12</v>
      </c>
      <c r="BL625" s="3">
        <v>1</v>
      </c>
      <c r="BN625" s="211" t="s">
        <v>3054</v>
      </c>
      <c r="BO625" s="11">
        <v>-15</v>
      </c>
      <c r="BU625" s="4">
        <v>2</v>
      </c>
      <c r="BW625" s="211" t="s">
        <v>3312</v>
      </c>
      <c r="BX625" s="4">
        <v>2</v>
      </c>
      <c r="CD625" s="4">
        <v>3</v>
      </c>
      <c r="CF625" s="211" t="s">
        <v>2979</v>
      </c>
      <c r="CG625" s="4">
        <v>2</v>
      </c>
      <c r="CM625" s="4">
        <v>4</v>
      </c>
    </row>
    <row r="626" spans="1:102" s="58" customFormat="1" ht="75" x14ac:dyDescent="0.25">
      <c r="A626" s="49">
        <v>631</v>
      </c>
      <c r="B626" s="49">
        <v>60101</v>
      </c>
      <c r="C626" s="234">
        <v>601</v>
      </c>
      <c r="D626" s="927" t="s">
        <v>739</v>
      </c>
      <c r="E626" s="937" t="s">
        <v>2127</v>
      </c>
      <c r="F626" s="210"/>
      <c r="G626" s="392">
        <v>475</v>
      </c>
      <c r="H626" s="52"/>
      <c r="I626" s="668"/>
      <c r="J626" s="49">
        <v>1</v>
      </c>
      <c r="K626" s="49"/>
      <c r="L626" s="49"/>
      <c r="M626" s="49"/>
      <c r="N626" s="49"/>
      <c r="O626" s="49">
        <v>1</v>
      </c>
      <c r="P626" s="49"/>
      <c r="Q626" s="49"/>
      <c r="R626" s="49"/>
      <c r="S626" s="49"/>
      <c r="T626" s="49"/>
      <c r="U626" s="49"/>
      <c r="V626" s="499"/>
      <c r="W626" s="254" t="s">
        <v>1731</v>
      </c>
      <c r="X626" s="254" t="s">
        <v>1731</v>
      </c>
      <c r="Y626" s="1257"/>
      <c r="Z626" s="211" t="s">
        <v>3138</v>
      </c>
      <c r="AA626" s="51" t="s">
        <v>3777</v>
      </c>
      <c r="AB626" s="51"/>
      <c r="AC626" s="51"/>
      <c r="AD626" s="366" t="s">
        <v>3778</v>
      </c>
      <c r="AE626" s="51">
        <v>2011</v>
      </c>
      <c r="AF626" s="51"/>
      <c r="AG626" s="52"/>
      <c r="AH626" s="52"/>
      <c r="AI626" s="848" t="s">
        <v>3123</v>
      </c>
      <c r="AJ626" s="183"/>
      <c r="AK626" s="51"/>
      <c r="AL626" s="52"/>
      <c r="AM626" s="52"/>
      <c r="AN626" s="52"/>
      <c r="AO626" s="52"/>
      <c r="AP626" s="52"/>
      <c r="AQ626" s="52"/>
      <c r="AR626" s="52"/>
      <c r="AS626" s="52"/>
      <c r="AT626" s="52"/>
      <c r="AU626" s="52"/>
      <c r="AV626" s="51"/>
      <c r="AW626" s="52"/>
      <c r="AX626" s="52"/>
      <c r="AY626" s="52"/>
      <c r="AZ626" s="49"/>
      <c r="BA626" s="49"/>
      <c r="BB626" s="1245"/>
      <c r="BC626" s="49"/>
      <c r="BD626" s="975"/>
      <c r="BE626" s="211"/>
      <c r="BF626" s="3"/>
      <c r="BG626" s="10"/>
      <c r="BH626" s="11"/>
      <c r="BI626" s="3"/>
      <c r="BJ626" s="10"/>
      <c r="BK626" s="13"/>
      <c r="BL626" s="3"/>
      <c r="BM626" s="3"/>
      <c r="BN626" s="211"/>
      <c r="BO626" s="11"/>
      <c r="BP626" s="11"/>
      <c r="BQ626" s="11"/>
      <c r="BR626" s="4"/>
      <c r="BS626" s="11"/>
      <c r="BT626" s="14"/>
      <c r="BU626" s="4"/>
      <c r="BV626" s="4"/>
      <c r="BW626" s="211"/>
      <c r="BX626" s="4"/>
      <c r="BY626" s="11"/>
      <c r="BZ626" s="11"/>
      <c r="CA626" s="4"/>
      <c r="CB626" s="11"/>
      <c r="CC626" s="14"/>
      <c r="CD626" s="4"/>
      <c r="CE626" s="4"/>
      <c r="CF626" s="211"/>
      <c r="CG626" s="4"/>
      <c r="CH626" s="11"/>
      <c r="CI626" s="6"/>
      <c r="CJ626" s="4"/>
      <c r="CK626" s="11"/>
      <c r="CL626" s="14"/>
      <c r="CM626" s="4"/>
      <c r="CN626" s="4"/>
      <c r="CP626" s="4"/>
      <c r="CQ626" s="4"/>
      <c r="CR626" s="4"/>
      <c r="CS626" s="6"/>
      <c r="CT626" s="4"/>
      <c r="CU626" s="4"/>
      <c r="CV626" s="13"/>
      <c r="CW626" s="3"/>
      <c r="CX626" s="3"/>
    </row>
    <row r="627" spans="1:102" s="58" customFormat="1" ht="30" x14ac:dyDescent="0.25">
      <c r="A627" s="49">
        <v>632</v>
      </c>
      <c r="B627" s="49">
        <v>60102</v>
      </c>
      <c r="C627" s="234">
        <v>601</v>
      </c>
      <c r="D627" s="927" t="s">
        <v>3779</v>
      </c>
      <c r="E627" s="937" t="s">
        <v>2137</v>
      </c>
      <c r="F627" s="210"/>
      <c r="G627" s="392">
        <v>238</v>
      </c>
      <c r="H627" s="52"/>
      <c r="I627" s="668"/>
      <c r="J627" s="49"/>
      <c r="K627" s="49"/>
      <c r="L627" s="49"/>
      <c r="M627" s="49"/>
      <c r="N627" s="49"/>
      <c r="O627" s="49"/>
      <c r="P627" s="49"/>
      <c r="Q627" s="49"/>
      <c r="R627" s="49"/>
      <c r="S627" s="49"/>
      <c r="T627" s="49"/>
      <c r="U627" s="49"/>
      <c r="V627" s="499"/>
      <c r="W627" s="254" t="s">
        <v>1731</v>
      </c>
      <c r="X627" s="254" t="s">
        <v>1731</v>
      </c>
      <c r="Y627" s="1257"/>
      <c r="Z627" s="211" t="s">
        <v>3138</v>
      </c>
      <c r="AA627" s="289"/>
      <c r="AB627" s="51"/>
      <c r="AC627" s="51"/>
      <c r="AD627" s="366" t="s">
        <v>3778</v>
      </c>
      <c r="AE627" s="51"/>
      <c r="AF627" s="51"/>
      <c r="AG627" s="52"/>
      <c r="AH627" s="52"/>
      <c r="AI627" s="848" t="s">
        <v>3123</v>
      </c>
      <c r="AJ627" s="183"/>
      <c r="AK627" s="51"/>
      <c r="AL627" s="52"/>
      <c r="AM627" s="52"/>
      <c r="AN627" s="52"/>
      <c r="AO627" s="52"/>
      <c r="AP627" s="52"/>
      <c r="AQ627" s="52"/>
      <c r="AR627" s="52"/>
      <c r="AS627" s="52"/>
      <c r="AT627" s="52"/>
      <c r="AU627" s="52"/>
      <c r="AV627" s="51"/>
      <c r="AW627" s="52"/>
      <c r="AX627" s="52"/>
      <c r="AY627" s="52"/>
      <c r="AZ627" s="49"/>
      <c r="BA627" s="49"/>
      <c r="BB627" s="1245"/>
      <c r="BC627" s="49"/>
      <c r="BD627" s="975"/>
      <c r="BE627" s="211"/>
      <c r="BF627" s="3"/>
      <c r="BG627" s="10"/>
      <c r="BH627" s="11"/>
      <c r="BI627" s="3"/>
      <c r="BJ627" s="10"/>
      <c r="BK627" s="13"/>
      <c r="BL627" s="3"/>
      <c r="BM627" s="3"/>
      <c r="BN627" s="211"/>
      <c r="BO627" s="11"/>
      <c r="BP627" s="11"/>
      <c r="BQ627" s="11"/>
      <c r="BR627" s="4"/>
      <c r="BS627" s="11"/>
      <c r="BT627" s="14"/>
      <c r="BU627" s="4"/>
      <c r="BV627" s="4"/>
      <c r="BW627" s="211"/>
      <c r="BX627" s="4"/>
      <c r="BY627" s="11"/>
      <c r="BZ627" s="11"/>
      <c r="CA627" s="4"/>
      <c r="CB627" s="11"/>
      <c r="CC627" s="14"/>
      <c r="CD627" s="4"/>
      <c r="CE627" s="4"/>
      <c r="CF627" s="211"/>
      <c r="CG627" s="4"/>
      <c r="CH627" s="11"/>
      <c r="CI627" s="6"/>
      <c r="CJ627" s="4"/>
      <c r="CK627" s="11"/>
      <c r="CL627" s="14"/>
      <c r="CM627" s="4"/>
      <c r="CN627" s="4"/>
      <c r="CP627" s="4"/>
      <c r="CQ627" s="4"/>
      <c r="CR627" s="4"/>
      <c r="CS627" s="6"/>
      <c r="CT627" s="4"/>
      <c r="CU627" s="4"/>
      <c r="CV627" s="13"/>
      <c r="CW627" s="3"/>
      <c r="CX627" s="3"/>
    </row>
    <row r="628" spans="1:102" s="58" customFormat="1" ht="75" x14ac:dyDescent="0.25">
      <c r="A628" s="49">
        <v>633</v>
      </c>
      <c r="B628" s="49">
        <v>603</v>
      </c>
      <c r="C628" s="234">
        <v>603</v>
      </c>
      <c r="D628" s="927" t="s">
        <v>3780</v>
      </c>
      <c r="E628" s="937"/>
      <c r="F628" s="210"/>
      <c r="G628" s="374">
        <v>7107</v>
      </c>
      <c r="H628" s="49"/>
      <c r="I628" s="137"/>
      <c r="J628" s="49">
        <v>1</v>
      </c>
      <c r="K628" s="49"/>
      <c r="L628" s="49"/>
      <c r="M628" s="49"/>
      <c r="N628" s="49"/>
      <c r="O628" s="49">
        <v>1</v>
      </c>
      <c r="P628" s="49"/>
      <c r="Q628" s="49"/>
      <c r="R628" s="49"/>
      <c r="S628" s="49"/>
      <c r="T628" s="49"/>
      <c r="U628" s="49"/>
      <c r="V628" s="499"/>
      <c r="W628" s="254" t="s">
        <v>1731</v>
      </c>
      <c r="X628" s="254" t="s">
        <v>1731</v>
      </c>
      <c r="Y628" s="1257"/>
      <c r="Z628" s="211" t="s">
        <v>3138</v>
      </c>
      <c r="AA628" s="62" t="s">
        <v>3777</v>
      </c>
      <c r="AB628" s="51"/>
      <c r="AC628" s="51"/>
      <c r="AD628" s="366" t="s">
        <v>3781</v>
      </c>
      <c r="AE628" s="51"/>
      <c r="AF628" s="51"/>
      <c r="AG628" s="52"/>
      <c r="AH628" s="52"/>
      <c r="AI628" s="848" t="s">
        <v>2967</v>
      </c>
      <c r="AJ628" s="183"/>
      <c r="AK628" s="51" t="s">
        <v>3722</v>
      </c>
      <c r="AL628" s="52"/>
      <c r="AM628" s="52"/>
      <c r="AN628" s="52"/>
      <c r="AO628" s="52"/>
      <c r="AP628" s="52"/>
      <c r="AQ628" s="52"/>
      <c r="AR628" s="52">
        <v>43.8</v>
      </c>
      <c r="AS628" s="52"/>
      <c r="AT628" s="52"/>
      <c r="AU628" s="52"/>
      <c r="AV628" s="51"/>
      <c r="AW628" s="52"/>
      <c r="AX628" s="52"/>
      <c r="AY628" s="52"/>
      <c r="AZ628" s="49"/>
      <c r="BA628" s="49"/>
      <c r="BB628" s="1245"/>
      <c r="BC628" s="49">
        <v>1</v>
      </c>
      <c r="BD628" s="975"/>
      <c r="BE628" s="211"/>
      <c r="BF628" s="3"/>
      <c r="BG628" s="10"/>
      <c r="BH628" s="11"/>
      <c r="BI628" s="3"/>
      <c r="BJ628" s="10"/>
      <c r="BK628" s="13"/>
      <c r="BL628" s="3"/>
      <c r="BM628" s="3"/>
      <c r="BN628" s="211"/>
      <c r="BO628" s="11"/>
      <c r="BP628" s="11"/>
      <c r="BQ628" s="11"/>
      <c r="BR628" s="4"/>
      <c r="BS628" s="11"/>
      <c r="BT628" s="14"/>
      <c r="BU628" s="4"/>
      <c r="BV628" s="4"/>
      <c r="BW628" s="211"/>
      <c r="BX628" s="4"/>
      <c r="BY628" s="11"/>
      <c r="BZ628" s="11"/>
      <c r="CA628" s="4"/>
      <c r="CB628" s="11"/>
      <c r="CC628" s="14"/>
      <c r="CD628" s="4"/>
      <c r="CE628" s="4"/>
      <c r="CF628" s="211" t="s">
        <v>2979</v>
      </c>
      <c r="CG628" s="4">
        <v>2.1000000000000014</v>
      </c>
      <c r="CH628" s="11"/>
      <c r="CI628" s="6"/>
      <c r="CJ628" s="4"/>
      <c r="CK628" s="11"/>
      <c r="CL628" s="14">
        <v>4</v>
      </c>
      <c r="CM628" s="4"/>
      <c r="CN628" s="4"/>
      <c r="CP628" s="4"/>
      <c r="CQ628" s="4"/>
      <c r="CR628" s="4"/>
      <c r="CS628" s="6"/>
      <c r="CT628" s="4"/>
      <c r="CU628" s="4"/>
      <c r="CV628" s="13"/>
      <c r="CW628" s="3"/>
      <c r="CX628" s="3"/>
    </row>
    <row r="629" spans="1:102" ht="75" x14ac:dyDescent="0.25">
      <c r="A629" s="3">
        <v>634</v>
      </c>
      <c r="B629" s="3">
        <v>604</v>
      </c>
      <c r="C629" s="234">
        <v>60401</v>
      </c>
      <c r="D629" s="925" t="s">
        <v>744</v>
      </c>
      <c r="E629" s="64" t="s">
        <v>3782</v>
      </c>
      <c r="G629" s="317">
        <v>638</v>
      </c>
      <c r="H629" s="4"/>
      <c r="I629" s="633"/>
      <c r="J629" s="3">
        <v>1</v>
      </c>
      <c r="O629" s="3">
        <v>1</v>
      </c>
      <c r="W629" s="254" t="s">
        <v>1731</v>
      </c>
      <c r="X629" s="254" t="s">
        <v>1731</v>
      </c>
      <c r="Y629" s="1257"/>
      <c r="Z629" s="211" t="s">
        <v>3138</v>
      </c>
      <c r="AA629" s="6" t="s">
        <v>3777</v>
      </c>
      <c r="AB629" s="6" t="s">
        <v>3783</v>
      </c>
      <c r="AD629" s="230" t="s">
        <v>3778</v>
      </c>
      <c r="AI629" s="576" t="s">
        <v>3145</v>
      </c>
      <c r="AK629" s="6" t="s">
        <v>3784</v>
      </c>
      <c r="AL629" s="4">
        <v>301</v>
      </c>
      <c r="AP629" s="4">
        <v>10</v>
      </c>
      <c r="AR629" s="4">
        <v>54</v>
      </c>
      <c r="AT629" s="4">
        <v>10.3</v>
      </c>
      <c r="BB629" s="1244"/>
      <c r="BH629" s="11" t="s">
        <v>3785</v>
      </c>
      <c r="BI629" s="223">
        <v>8.4929024463908185</v>
      </c>
      <c r="BL629" s="3">
        <v>10</v>
      </c>
      <c r="BZ629" s="11" t="s">
        <v>3049</v>
      </c>
      <c r="CA629" s="4">
        <v>50</v>
      </c>
      <c r="CD629" s="4">
        <v>30</v>
      </c>
      <c r="CF629" s="211" t="s">
        <v>3782</v>
      </c>
      <c r="CG629" s="4">
        <v>-0.10000000000000142</v>
      </c>
      <c r="CM629" s="4">
        <v>4</v>
      </c>
      <c r="CW629" s="3">
        <v>2</v>
      </c>
    </row>
    <row r="630" spans="1:102" s="331" customFormat="1" ht="30" x14ac:dyDescent="0.25">
      <c r="A630" s="269">
        <v>635</v>
      </c>
      <c r="B630" s="269">
        <v>604</v>
      </c>
      <c r="C630" s="234">
        <v>60401</v>
      </c>
      <c r="D630" s="928" t="s">
        <v>744</v>
      </c>
      <c r="E630" s="332" t="s">
        <v>3786</v>
      </c>
      <c r="F630" s="733"/>
      <c r="G630" s="363">
        <v>698</v>
      </c>
      <c r="H630" s="328"/>
      <c r="I630" s="736"/>
      <c r="J630" s="269"/>
      <c r="K630" s="269"/>
      <c r="L630" s="269"/>
      <c r="M630" s="269"/>
      <c r="N630" s="269"/>
      <c r="O630" s="269"/>
      <c r="P630" s="269"/>
      <c r="Q630" s="269"/>
      <c r="R630" s="269"/>
      <c r="S630" s="269"/>
      <c r="T630" s="269"/>
      <c r="U630" s="269"/>
      <c r="V630" s="670"/>
      <c r="W630" s="440" t="s">
        <v>1731</v>
      </c>
      <c r="X630" s="440" t="s">
        <v>1731</v>
      </c>
      <c r="Y630" s="1260"/>
      <c r="Z630" s="326"/>
      <c r="AA630" s="361"/>
      <c r="AB630" s="275"/>
      <c r="AC630" s="275"/>
      <c r="AD630" s="690"/>
      <c r="AE630" s="275"/>
      <c r="AF630" s="275"/>
      <c r="AG630" s="328"/>
      <c r="AH630" s="328"/>
      <c r="AI630" s="844" t="s">
        <v>3145</v>
      </c>
      <c r="AJ630" s="334"/>
      <c r="AK630" s="275" t="s">
        <v>3787</v>
      </c>
      <c r="AL630" s="328">
        <v>385</v>
      </c>
      <c r="AM630" s="328"/>
      <c r="AN630" s="328"/>
      <c r="AO630" s="328"/>
      <c r="AP630" s="328">
        <v>13</v>
      </c>
      <c r="AQ630" s="328"/>
      <c r="AR630" s="328">
        <v>52</v>
      </c>
      <c r="AS630" s="328"/>
      <c r="AT630" s="328">
        <v>7.8</v>
      </c>
      <c r="AU630" s="328"/>
      <c r="AV630" s="275"/>
      <c r="AW630" s="328"/>
      <c r="AX630" s="328"/>
      <c r="AY630" s="328"/>
      <c r="AZ630" s="269"/>
      <c r="BA630" s="269"/>
      <c r="BB630" s="1246"/>
      <c r="BC630" s="269"/>
      <c r="BD630" s="1247">
        <v>1</v>
      </c>
      <c r="BE630" s="290"/>
      <c r="BF630" s="278"/>
      <c r="BG630" s="756"/>
      <c r="BH630" s="757"/>
      <c r="BI630" s="278"/>
      <c r="BJ630" s="756"/>
      <c r="BK630" s="286"/>
      <c r="BL630" s="278">
        <v>10</v>
      </c>
      <c r="BM630" s="278"/>
      <c r="BN630" s="290"/>
      <c r="BO630" s="757"/>
      <c r="BP630" s="757"/>
      <c r="BQ630" s="757"/>
      <c r="BR630" s="293"/>
      <c r="BS630" s="757"/>
      <c r="BT630" s="758"/>
      <c r="BU630" s="293"/>
      <c r="BV630" s="293"/>
      <c r="BW630" s="290"/>
      <c r="BX630" s="293"/>
      <c r="BY630" s="757"/>
      <c r="BZ630" s="757" t="s">
        <v>3049</v>
      </c>
      <c r="CA630" s="293">
        <v>30.76923076923077</v>
      </c>
      <c r="CB630" s="757"/>
      <c r="CC630" s="758"/>
      <c r="CD630" s="293">
        <v>30</v>
      </c>
      <c r="CE630" s="293"/>
      <c r="CF630" s="290" t="s">
        <v>3786</v>
      </c>
      <c r="CG630" s="293"/>
      <c r="CH630" s="757"/>
      <c r="CI630" s="282"/>
      <c r="CJ630" s="293"/>
      <c r="CK630" s="757"/>
      <c r="CL630" s="758"/>
      <c r="CM630" s="293">
        <v>4</v>
      </c>
      <c r="CN630" s="293"/>
      <c r="CP630" s="293"/>
      <c r="CQ630" s="293"/>
      <c r="CR630" s="293"/>
      <c r="CS630" s="282"/>
      <c r="CT630" s="293"/>
      <c r="CU630" s="293"/>
      <c r="CV630" s="286"/>
      <c r="CW630" s="278">
        <v>2</v>
      </c>
      <c r="CX630" s="278"/>
    </row>
    <row r="631" spans="1:102" ht="75" x14ac:dyDescent="0.25">
      <c r="A631" s="3">
        <v>636</v>
      </c>
      <c r="B631" s="3">
        <v>604</v>
      </c>
      <c r="C631" s="234">
        <v>60402</v>
      </c>
      <c r="D631" s="925" t="s">
        <v>744</v>
      </c>
      <c r="E631" s="64" t="s">
        <v>3788</v>
      </c>
      <c r="G631" s="317">
        <v>638</v>
      </c>
      <c r="H631" s="4"/>
      <c r="I631" s="633"/>
      <c r="J631" s="3">
        <v>1</v>
      </c>
      <c r="O631" s="3">
        <v>1</v>
      </c>
      <c r="W631" s="254" t="s">
        <v>1731</v>
      </c>
      <c r="X631" s="254" t="s">
        <v>1731</v>
      </c>
      <c r="Y631" s="1257"/>
      <c r="Z631" s="211" t="s">
        <v>3138</v>
      </c>
      <c r="AA631" s="6" t="s">
        <v>3777</v>
      </c>
      <c r="AD631" s="230" t="s">
        <v>3778</v>
      </c>
      <c r="AI631" s="576" t="s">
        <v>3145</v>
      </c>
      <c r="AK631" s="6" t="s">
        <v>3787</v>
      </c>
      <c r="AL631" s="4">
        <v>301</v>
      </c>
      <c r="AP631" s="4">
        <v>10</v>
      </c>
      <c r="AR631" s="4">
        <v>54</v>
      </c>
      <c r="AT631" s="4">
        <v>10.3</v>
      </c>
      <c r="BB631" s="1244"/>
      <c r="BH631" s="11" t="s">
        <v>3785</v>
      </c>
      <c r="BI631" s="978">
        <v>3.5940803382663851</v>
      </c>
      <c r="BL631" s="3">
        <v>10</v>
      </c>
      <c r="BZ631" s="11" t="s">
        <v>3049</v>
      </c>
      <c r="CA631" s="4">
        <v>220.00000000000003</v>
      </c>
      <c r="CD631" s="4">
        <v>30</v>
      </c>
      <c r="CF631" s="211" t="s">
        <v>3788</v>
      </c>
      <c r="CG631" s="4">
        <v>7.5999999999999979</v>
      </c>
      <c r="CM631" s="4">
        <v>4</v>
      </c>
      <c r="CW631" s="3">
        <v>2</v>
      </c>
    </row>
    <row r="632" spans="1:102" s="331" customFormat="1" ht="30" x14ac:dyDescent="0.25">
      <c r="A632" s="269">
        <v>637</v>
      </c>
      <c r="B632" s="269">
        <v>604</v>
      </c>
      <c r="C632" s="234">
        <v>60402</v>
      </c>
      <c r="D632" s="928" t="s">
        <v>744</v>
      </c>
      <c r="E632" s="332" t="s">
        <v>3789</v>
      </c>
      <c r="F632" s="733"/>
      <c r="G632" s="363">
        <v>698</v>
      </c>
      <c r="H632" s="328"/>
      <c r="I632" s="736"/>
      <c r="J632" s="269"/>
      <c r="K632" s="269"/>
      <c r="L632" s="269"/>
      <c r="M632" s="269"/>
      <c r="N632" s="269"/>
      <c r="O632" s="269"/>
      <c r="P632" s="269"/>
      <c r="Q632" s="269"/>
      <c r="R632" s="269"/>
      <c r="S632" s="269"/>
      <c r="T632" s="269"/>
      <c r="U632" s="269"/>
      <c r="V632" s="670"/>
      <c r="W632" s="440" t="s">
        <v>1731</v>
      </c>
      <c r="X632" s="440" t="s">
        <v>1731</v>
      </c>
      <c r="Y632" s="1260"/>
      <c r="Z632" s="326"/>
      <c r="AA632" s="361"/>
      <c r="AB632" s="275"/>
      <c r="AC632" s="275"/>
      <c r="AD632" s="690"/>
      <c r="AE632" s="275"/>
      <c r="AF632" s="275"/>
      <c r="AG632" s="328"/>
      <c r="AH632" s="328"/>
      <c r="AI632" s="844" t="s">
        <v>3145</v>
      </c>
      <c r="AJ632" s="334"/>
      <c r="AK632" s="275" t="s">
        <v>3787</v>
      </c>
      <c r="AL632" s="328">
        <v>385</v>
      </c>
      <c r="AM632" s="328"/>
      <c r="AN632" s="328"/>
      <c r="AO632" s="328"/>
      <c r="AP632" s="328">
        <v>13</v>
      </c>
      <c r="AQ632" s="328"/>
      <c r="AR632" s="328">
        <v>52</v>
      </c>
      <c r="AS632" s="328"/>
      <c r="AT632" s="328">
        <v>7.8</v>
      </c>
      <c r="AU632" s="328"/>
      <c r="AV632" s="275"/>
      <c r="AW632" s="328"/>
      <c r="AX632" s="328"/>
      <c r="AY632" s="328"/>
      <c r="AZ632" s="269"/>
      <c r="BA632" s="269"/>
      <c r="BB632" s="1246"/>
      <c r="BC632" s="269"/>
      <c r="BD632" s="1247">
        <v>1</v>
      </c>
      <c r="BE632" s="290"/>
      <c r="BF632" s="278"/>
      <c r="BG632" s="756"/>
      <c r="BH632" s="757"/>
      <c r="BI632" s="278"/>
      <c r="BJ632" s="756"/>
      <c r="BK632" s="286"/>
      <c r="BL632" s="278">
        <v>10</v>
      </c>
      <c r="BM632" s="278"/>
      <c r="BN632" s="290"/>
      <c r="BO632" s="757"/>
      <c r="BP632" s="757"/>
      <c r="BQ632" s="757"/>
      <c r="BR632" s="293"/>
      <c r="BS632" s="757"/>
      <c r="BT632" s="758"/>
      <c r="BU632" s="293"/>
      <c r="BV632" s="293"/>
      <c r="BW632" s="290"/>
      <c r="BX632" s="293"/>
      <c r="BY632" s="757"/>
      <c r="BZ632" s="757" t="s">
        <v>3049</v>
      </c>
      <c r="CA632" s="293">
        <v>0</v>
      </c>
      <c r="CB632" s="757"/>
      <c r="CC632" s="758"/>
      <c r="CD632" s="293">
        <v>30</v>
      </c>
      <c r="CE632" s="293"/>
      <c r="CF632" s="290" t="s">
        <v>3789</v>
      </c>
      <c r="CG632" s="293"/>
      <c r="CH632" s="757"/>
      <c r="CI632" s="282"/>
      <c r="CJ632" s="293"/>
      <c r="CK632" s="757"/>
      <c r="CL632" s="758"/>
      <c r="CM632" s="293">
        <v>4</v>
      </c>
      <c r="CN632" s="293"/>
      <c r="CP632" s="293"/>
      <c r="CQ632" s="293"/>
      <c r="CR632" s="293"/>
      <c r="CS632" s="282"/>
      <c r="CT632" s="293"/>
      <c r="CU632" s="293"/>
      <c r="CV632" s="286"/>
      <c r="CW632" s="278">
        <v>2</v>
      </c>
      <c r="CX632" s="278"/>
    </row>
    <row r="633" spans="1:102" ht="111.75" customHeight="1" x14ac:dyDescent="0.25">
      <c r="A633" s="3">
        <v>638</v>
      </c>
      <c r="B633" s="3">
        <v>605</v>
      </c>
      <c r="C633" s="234">
        <v>605</v>
      </c>
      <c r="D633" s="925" t="s">
        <v>746</v>
      </c>
      <c r="E633" s="64" t="s">
        <v>3175</v>
      </c>
      <c r="G633" s="317">
        <v>515</v>
      </c>
      <c r="H633" s="4"/>
      <c r="I633" s="633"/>
      <c r="J633" s="49">
        <v>1</v>
      </c>
      <c r="K633" s="49"/>
      <c r="L633" s="49"/>
      <c r="M633" s="3">
        <v>1</v>
      </c>
      <c r="N633" s="49"/>
      <c r="O633" s="49">
        <v>1</v>
      </c>
      <c r="P633" s="49"/>
      <c r="Q633" s="49"/>
      <c r="R633" s="49"/>
      <c r="S633" s="49">
        <v>1</v>
      </c>
      <c r="T633" s="49"/>
      <c r="U633" s="49"/>
      <c r="V633" s="499"/>
      <c r="W633" s="254" t="s">
        <v>1731</v>
      </c>
      <c r="X633" s="254" t="s">
        <v>1731</v>
      </c>
      <c r="Y633" s="1257"/>
      <c r="Z633" s="211" t="s">
        <v>3138</v>
      </c>
      <c r="AA633" s="6" t="s">
        <v>3790</v>
      </c>
      <c r="AB633" s="6" t="s">
        <v>3791</v>
      </c>
      <c r="AC633" s="6" t="s">
        <v>3792</v>
      </c>
      <c r="AD633" s="230" t="s">
        <v>2994</v>
      </c>
      <c r="AI633" s="576" t="s">
        <v>3145</v>
      </c>
      <c r="AK633" s="6" t="s">
        <v>3793</v>
      </c>
      <c r="AL633" s="4">
        <v>7.5</v>
      </c>
      <c r="AN633" s="4">
        <v>4.0999999999999996</v>
      </c>
      <c r="AP633" s="4">
        <v>77.3</v>
      </c>
      <c r="AR633" s="4">
        <v>11.1</v>
      </c>
      <c r="AT633" s="4">
        <v>87.8</v>
      </c>
      <c r="AU633" s="4" t="s">
        <v>3794</v>
      </c>
      <c r="BB633" s="1244"/>
      <c r="BC633" s="3">
        <v>1</v>
      </c>
      <c r="CF633" s="211" t="s">
        <v>3175</v>
      </c>
      <c r="CG633" s="4">
        <v>1</v>
      </c>
      <c r="CL633" s="14">
        <v>4</v>
      </c>
    </row>
    <row r="634" spans="1:102" s="331" customFormat="1" ht="25.5" x14ac:dyDescent="0.25">
      <c r="A634" s="269">
        <v>639</v>
      </c>
      <c r="B634" s="269">
        <v>605</v>
      </c>
      <c r="C634" s="234">
        <v>605</v>
      </c>
      <c r="D634" s="928" t="s">
        <v>746</v>
      </c>
      <c r="E634" s="332" t="s">
        <v>3795</v>
      </c>
      <c r="F634" s="733"/>
      <c r="G634" s="363">
        <v>545</v>
      </c>
      <c r="H634" s="328"/>
      <c r="I634" s="736"/>
      <c r="J634" s="269"/>
      <c r="K634" s="269"/>
      <c r="L634" s="269"/>
      <c r="M634" s="269"/>
      <c r="N634" s="269"/>
      <c r="O634" s="269"/>
      <c r="P634" s="269"/>
      <c r="Q634" s="269"/>
      <c r="R634" s="269"/>
      <c r="S634" s="269"/>
      <c r="T634" s="269"/>
      <c r="U634" s="269"/>
      <c r="V634" s="670"/>
      <c r="W634" s="440" t="s">
        <v>1731</v>
      </c>
      <c r="X634" s="440" t="s">
        <v>1731</v>
      </c>
      <c r="Y634" s="1260"/>
      <c r="Z634" s="326" t="s">
        <v>3138</v>
      </c>
      <c r="AA634" s="275"/>
      <c r="AB634" s="275"/>
      <c r="AC634" s="275"/>
      <c r="AD634" s="690" t="s">
        <v>2994</v>
      </c>
      <c r="AE634" s="275"/>
      <c r="AF634" s="275"/>
      <c r="AG634" s="328"/>
      <c r="AH634" s="328"/>
      <c r="AI634" s="844" t="s">
        <v>3145</v>
      </c>
      <c r="AJ634" s="334"/>
      <c r="AK634" s="275" t="s">
        <v>3793</v>
      </c>
      <c r="AL634" s="328">
        <v>8.6999999999999993</v>
      </c>
      <c r="AM634" s="328"/>
      <c r="AN634" s="328">
        <v>7.6</v>
      </c>
      <c r="AO634" s="328"/>
      <c r="AP634" s="328">
        <v>68.2</v>
      </c>
      <c r="AQ634" s="328"/>
      <c r="AR634" s="328">
        <v>15.5</v>
      </c>
      <c r="AS634" s="328"/>
      <c r="AT634" s="328">
        <v>84.3</v>
      </c>
      <c r="AU634" s="328" t="s">
        <v>3796</v>
      </c>
      <c r="AV634" s="275"/>
      <c r="AW634" s="328"/>
      <c r="AX634" s="328"/>
      <c r="AY634" s="328"/>
      <c r="AZ634" s="269"/>
      <c r="BA634" s="269"/>
      <c r="BB634" s="1246"/>
      <c r="BC634" s="269"/>
      <c r="BD634" s="1247">
        <v>1</v>
      </c>
      <c r="BE634" s="290"/>
      <c r="BF634" s="278"/>
      <c r="BG634" s="756"/>
      <c r="BH634" s="757"/>
      <c r="BI634" s="278"/>
      <c r="BJ634" s="756"/>
      <c r="BK634" s="286"/>
      <c r="BL634" s="278"/>
      <c r="BM634" s="278"/>
      <c r="BN634" s="290"/>
      <c r="BO634" s="757"/>
      <c r="BP634" s="757"/>
      <c r="BQ634" s="757"/>
      <c r="BR634" s="293"/>
      <c r="BS634" s="757"/>
      <c r="BT634" s="758"/>
      <c r="BU634" s="293"/>
      <c r="BV634" s="293"/>
      <c r="BW634" s="290"/>
      <c r="BX634" s="293"/>
      <c r="BY634" s="757"/>
      <c r="BZ634" s="757"/>
      <c r="CA634" s="293"/>
      <c r="CB634" s="757"/>
      <c r="CC634" s="758"/>
      <c r="CD634" s="293"/>
      <c r="CE634" s="293"/>
      <c r="CF634" s="290" t="s">
        <v>3795</v>
      </c>
      <c r="CG634" s="293"/>
      <c r="CH634" s="757"/>
      <c r="CI634" s="282"/>
      <c r="CJ634" s="293"/>
      <c r="CK634" s="757"/>
      <c r="CL634" s="758"/>
      <c r="CM634" s="293"/>
      <c r="CN634" s="293"/>
      <c r="CP634" s="293"/>
      <c r="CQ634" s="293"/>
      <c r="CR634" s="293"/>
      <c r="CS634" s="282"/>
      <c r="CT634" s="293"/>
      <c r="CU634" s="293"/>
      <c r="CV634" s="286"/>
      <c r="CW634" s="278"/>
      <c r="CX634" s="278"/>
    </row>
    <row r="635" spans="1:102" ht="75" x14ac:dyDescent="0.25">
      <c r="A635" s="3">
        <v>640</v>
      </c>
      <c r="B635" s="3">
        <v>606</v>
      </c>
      <c r="C635" s="234">
        <v>60601</v>
      </c>
      <c r="D635" s="925" t="s">
        <v>3797</v>
      </c>
      <c r="E635" s="64" t="s">
        <v>3782</v>
      </c>
      <c r="G635" s="367">
        <v>47</v>
      </c>
      <c r="H635" s="4">
        <v>51</v>
      </c>
      <c r="I635" s="633">
        <v>47</v>
      </c>
      <c r="J635" s="49"/>
      <c r="M635" s="49"/>
      <c r="Q635" s="3">
        <v>1</v>
      </c>
      <c r="T635" s="3">
        <v>1</v>
      </c>
      <c r="W635" s="254" t="s">
        <v>1731</v>
      </c>
      <c r="X635" s="254" t="s">
        <v>1731</v>
      </c>
      <c r="Y635" s="1257"/>
      <c r="Z635" s="211" t="s">
        <v>3138</v>
      </c>
      <c r="AA635" s="6" t="s">
        <v>3798</v>
      </c>
      <c r="AB635" s="6" t="s">
        <v>3799</v>
      </c>
      <c r="AC635" s="6" t="s">
        <v>3800</v>
      </c>
      <c r="AD635" s="230" t="s">
        <v>3801</v>
      </c>
      <c r="AE635" s="6" t="s">
        <v>3802</v>
      </c>
      <c r="AI635" s="576" t="s">
        <v>3145</v>
      </c>
      <c r="AK635" s="6" t="s">
        <v>3803</v>
      </c>
      <c r="AT635" s="4">
        <v>55</v>
      </c>
      <c r="AU635" s="4" t="s">
        <v>3804</v>
      </c>
      <c r="BB635" s="1244"/>
      <c r="BC635" s="3">
        <v>1</v>
      </c>
      <c r="CF635" s="211" t="s">
        <v>3782</v>
      </c>
      <c r="CG635" s="4">
        <v>25</v>
      </c>
      <c r="CI635" s="6" t="s">
        <v>3805</v>
      </c>
      <c r="CJ635" s="4">
        <v>10</v>
      </c>
      <c r="CM635" s="4">
        <v>440</v>
      </c>
    </row>
    <row r="636" spans="1:102" s="331" customFormat="1" ht="30" x14ac:dyDescent="0.25">
      <c r="A636" s="269">
        <v>641</v>
      </c>
      <c r="B636" s="269">
        <v>606</v>
      </c>
      <c r="C636" s="234">
        <v>60601</v>
      </c>
      <c r="D636" s="928" t="s">
        <v>3797</v>
      </c>
      <c r="E636" s="332" t="s">
        <v>3786</v>
      </c>
      <c r="F636" s="733"/>
      <c r="G636" s="368">
        <v>28</v>
      </c>
      <c r="H636" s="328">
        <v>29</v>
      </c>
      <c r="I636" s="736">
        <v>28</v>
      </c>
      <c r="J636" s="269"/>
      <c r="K636" s="269"/>
      <c r="L636" s="269"/>
      <c r="M636" s="269"/>
      <c r="N636" s="269"/>
      <c r="O636" s="269"/>
      <c r="P636" s="269"/>
      <c r="Q636" s="269"/>
      <c r="R636" s="269"/>
      <c r="S636" s="269"/>
      <c r="T636" s="269"/>
      <c r="U636" s="269"/>
      <c r="V636" s="670"/>
      <c r="W636" s="440" t="s">
        <v>1731</v>
      </c>
      <c r="X636" s="440" t="s">
        <v>1731</v>
      </c>
      <c r="Y636" s="1260"/>
      <c r="Z636" s="326" t="s">
        <v>3138</v>
      </c>
      <c r="AA636" s="275"/>
      <c r="AB636" s="275"/>
      <c r="AC636" s="275"/>
      <c r="AD636" s="690" t="s">
        <v>3801</v>
      </c>
      <c r="AE636" s="275"/>
      <c r="AF636" s="275"/>
      <c r="AG636" s="328"/>
      <c r="AH636" s="328"/>
      <c r="AI636" s="844" t="s">
        <v>3145</v>
      </c>
      <c r="AJ636" s="334"/>
      <c r="AK636" s="275" t="s">
        <v>3803</v>
      </c>
      <c r="AL636" s="328"/>
      <c r="AM636" s="328"/>
      <c r="AN636" s="328"/>
      <c r="AO636" s="328"/>
      <c r="AP636" s="328"/>
      <c r="AQ636" s="328"/>
      <c r="AR636" s="328"/>
      <c r="AS636" s="328"/>
      <c r="AT636" s="328">
        <v>82.9</v>
      </c>
      <c r="AU636" s="328" t="s">
        <v>3806</v>
      </c>
      <c r="AV636" s="275"/>
      <c r="AW636" s="328"/>
      <c r="AX636" s="328"/>
      <c r="AY636" s="328"/>
      <c r="AZ636" s="269"/>
      <c r="BA636" s="269"/>
      <c r="BB636" s="1246"/>
      <c r="BC636" s="269"/>
      <c r="BD636" s="1247">
        <v>1</v>
      </c>
      <c r="BE636" s="290"/>
      <c r="BF636" s="278"/>
      <c r="BG636" s="756"/>
      <c r="BH636" s="757"/>
      <c r="BI636" s="278"/>
      <c r="BJ636" s="756"/>
      <c r="BK636" s="286"/>
      <c r="BL636" s="278"/>
      <c r="BM636" s="278"/>
      <c r="BN636" s="290"/>
      <c r="BO636" s="757"/>
      <c r="BP636" s="757"/>
      <c r="BQ636" s="757"/>
      <c r="BR636" s="293"/>
      <c r="BS636" s="757"/>
      <c r="BT636" s="758"/>
      <c r="BU636" s="293"/>
      <c r="BV636" s="293"/>
      <c r="BW636" s="290"/>
      <c r="BX636" s="293"/>
      <c r="BY636" s="757"/>
      <c r="BZ636" s="757"/>
      <c r="CA636" s="293"/>
      <c r="CB636" s="757"/>
      <c r="CC636" s="758"/>
      <c r="CD636" s="293"/>
      <c r="CE636" s="293"/>
      <c r="CF636" s="290" t="s">
        <v>3786</v>
      </c>
      <c r="CG636" s="293"/>
      <c r="CH636" s="757"/>
      <c r="CI636" s="282"/>
      <c r="CJ636" s="293"/>
      <c r="CK636" s="757"/>
      <c r="CL636" s="758"/>
      <c r="CM636" s="293"/>
      <c r="CN636" s="293"/>
      <c r="CP636" s="293"/>
      <c r="CQ636" s="293"/>
      <c r="CR636" s="293"/>
      <c r="CS636" s="282"/>
      <c r="CT636" s="293"/>
      <c r="CU636" s="293"/>
      <c r="CV636" s="286"/>
      <c r="CW636" s="278"/>
      <c r="CX636" s="278"/>
    </row>
    <row r="637" spans="1:102" ht="75" x14ac:dyDescent="0.25">
      <c r="A637" s="3">
        <v>642</v>
      </c>
      <c r="B637" s="3">
        <v>606</v>
      </c>
      <c r="C637" s="234">
        <v>60602</v>
      </c>
      <c r="D637" s="925" t="s">
        <v>3797</v>
      </c>
      <c r="E637" s="64" t="s">
        <v>3807</v>
      </c>
      <c r="G637" s="367">
        <v>50</v>
      </c>
      <c r="H637" s="4">
        <v>51</v>
      </c>
      <c r="I637" s="633">
        <v>50</v>
      </c>
      <c r="J637" s="49"/>
      <c r="M637" s="49"/>
      <c r="Q637" s="3">
        <v>1</v>
      </c>
      <c r="T637" s="3">
        <v>1</v>
      </c>
      <c r="W637" s="254" t="s">
        <v>1731</v>
      </c>
      <c r="X637" s="254" t="s">
        <v>1731</v>
      </c>
      <c r="Y637" s="1257"/>
      <c r="Z637" s="211" t="s">
        <v>3138</v>
      </c>
      <c r="AA637" s="6" t="s">
        <v>3808</v>
      </c>
      <c r="AB637" s="6" t="s">
        <v>3809</v>
      </c>
      <c r="AD637" s="230" t="s">
        <v>3801</v>
      </c>
      <c r="AE637" s="6" t="s">
        <v>3802</v>
      </c>
      <c r="AI637" s="576" t="s">
        <v>3145</v>
      </c>
      <c r="AK637" s="6" t="s">
        <v>3803</v>
      </c>
      <c r="AT637" s="4">
        <v>55</v>
      </c>
      <c r="AU637" s="4" t="s">
        <v>3804</v>
      </c>
      <c r="BB637" s="1244"/>
      <c r="BC637" s="3">
        <v>1</v>
      </c>
      <c r="CF637" s="211" t="s">
        <v>3807</v>
      </c>
      <c r="CG637" s="4">
        <v>5</v>
      </c>
      <c r="CI637" s="6" t="s">
        <v>3810</v>
      </c>
      <c r="CJ637" s="4">
        <v>8.6</v>
      </c>
      <c r="CM637" s="4">
        <v>440</v>
      </c>
    </row>
    <row r="638" spans="1:102" s="331" customFormat="1" ht="30" x14ac:dyDescent="0.25">
      <c r="A638" s="269">
        <v>643</v>
      </c>
      <c r="B638" s="269">
        <v>606</v>
      </c>
      <c r="C638" s="234">
        <v>60602</v>
      </c>
      <c r="D638" s="928" t="s">
        <v>3797</v>
      </c>
      <c r="E638" s="332" t="s">
        <v>3811</v>
      </c>
      <c r="F638" s="733"/>
      <c r="G638" s="368">
        <v>21</v>
      </c>
      <c r="H638" s="328">
        <v>29</v>
      </c>
      <c r="I638" s="736">
        <v>21</v>
      </c>
      <c r="J638" s="269"/>
      <c r="K638" s="269"/>
      <c r="L638" s="269"/>
      <c r="M638" s="269"/>
      <c r="N638" s="269"/>
      <c r="O638" s="269"/>
      <c r="P638" s="269"/>
      <c r="Q638" s="269"/>
      <c r="R638" s="269"/>
      <c r="S638" s="269"/>
      <c r="T638" s="269"/>
      <c r="U638" s="269"/>
      <c r="V638" s="670"/>
      <c r="W638" s="440" t="s">
        <v>1731</v>
      </c>
      <c r="X638" s="440" t="s">
        <v>1731</v>
      </c>
      <c r="Y638" s="1260"/>
      <c r="Z638" s="326" t="s">
        <v>3138</v>
      </c>
      <c r="AA638" s="275"/>
      <c r="AB638" s="275"/>
      <c r="AC638" s="275"/>
      <c r="AD638" s="690" t="s">
        <v>3801</v>
      </c>
      <c r="AE638" s="275"/>
      <c r="AF638" s="275"/>
      <c r="AG638" s="328"/>
      <c r="AH638" s="328"/>
      <c r="AI638" s="844" t="s">
        <v>3145</v>
      </c>
      <c r="AJ638" s="334"/>
      <c r="AK638" s="275" t="s">
        <v>3803</v>
      </c>
      <c r="AL638" s="328"/>
      <c r="AM638" s="328"/>
      <c r="AN638" s="328"/>
      <c r="AO638" s="328"/>
      <c r="AP638" s="328"/>
      <c r="AQ638" s="328"/>
      <c r="AR638" s="328"/>
      <c r="AS638" s="328"/>
      <c r="AT638" s="328">
        <v>82.9</v>
      </c>
      <c r="AU638" s="328" t="s">
        <v>3812</v>
      </c>
      <c r="AV638" s="275"/>
      <c r="AW638" s="328"/>
      <c r="AX638" s="328"/>
      <c r="AY638" s="328"/>
      <c r="AZ638" s="269"/>
      <c r="BA638" s="269"/>
      <c r="BB638" s="1246"/>
      <c r="BC638" s="269"/>
      <c r="BD638" s="1247">
        <v>1</v>
      </c>
      <c r="BE638" s="290"/>
      <c r="BF638" s="278"/>
      <c r="BG638" s="756"/>
      <c r="BH638" s="757"/>
      <c r="BI638" s="278"/>
      <c r="BJ638" s="756"/>
      <c r="BK638" s="286"/>
      <c r="BL638" s="278"/>
      <c r="BM638" s="278"/>
      <c r="BN638" s="290"/>
      <c r="BO638" s="757"/>
      <c r="BP638" s="757"/>
      <c r="BQ638" s="757"/>
      <c r="BR638" s="293"/>
      <c r="BS638" s="757"/>
      <c r="BT638" s="758"/>
      <c r="BU638" s="293"/>
      <c r="BV638" s="293"/>
      <c r="BW638" s="290"/>
      <c r="BX638" s="293"/>
      <c r="BY638" s="757"/>
      <c r="BZ638" s="757"/>
      <c r="CA638" s="293"/>
      <c r="CB638" s="757"/>
      <c r="CC638" s="758"/>
      <c r="CD638" s="293"/>
      <c r="CE638" s="293"/>
      <c r="CF638" s="290" t="s">
        <v>3811</v>
      </c>
      <c r="CG638" s="293"/>
      <c r="CH638" s="757"/>
      <c r="CI638" s="282"/>
      <c r="CJ638" s="293"/>
      <c r="CK638" s="757"/>
      <c r="CL638" s="758"/>
      <c r="CM638" s="293"/>
      <c r="CN638" s="293"/>
      <c r="CP638" s="293"/>
      <c r="CQ638" s="293"/>
      <c r="CR638" s="293"/>
      <c r="CS638" s="282"/>
      <c r="CT638" s="293"/>
      <c r="CU638" s="293"/>
      <c r="CV638" s="286"/>
      <c r="CW638" s="278"/>
      <c r="CX638" s="278"/>
    </row>
    <row r="639" spans="1:102" ht="60" x14ac:dyDescent="0.25">
      <c r="A639" s="3">
        <v>644</v>
      </c>
      <c r="B639" s="3">
        <v>607</v>
      </c>
      <c r="C639" s="21">
        <v>60701</v>
      </c>
      <c r="D639" s="925" t="s">
        <v>3813</v>
      </c>
      <c r="E639" s="64" t="s">
        <v>3814</v>
      </c>
      <c r="G639" s="367">
        <v>358.97435897435895</v>
      </c>
      <c r="H639" s="429">
        <f>113/0.314</f>
        <v>359.87261146496814</v>
      </c>
      <c r="I639" s="633">
        <f>140/0.39</f>
        <v>358.97435897435895</v>
      </c>
      <c r="J639" s="49"/>
      <c r="M639" s="49"/>
      <c r="O639" s="3">
        <v>1</v>
      </c>
      <c r="S639" s="3">
        <v>1</v>
      </c>
      <c r="W639" s="254" t="s">
        <v>1731</v>
      </c>
      <c r="X639" s="254" t="s">
        <v>1731</v>
      </c>
      <c r="Y639" s="1257"/>
      <c r="Z639" s="211" t="s">
        <v>3138</v>
      </c>
      <c r="AA639" s="6" t="s">
        <v>3815</v>
      </c>
      <c r="AB639" s="6" t="s">
        <v>3816</v>
      </c>
      <c r="AD639" s="230" t="s">
        <v>3817</v>
      </c>
      <c r="AI639" s="576" t="s">
        <v>3145</v>
      </c>
      <c r="AK639" s="6" t="s">
        <v>3818</v>
      </c>
      <c r="AT639" s="4">
        <v>31.4</v>
      </c>
      <c r="BB639" s="1244"/>
      <c r="BC639" s="3">
        <v>1</v>
      </c>
      <c r="CF639" s="211" t="s">
        <v>3814</v>
      </c>
      <c r="CG639" s="4">
        <v>7.6000000000000014</v>
      </c>
      <c r="CI639" s="6" t="s">
        <v>3819</v>
      </c>
      <c r="CJ639" s="4">
        <v>8.8000000000000007</v>
      </c>
      <c r="CL639" s="14">
        <v>440</v>
      </c>
    </row>
    <row r="640" spans="1:102" s="331" customFormat="1" ht="30" x14ac:dyDescent="0.25">
      <c r="A640" s="269">
        <v>645</v>
      </c>
      <c r="B640" s="269">
        <v>607</v>
      </c>
      <c r="C640" s="21">
        <v>60701</v>
      </c>
      <c r="D640" s="928" t="s">
        <v>3813</v>
      </c>
      <c r="E640" s="332" t="s">
        <v>3820</v>
      </c>
      <c r="F640" s="733"/>
      <c r="G640" s="368">
        <v>385.86956521739131</v>
      </c>
      <c r="H640" s="428">
        <f>157/0.408</f>
        <v>384.80392156862746</v>
      </c>
      <c r="I640" s="775">
        <f>142/0.368</f>
        <v>385.86956521739131</v>
      </c>
      <c r="J640" s="269"/>
      <c r="K640" s="269"/>
      <c r="L640" s="269"/>
      <c r="M640" s="269"/>
      <c r="N640" s="269"/>
      <c r="O640" s="269"/>
      <c r="P640" s="269"/>
      <c r="Q640" s="269"/>
      <c r="R640" s="269"/>
      <c r="S640" s="269"/>
      <c r="T640" s="269"/>
      <c r="U640" s="269"/>
      <c r="V640" s="670"/>
      <c r="W640" s="440" t="s">
        <v>1731</v>
      </c>
      <c r="X640" s="440" t="s">
        <v>1731</v>
      </c>
      <c r="Y640" s="1260"/>
      <c r="Z640" s="326" t="s">
        <v>3138</v>
      </c>
      <c r="AA640" s="275"/>
      <c r="AB640" s="275"/>
      <c r="AC640" s="275"/>
      <c r="AD640" s="690" t="s">
        <v>3817</v>
      </c>
      <c r="AE640" s="275"/>
      <c r="AF640" s="275"/>
      <c r="AG640" s="328"/>
      <c r="AH640" s="328"/>
      <c r="AI640" s="844" t="s">
        <v>3145</v>
      </c>
      <c r="AJ640" s="334"/>
      <c r="AK640" s="275" t="s">
        <v>3818</v>
      </c>
      <c r="AL640" s="328"/>
      <c r="AM640" s="328"/>
      <c r="AN640" s="328"/>
      <c r="AO640" s="328"/>
      <c r="AP640" s="328"/>
      <c r="AQ640" s="328"/>
      <c r="AR640" s="328"/>
      <c r="AS640" s="328"/>
      <c r="AT640" s="328">
        <v>40.799999999999997</v>
      </c>
      <c r="AU640" s="328"/>
      <c r="AV640" s="275"/>
      <c r="AW640" s="328"/>
      <c r="AX640" s="328"/>
      <c r="AY640" s="328"/>
      <c r="AZ640" s="269"/>
      <c r="BA640" s="269"/>
      <c r="BB640" s="1246"/>
      <c r="BC640" s="269"/>
      <c r="BD640" s="1247">
        <v>1</v>
      </c>
      <c r="BE640" s="290"/>
      <c r="BF640" s="278"/>
      <c r="BG640" s="756"/>
      <c r="BH640" s="757"/>
      <c r="BI640" s="278"/>
      <c r="BJ640" s="756"/>
      <c r="BK640" s="286"/>
      <c r="BL640" s="278"/>
      <c r="BM640" s="278"/>
      <c r="BN640" s="290"/>
      <c r="BO640" s="757"/>
      <c r="BP640" s="757"/>
      <c r="BQ640" s="757"/>
      <c r="BR640" s="293"/>
      <c r="BS640" s="757"/>
      <c r="BT640" s="758"/>
      <c r="BU640" s="293"/>
      <c r="BV640" s="293"/>
      <c r="BW640" s="290"/>
      <c r="BX640" s="293"/>
      <c r="BY640" s="757"/>
      <c r="BZ640" s="757"/>
      <c r="CA640" s="293"/>
      <c r="CB640" s="757"/>
      <c r="CC640" s="758"/>
      <c r="CD640" s="293"/>
      <c r="CE640" s="293"/>
      <c r="CF640" s="290" t="s">
        <v>3820</v>
      </c>
      <c r="CG640" s="293"/>
      <c r="CH640" s="757"/>
      <c r="CI640" s="282"/>
      <c r="CJ640" s="293"/>
      <c r="CK640" s="757"/>
      <c r="CL640" s="758"/>
      <c r="CM640" s="293"/>
      <c r="CN640" s="293"/>
      <c r="CP640" s="293"/>
      <c r="CQ640" s="293"/>
      <c r="CR640" s="293"/>
      <c r="CS640" s="282"/>
      <c r="CT640" s="293"/>
      <c r="CU640" s="293"/>
      <c r="CV640" s="286"/>
      <c r="CW640" s="278"/>
      <c r="CX640" s="278"/>
    </row>
    <row r="641" spans="1:102" ht="60" x14ac:dyDescent="0.25">
      <c r="A641" s="3">
        <v>646</v>
      </c>
      <c r="B641" s="3">
        <v>607</v>
      </c>
      <c r="C641" s="21">
        <v>60702</v>
      </c>
      <c r="D641" s="925" t="s">
        <v>3813</v>
      </c>
      <c r="E641" s="64" t="s">
        <v>3821</v>
      </c>
      <c r="G641" s="367">
        <v>847.71573604060904</v>
      </c>
      <c r="H641" s="429">
        <f>96/0.189</f>
        <v>507.93650793650795</v>
      </c>
      <c r="I641" s="776">
        <f>167/0.197</f>
        <v>847.71573604060904</v>
      </c>
      <c r="J641" s="49"/>
      <c r="M641" s="49"/>
      <c r="O641" s="3">
        <v>1</v>
      </c>
      <c r="S641" s="3">
        <v>1</v>
      </c>
      <c r="W641" s="254" t="s">
        <v>1731</v>
      </c>
      <c r="X641" s="254" t="s">
        <v>1731</v>
      </c>
      <c r="Y641" s="1257"/>
      <c r="Z641" s="211" t="s">
        <v>3138</v>
      </c>
      <c r="AA641" s="6" t="s">
        <v>3822</v>
      </c>
      <c r="AB641" s="6" t="s">
        <v>3823</v>
      </c>
      <c r="AD641" s="230" t="s">
        <v>3817</v>
      </c>
      <c r="AI641" s="576" t="s">
        <v>3145</v>
      </c>
      <c r="AK641" s="6" t="s">
        <v>3818</v>
      </c>
      <c r="AT641" s="4">
        <v>18.899999999999999</v>
      </c>
      <c r="BB641" s="1244"/>
      <c r="BC641" s="3">
        <v>1</v>
      </c>
      <c r="CF641" s="211" t="s">
        <v>3821</v>
      </c>
      <c r="CG641" s="4">
        <v>0.80000000000000071</v>
      </c>
      <c r="CI641" s="6" t="s">
        <v>3819</v>
      </c>
      <c r="CJ641" s="4">
        <v>-1.6</v>
      </c>
      <c r="CL641" s="14">
        <v>440</v>
      </c>
    </row>
    <row r="642" spans="1:102" s="331" customFormat="1" ht="30" x14ac:dyDescent="0.25">
      <c r="A642" s="269">
        <v>647</v>
      </c>
      <c r="B642" s="269">
        <v>607</v>
      </c>
      <c r="C642" s="21">
        <v>60702</v>
      </c>
      <c r="D642" s="928" t="s">
        <v>3813</v>
      </c>
      <c r="E642" s="332" t="s">
        <v>3824</v>
      </c>
      <c r="F642" s="733"/>
      <c r="G642" s="368">
        <v>775.16778523489938</v>
      </c>
      <c r="H642" s="428">
        <f>179/0.246</f>
        <v>727.64227642276421</v>
      </c>
      <c r="I642" s="775">
        <f>231/0.298</f>
        <v>775.16778523489938</v>
      </c>
      <c r="J642" s="269"/>
      <c r="K642" s="269"/>
      <c r="L642" s="269"/>
      <c r="M642" s="269"/>
      <c r="N642" s="269"/>
      <c r="O642" s="269"/>
      <c r="P642" s="269"/>
      <c r="Q642" s="269"/>
      <c r="R642" s="269"/>
      <c r="S642" s="269"/>
      <c r="T642" s="269"/>
      <c r="U642" s="269"/>
      <c r="V642" s="670"/>
      <c r="W642" s="440" t="s">
        <v>1731</v>
      </c>
      <c r="X642" s="440" t="s">
        <v>1731</v>
      </c>
      <c r="Y642" s="1260"/>
      <c r="Z642" s="326" t="s">
        <v>3138</v>
      </c>
      <c r="AA642" s="275"/>
      <c r="AB642" s="275"/>
      <c r="AC642" s="275"/>
      <c r="AD642" s="690" t="s">
        <v>3817</v>
      </c>
      <c r="AE642" s="275"/>
      <c r="AF642" s="275"/>
      <c r="AG642" s="328"/>
      <c r="AH642" s="328"/>
      <c r="AI642" s="844" t="s">
        <v>3145</v>
      </c>
      <c r="AJ642" s="334"/>
      <c r="AK642" s="275" t="s">
        <v>3818</v>
      </c>
      <c r="AL642" s="328"/>
      <c r="AM642" s="328"/>
      <c r="AN642" s="328"/>
      <c r="AO642" s="328"/>
      <c r="AP642" s="328"/>
      <c r="AQ642" s="328"/>
      <c r="AR642" s="328"/>
      <c r="AS642" s="328"/>
      <c r="AT642" s="328">
        <v>24.6</v>
      </c>
      <c r="AU642" s="328"/>
      <c r="AV642" s="275"/>
      <c r="AW642" s="328"/>
      <c r="AX642" s="328"/>
      <c r="AY642" s="328"/>
      <c r="AZ642" s="269"/>
      <c r="BA642" s="269"/>
      <c r="BB642" s="1246"/>
      <c r="BC642" s="269"/>
      <c r="BD642" s="1247">
        <v>1</v>
      </c>
      <c r="BE642" s="290"/>
      <c r="BF642" s="278"/>
      <c r="BG642" s="756"/>
      <c r="BH642" s="757"/>
      <c r="BI642" s="278"/>
      <c r="BJ642" s="756"/>
      <c r="BK642" s="286"/>
      <c r="BL642" s="278"/>
      <c r="BM642" s="278"/>
      <c r="BN642" s="290"/>
      <c r="BO642" s="757"/>
      <c r="BP642" s="757"/>
      <c r="BQ642" s="757"/>
      <c r="BR642" s="293"/>
      <c r="BS642" s="757"/>
      <c r="BT642" s="758"/>
      <c r="BU642" s="293"/>
      <c r="BV642" s="293"/>
      <c r="BW642" s="290"/>
      <c r="BX642" s="293"/>
      <c r="BY642" s="757"/>
      <c r="BZ642" s="757"/>
      <c r="CA642" s="293"/>
      <c r="CB642" s="757"/>
      <c r="CC642" s="758"/>
      <c r="CD642" s="293"/>
      <c r="CE642" s="293"/>
      <c r="CF642" s="290" t="s">
        <v>3824</v>
      </c>
      <c r="CG642" s="293"/>
      <c r="CH642" s="757"/>
      <c r="CI642" s="282"/>
      <c r="CJ642" s="293"/>
      <c r="CK642" s="757"/>
      <c r="CL642" s="758"/>
      <c r="CM642" s="293"/>
      <c r="CN642" s="293"/>
      <c r="CP642" s="293"/>
      <c r="CQ642" s="293"/>
      <c r="CR642" s="293"/>
      <c r="CS642" s="282"/>
      <c r="CT642" s="293"/>
      <c r="CU642" s="293"/>
      <c r="CV642" s="286"/>
      <c r="CW642" s="278"/>
      <c r="CX642" s="278"/>
    </row>
    <row r="643" spans="1:102" ht="90" x14ac:dyDescent="0.25">
      <c r="A643" s="3">
        <v>648</v>
      </c>
      <c r="B643" s="3">
        <v>60801</v>
      </c>
      <c r="C643" s="21">
        <v>608</v>
      </c>
      <c r="D643" s="925" t="s">
        <v>2189</v>
      </c>
      <c r="E643" s="64" t="s">
        <v>3825</v>
      </c>
      <c r="G643" s="367">
        <v>358</v>
      </c>
      <c r="H643" s="4">
        <v>410</v>
      </c>
      <c r="I643" s="633">
        <v>358</v>
      </c>
      <c r="J643" s="49"/>
      <c r="M643" s="49"/>
      <c r="O643" s="3">
        <v>1</v>
      </c>
      <c r="W643" s="254" t="s">
        <v>1731</v>
      </c>
      <c r="X643" s="254" t="s">
        <v>1731</v>
      </c>
      <c r="Y643" s="1257"/>
      <c r="Z643" s="211" t="s">
        <v>3138</v>
      </c>
      <c r="AA643" s="6" t="s">
        <v>3826</v>
      </c>
      <c r="AD643" s="340" t="s">
        <v>3827</v>
      </c>
      <c r="AI643" s="576" t="s">
        <v>2967</v>
      </c>
      <c r="AK643" s="6" t="s">
        <v>3828</v>
      </c>
      <c r="AL643" s="4">
        <v>46.3</v>
      </c>
      <c r="AN643" s="4">
        <v>5.8</v>
      </c>
      <c r="AP643" s="4">
        <v>13.9</v>
      </c>
      <c r="AR643" s="4">
        <v>27.8</v>
      </c>
      <c r="AT643" s="4">
        <v>47.9</v>
      </c>
      <c r="AY643" s="4" t="s">
        <v>3829</v>
      </c>
      <c r="AZ643" s="3">
        <v>6.2</v>
      </c>
      <c r="BB643" s="1244"/>
      <c r="BC643" s="3">
        <v>1</v>
      </c>
      <c r="BE643" s="211" t="s">
        <v>3344</v>
      </c>
      <c r="BF643" s="3">
        <v>-2.0999999999999943</v>
      </c>
      <c r="BL643" s="3">
        <v>1</v>
      </c>
      <c r="BN643" s="211" t="s">
        <v>3054</v>
      </c>
      <c r="BO643" s="11">
        <v>0.40000000000000036</v>
      </c>
      <c r="BU643" s="4">
        <v>2</v>
      </c>
      <c r="BW643" s="211" t="s">
        <v>3312</v>
      </c>
      <c r="BX643" s="4">
        <v>2</v>
      </c>
      <c r="CD643" s="4">
        <v>3</v>
      </c>
      <c r="CF643" s="211" t="s">
        <v>3825</v>
      </c>
      <c r="CG643" s="4">
        <v>1.7000000000000028</v>
      </c>
      <c r="CM643" s="4">
        <v>4</v>
      </c>
    </row>
    <row r="644" spans="1:102" ht="75" x14ac:dyDescent="0.25">
      <c r="A644" s="3">
        <v>649</v>
      </c>
      <c r="B644" s="3">
        <v>60801</v>
      </c>
      <c r="C644" s="21">
        <v>608</v>
      </c>
      <c r="D644" s="925" t="s">
        <v>2189</v>
      </c>
      <c r="E644" s="64" t="s">
        <v>3830</v>
      </c>
      <c r="G644" s="387"/>
      <c r="H644" s="55"/>
      <c r="I644" s="708"/>
      <c r="J644" s="49"/>
      <c r="M644" s="49"/>
      <c r="O644" s="3">
        <v>1</v>
      </c>
      <c r="W644" s="254" t="s">
        <v>1731</v>
      </c>
      <c r="X644" s="254" t="s">
        <v>1731</v>
      </c>
      <c r="Y644" s="1257"/>
      <c r="Z644" s="211" t="s">
        <v>3138</v>
      </c>
      <c r="AA644" s="6" t="s">
        <v>3831</v>
      </c>
      <c r="AB644" s="6" t="s">
        <v>3832</v>
      </c>
      <c r="AD644" s="340" t="s">
        <v>3827</v>
      </c>
      <c r="AI644" s="576" t="s">
        <v>2967</v>
      </c>
      <c r="AK644" s="6" t="s">
        <v>3828</v>
      </c>
      <c r="AL644" s="4">
        <v>46.3</v>
      </c>
      <c r="AN644" s="4">
        <v>5.8</v>
      </c>
      <c r="AP644" s="4">
        <v>13.9</v>
      </c>
      <c r="AR644" s="4">
        <v>27.8</v>
      </c>
      <c r="AT644" s="4">
        <v>47.9</v>
      </c>
      <c r="AY644" s="4" t="s">
        <v>3829</v>
      </c>
      <c r="AZ644" s="3">
        <v>6.2</v>
      </c>
      <c r="BB644" s="1244"/>
      <c r="BC644" s="3">
        <v>1</v>
      </c>
      <c r="BL644" s="3">
        <v>1</v>
      </c>
      <c r="BW644" s="211" t="s">
        <v>3312</v>
      </c>
      <c r="CD644" s="4">
        <v>3</v>
      </c>
      <c r="CF644" s="211" t="s">
        <v>3830</v>
      </c>
      <c r="CM644" s="4">
        <v>4</v>
      </c>
    </row>
    <row r="645" spans="1:102" ht="75" x14ac:dyDescent="0.25">
      <c r="A645" s="3">
        <v>650</v>
      </c>
      <c r="B645" s="3">
        <v>60802</v>
      </c>
      <c r="C645" s="21">
        <v>608</v>
      </c>
      <c r="D645" s="925" t="s">
        <v>2189</v>
      </c>
      <c r="E645" s="64" t="s">
        <v>3833</v>
      </c>
      <c r="G645" s="367">
        <v>403</v>
      </c>
      <c r="H645" s="4">
        <v>479</v>
      </c>
      <c r="I645" s="633">
        <v>403</v>
      </c>
      <c r="J645" s="49"/>
      <c r="M645" s="49"/>
      <c r="O645" s="3">
        <v>1</v>
      </c>
      <c r="W645" s="254" t="s">
        <v>1731</v>
      </c>
      <c r="X645" s="254" t="s">
        <v>1731</v>
      </c>
      <c r="Y645" s="1257"/>
      <c r="Z645" s="211" t="s">
        <v>3138</v>
      </c>
      <c r="AA645" s="6" t="s">
        <v>3831</v>
      </c>
      <c r="AB645" s="6" t="s">
        <v>3832</v>
      </c>
      <c r="AD645" s="340" t="s">
        <v>3827</v>
      </c>
      <c r="AI645" s="576" t="s">
        <v>2967</v>
      </c>
      <c r="AK645" s="6" t="s">
        <v>3828</v>
      </c>
      <c r="AL645" s="4">
        <v>42.9</v>
      </c>
      <c r="AN645" s="4">
        <v>6</v>
      </c>
      <c r="AP645" s="4">
        <v>15.5</v>
      </c>
      <c r="AR645" s="4">
        <v>28.4</v>
      </c>
      <c r="AT645" s="4">
        <v>51.1</v>
      </c>
      <c r="AY645" s="4" t="s">
        <v>3829</v>
      </c>
      <c r="AZ645" s="3">
        <v>7.2</v>
      </c>
      <c r="BB645" s="1244"/>
      <c r="BC645" s="3">
        <v>1</v>
      </c>
      <c r="BE645" s="211" t="s">
        <v>3344</v>
      </c>
      <c r="BF645" s="3">
        <v>0.20000000000000284</v>
      </c>
      <c r="BL645" s="3">
        <v>1</v>
      </c>
      <c r="BN645" s="211" t="s">
        <v>3054</v>
      </c>
      <c r="BO645" s="11">
        <v>2.1999999999999993</v>
      </c>
      <c r="BU645" s="4">
        <v>2</v>
      </c>
      <c r="BW645" s="211" t="s">
        <v>3312</v>
      </c>
      <c r="BX645" s="4">
        <v>0.60000000000000142</v>
      </c>
      <c r="CD645" s="4">
        <v>3</v>
      </c>
      <c r="CF645" s="211" t="s">
        <v>3833</v>
      </c>
      <c r="CG645" s="4">
        <v>-2.3999999999999986</v>
      </c>
      <c r="CM645" s="4">
        <v>4</v>
      </c>
    </row>
    <row r="646" spans="1:102" ht="59.25" customHeight="1" x14ac:dyDescent="0.25">
      <c r="A646" s="3">
        <v>651</v>
      </c>
      <c r="B646" s="3">
        <v>609</v>
      </c>
      <c r="C646" s="21">
        <v>609</v>
      </c>
      <c r="D646" s="925" t="s">
        <v>753</v>
      </c>
      <c r="E646" s="64" t="s">
        <v>3834</v>
      </c>
      <c r="G646" s="317">
        <v>25</v>
      </c>
      <c r="H646" s="4"/>
      <c r="I646" s="633"/>
      <c r="M646" s="3">
        <v>1</v>
      </c>
      <c r="W646" s="254" t="s">
        <v>1731</v>
      </c>
      <c r="X646" s="254" t="s">
        <v>1731</v>
      </c>
      <c r="Y646" s="1257"/>
      <c r="Z646" s="211" t="s">
        <v>3138</v>
      </c>
      <c r="AA646" s="6" t="s">
        <v>3835</v>
      </c>
      <c r="AB646" s="6" t="s">
        <v>3836</v>
      </c>
      <c r="AD646" s="230" t="s">
        <v>3837</v>
      </c>
      <c r="AI646" s="576" t="s">
        <v>3145</v>
      </c>
      <c r="AK646" s="6" t="s">
        <v>3838</v>
      </c>
      <c r="AP646" s="4">
        <v>19.600000000000001</v>
      </c>
      <c r="AQ646" s="4">
        <v>27.1</v>
      </c>
      <c r="BB646" s="1244"/>
      <c r="BZ646" s="11" t="s">
        <v>3049</v>
      </c>
      <c r="CA646" s="222">
        <v>35.739705134722918</v>
      </c>
      <c r="CD646" s="4">
        <v>30</v>
      </c>
      <c r="CF646" s="211" t="s">
        <v>3834</v>
      </c>
    </row>
    <row r="647" spans="1:102" ht="65.25" customHeight="1" x14ac:dyDescent="0.25">
      <c r="A647" s="3">
        <v>652</v>
      </c>
      <c r="B647" s="3">
        <v>609</v>
      </c>
      <c r="C647" s="21">
        <v>609</v>
      </c>
      <c r="D647" s="925" t="s">
        <v>753</v>
      </c>
      <c r="E647" s="64" t="s">
        <v>3839</v>
      </c>
      <c r="G647" s="317">
        <v>34</v>
      </c>
      <c r="H647" s="4"/>
      <c r="I647" s="633"/>
      <c r="M647" s="3">
        <v>1</v>
      </c>
      <c r="W647" s="254" t="s">
        <v>1731</v>
      </c>
      <c r="X647" s="254" t="s">
        <v>1731</v>
      </c>
      <c r="Y647" s="1257"/>
      <c r="Z647" s="211" t="s">
        <v>3138</v>
      </c>
      <c r="AA647" s="6" t="s">
        <v>3835</v>
      </c>
      <c r="AB647" s="6" t="s">
        <v>3836</v>
      </c>
      <c r="AD647" s="230" t="s">
        <v>3837</v>
      </c>
      <c r="AI647" s="576" t="s">
        <v>3145</v>
      </c>
      <c r="AK647" s="6" t="s">
        <v>3838</v>
      </c>
      <c r="AP647" s="4">
        <v>24.4</v>
      </c>
      <c r="AQ647" s="4">
        <v>30.6</v>
      </c>
      <c r="BB647" s="1244"/>
      <c r="BZ647" s="11" t="s">
        <v>3049</v>
      </c>
      <c r="CA647" s="222">
        <v>-18.032786885245898</v>
      </c>
      <c r="CD647" s="4">
        <v>30</v>
      </c>
      <c r="CF647" s="211" t="s">
        <v>3839</v>
      </c>
    </row>
    <row r="648" spans="1:102" s="331" customFormat="1" ht="75.75" customHeight="1" x14ac:dyDescent="0.25">
      <c r="A648" s="269">
        <v>653</v>
      </c>
      <c r="B648" s="269">
        <v>609</v>
      </c>
      <c r="C648" s="21">
        <v>609</v>
      </c>
      <c r="D648" s="928" t="s">
        <v>753</v>
      </c>
      <c r="E648" s="332" t="s">
        <v>3840</v>
      </c>
      <c r="F648" s="733"/>
      <c r="G648" s="377">
        <v>35</v>
      </c>
      <c r="H648" s="269"/>
      <c r="I648" s="270"/>
      <c r="J648" s="269"/>
      <c r="K648" s="269"/>
      <c r="L648" s="269"/>
      <c r="M648" s="269"/>
      <c r="N648" s="269"/>
      <c r="O648" s="269"/>
      <c r="P648" s="269"/>
      <c r="Q648" s="269"/>
      <c r="R648" s="269"/>
      <c r="S648" s="269"/>
      <c r="T648" s="269"/>
      <c r="U648" s="269"/>
      <c r="V648" s="670"/>
      <c r="W648" s="440" t="s">
        <v>1731</v>
      </c>
      <c r="X648" s="440" t="s">
        <v>1731</v>
      </c>
      <c r="Y648" s="1260"/>
      <c r="Z648" s="326" t="s">
        <v>3138</v>
      </c>
      <c r="AA648" s="275" t="s">
        <v>3835</v>
      </c>
      <c r="AB648" s="275" t="s">
        <v>3836</v>
      </c>
      <c r="AC648" s="275"/>
      <c r="AD648" s="690" t="s">
        <v>3837</v>
      </c>
      <c r="AE648" s="275"/>
      <c r="AF648" s="275"/>
      <c r="AG648" s="328"/>
      <c r="AH648" s="328"/>
      <c r="AI648" s="844" t="s">
        <v>3145</v>
      </c>
      <c r="AJ648" s="334"/>
      <c r="AK648" s="275" t="s">
        <v>3838</v>
      </c>
      <c r="AL648" s="328"/>
      <c r="AM648" s="328"/>
      <c r="AN648" s="328"/>
      <c r="AO648" s="328"/>
      <c r="AP648" s="328">
        <v>15.5</v>
      </c>
      <c r="AQ648" s="328">
        <v>29.7</v>
      </c>
      <c r="AR648" s="328"/>
      <c r="AS648" s="328"/>
      <c r="AT648" s="328"/>
      <c r="AU648" s="328"/>
      <c r="AV648" s="275"/>
      <c r="AW648" s="328"/>
      <c r="AX648" s="328"/>
      <c r="AY648" s="328"/>
      <c r="AZ648" s="269"/>
      <c r="BA648" s="269"/>
      <c r="BB648" s="1246"/>
      <c r="BC648" s="269"/>
      <c r="BD648" s="1247">
        <v>1</v>
      </c>
      <c r="BE648" s="290"/>
      <c r="BF648" s="278"/>
      <c r="BG648" s="756"/>
      <c r="BH648" s="757"/>
      <c r="BI648" s="278"/>
      <c r="BJ648" s="756"/>
      <c r="BK648" s="286"/>
      <c r="BL648" s="278"/>
      <c r="BM648" s="278"/>
      <c r="BN648" s="290"/>
      <c r="BO648" s="757"/>
      <c r="BP648" s="757"/>
      <c r="BQ648" s="757"/>
      <c r="BR648" s="293"/>
      <c r="BS648" s="757"/>
      <c r="BT648" s="758"/>
      <c r="BU648" s="293"/>
      <c r="BV648" s="293"/>
      <c r="BW648" s="290" t="s">
        <v>3840</v>
      </c>
      <c r="BX648" s="293"/>
      <c r="BY648" s="757"/>
      <c r="BZ648" s="757" t="s">
        <v>1039</v>
      </c>
      <c r="CA648" s="293"/>
      <c r="CB648" s="757"/>
      <c r="CC648" s="758"/>
      <c r="CD648" s="293">
        <v>30</v>
      </c>
      <c r="CE648" s="293"/>
      <c r="CF648" s="290" t="s">
        <v>3840</v>
      </c>
      <c r="CG648" s="293"/>
      <c r="CH648" s="757"/>
      <c r="CI648" s="282"/>
      <c r="CJ648" s="293"/>
      <c r="CK648" s="757"/>
      <c r="CL648" s="758"/>
      <c r="CM648" s="293"/>
      <c r="CN648" s="293"/>
      <c r="CP648" s="293"/>
      <c r="CQ648" s="293"/>
      <c r="CR648" s="293"/>
      <c r="CS648" s="282"/>
      <c r="CT648" s="293"/>
      <c r="CU648" s="293"/>
      <c r="CV648" s="286"/>
      <c r="CW648" s="278"/>
      <c r="CX648" s="278"/>
    </row>
    <row r="649" spans="1:102" ht="65.25" customHeight="1" x14ac:dyDescent="0.25">
      <c r="A649" s="3">
        <v>654</v>
      </c>
      <c r="B649" s="3">
        <v>610</v>
      </c>
      <c r="C649" s="253">
        <v>610</v>
      </c>
      <c r="D649" s="925" t="s">
        <v>755</v>
      </c>
      <c r="E649" s="64" t="s">
        <v>3841</v>
      </c>
      <c r="G649" s="370">
        <v>2563</v>
      </c>
      <c r="M649" s="3">
        <v>1</v>
      </c>
      <c r="W649" s="254" t="s">
        <v>1731</v>
      </c>
      <c r="X649" s="254" t="s">
        <v>1731</v>
      </c>
      <c r="Y649" s="1257"/>
      <c r="Z649" s="211" t="s">
        <v>3138</v>
      </c>
      <c r="AA649" s="6" t="s">
        <v>3842</v>
      </c>
      <c r="AB649" s="6" t="s">
        <v>3836</v>
      </c>
      <c r="AD649" s="366"/>
      <c r="AE649" s="51"/>
      <c r="AF649" s="51"/>
      <c r="AG649" s="52"/>
      <c r="AH649" s="52"/>
      <c r="AI649" s="576" t="s">
        <v>3238</v>
      </c>
      <c r="AK649" s="6" t="s">
        <v>3843</v>
      </c>
      <c r="AP649" s="4">
        <v>2.8</v>
      </c>
      <c r="AQ649" s="4" t="s">
        <v>3844</v>
      </c>
      <c r="BB649" s="1244"/>
      <c r="BC649" s="3">
        <v>1</v>
      </c>
      <c r="BW649" s="211" t="s">
        <v>3845</v>
      </c>
      <c r="BX649" s="4">
        <v>0</v>
      </c>
      <c r="CC649" s="14">
        <v>3</v>
      </c>
      <c r="CF649" s="211" t="s">
        <v>3841</v>
      </c>
    </row>
    <row r="650" spans="1:102" s="331" customFormat="1" ht="60" x14ac:dyDescent="0.25">
      <c r="A650" s="269">
        <v>655</v>
      </c>
      <c r="B650" s="269">
        <v>610</v>
      </c>
      <c r="C650" s="253">
        <v>610</v>
      </c>
      <c r="D650" s="928" t="s">
        <v>755</v>
      </c>
      <c r="E650" s="332" t="s">
        <v>1039</v>
      </c>
      <c r="F650" s="733"/>
      <c r="G650" s="377">
        <v>773</v>
      </c>
      <c r="H650" s="269"/>
      <c r="I650" s="270"/>
      <c r="J650" s="269"/>
      <c r="K650" s="269"/>
      <c r="L650" s="269"/>
      <c r="M650" s="269"/>
      <c r="N650" s="269"/>
      <c r="O650" s="269"/>
      <c r="P650" s="269"/>
      <c r="Q650" s="269"/>
      <c r="R650" s="269"/>
      <c r="S650" s="269"/>
      <c r="T650" s="269"/>
      <c r="U650" s="269"/>
      <c r="V650" s="670"/>
      <c r="W650" s="440" t="s">
        <v>1731</v>
      </c>
      <c r="X650" s="440" t="s">
        <v>1731</v>
      </c>
      <c r="Y650" s="1260"/>
      <c r="Z650" s="326" t="s">
        <v>3138</v>
      </c>
      <c r="AA650" s="275" t="s">
        <v>3842</v>
      </c>
      <c r="AB650" s="275" t="s">
        <v>3836</v>
      </c>
      <c r="AC650" s="275"/>
      <c r="AD650" s="690"/>
      <c r="AE650" s="275"/>
      <c r="AF650" s="275"/>
      <c r="AG650" s="328"/>
      <c r="AH650" s="328"/>
      <c r="AI650" s="844" t="s">
        <v>3238</v>
      </c>
      <c r="AJ650" s="334"/>
      <c r="AK650" s="275" t="s">
        <v>3846</v>
      </c>
      <c r="AL650" s="328"/>
      <c r="AM650" s="328"/>
      <c r="AN650" s="328"/>
      <c r="AO650" s="328"/>
      <c r="AP650" s="328">
        <v>2.8</v>
      </c>
      <c r="AQ650" s="328" t="s">
        <v>3844</v>
      </c>
      <c r="AR650" s="328"/>
      <c r="AS650" s="328"/>
      <c r="AT650" s="328"/>
      <c r="AU650" s="328"/>
      <c r="AV650" s="275"/>
      <c r="AW650" s="328"/>
      <c r="AX650" s="328"/>
      <c r="AY650" s="328"/>
      <c r="AZ650" s="269"/>
      <c r="BA650" s="269"/>
      <c r="BB650" s="1246"/>
      <c r="BC650" s="269"/>
      <c r="BD650" s="975">
        <v>1</v>
      </c>
      <c r="BE650" s="211"/>
      <c r="BF650" s="3"/>
      <c r="BG650" s="10"/>
      <c r="BH650" s="11"/>
      <c r="BI650" s="3"/>
      <c r="BJ650" s="10"/>
      <c r="BK650" s="13"/>
      <c r="BL650" s="3"/>
      <c r="BM650" s="3"/>
      <c r="BN650" s="211"/>
      <c r="BO650" s="11"/>
      <c r="BP650" s="11"/>
      <c r="BQ650" s="11"/>
      <c r="BR650" s="4"/>
      <c r="BS650" s="11"/>
      <c r="BT650" s="14"/>
      <c r="BU650" s="4"/>
      <c r="BV650" s="4"/>
      <c r="BW650" s="211" t="s">
        <v>1039</v>
      </c>
      <c r="BX650" s="4"/>
      <c r="BY650" s="11"/>
      <c r="BZ650" s="11"/>
      <c r="CA650" s="4"/>
      <c r="CB650" s="11"/>
      <c r="CC650" s="14">
        <v>3</v>
      </c>
      <c r="CD650" s="4"/>
      <c r="CE650" s="4"/>
      <c r="CF650" s="211" t="s">
        <v>1039</v>
      </c>
      <c r="CG650" s="4"/>
      <c r="CH650" s="11"/>
      <c r="CI650" s="6"/>
      <c r="CJ650" s="4"/>
      <c r="CK650" s="11"/>
      <c r="CL650" s="14"/>
      <c r="CM650" s="4"/>
      <c r="CN650" s="4"/>
      <c r="CP650" s="4"/>
      <c r="CQ650" s="4"/>
      <c r="CR650" s="4"/>
      <c r="CS650" s="6"/>
      <c r="CT650" s="4"/>
      <c r="CU650" s="4"/>
      <c r="CV650" s="13"/>
      <c r="CW650" s="3"/>
      <c r="CX650" s="3"/>
    </row>
    <row r="651" spans="1:102" ht="70.5" customHeight="1" x14ac:dyDescent="0.25">
      <c r="A651" s="3">
        <v>656</v>
      </c>
      <c r="B651" s="3">
        <v>611</v>
      </c>
      <c r="C651" s="253">
        <v>611</v>
      </c>
      <c r="D651" s="925" t="s">
        <v>757</v>
      </c>
      <c r="E651" s="64" t="s">
        <v>3841</v>
      </c>
      <c r="G651" s="376"/>
      <c r="J651" s="3">
        <v>1</v>
      </c>
      <c r="M651" s="3">
        <v>1</v>
      </c>
      <c r="W651" s="254" t="s">
        <v>1731</v>
      </c>
      <c r="X651" s="254" t="s">
        <v>1731</v>
      </c>
      <c r="Y651" s="1257"/>
      <c r="Z651" s="211" t="s">
        <v>3138</v>
      </c>
      <c r="AA651" s="6" t="s">
        <v>3847</v>
      </c>
      <c r="AB651" s="6" t="s">
        <v>3848</v>
      </c>
      <c r="AC651" s="6" t="s">
        <v>3849</v>
      </c>
      <c r="AE651" s="6" t="s">
        <v>3850</v>
      </c>
      <c r="AI651" s="576" t="s">
        <v>3145</v>
      </c>
      <c r="AK651" s="43" t="s">
        <v>3851</v>
      </c>
      <c r="AP651" s="4">
        <v>39.130000000000003</v>
      </c>
      <c r="AQ651" s="4">
        <v>27.17</v>
      </c>
      <c r="AR651" s="4">
        <v>41.67</v>
      </c>
      <c r="AS651" s="4">
        <v>29.83</v>
      </c>
      <c r="AT651" s="4">
        <v>0.81</v>
      </c>
      <c r="AU651" s="4">
        <v>1.24</v>
      </c>
      <c r="BB651" s="1244"/>
      <c r="BC651" s="3">
        <v>1</v>
      </c>
      <c r="BZ651" s="11" t="s">
        <v>3841</v>
      </c>
      <c r="CA651" s="4">
        <v>-0.47000000000000602</v>
      </c>
      <c r="CC651" s="14">
        <v>30</v>
      </c>
      <c r="CF651" s="211" t="s">
        <v>3841</v>
      </c>
      <c r="CG651" s="4">
        <v>1.4799999999999969</v>
      </c>
      <c r="CL651" s="14">
        <v>4</v>
      </c>
    </row>
    <row r="652" spans="1:102" s="331" customFormat="1" ht="76.5" customHeight="1" x14ac:dyDescent="0.25">
      <c r="A652" s="269">
        <v>657</v>
      </c>
      <c r="B652" s="269">
        <v>611</v>
      </c>
      <c r="C652" s="253">
        <v>611</v>
      </c>
      <c r="D652" s="928" t="s">
        <v>757</v>
      </c>
      <c r="E652" s="332" t="s">
        <v>1039</v>
      </c>
      <c r="F652" s="733"/>
      <c r="G652" s="376"/>
      <c r="H652" s="269"/>
      <c r="I652" s="270"/>
      <c r="J652" s="269"/>
      <c r="K652" s="269"/>
      <c r="L652" s="269"/>
      <c r="M652" s="269"/>
      <c r="N652" s="269"/>
      <c r="O652" s="269"/>
      <c r="P652" s="269"/>
      <c r="Q652" s="269"/>
      <c r="R652" s="269"/>
      <c r="S652" s="269"/>
      <c r="T652" s="269"/>
      <c r="U652" s="269"/>
      <c r="V652" s="670"/>
      <c r="W652" s="440" t="s">
        <v>1731</v>
      </c>
      <c r="X652" s="440" t="s">
        <v>1731</v>
      </c>
      <c r="Y652" s="1260"/>
      <c r="Z652" s="326"/>
      <c r="AA652" s="275" t="s">
        <v>3847</v>
      </c>
      <c r="AB652" s="275" t="s">
        <v>3848</v>
      </c>
      <c r="AC652" s="275"/>
      <c r="AD652" s="690"/>
      <c r="AE652" s="275"/>
      <c r="AF652" s="275"/>
      <c r="AG652" s="328"/>
      <c r="AH652" s="328"/>
      <c r="AI652" s="844" t="s">
        <v>3145</v>
      </c>
      <c r="AJ652" s="334"/>
      <c r="AK652" s="831" t="s">
        <v>3852</v>
      </c>
      <c r="AL652" s="328"/>
      <c r="AM652" s="328"/>
      <c r="AN652" s="328"/>
      <c r="AO652" s="328"/>
      <c r="AP652" s="328">
        <v>34.479999999999997</v>
      </c>
      <c r="AQ652" s="328">
        <v>33.42</v>
      </c>
      <c r="AR652" s="328">
        <v>34.81</v>
      </c>
      <c r="AS652" s="328">
        <v>33.409999999999997</v>
      </c>
      <c r="AT652" s="328">
        <v>0.13</v>
      </c>
      <c r="AU652" s="328">
        <v>0.2</v>
      </c>
      <c r="AV652" s="275"/>
      <c r="AW652" s="328"/>
      <c r="AX652" s="328"/>
      <c r="AY652" s="328"/>
      <c r="AZ652" s="269"/>
      <c r="BA652" s="269"/>
      <c r="BB652" s="1246"/>
      <c r="BC652" s="269"/>
      <c r="BD652" s="975">
        <v>1</v>
      </c>
      <c r="BE652" s="211"/>
      <c r="BF652" s="3"/>
      <c r="BG652" s="10"/>
      <c r="BH652" s="11"/>
      <c r="BI652" s="3"/>
      <c r="BJ652" s="10"/>
      <c r="BK652" s="13"/>
      <c r="BL652" s="3"/>
      <c r="BM652" s="3"/>
      <c r="BN652" s="211"/>
      <c r="BO652" s="11"/>
      <c r="BP652" s="11"/>
      <c r="BQ652" s="11"/>
      <c r="BR652" s="4"/>
      <c r="BS652" s="11"/>
      <c r="BT652" s="14"/>
      <c r="BU652" s="4"/>
      <c r="BV652" s="4"/>
      <c r="BW652" s="211"/>
      <c r="BX652" s="4"/>
      <c r="BY652" s="11"/>
      <c r="BZ652" s="11" t="s">
        <v>1039</v>
      </c>
      <c r="CA652" s="4"/>
      <c r="CB652" s="11"/>
      <c r="CC652" s="14">
        <v>30</v>
      </c>
      <c r="CD652" s="4"/>
      <c r="CE652" s="4"/>
      <c r="CF652" s="211" t="s">
        <v>1039</v>
      </c>
      <c r="CG652" s="4"/>
      <c r="CH652" s="11"/>
      <c r="CI652" s="6"/>
      <c r="CJ652" s="4"/>
      <c r="CK652" s="11"/>
      <c r="CL652" s="14">
        <v>4</v>
      </c>
      <c r="CM652" s="4"/>
      <c r="CN652" s="4"/>
      <c r="CP652" s="4"/>
      <c r="CQ652" s="4"/>
      <c r="CR652" s="4"/>
      <c r="CS652" s="6"/>
      <c r="CT652" s="4"/>
      <c r="CU652" s="4"/>
      <c r="CV652" s="13"/>
      <c r="CW652" s="3"/>
      <c r="CX652" s="3"/>
    </row>
    <row r="653" spans="1:102" ht="87" customHeight="1" x14ac:dyDescent="0.25">
      <c r="A653" s="3">
        <v>658</v>
      </c>
      <c r="B653" s="3">
        <v>611</v>
      </c>
      <c r="C653" s="253">
        <v>61102</v>
      </c>
      <c r="D653" s="925" t="s">
        <v>757</v>
      </c>
      <c r="E653" s="64" t="s">
        <v>3853</v>
      </c>
      <c r="G653" s="376"/>
      <c r="J653" s="3">
        <v>1</v>
      </c>
      <c r="M653" s="3">
        <v>1</v>
      </c>
      <c r="W653" s="254" t="s">
        <v>1731</v>
      </c>
      <c r="X653" s="254" t="s">
        <v>1731</v>
      </c>
      <c r="Y653" s="1257"/>
      <c r="Z653" s="211" t="s">
        <v>3138</v>
      </c>
      <c r="AA653" s="6" t="s">
        <v>3854</v>
      </c>
      <c r="AB653" s="6" t="s">
        <v>3848</v>
      </c>
      <c r="AD653" s="366"/>
      <c r="AE653" s="51"/>
      <c r="AF653" s="51"/>
      <c r="AG653" s="52"/>
      <c r="AH653" s="52"/>
      <c r="AI653" s="833" t="s">
        <v>3145</v>
      </c>
      <c r="AK653" s="43" t="s">
        <v>3852</v>
      </c>
      <c r="AP653" s="4">
        <v>55.47</v>
      </c>
      <c r="AQ653" s="4">
        <v>31.61</v>
      </c>
      <c r="AR653" s="4">
        <v>57.16</v>
      </c>
      <c r="AS653" s="4">
        <v>32.270000000000003</v>
      </c>
      <c r="AT653" s="4">
        <v>0.59</v>
      </c>
      <c r="AU653" s="4">
        <v>0.79</v>
      </c>
      <c r="BB653" s="1244"/>
      <c r="BC653" s="3">
        <v>1</v>
      </c>
      <c r="BZ653" s="11" t="s">
        <v>3853</v>
      </c>
      <c r="CA653" s="4">
        <v>3.9299999999999997</v>
      </c>
      <c r="CC653" s="14">
        <v>30</v>
      </c>
      <c r="CF653" s="211" t="s">
        <v>3853</v>
      </c>
      <c r="CG653" s="4">
        <v>3.470000000000006</v>
      </c>
      <c r="CL653" s="14">
        <v>4</v>
      </c>
    </row>
    <row r="654" spans="1:102" ht="86.25" customHeight="1" x14ac:dyDescent="0.25">
      <c r="A654" s="3">
        <v>659</v>
      </c>
      <c r="B654" s="3">
        <v>611</v>
      </c>
      <c r="C654" s="253">
        <v>61102</v>
      </c>
      <c r="D654" s="925" t="s">
        <v>757</v>
      </c>
      <c r="E654" s="64" t="s">
        <v>3855</v>
      </c>
      <c r="G654" s="376"/>
      <c r="J654" s="3">
        <v>1</v>
      </c>
      <c r="W654" s="254" t="s">
        <v>1731</v>
      </c>
      <c r="X654" s="254" t="s">
        <v>1731</v>
      </c>
      <c r="Y654" s="1257"/>
      <c r="Z654" s="211" t="s">
        <v>3138</v>
      </c>
      <c r="AA654" s="51" t="s">
        <v>3847</v>
      </c>
      <c r="AB654" s="6" t="s">
        <v>3848</v>
      </c>
      <c r="AD654" s="366"/>
      <c r="AE654" s="51"/>
      <c r="AF654" s="51"/>
      <c r="AG654" s="52"/>
      <c r="AH654" s="52"/>
      <c r="AI654" s="833" t="s">
        <v>3145</v>
      </c>
      <c r="AK654" s="43" t="s">
        <v>3852</v>
      </c>
      <c r="AP654" s="4">
        <v>27.71</v>
      </c>
      <c r="AQ654" s="4">
        <v>23.77</v>
      </c>
      <c r="AR654" s="4">
        <v>29.37</v>
      </c>
      <c r="AS654" s="4">
        <v>26.28</v>
      </c>
      <c r="AT654" s="4">
        <v>0.52</v>
      </c>
      <c r="AU654" s="4">
        <v>1.1399999999999999</v>
      </c>
      <c r="BB654" s="1244"/>
      <c r="BC654" s="3">
        <v>1</v>
      </c>
      <c r="BZ654" s="11" t="s">
        <v>3855</v>
      </c>
      <c r="CA654" s="4">
        <v>-0.51000000000000156</v>
      </c>
      <c r="CC654" s="14">
        <v>30</v>
      </c>
      <c r="CF654" s="211" t="s">
        <v>3855</v>
      </c>
      <c r="CG654" s="4">
        <v>-0.90000000000000213</v>
      </c>
      <c r="CL654" s="14">
        <v>4</v>
      </c>
    </row>
    <row r="655" spans="1:102" ht="149.25" customHeight="1" x14ac:dyDescent="0.25">
      <c r="A655" s="3">
        <v>660</v>
      </c>
      <c r="B655" s="3">
        <v>612</v>
      </c>
      <c r="C655" s="253">
        <v>612</v>
      </c>
      <c r="D655" s="925" t="s">
        <v>759</v>
      </c>
      <c r="G655" s="370">
        <v>658</v>
      </c>
      <c r="H655" s="430"/>
      <c r="I655" s="777"/>
      <c r="J655" s="3">
        <v>1</v>
      </c>
      <c r="K655" s="3">
        <v>1</v>
      </c>
      <c r="M655" s="3">
        <v>1</v>
      </c>
      <c r="O655" s="3">
        <v>1</v>
      </c>
      <c r="P655" s="3">
        <v>1</v>
      </c>
      <c r="S655" s="46">
        <v>1</v>
      </c>
      <c r="W655" s="254" t="s">
        <v>1731</v>
      </c>
      <c r="X655" s="254" t="s">
        <v>1731</v>
      </c>
      <c r="Y655" s="1257"/>
      <c r="Z655" s="211" t="s">
        <v>3138</v>
      </c>
      <c r="AA655" s="6" t="s">
        <v>3856</v>
      </c>
      <c r="AB655" s="6" t="s">
        <v>3857</v>
      </c>
      <c r="AC655" s="6" t="s">
        <v>3858</v>
      </c>
      <c r="AD655" s="230" t="s">
        <v>2994</v>
      </c>
      <c r="AE655" s="6">
        <v>2008</v>
      </c>
      <c r="AF655" s="6">
        <v>2010</v>
      </c>
      <c r="AI655" s="848" t="s">
        <v>2967</v>
      </c>
      <c r="AK655" s="6" t="s">
        <v>3859</v>
      </c>
      <c r="AT655" s="4">
        <v>18</v>
      </c>
      <c r="BB655" s="1244"/>
      <c r="BC655" s="3">
        <v>1</v>
      </c>
      <c r="CF655" s="211" t="s">
        <v>3860</v>
      </c>
      <c r="CG655" s="4">
        <v>24</v>
      </c>
      <c r="CM655" s="4">
        <v>4</v>
      </c>
    </row>
    <row r="656" spans="1:102" ht="105" x14ac:dyDescent="0.25">
      <c r="A656" s="3">
        <v>661</v>
      </c>
      <c r="B656" s="3">
        <v>612</v>
      </c>
      <c r="C656" s="253">
        <v>612</v>
      </c>
      <c r="D656" s="925" t="s">
        <v>759</v>
      </c>
      <c r="G656" s="370">
        <v>658</v>
      </c>
      <c r="H656" s="430"/>
      <c r="I656" s="777"/>
      <c r="J656" s="3">
        <v>1</v>
      </c>
      <c r="K656" s="3">
        <v>1</v>
      </c>
      <c r="M656" s="3">
        <v>1</v>
      </c>
      <c r="O656" s="3">
        <v>1</v>
      </c>
      <c r="P656" s="3">
        <v>1</v>
      </c>
      <c r="S656" s="46">
        <v>1</v>
      </c>
      <c r="W656" s="254" t="s">
        <v>1731</v>
      </c>
      <c r="X656" s="254" t="s">
        <v>1731</v>
      </c>
      <c r="Y656" s="1257"/>
      <c r="Z656" s="211" t="s">
        <v>3138</v>
      </c>
      <c r="AA656" s="6" t="s">
        <v>3861</v>
      </c>
      <c r="AB656" s="6" t="s">
        <v>3858</v>
      </c>
      <c r="AD656" s="230" t="s">
        <v>2994</v>
      </c>
      <c r="AE656" s="6">
        <v>2008</v>
      </c>
      <c r="AF656" s="6">
        <v>2010</v>
      </c>
      <c r="AI656" s="848" t="s">
        <v>2967</v>
      </c>
      <c r="AK656" s="6" t="s">
        <v>3862</v>
      </c>
      <c r="AT656" s="4">
        <v>18</v>
      </c>
      <c r="BB656" s="1244"/>
      <c r="BC656" s="3">
        <v>1</v>
      </c>
      <c r="CF656" s="211" t="s">
        <v>3863</v>
      </c>
      <c r="CG656" s="4">
        <v>5</v>
      </c>
      <c r="CM656" s="4">
        <v>4</v>
      </c>
    </row>
    <row r="657" spans="1:102" ht="90" x14ac:dyDescent="0.25">
      <c r="A657" s="3">
        <v>662</v>
      </c>
      <c r="B657" s="3">
        <v>613</v>
      </c>
      <c r="C657" s="253">
        <v>613</v>
      </c>
      <c r="D657" s="925" t="s">
        <v>761</v>
      </c>
      <c r="G657" s="371">
        <v>13631</v>
      </c>
      <c r="H657" s="135"/>
      <c r="I657" s="768"/>
      <c r="J657" s="3">
        <v>1</v>
      </c>
      <c r="K657" s="3">
        <v>1</v>
      </c>
      <c r="M657" s="3">
        <v>1</v>
      </c>
      <c r="O657" s="3">
        <v>1</v>
      </c>
      <c r="P657" s="3">
        <v>1</v>
      </c>
      <c r="S657" s="46">
        <v>1</v>
      </c>
      <c r="W657" s="254" t="s">
        <v>1731</v>
      </c>
      <c r="X657" s="254" t="s">
        <v>1731</v>
      </c>
      <c r="Y657" s="1257"/>
      <c r="Z657" s="211" t="s">
        <v>3138</v>
      </c>
      <c r="AA657" s="6" t="s">
        <v>3864</v>
      </c>
      <c r="AB657" s="6" t="s">
        <v>3865</v>
      </c>
      <c r="AD657" s="230" t="s">
        <v>3866</v>
      </c>
      <c r="AI657" s="576" t="s">
        <v>2967</v>
      </c>
      <c r="BB657" s="1244"/>
      <c r="CI657" s="6" t="s">
        <v>3867</v>
      </c>
      <c r="CJ657" s="4">
        <v>5.9</v>
      </c>
      <c r="CL657" s="14">
        <v>40</v>
      </c>
    </row>
    <row r="658" spans="1:102" s="58" customFormat="1" ht="90" x14ac:dyDescent="0.25">
      <c r="A658" s="49">
        <v>663</v>
      </c>
      <c r="B658" s="49">
        <v>614</v>
      </c>
      <c r="C658" s="253">
        <v>614</v>
      </c>
      <c r="D658" s="927" t="s">
        <v>3868</v>
      </c>
      <c r="E658" s="937"/>
      <c r="F658" s="210"/>
      <c r="G658" s="371">
        <v>57096</v>
      </c>
      <c r="H658" s="46"/>
      <c r="I658" s="137"/>
      <c r="J658" s="46"/>
      <c r="K658" s="46"/>
      <c r="L658" s="46"/>
      <c r="M658" s="46">
        <v>1</v>
      </c>
      <c r="N658" s="46"/>
      <c r="O658" s="46"/>
      <c r="P658" s="46">
        <v>1</v>
      </c>
      <c r="Q658" s="46">
        <v>1</v>
      </c>
      <c r="R658" s="46"/>
      <c r="S658" s="46">
        <v>1</v>
      </c>
      <c r="T658" s="46"/>
      <c r="U658" s="46"/>
      <c r="V658" s="433"/>
      <c r="W658" s="435" t="s">
        <v>1731</v>
      </c>
      <c r="X658" s="435" t="s">
        <v>1731</v>
      </c>
      <c r="Y658" s="1254"/>
      <c r="Z658" s="213" t="s">
        <v>3138</v>
      </c>
      <c r="AA658" s="51" t="s">
        <v>3864</v>
      </c>
      <c r="AB658" s="51" t="s">
        <v>3865</v>
      </c>
      <c r="AC658" s="51"/>
      <c r="AD658" s="366" t="s">
        <v>3072</v>
      </c>
      <c r="AE658" s="51" t="s">
        <v>3869</v>
      </c>
      <c r="AF658" s="51"/>
      <c r="AG658" s="52"/>
      <c r="AH658" s="52"/>
      <c r="AI658" s="848" t="s">
        <v>2967</v>
      </c>
      <c r="AJ658" s="183"/>
      <c r="AK658" s="51"/>
      <c r="AL658" s="52"/>
      <c r="AM658" s="52"/>
      <c r="AN658" s="52"/>
      <c r="AO658" s="52"/>
      <c r="AP658" s="52"/>
      <c r="AQ658" s="52"/>
      <c r="AR658" s="52"/>
      <c r="AS658" s="52"/>
      <c r="AT658" s="52"/>
      <c r="AU658" s="52"/>
      <c r="AV658" s="51"/>
      <c r="AW658" s="66">
        <v>40.5</v>
      </c>
      <c r="AX658" s="52"/>
      <c r="AY658" s="52"/>
      <c r="AZ658" s="49"/>
      <c r="BA658" s="49"/>
      <c r="BB658" s="1245"/>
      <c r="BC658" s="49"/>
      <c r="BD658" s="975"/>
      <c r="BE658" s="211"/>
      <c r="BF658" s="3"/>
      <c r="BG658" s="10"/>
      <c r="BH658" s="11"/>
      <c r="BI658" s="3"/>
      <c r="BJ658" s="10"/>
      <c r="BK658" s="13"/>
      <c r="BL658" s="3"/>
      <c r="BM658" s="3"/>
      <c r="BN658" s="211"/>
      <c r="BO658" s="11"/>
      <c r="BP658" s="11"/>
      <c r="BQ658" s="11"/>
      <c r="BR658" s="4"/>
      <c r="BS658" s="11"/>
      <c r="BT658" s="14"/>
      <c r="BU658" s="4"/>
      <c r="BV658" s="4"/>
      <c r="BW658" s="211"/>
      <c r="BX658" s="4"/>
      <c r="BY658" s="11"/>
      <c r="BZ658" s="11"/>
      <c r="CA658" s="4"/>
      <c r="CB658" s="11"/>
      <c r="CC658" s="14"/>
      <c r="CD658" s="4"/>
      <c r="CE658" s="4"/>
      <c r="CF658" s="211" t="s">
        <v>3870</v>
      </c>
      <c r="CG658" s="4">
        <v>1.7000000000000028</v>
      </c>
      <c r="CH658" s="11"/>
      <c r="CI658" s="6"/>
      <c r="CJ658" s="4"/>
      <c r="CK658" s="11"/>
      <c r="CL658" s="14">
        <v>4</v>
      </c>
      <c r="CM658" s="4"/>
      <c r="CN658" s="4"/>
      <c r="CP658" s="4"/>
      <c r="CQ658" s="4"/>
      <c r="CR658" s="4"/>
      <c r="CS658" s="6"/>
      <c r="CT658" s="4"/>
      <c r="CU658" s="4"/>
      <c r="CV658" s="13"/>
      <c r="CW658" s="3"/>
      <c r="CX658" s="3"/>
    </row>
    <row r="659" spans="1:102" ht="90" x14ac:dyDescent="0.25">
      <c r="A659" s="3">
        <v>664</v>
      </c>
      <c r="B659" s="3">
        <v>615</v>
      </c>
      <c r="C659" s="253">
        <v>615</v>
      </c>
      <c r="D659" s="925" t="s">
        <v>765</v>
      </c>
      <c r="G659" s="370">
        <v>3977</v>
      </c>
      <c r="H659" s="431">
        <v>3315</v>
      </c>
      <c r="I659" s="778">
        <v>3977</v>
      </c>
      <c r="J659" s="46"/>
      <c r="K659" s="46"/>
      <c r="L659" s="46"/>
      <c r="M659" s="46">
        <v>1</v>
      </c>
      <c r="N659" s="46"/>
      <c r="O659" s="46">
        <v>1</v>
      </c>
      <c r="P659" s="46">
        <v>1</v>
      </c>
      <c r="Q659" s="46">
        <v>1</v>
      </c>
      <c r="R659" s="46"/>
      <c r="S659" s="46">
        <v>1</v>
      </c>
      <c r="T659" s="46"/>
      <c r="U659" s="46"/>
      <c r="V659" s="433"/>
      <c r="W659" s="254" t="s">
        <v>1731</v>
      </c>
      <c r="X659" s="254" t="s">
        <v>1731</v>
      </c>
      <c r="Y659" s="1257"/>
      <c r="Z659" s="211" t="s">
        <v>3138</v>
      </c>
      <c r="AA659" s="6" t="s">
        <v>3871</v>
      </c>
      <c r="AB659" s="6" t="s">
        <v>3872</v>
      </c>
      <c r="AC659" s="6" t="s">
        <v>3873</v>
      </c>
      <c r="AD659" s="230" t="s">
        <v>3072</v>
      </c>
      <c r="AE659" s="6">
        <v>2009</v>
      </c>
      <c r="AF659" s="6">
        <v>2012</v>
      </c>
      <c r="AI659" s="576" t="s">
        <v>2967</v>
      </c>
      <c r="AK659" s="6" t="s">
        <v>3874</v>
      </c>
      <c r="AT659" s="4">
        <v>12154</v>
      </c>
      <c r="AW659" s="164"/>
      <c r="AX659" s="164"/>
      <c r="BB659" s="1244"/>
      <c r="CI659" s="6" t="s">
        <v>3867</v>
      </c>
      <c r="CJ659" s="222">
        <v>-4.2701991114036533</v>
      </c>
      <c r="CL659" s="14">
        <v>40</v>
      </c>
    </row>
    <row r="660" spans="1:102" ht="90" x14ac:dyDescent="0.25">
      <c r="A660" s="3">
        <v>665</v>
      </c>
      <c r="B660" s="3">
        <v>615</v>
      </c>
      <c r="C660" s="253">
        <v>615</v>
      </c>
      <c r="D660" s="925" t="s">
        <v>765</v>
      </c>
      <c r="G660" s="370">
        <v>2080</v>
      </c>
      <c r="H660" s="431">
        <v>2053</v>
      </c>
      <c r="I660" s="778">
        <v>2080</v>
      </c>
      <c r="J660" s="46"/>
      <c r="K660" s="46"/>
      <c r="L660" s="46"/>
      <c r="M660" s="46">
        <v>1</v>
      </c>
      <c r="N660" s="46"/>
      <c r="O660" s="46">
        <v>1</v>
      </c>
      <c r="P660" s="46">
        <v>1</v>
      </c>
      <c r="Q660" s="46">
        <v>1</v>
      </c>
      <c r="R660" s="46"/>
      <c r="S660" s="46">
        <v>1</v>
      </c>
      <c r="T660" s="46"/>
      <c r="U660" s="46"/>
      <c r="V660" s="433"/>
      <c r="W660" s="254" t="s">
        <v>1731</v>
      </c>
      <c r="X660" s="254" t="s">
        <v>1731</v>
      </c>
      <c r="Y660" s="1257"/>
      <c r="Z660" s="211" t="s">
        <v>3138</v>
      </c>
      <c r="AA660" s="6" t="s">
        <v>3871</v>
      </c>
      <c r="AB660" s="6" t="s">
        <v>3872</v>
      </c>
      <c r="AD660" s="230" t="s">
        <v>3072</v>
      </c>
      <c r="AE660" s="6">
        <v>2009</v>
      </c>
      <c r="AF660" s="6">
        <v>2012</v>
      </c>
      <c r="AI660" s="576" t="s">
        <v>2967</v>
      </c>
      <c r="AK660" s="6" t="s">
        <v>3875</v>
      </c>
      <c r="AT660" s="4">
        <v>12134</v>
      </c>
      <c r="AW660" s="164"/>
      <c r="AX660" s="164"/>
      <c r="BB660" s="1244"/>
      <c r="CI660" s="6" t="s">
        <v>3867</v>
      </c>
      <c r="CJ660" s="222">
        <v>-4.5739245096423273</v>
      </c>
      <c r="CL660" s="14">
        <v>40</v>
      </c>
    </row>
    <row r="661" spans="1:102" s="58" customFormat="1" ht="90" x14ac:dyDescent="0.25">
      <c r="A661" s="49">
        <v>666</v>
      </c>
      <c r="B661" s="49">
        <v>615</v>
      </c>
      <c r="C661" s="253">
        <v>615</v>
      </c>
      <c r="D661" s="927" t="s">
        <v>765</v>
      </c>
      <c r="E661" s="937" t="s">
        <v>3876</v>
      </c>
      <c r="F661" s="210"/>
      <c r="G661" s="374"/>
      <c r="H661" s="49"/>
      <c r="I661" s="137"/>
      <c r="J661" s="46"/>
      <c r="K661" s="46"/>
      <c r="L661" s="46"/>
      <c r="M661" s="46"/>
      <c r="N661" s="46"/>
      <c r="O661" s="46"/>
      <c r="P661" s="46"/>
      <c r="Q661" s="46"/>
      <c r="R661" s="46"/>
      <c r="S661" s="46">
        <v>1</v>
      </c>
      <c r="T661" s="46"/>
      <c r="U661" s="46"/>
      <c r="V661" s="433"/>
      <c r="W661" s="435" t="s">
        <v>1731</v>
      </c>
      <c r="X661" s="435" t="s">
        <v>1731</v>
      </c>
      <c r="Y661" s="1254"/>
      <c r="Z661" s="213" t="s">
        <v>3138</v>
      </c>
      <c r="AA661" s="51" t="s">
        <v>3871</v>
      </c>
      <c r="AB661" s="51" t="s">
        <v>3872</v>
      </c>
      <c r="AC661" s="51"/>
      <c r="AD661" s="366" t="s">
        <v>3072</v>
      </c>
      <c r="AE661" s="51">
        <v>2009</v>
      </c>
      <c r="AF661" s="51">
        <v>2012</v>
      </c>
      <c r="AG661" s="52"/>
      <c r="AH661" s="52"/>
      <c r="AI661" s="848" t="s">
        <v>3123</v>
      </c>
      <c r="AJ661" s="183"/>
      <c r="AK661" s="51"/>
      <c r="AL661" s="52"/>
      <c r="AM661" s="52"/>
      <c r="AN661" s="52"/>
      <c r="AO661" s="52"/>
      <c r="AP661" s="52"/>
      <c r="AQ661" s="52"/>
      <c r="AR661" s="52"/>
      <c r="AS661" s="52"/>
      <c r="AT661" s="52"/>
      <c r="AU661" s="52"/>
      <c r="AV661" s="51"/>
      <c r="AW661" s="629"/>
      <c r="AX661" s="629"/>
      <c r="AY661" s="52"/>
      <c r="AZ661" s="49"/>
      <c r="BA661" s="49"/>
      <c r="BB661" s="1245"/>
      <c r="BC661" s="49"/>
      <c r="BD661" s="975"/>
      <c r="BE661" s="211"/>
      <c r="BF661" s="3"/>
      <c r="BG661" s="10"/>
      <c r="BH661" s="11"/>
      <c r="BI661" s="3"/>
      <c r="BJ661" s="10"/>
      <c r="BK661" s="13"/>
      <c r="BL661" s="3"/>
      <c r="BM661" s="3"/>
      <c r="BN661" s="211"/>
      <c r="BO661" s="11"/>
      <c r="BP661" s="11"/>
      <c r="BQ661" s="11"/>
      <c r="BR661" s="4"/>
      <c r="BS661" s="11"/>
      <c r="BT661" s="14"/>
      <c r="BU661" s="4"/>
      <c r="BV661" s="4"/>
      <c r="BW661" s="211"/>
      <c r="BX661" s="4"/>
      <c r="BY661" s="11"/>
      <c r="BZ661" s="11"/>
      <c r="CA661" s="4"/>
      <c r="CB661" s="11"/>
      <c r="CC661" s="14"/>
      <c r="CD661" s="4"/>
      <c r="CE661" s="4"/>
      <c r="CF661" s="211"/>
      <c r="CG661" s="4"/>
      <c r="CH661" s="11"/>
      <c r="CI661" s="6"/>
      <c r="CJ661" s="4"/>
      <c r="CK661" s="11"/>
      <c r="CL661" s="14"/>
      <c r="CM661" s="4"/>
      <c r="CN661" s="4"/>
      <c r="CP661" s="4"/>
      <c r="CQ661" s="4"/>
      <c r="CR661" s="4"/>
      <c r="CS661" s="6"/>
      <c r="CT661" s="4"/>
      <c r="CU661" s="4"/>
      <c r="CV661" s="13"/>
      <c r="CW661" s="3"/>
      <c r="CX661" s="3"/>
    </row>
    <row r="662" spans="1:102" s="58" customFormat="1" ht="90" x14ac:dyDescent="0.25">
      <c r="A662" s="49">
        <v>667</v>
      </c>
      <c r="B662" s="49">
        <v>615</v>
      </c>
      <c r="C662" s="253">
        <v>615</v>
      </c>
      <c r="D662" s="927" t="s">
        <v>765</v>
      </c>
      <c r="E662" s="937" t="s">
        <v>3877</v>
      </c>
      <c r="F662" s="210"/>
      <c r="G662" s="374"/>
      <c r="H662" s="49"/>
      <c r="I662" s="137"/>
      <c r="J662" s="49"/>
      <c r="K662" s="49"/>
      <c r="L662" s="49"/>
      <c r="M662" s="46">
        <v>1</v>
      </c>
      <c r="N662" s="46"/>
      <c r="O662" s="46">
        <v>1</v>
      </c>
      <c r="P662" s="46">
        <v>1</v>
      </c>
      <c r="Q662" s="46">
        <v>1</v>
      </c>
      <c r="R662" s="46"/>
      <c r="S662" s="49"/>
      <c r="T662" s="49"/>
      <c r="U662" s="49"/>
      <c r="V662" s="499"/>
      <c r="W662" s="435" t="s">
        <v>1731</v>
      </c>
      <c r="X662" s="435" t="s">
        <v>1731</v>
      </c>
      <c r="Y662" s="1254"/>
      <c r="Z662" s="213" t="s">
        <v>3138</v>
      </c>
      <c r="AA662" s="51" t="s">
        <v>3871</v>
      </c>
      <c r="AB662" s="51" t="s">
        <v>3872</v>
      </c>
      <c r="AC662" s="51"/>
      <c r="AD662" s="366" t="s">
        <v>3072</v>
      </c>
      <c r="AE662" s="51">
        <v>2009</v>
      </c>
      <c r="AF662" s="51">
        <v>2012</v>
      </c>
      <c r="AG662" s="52"/>
      <c r="AH662" s="52"/>
      <c r="AI662" s="848" t="s">
        <v>3123</v>
      </c>
      <c r="AJ662" s="183"/>
      <c r="AK662" s="51"/>
      <c r="AL662" s="52"/>
      <c r="AM662" s="52"/>
      <c r="AN662" s="52"/>
      <c r="AO662" s="52"/>
      <c r="AP662" s="52"/>
      <c r="AQ662" s="52"/>
      <c r="AR662" s="52"/>
      <c r="AS662" s="52"/>
      <c r="AT662" s="52"/>
      <c r="AU662" s="52"/>
      <c r="AV662" s="51"/>
      <c r="AW662" s="629"/>
      <c r="AX662" s="629"/>
      <c r="AY662" s="52"/>
      <c r="AZ662" s="49"/>
      <c r="BA662" s="49"/>
      <c r="BB662" s="1245"/>
      <c r="BC662" s="49"/>
      <c r="BD662" s="975"/>
      <c r="BE662" s="211"/>
      <c r="BF662" s="3"/>
      <c r="BG662" s="10"/>
      <c r="BH662" s="11"/>
      <c r="BI662" s="3"/>
      <c r="BJ662" s="10"/>
      <c r="BK662" s="13"/>
      <c r="BL662" s="3"/>
      <c r="BM662" s="3"/>
      <c r="BN662" s="211"/>
      <c r="BO662" s="11"/>
      <c r="BP662" s="11"/>
      <c r="BQ662" s="11"/>
      <c r="BR662" s="4"/>
      <c r="BS662" s="11"/>
      <c r="BT662" s="14"/>
      <c r="BU662" s="4"/>
      <c r="BV662" s="4"/>
      <c r="BW662" s="211"/>
      <c r="BX662" s="4"/>
      <c r="BY662" s="11"/>
      <c r="BZ662" s="11"/>
      <c r="CA662" s="4"/>
      <c r="CB662" s="11"/>
      <c r="CC662" s="14"/>
      <c r="CD662" s="4"/>
      <c r="CE662" s="4"/>
      <c r="CF662" s="211"/>
      <c r="CG662" s="4"/>
      <c r="CH662" s="11"/>
      <c r="CI662" s="6"/>
      <c r="CJ662" s="4"/>
      <c r="CK662" s="11"/>
      <c r="CL662" s="14"/>
      <c r="CM662" s="4"/>
      <c r="CN662" s="4"/>
      <c r="CP662" s="4"/>
      <c r="CQ662" s="4"/>
      <c r="CR662" s="4"/>
      <c r="CS662" s="6"/>
      <c r="CT662" s="4"/>
      <c r="CU662" s="4"/>
      <c r="CV662" s="13"/>
      <c r="CW662" s="3"/>
      <c r="CX662" s="3"/>
    </row>
    <row r="663" spans="1:102" s="301" customFormat="1" ht="15" x14ac:dyDescent="0.25">
      <c r="A663" s="271">
        <v>668</v>
      </c>
      <c r="B663" s="271">
        <v>615</v>
      </c>
      <c r="C663" s="253">
        <v>615</v>
      </c>
      <c r="D663" s="929" t="s">
        <v>765</v>
      </c>
      <c r="E663" s="943" t="s">
        <v>2327</v>
      </c>
      <c r="F663" s="761"/>
      <c r="G663" s="393"/>
      <c r="H663" s="271"/>
      <c r="I663" s="273"/>
      <c r="J663" s="271"/>
      <c r="K663" s="271"/>
      <c r="L663" s="271"/>
      <c r="M663" s="271"/>
      <c r="N663" s="271"/>
      <c r="O663" s="271"/>
      <c r="P663" s="271"/>
      <c r="Q663" s="271"/>
      <c r="R663" s="271"/>
      <c r="S663" s="271"/>
      <c r="T663" s="271"/>
      <c r="U663" s="271"/>
      <c r="V663" s="676"/>
      <c r="W663" s="458" t="s">
        <v>1731</v>
      </c>
      <c r="X663" s="458" t="s">
        <v>1731</v>
      </c>
      <c r="Y663" s="1277"/>
      <c r="Z663" s="299"/>
      <c r="AA663" s="281"/>
      <c r="AB663" s="281"/>
      <c r="AC663" s="281"/>
      <c r="AD663" s="702" t="s">
        <v>3072</v>
      </c>
      <c r="AE663" s="281">
        <v>2009</v>
      </c>
      <c r="AF663" s="281">
        <v>2012</v>
      </c>
      <c r="AG663" s="274"/>
      <c r="AH663" s="274"/>
      <c r="AI663" s="855" t="s">
        <v>3123</v>
      </c>
      <c r="AJ663" s="300"/>
      <c r="AK663" s="281"/>
      <c r="AL663" s="274"/>
      <c r="AM663" s="274"/>
      <c r="AN663" s="274"/>
      <c r="AO663" s="274"/>
      <c r="AP663" s="274"/>
      <c r="AQ663" s="274"/>
      <c r="AR663" s="274"/>
      <c r="AS663" s="274"/>
      <c r="AT663" s="274"/>
      <c r="AU663" s="274"/>
      <c r="AV663" s="281"/>
      <c r="AW663" s="630"/>
      <c r="AX663" s="630"/>
      <c r="AY663" s="274"/>
      <c r="AZ663" s="271"/>
      <c r="BA663" s="271"/>
      <c r="BB663" s="1248"/>
      <c r="BC663" s="271"/>
      <c r="BD663" s="975">
        <v>1</v>
      </c>
      <c r="BE663" s="211"/>
      <c r="BF663" s="3"/>
      <c r="BG663" s="10"/>
      <c r="BH663" s="11"/>
      <c r="BI663" s="3"/>
      <c r="BJ663" s="10"/>
      <c r="BK663" s="13"/>
      <c r="BL663" s="3"/>
      <c r="BM663" s="3"/>
      <c r="BN663" s="211"/>
      <c r="BO663" s="11"/>
      <c r="BP663" s="11"/>
      <c r="BQ663" s="11"/>
      <c r="BR663" s="4"/>
      <c r="BS663" s="11"/>
      <c r="BT663" s="14"/>
      <c r="BU663" s="4"/>
      <c r="BV663" s="4"/>
      <c r="BW663" s="211"/>
      <c r="BX663" s="4"/>
      <c r="BY663" s="11"/>
      <c r="BZ663" s="11"/>
      <c r="CA663" s="4"/>
      <c r="CB663" s="11"/>
      <c r="CC663" s="14"/>
      <c r="CD663" s="4"/>
      <c r="CE663" s="4"/>
      <c r="CF663" s="211"/>
      <c r="CG663" s="4"/>
      <c r="CH663" s="11"/>
      <c r="CI663" s="51" t="s">
        <v>3878</v>
      </c>
      <c r="CJ663" s="4"/>
      <c r="CK663" s="11"/>
      <c r="CL663" s="14"/>
      <c r="CM663" s="4"/>
      <c r="CN663" s="4"/>
      <c r="CP663" s="4"/>
      <c r="CQ663" s="4"/>
      <c r="CR663" s="4"/>
      <c r="CS663" s="6"/>
      <c r="CT663" s="4"/>
      <c r="CU663" s="4"/>
      <c r="CV663" s="13"/>
      <c r="CW663" s="3"/>
      <c r="CX663" s="3"/>
    </row>
    <row r="664" spans="1:102" ht="105.75" customHeight="1" x14ac:dyDescent="0.25">
      <c r="A664" s="3">
        <v>669</v>
      </c>
      <c r="B664" s="3">
        <v>616</v>
      </c>
      <c r="C664" s="253">
        <v>616</v>
      </c>
      <c r="D664" s="925" t="s">
        <v>3879</v>
      </c>
      <c r="E664" s="64" t="s">
        <v>2063</v>
      </c>
      <c r="G664" s="323">
        <f>206+112</f>
        <v>318</v>
      </c>
      <c r="J664" s="46">
        <v>1</v>
      </c>
      <c r="Q664" s="3">
        <v>1</v>
      </c>
      <c r="W664" s="254" t="s">
        <v>1731</v>
      </c>
      <c r="X664" s="254" t="s">
        <v>1731</v>
      </c>
      <c r="Y664" s="1257"/>
      <c r="Z664" s="211" t="s">
        <v>3138</v>
      </c>
      <c r="AA664" s="6" t="s">
        <v>3880</v>
      </c>
      <c r="AB664" s="6" t="s">
        <v>3809</v>
      </c>
      <c r="AD664" s="230" t="s">
        <v>3517</v>
      </c>
      <c r="AE664" s="6" t="s">
        <v>3881</v>
      </c>
      <c r="AI664" s="576" t="s">
        <v>2967</v>
      </c>
      <c r="AK664" s="6" t="s">
        <v>3882</v>
      </c>
      <c r="AR664" s="4">
        <v>75</v>
      </c>
      <c r="AV664" s="6" t="s">
        <v>3883</v>
      </c>
      <c r="AW664" s="4">
        <v>65</v>
      </c>
      <c r="BB664" s="1244"/>
      <c r="BC664" s="3">
        <v>1</v>
      </c>
      <c r="CI664" s="6" t="s">
        <v>3884</v>
      </c>
      <c r="CJ664" s="4">
        <v>6</v>
      </c>
      <c r="CL664" s="14">
        <v>40</v>
      </c>
    </row>
    <row r="665" spans="1:102" ht="83.25" customHeight="1" x14ac:dyDescent="0.25">
      <c r="A665" s="3">
        <v>670</v>
      </c>
      <c r="B665" s="3">
        <v>616</v>
      </c>
      <c r="C665" s="253">
        <v>616</v>
      </c>
      <c r="D665" s="925" t="s">
        <v>3879</v>
      </c>
      <c r="E665" s="64" t="s">
        <v>1673</v>
      </c>
      <c r="G665" s="323">
        <v>1025</v>
      </c>
      <c r="H665" s="42">
        <v>2068</v>
      </c>
      <c r="I665" s="768">
        <v>1025</v>
      </c>
      <c r="J665" s="46">
        <v>1</v>
      </c>
      <c r="Q665" s="3">
        <v>1</v>
      </c>
      <c r="W665" s="254" t="s">
        <v>1731</v>
      </c>
      <c r="X665" s="254" t="s">
        <v>1731</v>
      </c>
      <c r="Y665" s="1257"/>
      <c r="Z665" s="211" t="s">
        <v>3138</v>
      </c>
      <c r="AA665" s="6" t="s">
        <v>3880</v>
      </c>
      <c r="AB665" s="6" t="s">
        <v>3809</v>
      </c>
      <c r="AD665" s="230" t="s">
        <v>3517</v>
      </c>
      <c r="AI665" s="576" t="s">
        <v>2967</v>
      </c>
      <c r="AK665" s="6" t="s">
        <v>3882</v>
      </c>
      <c r="AR665" s="4">
        <v>77</v>
      </c>
      <c r="AV665" s="6" t="s">
        <v>3883</v>
      </c>
      <c r="AW665" s="4">
        <v>69</v>
      </c>
      <c r="BB665" s="1244"/>
      <c r="BC665" s="3">
        <v>1</v>
      </c>
      <c r="CI665" s="6" t="s">
        <v>3884</v>
      </c>
      <c r="CJ665" s="4">
        <v>5</v>
      </c>
      <c r="CL665" s="14">
        <v>40</v>
      </c>
    </row>
    <row r="666" spans="1:102" ht="60" customHeight="1" x14ac:dyDescent="0.25">
      <c r="A666" s="3">
        <v>671</v>
      </c>
      <c r="B666" s="3">
        <v>617</v>
      </c>
      <c r="C666" s="253">
        <v>617</v>
      </c>
      <c r="D666" s="925" t="s">
        <v>3885</v>
      </c>
      <c r="E666" s="64" t="s">
        <v>3886</v>
      </c>
      <c r="G666" s="372">
        <v>1345</v>
      </c>
      <c r="M666" s="3">
        <v>1</v>
      </c>
      <c r="W666" s="254" t="s">
        <v>1731</v>
      </c>
      <c r="X666" s="254" t="s">
        <v>1731</v>
      </c>
      <c r="Y666" s="1257"/>
      <c r="Z666" s="211" t="s">
        <v>3138</v>
      </c>
      <c r="AA666" s="6" t="s">
        <v>3887</v>
      </c>
      <c r="AB666" s="6" t="s">
        <v>3836</v>
      </c>
      <c r="AD666" s="366"/>
      <c r="AE666" s="51"/>
      <c r="AF666" s="51"/>
      <c r="AG666" s="52"/>
      <c r="AH666" s="52"/>
      <c r="AI666" s="856" t="s">
        <v>3123</v>
      </c>
      <c r="AJ666" s="54" t="s">
        <v>3888</v>
      </c>
      <c r="BB666" s="1244"/>
      <c r="CD666" s="4">
        <v>30</v>
      </c>
    </row>
    <row r="667" spans="1:102" ht="60" customHeight="1" x14ac:dyDescent="0.25">
      <c r="A667" s="3">
        <v>672</v>
      </c>
      <c r="B667" s="3">
        <v>618</v>
      </c>
      <c r="C667" s="253">
        <v>618</v>
      </c>
      <c r="D667" s="925" t="s">
        <v>771</v>
      </c>
      <c r="E667" s="64" t="s">
        <v>3889</v>
      </c>
      <c r="G667" s="372">
        <v>1745</v>
      </c>
      <c r="M667" s="3">
        <v>1</v>
      </c>
      <c r="W667" s="254" t="s">
        <v>1731</v>
      </c>
      <c r="X667" s="254" t="s">
        <v>1731</v>
      </c>
      <c r="Y667" s="1257"/>
      <c r="Z667" s="211" t="s">
        <v>3138</v>
      </c>
      <c r="AA667" s="6" t="s">
        <v>3887</v>
      </c>
      <c r="AB667" s="6" t="s">
        <v>3836</v>
      </c>
      <c r="AD667" s="366"/>
      <c r="AE667" s="51"/>
      <c r="AF667" s="51"/>
      <c r="AG667" s="52"/>
      <c r="AH667" s="52"/>
      <c r="AI667" s="856" t="s">
        <v>3123</v>
      </c>
      <c r="AJ667" s="101" t="s">
        <v>3888</v>
      </c>
      <c r="BB667" s="1244"/>
      <c r="CD667" s="4">
        <v>30</v>
      </c>
      <c r="CI667" s="6" t="s">
        <v>3890</v>
      </c>
      <c r="CJ667" s="4">
        <v>1.27</v>
      </c>
      <c r="CM667" s="4">
        <v>40</v>
      </c>
    </row>
    <row r="668" spans="1:102" s="58" customFormat="1" ht="90" x14ac:dyDescent="0.25">
      <c r="A668" s="49">
        <v>673</v>
      </c>
      <c r="B668" s="49">
        <v>619</v>
      </c>
      <c r="C668" s="253">
        <v>619</v>
      </c>
      <c r="D668" s="927" t="s">
        <v>773</v>
      </c>
      <c r="E668" s="937" t="s">
        <v>3891</v>
      </c>
      <c r="F668" s="210"/>
      <c r="G668" s="374"/>
      <c r="H668" s="49"/>
      <c r="I668" s="137"/>
      <c r="J668" s="46">
        <v>1</v>
      </c>
      <c r="K668" s="46"/>
      <c r="L668" s="46"/>
      <c r="M668" s="46">
        <v>1</v>
      </c>
      <c r="N668" s="46"/>
      <c r="O668" s="46"/>
      <c r="P668" s="46">
        <v>1</v>
      </c>
      <c r="Q668" s="46"/>
      <c r="R668" s="46"/>
      <c r="S668" s="46"/>
      <c r="T668" s="46"/>
      <c r="U668" s="46"/>
      <c r="V668" s="433"/>
      <c r="W668" s="435" t="s">
        <v>1731</v>
      </c>
      <c r="X668" s="435" t="s">
        <v>1731</v>
      </c>
      <c r="Y668" s="1254"/>
      <c r="Z668" s="213" t="s">
        <v>3138</v>
      </c>
      <c r="AA668" s="51" t="s">
        <v>3864</v>
      </c>
      <c r="AB668" s="51" t="s">
        <v>3892</v>
      </c>
      <c r="AC668" s="51"/>
      <c r="AD668" s="366"/>
      <c r="AE668" s="85">
        <v>2010</v>
      </c>
      <c r="AF668" s="51" t="s">
        <v>3893</v>
      </c>
      <c r="AG668" s="52"/>
      <c r="AH668" s="52"/>
      <c r="AI668" s="848" t="s">
        <v>2967</v>
      </c>
      <c r="AJ668" s="183"/>
      <c r="AK668" s="51"/>
      <c r="AL668" s="52"/>
      <c r="AM668" s="52"/>
      <c r="AN668" s="52"/>
      <c r="AO668" s="52"/>
      <c r="AP668" s="52"/>
      <c r="AQ668" s="52"/>
      <c r="AR668" s="52"/>
      <c r="AS668" s="52"/>
      <c r="AT668" s="52"/>
      <c r="AU668" s="52"/>
      <c r="AV668" s="61" t="s">
        <v>3894</v>
      </c>
      <c r="AW668" s="66">
        <v>28.6</v>
      </c>
      <c r="AX668" s="66"/>
      <c r="AY668" s="66" t="s">
        <v>3895</v>
      </c>
      <c r="AZ668" s="46">
        <v>33</v>
      </c>
      <c r="BA668" s="49"/>
      <c r="BB668" s="1245"/>
      <c r="BC668" s="49">
        <v>1</v>
      </c>
      <c r="BD668" s="975"/>
      <c r="BE668" s="211"/>
      <c r="BF668" s="3"/>
      <c r="BG668" s="10"/>
      <c r="BH668" s="11"/>
      <c r="BI668" s="3"/>
      <c r="BJ668" s="10"/>
      <c r="BK668" s="13"/>
      <c r="BL668" s="3"/>
      <c r="BM668" s="3"/>
      <c r="BN668" s="211"/>
      <c r="BO668" s="11"/>
      <c r="BP668" s="11"/>
      <c r="BQ668" s="11"/>
      <c r="BR668" s="4"/>
      <c r="BS668" s="11"/>
      <c r="BT668" s="14"/>
      <c r="BU668" s="4"/>
      <c r="BV668" s="4"/>
      <c r="BW668" s="211"/>
      <c r="BX668" s="4"/>
      <c r="BY668" s="11"/>
      <c r="BZ668" s="11"/>
      <c r="CA668" s="4"/>
      <c r="CB668" s="11"/>
      <c r="CC668" s="14"/>
      <c r="CD668" s="4"/>
      <c r="CE668" s="4"/>
      <c r="CF668" s="211"/>
      <c r="CG668" s="4"/>
      <c r="CH668" s="11"/>
      <c r="CI668" s="6"/>
      <c r="CJ668" s="4">
        <v>1.3999999999999986</v>
      </c>
      <c r="CK668" s="11"/>
      <c r="CL668" s="14">
        <v>40</v>
      </c>
      <c r="CM668" s="4"/>
      <c r="CN668" s="4"/>
      <c r="CP668" s="4"/>
      <c r="CQ668" s="4"/>
      <c r="CR668" s="4"/>
      <c r="CS668" s="6"/>
      <c r="CT668" s="4"/>
      <c r="CU668" s="4"/>
      <c r="CV668" s="13"/>
      <c r="CW668" s="3"/>
      <c r="CX668" s="3"/>
    </row>
    <row r="669" spans="1:102" s="58" customFormat="1" ht="90" x14ac:dyDescent="0.25">
      <c r="A669" s="49">
        <v>674</v>
      </c>
      <c r="B669" s="49">
        <v>619</v>
      </c>
      <c r="C669" s="253">
        <v>619</v>
      </c>
      <c r="D669" s="927" t="s">
        <v>773</v>
      </c>
      <c r="E669" s="937" t="s">
        <v>3896</v>
      </c>
      <c r="F669" s="210"/>
      <c r="G669" s="374"/>
      <c r="H669" s="49"/>
      <c r="I669" s="137"/>
      <c r="J669" s="46">
        <v>1</v>
      </c>
      <c r="K669" s="46"/>
      <c r="L669" s="46"/>
      <c r="M669" s="46">
        <v>1</v>
      </c>
      <c r="N669" s="46"/>
      <c r="O669" s="46"/>
      <c r="P669" s="46">
        <v>1</v>
      </c>
      <c r="Q669" s="46"/>
      <c r="R669" s="46"/>
      <c r="S669" s="46"/>
      <c r="T669" s="46"/>
      <c r="U669" s="46"/>
      <c r="V669" s="433"/>
      <c r="W669" s="435" t="s">
        <v>1731</v>
      </c>
      <c r="X669" s="435" t="s">
        <v>1731</v>
      </c>
      <c r="Y669" s="1254"/>
      <c r="Z669" s="213" t="s">
        <v>3138</v>
      </c>
      <c r="AA669" s="51" t="s">
        <v>3864</v>
      </c>
      <c r="AB669" s="51" t="s">
        <v>3892</v>
      </c>
      <c r="AC669" s="51"/>
      <c r="AD669" s="366"/>
      <c r="AE669" s="85">
        <v>2010</v>
      </c>
      <c r="AF669" s="51" t="s">
        <v>3893</v>
      </c>
      <c r="AG669" s="52"/>
      <c r="AH669" s="52"/>
      <c r="AI669" s="848" t="s">
        <v>2967</v>
      </c>
      <c r="AJ669" s="183"/>
      <c r="AK669" s="51"/>
      <c r="AL669" s="52"/>
      <c r="AM669" s="52"/>
      <c r="AN669" s="52"/>
      <c r="AO669" s="52"/>
      <c r="AP669" s="52"/>
      <c r="AQ669" s="52"/>
      <c r="AR669" s="52"/>
      <c r="AS669" s="52"/>
      <c r="AT669" s="52"/>
      <c r="AU669" s="52"/>
      <c r="AV669" s="61" t="s">
        <v>3894</v>
      </c>
      <c r="AW669" s="66">
        <v>21.7</v>
      </c>
      <c r="AX669" s="66"/>
      <c r="AY669" s="66" t="s">
        <v>3895</v>
      </c>
      <c r="AZ669" s="46">
        <v>24.8</v>
      </c>
      <c r="BA669" s="49"/>
      <c r="BB669" s="1245"/>
      <c r="BC669" s="49">
        <v>1</v>
      </c>
      <c r="BD669" s="975"/>
      <c r="BE669" s="211"/>
      <c r="BF669" s="3"/>
      <c r="BG669" s="10"/>
      <c r="BH669" s="11"/>
      <c r="BI669" s="3"/>
      <c r="BJ669" s="10"/>
      <c r="BK669" s="13"/>
      <c r="BL669" s="3"/>
      <c r="BM669" s="3"/>
      <c r="BN669" s="211"/>
      <c r="BO669" s="11"/>
      <c r="BP669" s="11"/>
      <c r="BQ669" s="11"/>
      <c r="BR669" s="4"/>
      <c r="BS669" s="11"/>
      <c r="BT669" s="14"/>
      <c r="BU669" s="4"/>
      <c r="BV669" s="4"/>
      <c r="BW669" s="211"/>
      <c r="BX669" s="4"/>
      <c r="BY669" s="11"/>
      <c r="BZ669" s="11"/>
      <c r="CA669" s="4"/>
      <c r="CB669" s="11"/>
      <c r="CC669" s="14"/>
      <c r="CD669" s="4"/>
      <c r="CE669" s="4"/>
      <c r="CF669" s="211"/>
      <c r="CG669" s="4"/>
      <c r="CH669" s="11"/>
      <c r="CI669" s="6"/>
      <c r="CJ669" s="4">
        <v>-1.5</v>
      </c>
      <c r="CK669" s="11"/>
      <c r="CL669" s="14">
        <v>40</v>
      </c>
      <c r="CM669" s="4"/>
      <c r="CN669" s="4"/>
      <c r="CP669" s="4"/>
      <c r="CQ669" s="4"/>
      <c r="CR669" s="4"/>
      <c r="CS669" s="6"/>
      <c r="CT669" s="4"/>
      <c r="CU669" s="4"/>
      <c r="CV669" s="13"/>
      <c r="CW669" s="3"/>
      <c r="CX669" s="3"/>
    </row>
    <row r="670" spans="1:102" s="58" customFormat="1" ht="90" x14ac:dyDescent="0.25">
      <c r="A670" s="49">
        <v>675</v>
      </c>
      <c r="B670" s="49">
        <v>619</v>
      </c>
      <c r="C670" s="253">
        <v>619</v>
      </c>
      <c r="D670" s="927" t="s">
        <v>773</v>
      </c>
      <c r="E670" s="937" t="s">
        <v>3897</v>
      </c>
      <c r="F670" s="210"/>
      <c r="G670" s="374"/>
      <c r="H670" s="49"/>
      <c r="I670" s="137"/>
      <c r="J670" s="46">
        <v>1</v>
      </c>
      <c r="K670" s="46"/>
      <c r="L670" s="46"/>
      <c r="M670" s="46">
        <v>1</v>
      </c>
      <c r="N670" s="46"/>
      <c r="O670" s="46"/>
      <c r="P670" s="46">
        <v>1</v>
      </c>
      <c r="Q670" s="46"/>
      <c r="R670" s="46"/>
      <c r="S670" s="46"/>
      <c r="T670" s="46"/>
      <c r="U670" s="46"/>
      <c r="V670" s="433"/>
      <c r="W670" s="435" t="s">
        <v>1731</v>
      </c>
      <c r="X670" s="435" t="s">
        <v>1731</v>
      </c>
      <c r="Y670" s="1254"/>
      <c r="Z670" s="213" t="s">
        <v>3138</v>
      </c>
      <c r="AA670" s="51" t="s">
        <v>3864</v>
      </c>
      <c r="AB670" s="51" t="s">
        <v>3892</v>
      </c>
      <c r="AC670" s="51"/>
      <c r="AD670" s="366"/>
      <c r="AE670" s="85">
        <v>2010</v>
      </c>
      <c r="AF670" s="51" t="s">
        <v>3893</v>
      </c>
      <c r="AG670" s="52"/>
      <c r="AH670" s="52"/>
      <c r="AI670" s="848" t="s">
        <v>2967</v>
      </c>
      <c r="AJ670" s="183"/>
      <c r="AK670" s="51"/>
      <c r="AL670" s="52"/>
      <c r="AM670" s="52"/>
      <c r="AN670" s="52"/>
      <c r="AO670" s="52"/>
      <c r="AP670" s="52"/>
      <c r="AQ670" s="52"/>
      <c r="AR670" s="52"/>
      <c r="AS670" s="52"/>
      <c r="AT670" s="52"/>
      <c r="AU670" s="52"/>
      <c r="AV670" s="61" t="s">
        <v>3894</v>
      </c>
      <c r="AW670" s="66">
        <v>33.799999999999997</v>
      </c>
      <c r="AX670" s="66"/>
      <c r="AY670" s="66" t="s">
        <v>3895</v>
      </c>
      <c r="AZ670" s="46">
        <v>37.5</v>
      </c>
      <c r="BA670" s="49"/>
      <c r="BB670" s="1245"/>
      <c r="BC670" s="49">
        <v>1</v>
      </c>
      <c r="BD670" s="975"/>
      <c r="BE670" s="211"/>
      <c r="BF670" s="3"/>
      <c r="BG670" s="10"/>
      <c r="BH670" s="11"/>
      <c r="BI670" s="3"/>
      <c r="BJ670" s="10"/>
      <c r="BK670" s="13"/>
      <c r="BL670" s="3"/>
      <c r="BM670" s="3"/>
      <c r="BN670" s="211"/>
      <c r="BO670" s="11"/>
      <c r="BP670" s="11"/>
      <c r="BQ670" s="11"/>
      <c r="BR670" s="4"/>
      <c r="BS670" s="11"/>
      <c r="BT670" s="14"/>
      <c r="BU670" s="4"/>
      <c r="BV670" s="4"/>
      <c r="BW670" s="211"/>
      <c r="BX670" s="4"/>
      <c r="BY670" s="11"/>
      <c r="BZ670" s="11"/>
      <c r="CA670" s="4"/>
      <c r="CB670" s="11"/>
      <c r="CC670" s="14"/>
      <c r="CD670" s="4"/>
      <c r="CE670" s="4"/>
      <c r="CF670" s="211"/>
      <c r="CG670" s="4"/>
      <c r="CH670" s="11"/>
      <c r="CI670" s="6"/>
      <c r="CJ670" s="4">
        <v>0</v>
      </c>
      <c r="CK670" s="11"/>
      <c r="CL670" s="14">
        <v>40</v>
      </c>
      <c r="CM670" s="4"/>
      <c r="CN670" s="4"/>
      <c r="CP670" s="4"/>
      <c r="CQ670" s="4"/>
      <c r="CR670" s="4"/>
      <c r="CS670" s="6"/>
      <c r="CT670" s="4"/>
      <c r="CU670" s="4"/>
      <c r="CV670" s="13"/>
      <c r="CW670" s="3"/>
      <c r="CX670" s="3"/>
    </row>
    <row r="671" spans="1:102" s="57" customFormat="1" ht="90" x14ac:dyDescent="0.25">
      <c r="A671" s="63">
        <v>676</v>
      </c>
      <c r="B671" s="63">
        <v>620</v>
      </c>
      <c r="C671" s="810">
        <v>620</v>
      </c>
      <c r="D671" s="924" t="s">
        <v>2302</v>
      </c>
      <c r="E671" s="201"/>
      <c r="F671" s="72"/>
      <c r="G671" s="376"/>
      <c r="H671" s="63"/>
      <c r="I671" s="202"/>
      <c r="J671" s="63">
        <v>1</v>
      </c>
      <c r="K671" s="63"/>
      <c r="L671" s="63"/>
      <c r="M671" s="63">
        <v>1</v>
      </c>
      <c r="N671" s="63"/>
      <c r="O671" s="63"/>
      <c r="P671" s="63">
        <v>1</v>
      </c>
      <c r="Q671" s="63"/>
      <c r="R671" s="63"/>
      <c r="S671" s="63"/>
      <c r="T671" s="63"/>
      <c r="U671" s="63"/>
      <c r="V671" s="500"/>
      <c r="W671" s="439" t="s">
        <v>1731</v>
      </c>
      <c r="X671" s="439" t="s">
        <v>1731</v>
      </c>
      <c r="Y671" s="1259"/>
      <c r="Z671" s="216" t="s">
        <v>3138</v>
      </c>
      <c r="AA671" s="62" t="s">
        <v>3898</v>
      </c>
      <c r="AB671" s="62" t="s">
        <v>3892</v>
      </c>
      <c r="AC671" s="62"/>
      <c r="AD671" s="689" t="s">
        <v>1853</v>
      </c>
      <c r="AE671" s="62"/>
      <c r="AF671" s="62"/>
      <c r="AG671" s="55"/>
      <c r="AH671" s="55"/>
      <c r="AI671" s="851" t="s">
        <v>2967</v>
      </c>
      <c r="AJ671" s="192"/>
      <c r="AK671" s="62"/>
      <c r="AL671" s="55"/>
      <c r="AM671" s="55"/>
      <c r="AN671" s="55"/>
      <c r="AO671" s="55"/>
      <c r="AP671" s="55"/>
      <c r="AQ671" s="55"/>
      <c r="AR671" s="55"/>
      <c r="AS671" s="55"/>
      <c r="AT671" s="55"/>
      <c r="AU671" s="55"/>
      <c r="AV671" s="62"/>
      <c r="AW671" s="55"/>
      <c r="AX671" s="55"/>
      <c r="AY671" s="55"/>
      <c r="AZ671" s="63"/>
      <c r="BA671" s="63"/>
      <c r="BB671" s="1251"/>
      <c r="BC671" s="63"/>
      <c r="BD671" s="1203"/>
      <c r="BE671" s="216"/>
      <c r="BF671" s="63"/>
      <c r="BG671" s="193"/>
      <c r="BH671" s="221"/>
      <c r="BI671" s="63"/>
      <c r="BJ671" s="193"/>
      <c r="BK671" s="200"/>
      <c r="BL671" s="63"/>
      <c r="BM671" s="63"/>
      <c r="BN671" s="216"/>
      <c r="BO671" s="221"/>
      <c r="BP671" s="221"/>
      <c r="BQ671" s="221"/>
      <c r="BR671" s="55"/>
      <c r="BS671" s="221"/>
      <c r="BT671" s="72"/>
      <c r="BU671" s="55"/>
      <c r="BV671" s="55"/>
      <c r="BW671" s="216"/>
      <c r="BX671" s="55"/>
      <c r="BY671" s="221"/>
      <c r="BZ671" s="221"/>
      <c r="CA671" s="55"/>
      <c r="CB671" s="221"/>
      <c r="CC671" s="72"/>
      <c r="CD671" s="55"/>
      <c r="CE671" s="55"/>
      <c r="CF671" s="216"/>
      <c r="CG671" s="55"/>
      <c r="CH671" s="221"/>
      <c r="CI671" s="62"/>
      <c r="CJ671" s="55"/>
      <c r="CK671" s="221"/>
      <c r="CL671" s="72"/>
      <c r="CM671" s="55"/>
      <c r="CN671" s="55"/>
      <c r="CP671" s="55"/>
      <c r="CQ671" s="55"/>
      <c r="CR671" s="55"/>
      <c r="CS671" s="62"/>
      <c r="CT671" s="55"/>
      <c r="CU671" s="55"/>
      <c r="CV671" s="200"/>
      <c r="CW671" s="63"/>
      <c r="CX671" s="63"/>
    </row>
    <row r="672" spans="1:102" ht="120" customHeight="1" x14ac:dyDescent="0.25">
      <c r="A672" s="3">
        <v>677</v>
      </c>
      <c r="B672" s="3">
        <v>622</v>
      </c>
      <c r="C672" s="253">
        <v>622</v>
      </c>
      <c r="D672" s="925" t="s">
        <v>779</v>
      </c>
      <c r="E672" s="64" t="s">
        <v>3899</v>
      </c>
      <c r="G672" s="367">
        <v>65289</v>
      </c>
      <c r="H672" s="4"/>
      <c r="I672" s="633"/>
      <c r="J672" s="46">
        <v>1</v>
      </c>
      <c r="M672" s="46">
        <v>1</v>
      </c>
      <c r="W672" s="254" t="s">
        <v>1731</v>
      </c>
      <c r="X672" s="254" t="s">
        <v>1731</v>
      </c>
      <c r="Y672" s="1257"/>
      <c r="Z672" s="211" t="s">
        <v>3138</v>
      </c>
      <c r="AA672" s="6" t="s">
        <v>3900</v>
      </c>
      <c r="AB672" s="6" t="s">
        <v>3901</v>
      </c>
      <c r="AD672" s="230" t="s">
        <v>3027</v>
      </c>
      <c r="AI672" s="576" t="s">
        <v>3238</v>
      </c>
      <c r="BB672" s="1244"/>
      <c r="CF672" s="211" t="s">
        <v>3902</v>
      </c>
      <c r="CG672" s="4">
        <v>7</v>
      </c>
      <c r="CL672" s="14">
        <v>4</v>
      </c>
    </row>
    <row r="673" spans="1:102" s="285" customFormat="1" ht="117" customHeight="1" x14ac:dyDescent="0.25">
      <c r="A673" s="278">
        <v>678</v>
      </c>
      <c r="B673" s="278">
        <v>622</v>
      </c>
      <c r="C673" s="253">
        <v>622</v>
      </c>
      <c r="D673" s="930" t="s">
        <v>779</v>
      </c>
      <c r="E673" s="944" t="s">
        <v>3252</v>
      </c>
      <c r="F673" s="758"/>
      <c r="G673" s="394">
        <v>423</v>
      </c>
      <c r="H673" s="278"/>
      <c r="I673" s="279"/>
      <c r="J673" s="278"/>
      <c r="K673" s="278"/>
      <c r="L673" s="278"/>
      <c r="M673" s="278"/>
      <c r="N673" s="278"/>
      <c r="O673" s="278"/>
      <c r="P673" s="278"/>
      <c r="Q673" s="278"/>
      <c r="R673" s="278"/>
      <c r="S673" s="278"/>
      <c r="T673" s="278"/>
      <c r="U673" s="278"/>
      <c r="V673" s="677"/>
      <c r="W673" s="443" t="s">
        <v>1731</v>
      </c>
      <c r="X673" s="443" t="s">
        <v>1731</v>
      </c>
      <c r="Y673" s="1278"/>
      <c r="Z673" s="290"/>
      <c r="AA673" s="282" t="s">
        <v>3900</v>
      </c>
      <c r="AB673" s="282" t="s">
        <v>3901</v>
      </c>
      <c r="AC673" s="282"/>
      <c r="AD673" s="364" t="s">
        <v>3027</v>
      </c>
      <c r="AE673" s="282"/>
      <c r="AF673" s="282"/>
      <c r="AG673" s="293"/>
      <c r="AH673" s="293"/>
      <c r="AI673" s="857" t="s">
        <v>3238</v>
      </c>
      <c r="AJ673" s="291"/>
      <c r="AK673" s="282"/>
      <c r="AL673" s="293"/>
      <c r="AM673" s="293"/>
      <c r="AN673" s="293"/>
      <c r="AO673" s="293"/>
      <c r="AP673" s="293"/>
      <c r="AQ673" s="293"/>
      <c r="AR673" s="293"/>
      <c r="AS673" s="293"/>
      <c r="AT673" s="293"/>
      <c r="AU673" s="293"/>
      <c r="AV673" s="282"/>
      <c r="AW673" s="293"/>
      <c r="AX673" s="293"/>
      <c r="AY673" s="293"/>
      <c r="AZ673" s="278"/>
      <c r="BA673" s="278"/>
      <c r="BB673" s="1249"/>
      <c r="BC673" s="278"/>
      <c r="BD673" s="1247">
        <v>1</v>
      </c>
      <c r="BE673" s="290"/>
      <c r="BF673" s="278"/>
      <c r="BG673" s="756"/>
      <c r="BH673" s="757"/>
      <c r="BI673" s="278"/>
      <c r="BJ673" s="756"/>
      <c r="BK673" s="286"/>
      <c r="BL673" s="278"/>
      <c r="BM673" s="278"/>
      <c r="BN673" s="290"/>
      <c r="BO673" s="757"/>
      <c r="BP673" s="757"/>
      <c r="BQ673" s="757"/>
      <c r="BR673" s="293"/>
      <c r="BS673" s="757"/>
      <c r="BT673" s="758"/>
      <c r="BU673" s="293"/>
      <c r="BV673" s="293"/>
      <c r="BW673" s="290"/>
      <c r="BX673" s="293"/>
      <c r="BY673" s="757"/>
      <c r="BZ673" s="757"/>
      <c r="CA673" s="293"/>
      <c r="CB673" s="757"/>
      <c r="CC673" s="758"/>
      <c r="CD673" s="293"/>
      <c r="CE673" s="293"/>
      <c r="CF673" s="290" t="s">
        <v>3252</v>
      </c>
      <c r="CG673" s="293"/>
      <c r="CH673" s="757"/>
      <c r="CI673" s="282"/>
      <c r="CJ673" s="293"/>
      <c r="CK673" s="757"/>
      <c r="CL673" s="758"/>
      <c r="CM673" s="293"/>
      <c r="CN673" s="293"/>
      <c r="CP673" s="293"/>
      <c r="CQ673" s="293"/>
      <c r="CR673" s="293"/>
      <c r="CS673" s="282"/>
      <c r="CT673" s="293"/>
      <c r="CU673" s="293"/>
      <c r="CV673" s="286"/>
      <c r="CW673" s="278"/>
      <c r="CX673" s="278"/>
    </row>
    <row r="674" spans="1:102" s="58" customFormat="1" ht="135" customHeight="1" x14ac:dyDescent="0.25">
      <c r="A674" s="49">
        <v>679</v>
      </c>
      <c r="B674" s="49">
        <v>622</v>
      </c>
      <c r="C674" s="253">
        <v>622</v>
      </c>
      <c r="D674" s="927" t="s">
        <v>779</v>
      </c>
      <c r="E674" s="937" t="s">
        <v>3899</v>
      </c>
      <c r="F674" s="210"/>
      <c r="G674" s="392">
        <v>378</v>
      </c>
      <c r="H674" s="52"/>
      <c r="I674" s="668"/>
      <c r="J674" s="49"/>
      <c r="K674" s="49"/>
      <c r="L674" s="49"/>
      <c r="M674" s="49"/>
      <c r="N674" s="49"/>
      <c r="O674" s="49"/>
      <c r="P674" s="49"/>
      <c r="Q674" s="49"/>
      <c r="R674" s="49"/>
      <c r="S674" s="49"/>
      <c r="T674" s="49"/>
      <c r="U674" s="49"/>
      <c r="V674" s="499"/>
      <c r="W674" s="435" t="s">
        <v>1731</v>
      </c>
      <c r="X674" s="435" t="s">
        <v>1731</v>
      </c>
      <c r="Y674" s="1254"/>
      <c r="Z674" s="213" t="s">
        <v>3138</v>
      </c>
      <c r="AA674" s="51" t="s">
        <v>3903</v>
      </c>
      <c r="AB674" s="51" t="s">
        <v>3901</v>
      </c>
      <c r="AC674" s="51"/>
      <c r="AD674" s="366" t="s">
        <v>3027</v>
      </c>
      <c r="AE674" s="51"/>
      <c r="AF674" s="51"/>
      <c r="AG674" s="52"/>
      <c r="AH674" s="52"/>
      <c r="AI674" s="848" t="s">
        <v>3123</v>
      </c>
      <c r="AJ674" s="183"/>
      <c r="AK674" s="51"/>
      <c r="AL674" s="52"/>
      <c r="AM674" s="52"/>
      <c r="AN674" s="52"/>
      <c r="AO674" s="52"/>
      <c r="AP674" s="52"/>
      <c r="AQ674" s="52"/>
      <c r="AR674" s="52"/>
      <c r="AS674" s="52"/>
      <c r="AT674" s="52"/>
      <c r="AU674" s="52"/>
      <c r="AV674" s="51"/>
      <c r="AW674" s="52"/>
      <c r="AX674" s="52"/>
      <c r="AY674" s="52"/>
      <c r="AZ674" s="49"/>
      <c r="BA674" s="49"/>
      <c r="BB674" s="1245"/>
      <c r="BC674" s="49"/>
      <c r="BD674" s="975"/>
      <c r="BE674" s="211"/>
      <c r="BF674" s="3"/>
      <c r="BG674" s="10"/>
      <c r="BH674" s="11"/>
      <c r="BI674" s="3"/>
      <c r="BJ674" s="10"/>
      <c r="BK674" s="13"/>
      <c r="BL674" s="3"/>
      <c r="BM674" s="3"/>
      <c r="BN674" s="211"/>
      <c r="BO674" s="11"/>
      <c r="BP674" s="11"/>
      <c r="BQ674" s="11"/>
      <c r="BR674" s="4"/>
      <c r="BS674" s="11"/>
      <c r="BT674" s="14"/>
      <c r="BU674" s="4"/>
      <c r="BV674" s="4"/>
      <c r="BW674" s="211"/>
      <c r="BX674" s="4"/>
      <c r="BY674" s="11"/>
      <c r="BZ674" s="11"/>
      <c r="CA674" s="4"/>
      <c r="CB674" s="11"/>
      <c r="CC674" s="14"/>
      <c r="CD674" s="4"/>
      <c r="CE674" s="4"/>
      <c r="CF674" s="211"/>
      <c r="CG674" s="4"/>
      <c r="CH674" s="11"/>
      <c r="CI674" s="6"/>
      <c r="CJ674" s="4"/>
      <c r="CK674" s="11"/>
      <c r="CL674" s="14"/>
      <c r="CM674" s="4"/>
      <c r="CN674" s="4"/>
      <c r="CP674" s="4"/>
      <c r="CQ674" s="4"/>
      <c r="CR674" s="4"/>
      <c r="CS674" s="6"/>
      <c r="CT674" s="4"/>
      <c r="CU674" s="4"/>
      <c r="CV674" s="13"/>
      <c r="CW674" s="3"/>
      <c r="CX674" s="3"/>
    </row>
    <row r="675" spans="1:102" ht="142.5" customHeight="1" x14ac:dyDescent="0.25">
      <c r="A675" s="3">
        <v>680</v>
      </c>
      <c r="B675" s="3">
        <v>621</v>
      </c>
      <c r="C675" s="253">
        <v>621</v>
      </c>
      <c r="D675" s="925" t="s">
        <v>777</v>
      </c>
      <c r="E675" s="64" t="s">
        <v>3904</v>
      </c>
      <c r="G675" s="367">
        <v>1372</v>
      </c>
      <c r="H675" s="102">
        <v>1582</v>
      </c>
      <c r="I675" s="779">
        <v>1372</v>
      </c>
      <c r="J675" s="3">
        <v>1</v>
      </c>
      <c r="M675" s="3">
        <v>1</v>
      </c>
      <c r="W675" s="254" t="s">
        <v>1731</v>
      </c>
      <c r="X675" s="254" t="s">
        <v>1731</v>
      </c>
      <c r="Y675" s="1257"/>
      <c r="Z675" s="211" t="s">
        <v>3138</v>
      </c>
      <c r="AA675" s="6" t="s">
        <v>3903</v>
      </c>
      <c r="AB675" s="6" t="s">
        <v>3901</v>
      </c>
      <c r="AD675" s="230" t="s">
        <v>3905</v>
      </c>
      <c r="AI675" s="858" t="s">
        <v>3145</v>
      </c>
      <c r="AJ675" s="101" t="s">
        <v>3906</v>
      </c>
      <c r="BB675" s="1244"/>
      <c r="CD675" s="4">
        <v>30</v>
      </c>
      <c r="CI675" s="6" t="s">
        <v>3907</v>
      </c>
      <c r="CJ675" s="4">
        <v>1.6E-2</v>
      </c>
      <c r="CM675" s="4">
        <v>40</v>
      </c>
    </row>
    <row r="676" spans="1:102" ht="105" x14ac:dyDescent="0.25">
      <c r="A676" s="3">
        <v>681</v>
      </c>
      <c r="B676" s="3">
        <v>621</v>
      </c>
      <c r="C676" s="253">
        <v>621</v>
      </c>
      <c r="D676" s="925" t="s">
        <v>777</v>
      </c>
      <c r="E676" s="64" t="s">
        <v>3908</v>
      </c>
      <c r="G676" s="367">
        <v>1372</v>
      </c>
      <c r="H676" s="102">
        <v>1582</v>
      </c>
      <c r="I676" s="779">
        <v>1372</v>
      </c>
      <c r="J676" s="3">
        <v>1</v>
      </c>
      <c r="S676" s="3">
        <v>1</v>
      </c>
      <c r="W676" s="254" t="s">
        <v>1731</v>
      </c>
      <c r="X676" s="254" t="s">
        <v>1731</v>
      </c>
      <c r="Y676" s="1257"/>
      <c r="Z676" s="211" t="s">
        <v>3138</v>
      </c>
      <c r="AA676" s="6" t="s">
        <v>3903</v>
      </c>
      <c r="AB676" s="6" t="s">
        <v>3901</v>
      </c>
      <c r="AD676" s="230" t="s">
        <v>3905</v>
      </c>
      <c r="AI676" s="858" t="s">
        <v>3145</v>
      </c>
      <c r="BB676" s="1244"/>
      <c r="CD676" s="4">
        <v>30</v>
      </c>
      <c r="CI676" s="6" t="s">
        <v>3907</v>
      </c>
      <c r="CJ676" s="4">
        <v>6.4000000000000001E-2</v>
      </c>
      <c r="CM676" s="4">
        <v>40</v>
      </c>
    </row>
    <row r="677" spans="1:102" ht="105" x14ac:dyDescent="0.25">
      <c r="A677" s="3">
        <v>682</v>
      </c>
      <c r="B677" s="3">
        <v>621</v>
      </c>
      <c r="C677" s="253">
        <v>621</v>
      </c>
      <c r="D677" s="925" t="s">
        <v>777</v>
      </c>
      <c r="E677" s="64" t="s">
        <v>3909</v>
      </c>
      <c r="G677" s="367">
        <v>1372</v>
      </c>
      <c r="H677" s="102">
        <v>1582</v>
      </c>
      <c r="I677" s="779">
        <v>1372</v>
      </c>
      <c r="M677" s="3">
        <v>1</v>
      </c>
      <c r="T677" s="3">
        <v>1</v>
      </c>
      <c r="W677" s="254" t="s">
        <v>1731</v>
      </c>
      <c r="X677" s="254" t="s">
        <v>1731</v>
      </c>
      <c r="Y677" s="1257"/>
      <c r="Z677" s="211" t="s">
        <v>3138</v>
      </c>
      <c r="AA677" s="6" t="s">
        <v>3903</v>
      </c>
      <c r="AB677" s="6" t="s">
        <v>3901</v>
      </c>
      <c r="AD677" s="230" t="s">
        <v>3905</v>
      </c>
      <c r="AI677" s="858" t="s">
        <v>3145</v>
      </c>
      <c r="BB677" s="1244"/>
      <c r="CD677" s="4">
        <v>30</v>
      </c>
      <c r="CI677" s="6" t="s">
        <v>3907</v>
      </c>
      <c r="CJ677" s="4">
        <v>5.0999999999999997E-2</v>
      </c>
      <c r="CM677" s="4">
        <v>40</v>
      </c>
    </row>
    <row r="678" spans="1:102" ht="105" x14ac:dyDescent="0.25">
      <c r="A678" s="3">
        <v>683</v>
      </c>
      <c r="B678" s="3">
        <v>621</v>
      </c>
      <c r="C678" s="253">
        <v>621</v>
      </c>
      <c r="D678" s="925" t="s">
        <v>777</v>
      </c>
      <c r="E678" s="64" t="s">
        <v>3910</v>
      </c>
      <c r="G678" s="367">
        <v>1372</v>
      </c>
      <c r="H678" s="102">
        <v>1582</v>
      </c>
      <c r="I678" s="779">
        <v>1372</v>
      </c>
      <c r="M678" s="3">
        <v>1</v>
      </c>
      <c r="S678" s="3">
        <v>1</v>
      </c>
      <c r="W678" s="254" t="s">
        <v>1731</v>
      </c>
      <c r="X678" s="254" t="s">
        <v>1731</v>
      </c>
      <c r="Y678" s="1257"/>
      <c r="Z678" s="211" t="s">
        <v>3138</v>
      </c>
      <c r="AA678" s="6" t="s">
        <v>3903</v>
      </c>
      <c r="AB678" s="6" t="s">
        <v>3901</v>
      </c>
      <c r="AD678" s="230" t="s">
        <v>3905</v>
      </c>
      <c r="AI678" s="858" t="s">
        <v>3145</v>
      </c>
      <c r="BB678" s="1244"/>
      <c r="CD678" s="4">
        <v>30</v>
      </c>
      <c r="CI678" s="6" t="s">
        <v>3907</v>
      </c>
      <c r="CJ678" s="4">
        <v>0.188</v>
      </c>
      <c r="CM678" s="4">
        <v>40</v>
      </c>
    </row>
    <row r="679" spans="1:102" ht="105" x14ac:dyDescent="0.25">
      <c r="A679" s="3">
        <v>684</v>
      </c>
      <c r="B679" s="3">
        <v>621</v>
      </c>
      <c r="C679" s="253">
        <v>621</v>
      </c>
      <c r="D679" s="925" t="s">
        <v>777</v>
      </c>
      <c r="E679" s="64" t="s">
        <v>3911</v>
      </c>
      <c r="G679" s="367">
        <v>1372</v>
      </c>
      <c r="H679" s="102">
        <v>1582</v>
      </c>
      <c r="I679" s="779">
        <v>1372</v>
      </c>
      <c r="J679" s="46"/>
      <c r="K679" s="46"/>
      <c r="L679" s="46"/>
      <c r="M679" s="3">
        <v>1</v>
      </c>
      <c r="N679" s="46"/>
      <c r="O679" s="46"/>
      <c r="P679" s="46"/>
      <c r="Q679" s="46"/>
      <c r="R679" s="46"/>
      <c r="S679" s="46"/>
      <c r="T679" s="46"/>
      <c r="U679" s="46"/>
      <c r="V679" s="433"/>
      <c r="W679" s="254" t="s">
        <v>1731</v>
      </c>
      <c r="X679" s="254" t="s">
        <v>1731</v>
      </c>
      <c r="Y679" s="1257"/>
      <c r="Z679" s="211" t="s">
        <v>3138</v>
      </c>
      <c r="AA679" s="6" t="s">
        <v>3903</v>
      </c>
      <c r="AB679" s="6" t="s">
        <v>3901</v>
      </c>
      <c r="AD679" s="230" t="s">
        <v>3905</v>
      </c>
      <c r="AI679" s="858" t="s">
        <v>3145</v>
      </c>
      <c r="BB679" s="1244"/>
      <c r="CD679" s="4">
        <v>30</v>
      </c>
      <c r="CI679" s="6" t="s">
        <v>3907</v>
      </c>
      <c r="CJ679" s="4">
        <v>0.20100000000000001</v>
      </c>
      <c r="CM679" s="4">
        <v>40</v>
      </c>
    </row>
    <row r="680" spans="1:102" ht="105" x14ac:dyDescent="0.25">
      <c r="A680" s="3">
        <v>685</v>
      </c>
      <c r="B680" s="3">
        <v>623</v>
      </c>
      <c r="C680" s="253">
        <v>623</v>
      </c>
      <c r="D680" s="925" t="s">
        <v>781</v>
      </c>
      <c r="E680" s="64" t="s">
        <v>3281</v>
      </c>
      <c r="G680" s="317">
        <v>79</v>
      </c>
      <c r="H680" s="4"/>
      <c r="I680" s="633"/>
      <c r="K680" s="135">
        <v>1</v>
      </c>
      <c r="L680" s="135">
        <v>1</v>
      </c>
      <c r="M680" s="3">
        <v>1</v>
      </c>
      <c r="N680" s="3">
        <v>1</v>
      </c>
      <c r="W680" s="254" t="s">
        <v>1731</v>
      </c>
      <c r="X680" s="254" t="s">
        <v>1731</v>
      </c>
      <c r="Y680" s="1257"/>
      <c r="Z680" s="211" t="s">
        <v>3138</v>
      </c>
      <c r="AA680" s="6" t="s">
        <v>3912</v>
      </c>
      <c r="AB680" s="6" t="s">
        <v>3832</v>
      </c>
      <c r="AD680" s="230" t="s">
        <v>3258</v>
      </c>
      <c r="AE680" s="688">
        <v>40057</v>
      </c>
      <c r="AI680" s="576" t="s">
        <v>3145</v>
      </c>
      <c r="AK680" s="6" t="s">
        <v>3913</v>
      </c>
      <c r="AR680" s="4">
        <v>56</v>
      </c>
      <c r="AV680" s="6" t="s">
        <v>3914</v>
      </c>
      <c r="AW680" s="164">
        <v>10766</v>
      </c>
      <c r="AX680" s="164">
        <v>3370</v>
      </c>
      <c r="AY680" s="4" t="s">
        <v>3915</v>
      </c>
      <c r="AZ680" s="3">
        <v>5062</v>
      </c>
      <c r="BA680" s="3">
        <v>1644</v>
      </c>
      <c r="BB680" s="1244"/>
      <c r="BC680" s="3">
        <v>1</v>
      </c>
    </row>
    <row r="681" spans="1:102" s="285" customFormat="1" ht="39.75" customHeight="1" x14ac:dyDescent="0.25">
      <c r="A681" s="278">
        <v>686</v>
      </c>
      <c r="B681" s="278">
        <v>623</v>
      </c>
      <c r="C681" s="253">
        <v>623</v>
      </c>
      <c r="D681" s="930" t="s">
        <v>781</v>
      </c>
      <c r="E681" s="944" t="s">
        <v>3285</v>
      </c>
      <c r="F681" s="758"/>
      <c r="G681" s="394">
        <v>87</v>
      </c>
      <c r="H681" s="278"/>
      <c r="I681" s="279"/>
      <c r="J681" s="278"/>
      <c r="K681" s="278"/>
      <c r="L681" s="278"/>
      <c r="M681" s="278"/>
      <c r="N681" s="278"/>
      <c r="O681" s="278"/>
      <c r="P681" s="278"/>
      <c r="Q681" s="278"/>
      <c r="R681" s="278"/>
      <c r="S681" s="278"/>
      <c r="T681" s="278"/>
      <c r="U681" s="278"/>
      <c r="V681" s="677"/>
      <c r="W681" s="443" t="s">
        <v>1731</v>
      </c>
      <c r="X681" s="443" t="s">
        <v>1731</v>
      </c>
      <c r="Y681" s="1278"/>
      <c r="Z681" s="290"/>
      <c r="AA681" s="282"/>
      <c r="AB681" s="282"/>
      <c r="AC681" s="282"/>
      <c r="AD681" s="364" t="s">
        <v>3258</v>
      </c>
      <c r="AE681" s="703">
        <v>40057</v>
      </c>
      <c r="AF681" s="282"/>
      <c r="AG681" s="293"/>
      <c r="AH681" s="293"/>
      <c r="AI681" s="857" t="s">
        <v>3145</v>
      </c>
      <c r="AJ681" s="291"/>
      <c r="AK681" s="282" t="s">
        <v>3913</v>
      </c>
      <c r="AL681" s="293"/>
      <c r="AM681" s="293"/>
      <c r="AN681" s="293"/>
      <c r="AO681" s="293"/>
      <c r="AP681" s="293"/>
      <c r="AQ681" s="293"/>
      <c r="AR681" s="293">
        <v>39</v>
      </c>
      <c r="AS681" s="293"/>
      <c r="AT681" s="293"/>
      <c r="AU681" s="293"/>
      <c r="AV681" s="282" t="s">
        <v>3914</v>
      </c>
      <c r="AW681" s="631">
        <v>12013</v>
      </c>
      <c r="AX681" s="293">
        <v>3117</v>
      </c>
      <c r="AY681" s="293" t="s">
        <v>3915</v>
      </c>
      <c r="AZ681" s="278">
        <v>5827</v>
      </c>
      <c r="BA681" s="278">
        <v>1664</v>
      </c>
      <c r="BB681" s="1249"/>
      <c r="BC681" s="278"/>
      <c r="BD681" s="1250">
        <v>1</v>
      </c>
      <c r="BE681" s="299"/>
      <c r="BF681" s="271"/>
      <c r="BG681" s="759"/>
      <c r="BH681" s="760"/>
      <c r="BI681" s="271"/>
      <c r="BJ681" s="759"/>
      <c r="BK681" s="272"/>
      <c r="BL681" s="271"/>
      <c r="BM681" s="271"/>
      <c r="BN681" s="299"/>
      <c r="BO681" s="760"/>
      <c r="BP681" s="760"/>
      <c r="BQ681" s="760"/>
      <c r="BR681" s="274"/>
      <c r="BS681" s="760"/>
      <c r="BT681" s="761"/>
      <c r="BU681" s="274"/>
      <c r="BV681" s="274"/>
      <c r="BW681" s="299"/>
      <c r="BX681" s="274"/>
      <c r="BY681" s="760"/>
      <c r="BZ681" s="760"/>
      <c r="CA681" s="274"/>
      <c r="CB681" s="760"/>
      <c r="CC681" s="761"/>
      <c r="CD681" s="274"/>
      <c r="CE681" s="274"/>
      <c r="CF681" s="299" t="s">
        <v>3285</v>
      </c>
      <c r="CG681" s="274"/>
      <c r="CH681" s="760"/>
      <c r="CI681" s="281"/>
      <c r="CJ681" s="274"/>
      <c r="CK681" s="760"/>
      <c r="CL681" s="761"/>
      <c r="CM681" s="274"/>
      <c r="CN681" s="274"/>
      <c r="CP681" s="274"/>
      <c r="CQ681" s="274"/>
      <c r="CR681" s="274"/>
      <c r="CS681" s="281"/>
      <c r="CT681" s="274"/>
      <c r="CU681" s="274"/>
      <c r="CV681" s="272"/>
      <c r="CW681" s="271"/>
      <c r="CX681" s="271"/>
    </row>
    <row r="682" spans="1:102" ht="90.75" customHeight="1" x14ac:dyDescent="0.25">
      <c r="A682" s="3">
        <v>687</v>
      </c>
      <c r="B682" s="3">
        <v>624</v>
      </c>
      <c r="C682" s="253">
        <v>624</v>
      </c>
      <c r="D682" s="925" t="s">
        <v>3916</v>
      </c>
      <c r="E682" s="64" t="s">
        <v>3281</v>
      </c>
      <c r="G682" s="370">
        <v>79</v>
      </c>
      <c r="M682" s="3">
        <v>1</v>
      </c>
      <c r="W682" s="254" t="s">
        <v>1731</v>
      </c>
      <c r="X682" s="254" t="s">
        <v>1731</v>
      </c>
      <c r="Y682" s="1257"/>
      <c r="Z682" s="211" t="s">
        <v>3138</v>
      </c>
      <c r="AA682" s="6" t="s">
        <v>3917</v>
      </c>
      <c r="AB682" s="6" t="s">
        <v>3809</v>
      </c>
      <c r="AD682" s="230" t="s">
        <v>3918</v>
      </c>
      <c r="AE682" s="6" t="s">
        <v>3919</v>
      </c>
      <c r="AI682" s="576" t="s">
        <v>3145</v>
      </c>
      <c r="AR682" s="4">
        <v>23.8</v>
      </c>
      <c r="AS682" s="4">
        <v>9.1999999999999993</v>
      </c>
      <c r="AV682" s="51"/>
      <c r="BB682" s="1244"/>
      <c r="BC682" s="3">
        <v>1</v>
      </c>
      <c r="CJ682" s="4">
        <v>30.2</v>
      </c>
      <c r="CM682" s="4">
        <v>40</v>
      </c>
    </row>
    <row r="683" spans="1:102" s="285" customFormat="1" ht="90.75" customHeight="1" x14ac:dyDescent="0.25">
      <c r="A683" s="278">
        <v>688</v>
      </c>
      <c r="B683" s="278">
        <v>624</v>
      </c>
      <c r="C683" s="253">
        <v>624</v>
      </c>
      <c r="D683" s="930" t="s">
        <v>3916</v>
      </c>
      <c r="E683" s="944" t="s">
        <v>1039</v>
      </c>
      <c r="F683" s="758"/>
      <c r="G683" s="394">
        <v>70</v>
      </c>
      <c r="H683" s="278"/>
      <c r="I683" s="279"/>
      <c r="J683" s="278"/>
      <c r="K683" s="278"/>
      <c r="L683" s="278"/>
      <c r="M683" s="278"/>
      <c r="N683" s="278"/>
      <c r="O683" s="278"/>
      <c r="P683" s="278"/>
      <c r="Q683" s="278"/>
      <c r="R683" s="278"/>
      <c r="S683" s="278"/>
      <c r="T683" s="278"/>
      <c r="U683" s="278"/>
      <c r="V683" s="677"/>
      <c r="W683" s="443" t="s">
        <v>1731</v>
      </c>
      <c r="X683" s="443" t="s">
        <v>1731</v>
      </c>
      <c r="Y683" s="1278"/>
      <c r="Z683" s="290"/>
      <c r="AA683" s="282"/>
      <c r="AB683" s="282"/>
      <c r="AC683" s="282"/>
      <c r="AD683" s="364" t="s">
        <v>3918</v>
      </c>
      <c r="AE683" s="282"/>
      <c r="AF683" s="282"/>
      <c r="AG683" s="293"/>
      <c r="AH683" s="293"/>
      <c r="AI683" s="857" t="s">
        <v>3145</v>
      </c>
      <c r="AJ683" s="291"/>
      <c r="AK683" s="282"/>
      <c r="AL683" s="293"/>
      <c r="AM683" s="293"/>
      <c r="AN683" s="293"/>
      <c r="AO683" s="293"/>
      <c r="AP683" s="293"/>
      <c r="AQ683" s="293"/>
      <c r="AR683" s="293">
        <v>40.200000000000003</v>
      </c>
      <c r="AS683" s="293">
        <v>8.9</v>
      </c>
      <c r="AT683" s="293"/>
      <c r="AU683" s="293"/>
      <c r="AV683" s="282"/>
      <c r="AW683" s="293"/>
      <c r="AX683" s="293"/>
      <c r="AY683" s="293"/>
      <c r="AZ683" s="278"/>
      <c r="BA683" s="278"/>
      <c r="BB683" s="1249"/>
      <c r="BC683" s="278"/>
      <c r="BD683" s="1250">
        <v>1</v>
      </c>
      <c r="BE683" s="299"/>
      <c r="BF683" s="271"/>
      <c r="BG683" s="759"/>
      <c r="BH683" s="760"/>
      <c r="BI683" s="271"/>
      <c r="BJ683" s="759"/>
      <c r="BK683" s="272"/>
      <c r="BL683" s="271"/>
      <c r="BM683" s="271"/>
      <c r="BN683" s="299"/>
      <c r="BO683" s="760"/>
      <c r="BP683" s="760"/>
      <c r="BQ683" s="760"/>
      <c r="BR683" s="274"/>
      <c r="BS683" s="760"/>
      <c r="BT683" s="761"/>
      <c r="BU683" s="274"/>
      <c r="BV683" s="274"/>
      <c r="BW683" s="299"/>
      <c r="BX683" s="274"/>
      <c r="BY683" s="760"/>
      <c r="BZ683" s="760"/>
      <c r="CA683" s="274"/>
      <c r="CB683" s="760"/>
      <c r="CC683" s="761"/>
      <c r="CD683" s="274"/>
      <c r="CE683" s="274"/>
      <c r="CF683" s="299" t="s">
        <v>1039</v>
      </c>
      <c r="CG683" s="274"/>
      <c r="CH683" s="760"/>
      <c r="CI683" s="281"/>
      <c r="CJ683" s="274"/>
      <c r="CK683" s="760"/>
      <c r="CL683" s="761"/>
      <c r="CM683" s="274"/>
      <c r="CN683" s="274"/>
      <c r="CP683" s="274"/>
      <c r="CQ683" s="274"/>
      <c r="CR683" s="274"/>
      <c r="CS683" s="281"/>
      <c r="CT683" s="274"/>
      <c r="CU683" s="274"/>
      <c r="CV683" s="272"/>
      <c r="CW683" s="271"/>
      <c r="CX683" s="271"/>
    </row>
    <row r="684" spans="1:102" ht="75" x14ac:dyDescent="0.25">
      <c r="A684" s="3">
        <v>689</v>
      </c>
      <c r="B684" s="3">
        <v>625</v>
      </c>
      <c r="C684" s="253">
        <v>625</v>
      </c>
      <c r="D684" s="925" t="s">
        <v>785</v>
      </c>
      <c r="E684" s="64" t="s">
        <v>3281</v>
      </c>
      <c r="G684" s="317">
        <v>1296</v>
      </c>
      <c r="J684" s="135">
        <v>1</v>
      </c>
      <c r="K684" s="135"/>
      <c r="L684" s="135"/>
      <c r="M684" s="135">
        <v>1</v>
      </c>
      <c r="N684" s="135"/>
      <c r="O684" s="135"/>
      <c r="P684" s="135"/>
      <c r="Q684" s="135"/>
      <c r="R684" s="135"/>
      <c r="S684" s="135">
        <v>1</v>
      </c>
      <c r="T684" s="46"/>
      <c r="U684" s="46"/>
      <c r="V684" s="433"/>
      <c r="W684" s="254" t="s">
        <v>1731</v>
      </c>
      <c r="X684" s="254" t="s">
        <v>1731</v>
      </c>
      <c r="Y684" s="1257"/>
      <c r="Z684" s="211" t="s">
        <v>3138</v>
      </c>
      <c r="AA684" s="6" t="s">
        <v>3920</v>
      </c>
      <c r="AB684" s="6" t="s">
        <v>3921</v>
      </c>
      <c r="AD684" s="230" t="s">
        <v>1853</v>
      </c>
      <c r="AI684" s="576" t="s">
        <v>3145</v>
      </c>
      <c r="AK684" s="6" t="s">
        <v>3922</v>
      </c>
      <c r="AL684" s="4">
        <v>5.8</v>
      </c>
      <c r="AM684" s="4">
        <v>4.4000000000000004</v>
      </c>
      <c r="AP684" s="4">
        <v>19.399999999999999</v>
      </c>
      <c r="AV684" s="6" t="s">
        <v>3923</v>
      </c>
      <c r="AW684" s="4">
        <v>19.399999999999999</v>
      </c>
      <c r="BB684" s="1244"/>
      <c r="BZ684" s="11" t="s">
        <v>3924</v>
      </c>
      <c r="CA684" s="4">
        <v>0.15</v>
      </c>
      <c r="CC684" s="14">
        <v>30</v>
      </c>
    </row>
    <row r="685" spans="1:102" s="285" customFormat="1" ht="45" x14ac:dyDescent="0.25">
      <c r="A685" s="278">
        <v>690</v>
      </c>
      <c r="B685" s="278">
        <v>625</v>
      </c>
      <c r="C685" s="253">
        <v>625</v>
      </c>
      <c r="D685" s="930" t="s">
        <v>785</v>
      </c>
      <c r="E685" s="944" t="s">
        <v>1039</v>
      </c>
      <c r="F685" s="758"/>
      <c r="G685" s="394">
        <v>1105</v>
      </c>
      <c r="H685" s="278"/>
      <c r="I685" s="279"/>
      <c r="J685" s="278"/>
      <c r="K685" s="278"/>
      <c r="L685" s="278"/>
      <c r="M685" s="278"/>
      <c r="N685" s="278"/>
      <c r="O685" s="278"/>
      <c r="P685" s="278"/>
      <c r="Q685" s="278"/>
      <c r="R685" s="278"/>
      <c r="S685" s="278"/>
      <c r="T685" s="278"/>
      <c r="U685" s="278"/>
      <c r="V685" s="677"/>
      <c r="W685" s="443" t="s">
        <v>1731</v>
      </c>
      <c r="X685" s="443" t="s">
        <v>1731</v>
      </c>
      <c r="Y685" s="1278"/>
      <c r="Z685" s="290"/>
      <c r="AA685" s="282"/>
      <c r="AB685" s="282"/>
      <c r="AC685" s="282"/>
      <c r="AD685" s="364" t="s">
        <v>1853</v>
      </c>
      <c r="AE685" s="282"/>
      <c r="AF685" s="282"/>
      <c r="AG685" s="293"/>
      <c r="AH685" s="293"/>
      <c r="AI685" s="857" t="s">
        <v>3145</v>
      </c>
      <c r="AJ685" s="291"/>
      <c r="AK685" s="282" t="s">
        <v>3922</v>
      </c>
      <c r="AL685" s="293">
        <v>6.4</v>
      </c>
      <c r="AM685" s="293">
        <v>4.3</v>
      </c>
      <c r="AN685" s="293"/>
      <c r="AO685" s="293"/>
      <c r="AP685" s="293">
        <v>18.2</v>
      </c>
      <c r="AQ685" s="293"/>
      <c r="AR685" s="293"/>
      <c r="AS685" s="293"/>
      <c r="AT685" s="293"/>
      <c r="AU685" s="293"/>
      <c r="AV685" s="282" t="s">
        <v>3923</v>
      </c>
      <c r="AW685" s="293">
        <v>18.2</v>
      </c>
      <c r="AX685" s="293"/>
      <c r="AY685" s="293"/>
      <c r="AZ685" s="278"/>
      <c r="BA685" s="278"/>
      <c r="BB685" s="1249"/>
      <c r="BC685" s="278"/>
      <c r="BD685" s="1250">
        <v>1</v>
      </c>
      <c r="BE685" s="299"/>
      <c r="BF685" s="271"/>
      <c r="BG685" s="759"/>
      <c r="BH685" s="760"/>
      <c r="BI685" s="271"/>
      <c r="BJ685" s="759"/>
      <c r="BK685" s="272"/>
      <c r="BL685" s="271"/>
      <c r="BM685" s="271"/>
      <c r="BN685" s="299"/>
      <c r="BO685" s="760"/>
      <c r="BP685" s="760"/>
      <c r="BQ685" s="760"/>
      <c r="BR685" s="274"/>
      <c r="BS685" s="760"/>
      <c r="BT685" s="761"/>
      <c r="BU685" s="274"/>
      <c r="BV685" s="274"/>
      <c r="BW685" s="299" t="s">
        <v>1039</v>
      </c>
      <c r="BX685" s="274"/>
      <c r="BY685" s="760"/>
      <c r="BZ685" s="760"/>
      <c r="CA685" s="274"/>
      <c r="CB685" s="760"/>
      <c r="CC685" s="761"/>
      <c r="CD685" s="274"/>
      <c r="CE685" s="274"/>
      <c r="CF685" s="299" t="s">
        <v>1039</v>
      </c>
      <c r="CG685" s="274"/>
      <c r="CH685" s="760"/>
      <c r="CI685" s="281"/>
      <c r="CJ685" s="274"/>
      <c r="CK685" s="760"/>
      <c r="CL685" s="761"/>
      <c r="CM685" s="274"/>
      <c r="CN685" s="274"/>
      <c r="CP685" s="274"/>
      <c r="CQ685" s="274"/>
      <c r="CR685" s="274"/>
      <c r="CS685" s="281"/>
      <c r="CT685" s="274"/>
      <c r="CU685" s="274"/>
      <c r="CV685" s="272"/>
      <c r="CW685" s="271"/>
      <c r="CX685" s="271"/>
    </row>
    <row r="686" spans="1:102" s="57" customFormat="1" ht="75" customHeight="1" x14ac:dyDescent="0.25">
      <c r="A686" s="63">
        <v>691</v>
      </c>
      <c r="B686" s="63">
        <v>626</v>
      </c>
      <c r="C686" s="252">
        <v>626</v>
      </c>
      <c r="D686" s="924" t="s">
        <v>787</v>
      </c>
      <c r="E686" s="201" t="s">
        <v>3925</v>
      </c>
      <c r="F686" s="72"/>
      <c r="G686" s="387">
        <v>79</v>
      </c>
      <c r="H686" s="63"/>
      <c r="I686" s="202"/>
      <c r="J686" s="63"/>
      <c r="K686" s="63"/>
      <c r="L686" s="63"/>
      <c r="M686" s="63">
        <v>1</v>
      </c>
      <c r="N686" s="63"/>
      <c r="O686" s="63"/>
      <c r="P686" s="63"/>
      <c r="Q686" s="63"/>
      <c r="R686" s="63"/>
      <c r="S686" s="63"/>
      <c r="T686" s="63"/>
      <c r="U686" s="63"/>
      <c r="V686" s="500"/>
      <c r="W686" s="439"/>
      <c r="X686" s="439"/>
      <c r="Y686" s="1259"/>
      <c r="Z686" s="216"/>
      <c r="AA686" s="62" t="s">
        <v>3926</v>
      </c>
      <c r="AB686" s="62" t="s">
        <v>3927</v>
      </c>
      <c r="AC686" s="62"/>
      <c r="AD686" s="689" t="s">
        <v>1706</v>
      </c>
      <c r="AE686" s="704">
        <v>39356</v>
      </c>
      <c r="AF686" s="62"/>
      <c r="AG686" s="55"/>
      <c r="AH686" s="55"/>
      <c r="AI686" s="851" t="s">
        <v>3238</v>
      </c>
      <c r="AJ686" s="192"/>
      <c r="AK686" s="62"/>
      <c r="AL686" s="55"/>
      <c r="AM686" s="55"/>
      <c r="AN686" s="55"/>
      <c r="AO686" s="55"/>
      <c r="AP686" s="55"/>
      <c r="AQ686" s="55"/>
      <c r="AR686" s="55"/>
      <c r="AS686" s="55"/>
      <c r="AT686" s="55"/>
      <c r="AU686" s="55"/>
      <c r="AV686" s="62"/>
      <c r="AW686" s="55"/>
      <c r="AX686" s="55"/>
      <c r="AY686" s="55"/>
      <c r="AZ686" s="63"/>
      <c r="BA686" s="63"/>
      <c r="BB686" s="1251"/>
      <c r="BC686" s="63"/>
      <c r="BD686" s="1203"/>
      <c r="BE686" s="216"/>
      <c r="BF686" s="63"/>
      <c r="BG686" s="193"/>
      <c r="BH686" s="221"/>
      <c r="BI686" s="63"/>
      <c r="BJ686" s="193"/>
      <c r="BK686" s="200"/>
      <c r="BL686" s="63"/>
      <c r="BM686" s="63"/>
      <c r="BN686" s="216"/>
      <c r="BO686" s="221"/>
      <c r="BP686" s="221"/>
      <c r="BQ686" s="221"/>
      <c r="BR686" s="55"/>
      <c r="BS686" s="221"/>
      <c r="BT686" s="72"/>
      <c r="BU686" s="55"/>
      <c r="BV686" s="55"/>
      <c r="BW686" s="216"/>
      <c r="BX686" s="55"/>
      <c r="BY686" s="221"/>
      <c r="BZ686" s="221"/>
      <c r="CA686" s="55"/>
      <c r="CB686" s="221"/>
      <c r="CC686" s="72"/>
      <c r="CD686" s="55"/>
      <c r="CE686" s="55"/>
      <c r="CF686" s="216"/>
      <c r="CG686" s="55"/>
      <c r="CH686" s="221"/>
      <c r="CI686" s="62"/>
      <c r="CJ686" s="55"/>
      <c r="CK686" s="221"/>
      <c r="CL686" s="72"/>
      <c r="CM686" s="55"/>
      <c r="CN686" s="55"/>
      <c r="CP686" s="55"/>
      <c r="CQ686" s="55"/>
      <c r="CR686" s="55"/>
      <c r="CS686" s="62"/>
      <c r="CT686" s="55"/>
      <c r="CU686" s="55"/>
      <c r="CV686" s="200"/>
      <c r="CW686" s="63"/>
      <c r="CX686" s="63"/>
    </row>
    <row r="687" spans="1:102" ht="99.75" customHeight="1" x14ac:dyDescent="0.25">
      <c r="A687" s="3">
        <v>692</v>
      </c>
      <c r="B687" s="3">
        <v>627</v>
      </c>
      <c r="C687" s="253">
        <v>627</v>
      </c>
      <c r="D687" s="925" t="s">
        <v>789</v>
      </c>
      <c r="E687" s="64" t="s">
        <v>3928</v>
      </c>
      <c r="G687" s="367">
        <v>48</v>
      </c>
      <c r="H687" s="4"/>
      <c r="I687" s="633"/>
      <c r="J687" s="135">
        <v>1</v>
      </c>
      <c r="K687" s="135"/>
      <c r="L687" s="135"/>
      <c r="M687" s="135">
        <v>1</v>
      </c>
      <c r="N687" s="135"/>
      <c r="O687" s="135"/>
      <c r="P687" s="135"/>
      <c r="Q687" s="135"/>
      <c r="R687" s="135"/>
      <c r="S687" s="135">
        <v>1</v>
      </c>
      <c r="T687" s="135"/>
      <c r="U687" s="135"/>
      <c r="V687" s="593"/>
      <c r="W687" s="254" t="s">
        <v>1731</v>
      </c>
      <c r="X687" s="254" t="s">
        <v>1731</v>
      </c>
      <c r="Y687" s="1257"/>
      <c r="Z687" s="211" t="s">
        <v>3138</v>
      </c>
      <c r="AA687" s="6" t="s">
        <v>3903</v>
      </c>
      <c r="AB687" s="6" t="s">
        <v>3901</v>
      </c>
      <c r="AD687" s="230" t="s">
        <v>3027</v>
      </c>
      <c r="AI687" s="788" t="s">
        <v>2967</v>
      </c>
      <c r="AK687" s="59" t="s">
        <v>3929</v>
      </c>
      <c r="AP687" s="4">
        <v>1.6</v>
      </c>
      <c r="AQ687" s="4">
        <v>2</v>
      </c>
      <c r="AR687" s="4">
        <v>9</v>
      </c>
      <c r="AS687" s="4">
        <v>8.5</v>
      </c>
      <c r="AT687" s="4">
        <v>12.7</v>
      </c>
      <c r="AU687" s="4">
        <v>11.3</v>
      </c>
      <c r="BB687" s="1244"/>
      <c r="BC687" s="3">
        <v>1</v>
      </c>
      <c r="BW687" s="211" t="s">
        <v>3930</v>
      </c>
      <c r="BX687" s="4">
        <v>0.9</v>
      </c>
      <c r="CC687" s="14">
        <v>3</v>
      </c>
      <c r="CF687" s="211" t="s">
        <v>2979</v>
      </c>
      <c r="CG687" s="4">
        <v>2.6999999999999993</v>
      </c>
      <c r="CI687" s="6" t="s">
        <v>3931</v>
      </c>
      <c r="CJ687" s="4">
        <v>2.8</v>
      </c>
      <c r="CL687" s="14">
        <v>440</v>
      </c>
    </row>
    <row r="688" spans="1:102" ht="80.25" customHeight="1" x14ac:dyDescent="0.25">
      <c r="A688" s="3">
        <v>693</v>
      </c>
      <c r="B688" s="3">
        <v>627</v>
      </c>
      <c r="C688" s="253">
        <v>627</v>
      </c>
      <c r="D688" s="925" t="s">
        <v>789</v>
      </c>
      <c r="E688" s="64" t="s">
        <v>3932</v>
      </c>
      <c r="G688" s="367">
        <v>53</v>
      </c>
      <c r="H688" s="4"/>
      <c r="I688" s="633"/>
      <c r="J688" s="135">
        <v>1</v>
      </c>
      <c r="K688" s="135"/>
      <c r="L688" s="135"/>
      <c r="M688" s="135">
        <v>1</v>
      </c>
      <c r="N688" s="135"/>
      <c r="O688" s="135"/>
      <c r="P688" s="135"/>
      <c r="Q688" s="135"/>
      <c r="R688" s="135"/>
      <c r="S688" s="135">
        <v>1</v>
      </c>
      <c r="T688" s="135"/>
      <c r="U688" s="135"/>
      <c r="V688" s="593"/>
      <c r="W688" s="254" t="s">
        <v>1731</v>
      </c>
      <c r="X688" s="254" t="s">
        <v>1731</v>
      </c>
      <c r="Y688" s="1257"/>
      <c r="Z688" s="211" t="s">
        <v>3138</v>
      </c>
      <c r="AA688" s="6" t="s">
        <v>3903</v>
      </c>
      <c r="AB688" s="6" t="s">
        <v>3901</v>
      </c>
      <c r="AD688" s="230" t="s">
        <v>3027</v>
      </c>
      <c r="AI688" s="788" t="s">
        <v>2967</v>
      </c>
      <c r="AK688" s="59" t="s">
        <v>3929</v>
      </c>
      <c r="AP688" s="4">
        <v>2</v>
      </c>
      <c r="AQ688" s="4">
        <v>3.2</v>
      </c>
      <c r="AR688" s="4">
        <v>8.8000000000000007</v>
      </c>
      <c r="AS688" s="4">
        <v>8.1999999999999993</v>
      </c>
      <c r="AT688" s="4">
        <v>12.8</v>
      </c>
      <c r="AU688" s="4">
        <v>11.2</v>
      </c>
      <c r="BB688" s="1244"/>
      <c r="BC688" s="3">
        <v>1</v>
      </c>
      <c r="BW688" s="211" t="s">
        <v>3930</v>
      </c>
      <c r="BX688" s="4">
        <v>1.2</v>
      </c>
      <c r="CC688" s="14">
        <v>3</v>
      </c>
      <c r="CF688" s="211" t="s">
        <v>2979</v>
      </c>
      <c r="CG688" s="4">
        <v>4.5</v>
      </c>
      <c r="CI688" s="6" t="s">
        <v>3931</v>
      </c>
      <c r="CJ688" s="4">
        <v>4.5</v>
      </c>
      <c r="CL688" s="14">
        <v>440</v>
      </c>
    </row>
    <row r="689" spans="1:102" s="58" customFormat="1" ht="63.75" customHeight="1" x14ac:dyDescent="0.25">
      <c r="A689" s="49">
        <v>694</v>
      </c>
      <c r="B689" s="49">
        <v>628</v>
      </c>
      <c r="C689" s="253">
        <v>628</v>
      </c>
      <c r="D689" s="927" t="s">
        <v>791</v>
      </c>
      <c r="E689" s="937"/>
      <c r="F689" s="210"/>
      <c r="G689" s="374">
        <v>58</v>
      </c>
      <c r="H689" s="49"/>
      <c r="I689" s="137"/>
      <c r="J689" s="49"/>
      <c r="K689" s="49"/>
      <c r="L689" s="49"/>
      <c r="M689" s="49">
        <v>1</v>
      </c>
      <c r="N689" s="49"/>
      <c r="O689" s="49"/>
      <c r="P689" s="49"/>
      <c r="Q689" s="49"/>
      <c r="R689" s="49"/>
      <c r="S689" s="49">
        <v>1</v>
      </c>
      <c r="T689" s="49"/>
      <c r="U689" s="49"/>
      <c r="V689" s="499"/>
      <c r="W689" s="435" t="s">
        <v>1731</v>
      </c>
      <c r="X689" s="435" t="s">
        <v>1731</v>
      </c>
      <c r="Y689" s="1254"/>
      <c r="Z689" s="213" t="s">
        <v>3138</v>
      </c>
      <c r="AA689" s="51" t="s">
        <v>3933</v>
      </c>
      <c r="AB689" s="51" t="s">
        <v>3809</v>
      </c>
      <c r="AC689" s="51"/>
      <c r="AD689" s="366" t="s">
        <v>1706</v>
      </c>
      <c r="AE689" s="51"/>
      <c r="AF689" s="51"/>
      <c r="AG689" s="52"/>
      <c r="AH689" s="52"/>
      <c r="AI689" s="848" t="s">
        <v>3123</v>
      </c>
      <c r="AJ689" s="183"/>
      <c r="AK689" s="51"/>
      <c r="AL689" s="52"/>
      <c r="AM689" s="52"/>
      <c r="AN689" s="52"/>
      <c r="AO689" s="52"/>
      <c r="AP689" s="52"/>
      <c r="AQ689" s="52"/>
      <c r="AR689" s="52"/>
      <c r="AS689" s="52"/>
      <c r="AT689" s="52"/>
      <c r="AU689" s="52"/>
      <c r="AV689" s="51"/>
      <c r="AW689" s="52"/>
      <c r="AX689" s="52"/>
      <c r="AY689" s="52"/>
      <c r="AZ689" s="49"/>
      <c r="BA689" s="49"/>
      <c r="BB689" s="1245"/>
      <c r="BC689" s="49"/>
      <c r="BD689" s="1189"/>
      <c r="BE689" s="213"/>
      <c r="BF689" s="49"/>
      <c r="BG689" s="208"/>
      <c r="BH689" s="166"/>
      <c r="BI689" s="49"/>
      <c r="BJ689" s="208"/>
      <c r="BK689" s="99"/>
      <c r="BL689" s="49"/>
      <c r="BM689" s="49"/>
      <c r="BN689" s="213"/>
      <c r="BO689" s="166"/>
      <c r="BP689" s="166"/>
      <c r="BQ689" s="166"/>
      <c r="BR689" s="52"/>
      <c r="BS689" s="166"/>
      <c r="BT689" s="210"/>
      <c r="BU689" s="52"/>
      <c r="BV689" s="52"/>
      <c r="BW689" s="213"/>
      <c r="BX689" s="52"/>
      <c r="BY689" s="166"/>
      <c r="BZ689" s="166"/>
      <c r="CA689" s="52"/>
      <c r="CB689" s="166"/>
      <c r="CC689" s="210"/>
      <c r="CD689" s="52"/>
      <c r="CE689" s="52"/>
      <c r="CF689" s="213"/>
      <c r="CG689" s="52"/>
      <c r="CH689" s="166"/>
      <c r="CI689" s="51"/>
      <c r="CJ689" s="52"/>
      <c r="CK689" s="166"/>
      <c r="CL689" s="210"/>
      <c r="CM689" s="52"/>
      <c r="CN689" s="52"/>
      <c r="CP689" s="52"/>
      <c r="CQ689" s="52"/>
      <c r="CR689" s="52"/>
      <c r="CS689" s="51"/>
      <c r="CT689" s="52"/>
      <c r="CU689" s="52"/>
      <c r="CV689" s="99"/>
      <c r="CW689" s="49"/>
      <c r="CX689" s="49"/>
    </row>
    <row r="690" spans="1:102" ht="74.25" customHeight="1" x14ac:dyDescent="0.25">
      <c r="A690" s="3">
        <v>695</v>
      </c>
      <c r="B690" s="3">
        <v>629</v>
      </c>
      <c r="C690" s="253">
        <v>62901</v>
      </c>
      <c r="D690" s="925" t="s">
        <v>793</v>
      </c>
      <c r="G690" s="370">
        <v>117</v>
      </c>
      <c r="J690" s="46">
        <v>1</v>
      </c>
      <c r="K690" s="46"/>
      <c r="L690" s="46"/>
      <c r="M690" s="46"/>
      <c r="N690" s="46"/>
      <c r="O690" s="46"/>
      <c r="P690" s="46"/>
      <c r="Q690" s="46"/>
      <c r="R690" s="46"/>
      <c r="S690" s="46"/>
      <c r="T690" s="46"/>
      <c r="U690" s="46"/>
      <c r="V690" s="433"/>
      <c r="W690" s="254" t="s">
        <v>1731</v>
      </c>
      <c r="X690" s="254" t="s">
        <v>1731</v>
      </c>
      <c r="Y690" s="1257"/>
      <c r="Z690" s="211" t="s">
        <v>3138</v>
      </c>
      <c r="AA690" s="6" t="s">
        <v>3934</v>
      </c>
      <c r="AB690" s="6" t="s">
        <v>3832</v>
      </c>
      <c r="AD690" s="230" t="s">
        <v>2193</v>
      </c>
      <c r="AE690" s="6" t="s">
        <v>3935</v>
      </c>
      <c r="AI690" s="576" t="s">
        <v>3145</v>
      </c>
      <c r="AK690" s="6" t="s">
        <v>3936</v>
      </c>
      <c r="AL690" s="4">
        <v>4</v>
      </c>
      <c r="AM690" s="4">
        <v>0.4</v>
      </c>
      <c r="AN690" s="4">
        <v>0.4</v>
      </c>
      <c r="AO690" s="4">
        <v>0.1</v>
      </c>
      <c r="AP690" s="4">
        <v>0.1</v>
      </c>
      <c r="AQ690" s="4">
        <v>0</v>
      </c>
      <c r="AR690" s="4">
        <v>4.4000000000000004</v>
      </c>
      <c r="AS690" s="4">
        <v>0.3</v>
      </c>
      <c r="AV690" s="6" t="s">
        <v>3630</v>
      </c>
      <c r="AW690" s="4">
        <v>0.1</v>
      </c>
      <c r="AX690" s="4">
        <v>0</v>
      </c>
      <c r="BB690" s="1244"/>
      <c r="BH690" s="11" t="s">
        <v>3937</v>
      </c>
      <c r="BI690" s="3">
        <v>-0.70000000000000018</v>
      </c>
      <c r="BM690" s="3">
        <v>10</v>
      </c>
      <c r="BQ690" s="11" t="s">
        <v>3938</v>
      </c>
      <c r="BR690" s="4">
        <v>49.999999999999986</v>
      </c>
      <c r="BU690" s="4">
        <v>20</v>
      </c>
      <c r="BZ690" s="11" t="s">
        <v>3939</v>
      </c>
      <c r="CA690" s="4">
        <v>0.1</v>
      </c>
      <c r="CC690" s="14">
        <v>30</v>
      </c>
      <c r="CF690" s="211" t="s">
        <v>2979</v>
      </c>
      <c r="CG690" s="4">
        <v>0.79999999999999982</v>
      </c>
      <c r="CL690" s="14">
        <v>4</v>
      </c>
      <c r="CW690" s="3">
        <v>2</v>
      </c>
    </row>
    <row r="691" spans="1:102" s="301" customFormat="1" ht="87.75" customHeight="1" x14ac:dyDescent="0.25">
      <c r="A691" s="271">
        <v>696</v>
      </c>
      <c r="B691" s="271">
        <v>629</v>
      </c>
      <c r="C691" s="253">
        <v>62901</v>
      </c>
      <c r="D691" s="929" t="s">
        <v>793</v>
      </c>
      <c r="E691" s="943" t="s">
        <v>1039</v>
      </c>
      <c r="F691" s="761"/>
      <c r="G691" s="393">
        <v>89</v>
      </c>
      <c r="H691" s="271"/>
      <c r="I691" s="273"/>
      <c r="J691" s="271"/>
      <c r="K691" s="271"/>
      <c r="L691" s="271"/>
      <c r="M691" s="271"/>
      <c r="N691" s="271"/>
      <c r="O691" s="271"/>
      <c r="P691" s="271"/>
      <c r="Q691" s="271"/>
      <c r="R691" s="271"/>
      <c r="S691" s="271"/>
      <c r="T691" s="271"/>
      <c r="U691" s="271"/>
      <c r="V691" s="676"/>
      <c r="W691" s="458" t="s">
        <v>1731</v>
      </c>
      <c r="X691" s="458" t="s">
        <v>1731</v>
      </c>
      <c r="Y691" s="1277"/>
      <c r="Z691" s="299" t="s">
        <v>3138</v>
      </c>
      <c r="AA691" s="281" t="s">
        <v>3934</v>
      </c>
      <c r="AB691" s="281" t="s">
        <v>3832</v>
      </c>
      <c r="AC691" s="281"/>
      <c r="AD691" s="702" t="s">
        <v>2193</v>
      </c>
      <c r="AE691" s="281"/>
      <c r="AF691" s="281"/>
      <c r="AG691" s="274"/>
      <c r="AH691" s="274"/>
      <c r="AI691" s="855" t="s">
        <v>3145</v>
      </c>
      <c r="AJ691" s="300"/>
      <c r="AK691" s="281" t="s">
        <v>3936</v>
      </c>
      <c r="AL691" s="274">
        <v>3.8</v>
      </c>
      <c r="AM691" s="274">
        <v>0.3</v>
      </c>
      <c r="AN691" s="274">
        <v>0.5</v>
      </c>
      <c r="AO691" s="274">
        <v>0.2</v>
      </c>
      <c r="AP691" s="274">
        <v>0.2</v>
      </c>
      <c r="AQ691" s="274">
        <v>0</v>
      </c>
      <c r="AR691" s="274">
        <v>4.5</v>
      </c>
      <c r="AS691" s="274">
        <v>0.4</v>
      </c>
      <c r="AT691" s="274"/>
      <c r="AU691" s="274"/>
      <c r="AV691" s="281" t="s">
        <v>3630</v>
      </c>
      <c r="AW691" s="274">
        <v>0</v>
      </c>
      <c r="AX691" s="274">
        <v>0</v>
      </c>
      <c r="AY691" s="274"/>
      <c r="AZ691" s="271"/>
      <c r="BA691" s="271"/>
      <c r="BB691" s="1248"/>
      <c r="BC691" s="271"/>
      <c r="BD691" s="1247">
        <v>1</v>
      </c>
      <c r="BE691" s="290"/>
      <c r="BF691" s="278"/>
      <c r="BG691" s="756"/>
      <c r="BH691" s="757" t="s">
        <v>1039</v>
      </c>
      <c r="BI691" s="278"/>
      <c r="BJ691" s="756"/>
      <c r="BK691" s="286"/>
      <c r="BL691" s="278"/>
      <c r="BM691" s="278">
        <v>10</v>
      </c>
      <c r="BN691" s="290"/>
      <c r="BO691" s="757"/>
      <c r="BP691" s="757"/>
      <c r="BQ691" s="757" t="s">
        <v>1039</v>
      </c>
      <c r="BR691" s="293">
        <v>60.000000000000007</v>
      </c>
      <c r="BS691" s="757"/>
      <c r="BT691" s="758"/>
      <c r="BU691" s="293">
        <v>20</v>
      </c>
      <c r="BV691" s="293"/>
      <c r="BW691" s="290"/>
      <c r="BX691" s="293"/>
      <c r="BY691" s="757"/>
      <c r="BZ691" s="757" t="s">
        <v>1039</v>
      </c>
      <c r="CA691" s="293"/>
      <c r="CB691" s="757"/>
      <c r="CC691" s="758">
        <v>30</v>
      </c>
      <c r="CD691" s="293"/>
      <c r="CE691" s="293"/>
      <c r="CF691" s="290"/>
      <c r="CG691" s="293"/>
      <c r="CH691" s="757"/>
      <c r="CI691" s="282" t="s">
        <v>1039</v>
      </c>
      <c r="CJ691" s="293"/>
      <c r="CK691" s="757"/>
      <c r="CL691" s="758">
        <v>4</v>
      </c>
      <c r="CM691" s="293"/>
      <c r="CN691" s="293"/>
      <c r="CP691" s="293"/>
      <c r="CQ691" s="293"/>
      <c r="CR691" s="293"/>
      <c r="CS691" s="282"/>
      <c r="CT691" s="293"/>
      <c r="CU691" s="293"/>
      <c r="CV691" s="286"/>
      <c r="CW691" s="278">
        <v>2</v>
      </c>
      <c r="CX691" s="278"/>
    </row>
    <row r="692" spans="1:102" s="301" customFormat="1" ht="82.5" customHeight="1" x14ac:dyDescent="0.25">
      <c r="A692" s="271">
        <v>697</v>
      </c>
      <c r="B692" s="271">
        <v>629</v>
      </c>
      <c r="C692" s="253">
        <v>62902</v>
      </c>
      <c r="D692" s="929" t="s">
        <v>793</v>
      </c>
      <c r="E692" s="943" t="s">
        <v>3940</v>
      </c>
      <c r="F692" s="761"/>
      <c r="G692" s="395">
        <v>89</v>
      </c>
      <c r="H692" s="271"/>
      <c r="I692" s="273"/>
      <c r="J692" s="271"/>
      <c r="K692" s="271"/>
      <c r="L692" s="271"/>
      <c r="M692" s="271"/>
      <c r="N692" s="271"/>
      <c r="O692" s="271"/>
      <c r="P692" s="271"/>
      <c r="Q692" s="271"/>
      <c r="R692" s="271"/>
      <c r="S692" s="271"/>
      <c r="T692" s="271"/>
      <c r="U692" s="271"/>
      <c r="V692" s="676"/>
      <c r="W692" s="458" t="s">
        <v>1731</v>
      </c>
      <c r="X692" s="458" t="s">
        <v>1731</v>
      </c>
      <c r="Y692" s="1277"/>
      <c r="Z692" s="299" t="s">
        <v>3138</v>
      </c>
      <c r="AA692" s="281" t="s">
        <v>3934</v>
      </c>
      <c r="AB692" s="281" t="s">
        <v>3832</v>
      </c>
      <c r="AC692" s="281"/>
      <c r="AD692" s="702" t="s">
        <v>2193</v>
      </c>
      <c r="AE692" s="281"/>
      <c r="AF692" s="281"/>
      <c r="AG692" s="274"/>
      <c r="AH692" s="274"/>
      <c r="AI692" s="855" t="s">
        <v>3145</v>
      </c>
      <c r="AJ692" s="300"/>
      <c r="AK692" s="281" t="s">
        <v>3936</v>
      </c>
      <c r="AL692" s="274">
        <v>3.8</v>
      </c>
      <c r="AM692" s="274">
        <v>0.3</v>
      </c>
      <c r="AN692" s="274">
        <v>0.5</v>
      </c>
      <c r="AO692" s="274">
        <v>0.2</v>
      </c>
      <c r="AP692" s="274">
        <v>0.2</v>
      </c>
      <c r="AQ692" s="274">
        <v>0</v>
      </c>
      <c r="AR692" s="274">
        <v>4.5</v>
      </c>
      <c r="AS692" s="274">
        <v>0.4</v>
      </c>
      <c r="AT692" s="274"/>
      <c r="AU692" s="274"/>
      <c r="AV692" s="281" t="s">
        <v>3630</v>
      </c>
      <c r="AW692" s="274">
        <v>0</v>
      </c>
      <c r="AX692" s="274">
        <v>0</v>
      </c>
      <c r="AY692" s="274"/>
      <c r="AZ692" s="271"/>
      <c r="BA692" s="271"/>
      <c r="BB692" s="1248"/>
      <c r="BC692" s="271"/>
      <c r="BD692" s="1247">
        <v>1</v>
      </c>
      <c r="BE692" s="290"/>
      <c r="BF692" s="278"/>
      <c r="BG692" s="756"/>
      <c r="BH692" s="757" t="s">
        <v>3940</v>
      </c>
      <c r="BI692" s="278"/>
      <c r="BJ692" s="756"/>
      <c r="BK692" s="286"/>
      <c r="BL692" s="278"/>
      <c r="BM692" s="278">
        <v>10</v>
      </c>
      <c r="BN692" s="290"/>
      <c r="BO692" s="757"/>
      <c r="BP692" s="757"/>
      <c r="BQ692" s="757" t="s">
        <v>3940</v>
      </c>
      <c r="BR692" s="293">
        <v>19.999999999999996</v>
      </c>
      <c r="BS692" s="757"/>
      <c r="BT692" s="758"/>
      <c r="BU692" s="293">
        <v>20</v>
      </c>
      <c r="BV692" s="293"/>
      <c r="BW692" s="290"/>
      <c r="BX692" s="293"/>
      <c r="BY692" s="757"/>
      <c r="BZ692" s="757" t="s">
        <v>3941</v>
      </c>
      <c r="CA692" s="293">
        <v>-0.1</v>
      </c>
      <c r="CB692" s="757"/>
      <c r="CC692" s="758">
        <v>30</v>
      </c>
      <c r="CD692" s="293"/>
      <c r="CE692" s="293"/>
      <c r="CF692" s="290"/>
      <c r="CG692" s="293"/>
      <c r="CH692" s="757"/>
      <c r="CI692" s="282" t="s">
        <v>3940</v>
      </c>
      <c r="CJ692" s="293"/>
      <c r="CK692" s="757"/>
      <c r="CL692" s="758">
        <v>4</v>
      </c>
      <c r="CM692" s="293"/>
      <c r="CN692" s="293"/>
      <c r="CP692" s="293"/>
      <c r="CQ692" s="293"/>
      <c r="CR692" s="293"/>
      <c r="CS692" s="282"/>
      <c r="CT692" s="293"/>
      <c r="CU692" s="293"/>
      <c r="CV692" s="286"/>
      <c r="CW692" s="278">
        <v>2</v>
      </c>
      <c r="CX692" s="278"/>
    </row>
    <row r="693" spans="1:102" ht="68.25" customHeight="1" x14ac:dyDescent="0.25">
      <c r="A693" s="3">
        <v>698</v>
      </c>
      <c r="B693" s="3">
        <v>629</v>
      </c>
      <c r="C693" s="253">
        <v>62902</v>
      </c>
      <c r="D693" s="925" t="s">
        <v>793</v>
      </c>
      <c r="E693" s="64" t="s">
        <v>2391</v>
      </c>
      <c r="G693" s="367">
        <v>117</v>
      </c>
      <c r="H693" s="4"/>
      <c r="I693" s="633"/>
      <c r="J693" s="135">
        <v>1</v>
      </c>
      <c r="K693" s="46"/>
      <c r="L693" s="46"/>
      <c r="M693" s="135">
        <v>1</v>
      </c>
      <c r="N693" s="46"/>
      <c r="O693" s="46"/>
      <c r="P693" s="46"/>
      <c r="Q693" s="46"/>
      <c r="R693" s="46"/>
      <c r="S693" s="46"/>
      <c r="T693" s="46"/>
      <c r="U693" s="46"/>
      <c r="V693" s="433"/>
      <c r="W693" s="254" t="s">
        <v>1731</v>
      </c>
      <c r="X693" s="254" t="s">
        <v>1731</v>
      </c>
      <c r="Y693" s="1257"/>
      <c r="Z693" s="211" t="s">
        <v>3138</v>
      </c>
      <c r="AA693" s="6" t="s">
        <v>3934</v>
      </c>
      <c r="AB693" s="6" t="s">
        <v>3832</v>
      </c>
      <c r="AD693" s="230" t="s">
        <v>2193</v>
      </c>
      <c r="AI693" s="576" t="s">
        <v>3145</v>
      </c>
      <c r="AK693" s="6" t="s">
        <v>3936</v>
      </c>
      <c r="AL693" s="4">
        <v>3.8</v>
      </c>
      <c r="AM693" s="4">
        <v>0.3</v>
      </c>
      <c r="AN693" s="4">
        <v>0.5</v>
      </c>
      <c r="AO693" s="4">
        <v>0.2</v>
      </c>
      <c r="AP693" s="4">
        <v>0.2</v>
      </c>
      <c r="AQ693" s="4">
        <v>0</v>
      </c>
      <c r="AR693" s="4">
        <v>4.5</v>
      </c>
      <c r="AS693" s="4">
        <v>0.4</v>
      </c>
      <c r="AV693" s="6" t="s">
        <v>3630</v>
      </c>
      <c r="AW693" s="4">
        <v>0.1</v>
      </c>
      <c r="AX693" s="4">
        <v>0</v>
      </c>
      <c r="BB693" s="1244"/>
      <c r="BH693" s="11" t="s">
        <v>3942</v>
      </c>
      <c r="BI693" s="3">
        <v>-0.69999999999999973</v>
      </c>
      <c r="BM693" s="3">
        <v>10</v>
      </c>
      <c r="BQ693" s="11" t="s">
        <v>3943</v>
      </c>
      <c r="BR693" s="4">
        <v>19.999999999999996</v>
      </c>
      <c r="BU693" s="4">
        <v>20</v>
      </c>
      <c r="BZ693" s="11" t="s">
        <v>3944</v>
      </c>
      <c r="CA693" s="4">
        <v>0</v>
      </c>
      <c r="CC693" s="14">
        <v>30</v>
      </c>
      <c r="CF693" s="211" t="s">
        <v>2979</v>
      </c>
      <c r="CG693" s="4">
        <v>1</v>
      </c>
      <c r="CL693" s="14">
        <v>4</v>
      </c>
      <c r="CW693" s="3">
        <v>2</v>
      </c>
    </row>
    <row r="694" spans="1:102" ht="107.25" customHeight="1" x14ac:dyDescent="0.25">
      <c r="A694" s="3">
        <v>699</v>
      </c>
      <c r="B694" s="3">
        <v>630</v>
      </c>
      <c r="C694" s="253">
        <v>630</v>
      </c>
      <c r="D694" s="925" t="s">
        <v>795</v>
      </c>
      <c r="E694" s="64" t="s">
        <v>3281</v>
      </c>
      <c r="G694" s="370">
        <v>605</v>
      </c>
      <c r="H694" s="42">
        <v>638</v>
      </c>
      <c r="I694" s="768">
        <v>605</v>
      </c>
      <c r="J694" s="135">
        <v>1</v>
      </c>
      <c r="K694" s="46"/>
      <c r="L694" s="46"/>
      <c r="M694" s="135">
        <v>1</v>
      </c>
      <c r="N694" s="46"/>
      <c r="O694" s="46"/>
      <c r="P694" s="46"/>
      <c r="Q694" s="46"/>
      <c r="R694" s="46"/>
      <c r="S694" s="46"/>
      <c r="T694" s="46"/>
      <c r="U694" s="46"/>
      <c r="V694" s="433"/>
      <c r="W694" s="254" t="s">
        <v>1731</v>
      </c>
      <c r="X694" s="254" t="s">
        <v>1731</v>
      </c>
      <c r="Y694" s="1257"/>
      <c r="Z694" s="211" t="s">
        <v>3138</v>
      </c>
      <c r="AA694" s="6" t="s">
        <v>3945</v>
      </c>
      <c r="AB694" s="6" t="s">
        <v>3946</v>
      </c>
      <c r="AD694" s="230" t="s">
        <v>1853</v>
      </c>
      <c r="AI694" s="576" t="s">
        <v>3238</v>
      </c>
      <c r="AK694" s="1362" t="s">
        <v>3457</v>
      </c>
      <c r="AT694" s="4">
        <v>16.5</v>
      </c>
      <c r="BB694" s="1244"/>
      <c r="BC694" s="3">
        <v>1</v>
      </c>
      <c r="CI694" s="6" t="s">
        <v>3947</v>
      </c>
      <c r="CJ694" s="4">
        <v>28.9</v>
      </c>
      <c r="CM694" s="4">
        <v>40</v>
      </c>
    </row>
    <row r="695" spans="1:102" s="285" customFormat="1" ht="60" x14ac:dyDescent="0.25">
      <c r="A695" s="278">
        <v>700</v>
      </c>
      <c r="B695" s="278">
        <v>630</v>
      </c>
      <c r="C695" s="253">
        <v>630</v>
      </c>
      <c r="D695" s="930" t="s">
        <v>795</v>
      </c>
      <c r="E695" s="944" t="s">
        <v>3252</v>
      </c>
      <c r="F695" s="758"/>
      <c r="G695" s="394">
        <v>503</v>
      </c>
      <c r="H695" s="287">
        <v>544</v>
      </c>
      <c r="I695" s="780">
        <v>503</v>
      </c>
      <c r="J695" s="278"/>
      <c r="K695" s="278"/>
      <c r="L695" s="278"/>
      <c r="M695" s="278"/>
      <c r="N695" s="278"/>
      <c r="O695" s="278"/>
      <c r="P695" s="278"/>
      <c r="Q695" s="278"/>
      <c r="R695" s="278"/>
      <c r="S695" s="278"/>
      <c r="T695" s="278"/>
      <c r="U695" s="278"/>
      <c r="V695" s="677"/>
      <c r="W695" s="443" t="s">
        <v>1731</v>
      </c>
      <c r="X695" s="443" t="s">
        <v>1731</v>
      </c>
      <c r="Y695" s="1278"/>
      <c r="Z695" s="290" t="s">
        <v>3138</v>
      </c>
      <c r="AA695" s="282" t="s">
        <v>3948</v>
      </c>
      <c r="AB695" s="282" t="s">
        <v>3946</v>
      </c>
      <c r="AC695" s="282"/>
      <c r="AD695" s="364" t="s">
        <v>1853</v>
      </c>
      <c r="AE695" s="282"/>
      <c r="AF695" s="282"/>
      <c r="AG695" s="293"/>
      <c r="AH695" s="293"/>
      <c r="AI695" s="859" t="s">
        <v>3238</v>
      </c>
      <c r="AJ695" s="292"/>
      <c r="AK695" s="282"/>
      <c r="AL695" s="293"/>
      <c r="AM695" s="293"/>
      <c r="AN695" s="293"/>
      <c r="AO695" s="293"/>
      <c r="AP695" s="293"/>
      <c r="AQ695" s="293"/>
      <c r="AR695" s="293"/>
      <c r="AS695" s="293"/>
      <c r="AT695" s="293">
        <v>16.5</v>
      </c>
      <c r="AU695" s="293"/>
      <c r="AV695" s="282"/>
      <c r="AW695" s="293"/>
      <c r="AX695" s="293"/>
      <c r="AY695" s="293"/>
      <c r="AZ695" s="278"/>
      <c r="BA695" s="278"/>
      <c r="BB695" s="1249"/>
      <c r="BC695" s="278"/>
      <c r="BD695" s="1250">
        <v>1</v>
      </c>
      <c r="BE695" s="299"/>
      <c r="BF695" s="271"/>
      <c r="BG695" s="759"/>
      <c r="BH695" s="760"/>
      <c r="BI695" s="271"/>
      <c r="BJ695" s="759"/>
      <c r="BK695" s="272"/>
      <c r="BL695" s="271"/>
      <c r="BM695" s="271"/>
      <c r="BN695" s="299"/>
      <c r="BO695" s="760"/>
      <c r="BP695" s="760"/>
      <c r="BQ695" s="760"/>
      <c r="BR695" s="274"/>
      <c r="BS695" s="760"/>
      <c r="BT695" s="761"/>
      <c r="BU695" s="274"/>
      <c r="BV695" s="274"/>
      <c r="BW695" s="299"/>
      <c r="BX695" s="274"/>
      <c r="BY695" s="760"/>
      <c r="BZ695" s="760"/>
      <c r="CA695" s="274"/>
      <c r="CB695" s="760"/>
      <c r="CC695" s="761"/>
      <c r="CD695" s="274"/>
      <c r="CE695" s="274"/>
      <c r="CF695" s="299" t="s">
        <v>1039</v>
      </c>
      <c r="CG695" s="274"/>
      <c r="CH695" s="760"/>
      <c r="CI695" s="281" t="s">
        <v>1039</v>
      </c>
      <c r="CJ695" s="274"/>
      <c r="CK695" s="760"/>
      <c r="CL695" s="761"/>
      <c r="CM695" s="274">
        <v>40</v>
      </c>
      <c r="CN695" s="274"/>
      <c r="CP695" s="274"/>
      <c r="CQ695" s="274"/>
      <c r="CR695" s="274"/>
      <c r="CS695" s="281"/>
      <c r="CT695" s="274"/>
      <c r="CU695" s="274"/>
      <c r="CV695" s="272"/>
      <c r="CW695" s="271"/>
      <c r="CX695" s="271"/>
    </row>
    <row r="696" spans="1:102" s="57" customFormat="1" ht="75" x14ac:dyDescent="0.25">
      <c r="A696" s="63">
        <v>701</v>
      </c>
      <c r="B696" s="63">
        <v>635</v>
      </c>
      <c r="C696" s="252">
        <v>635</v>
      </c>
      <c r="D696" s="924" t="s">
        <v>3949</v>
      </c>
      <c r="E696" s="201"/>
      <c r="F696" s="72"/>
      <c r="G696" s="376"/>
      <c r="H696" s="63"/>
      <c r="I696" s="202"/>
      <c r="J696" s="63">
        <v>1</v>
      </c>
      <c r="K696" s="63"/>
      <c r="L696" s="63"/>
      <c r="M696" s="63">
        <v>1</v>
      </c>
      <c r="N696" s="63"/>
      <c r="O696" s="63"/>
      <c r="P696" s="63"/>
      <c r="Q696" s="63"/>
      <c r="R696" s="63"/>
      <c r="S696" s="63"/>
      <c r="T696" s="63"/>
      <c r="U696" s="63"/>
      <c r="V696" s="500"/>
      <c r="W696" s="439" t="s">
        <v>1731</v>
      </c>
      <c r="X696" s="439" t="s">
        <v>1731</v>
      </c>
      <c r="Y696" s="1259"/>
      <c r="Z696" s="216" t="s">
        <v>3138</v>
      </c>
      <c r="AA696" s="62" t="s">
        <v>3950</v>
      </c>
      <c r="AB696" s="62" t="s">
        <v>3951</v>
      </c>
      <c r="AC696" s="62" t="s">
        <v>3952</v>
      </c>
      <c r="AD696" s="689"/>
      <c r="AE696" s="62"/>
      <c r="AF696" s="62"/>
      <c r="AG696" s="55"/>
      <c r="AH696" s="55"/>
      <c r="AI696" s="851" t="s">
        <v>3123</v>
      </c>
      <c r="AJ696" s="192"/>
      <c r="AK696" s="62"/>
      <c r="AL696" s="55"/>
      <c r="AM696" s="55"/>
      <c r="AN696" s="55"/>
      <c r="AO696" s="55"/>
      <c r="AP696" s="55"/>
      <c r="AQ696" s="55"/>
      <c r="AR696" s="55"/>
      <c r="AS696" s="55"/>
      <c r="AT696" s="55"/>
      <c r="AU696" s="55"/>
      <c r="AV696" s="62"/>
      <c r="AW696" s="55"/>
      <c r="AX696" s="55"/>
      <c r="AY696" s="55"/>
      <c r="AZ696" s="63"/>
      <c r="BA696" s="63"/>
      <c r="BB696" s="1251"/>
      <c r="BC696" s="63"/>
      <c r="BD696" s="1203"/>
      <c r="BE696" s="216"/>
      <c r="BF696" s="63"/>
      <c r="BG696" s="193"/>
      <c r="BH696" s="221"/>
      <c r="BI696" s="63"/>
      <c r="BJ696" s="193"/>
      <c r="BK696" s="200"/>
      <c r="BL696" s="63"/>
      <c r="BM696" s="63"/>
      <c r="BN696" s="216"/>
      <c r="BO696" s="221"/>
      <c r="BP696" s="221"/>
      <c r="BQ696" s="221"/>
      <c r="BR696" s="55"/>
      <c r="BS696" s="221"/>
      <c r="BT696" s="72"/>
      <c r="BU696" s="55"/>
      <c r="BV696" s="55"/>
      <c r="BW696" s="216"/>
      <c r="BX696" s="55"/>
      <c r="BY696" s="221"/>
      <c r="BZ696" s="221"/>
      <c r="CA696" s="55"/>
      <c r="CB696" s="221"/>
      <c r="CC696" s="72"/>
      <c r="CD696" s="55"/>
      <c r="CE696" s="55"/>
      <c r="CF696" s="216"/>
      <c r="CG696" s="55"/>
      <c r="CH696" s="221"/>
      <c r="CI696" s="62"/>
      <c r="CJ696" s="55"/>
      <c r="CK696" s="221"/>
      <c r="CL696" s="72"/>
      <c r="CM696" s="55"/>
      <c r="CN696" s="55"/>
      <c r="CP696" s="55"/>
      <c r="CQ696" s="55"/>
      <c r="CR696" s="55"/>
      <c r="CS696" s="62"/>
      <c r="CT696" s="55"/>
      <c r="CU696" s="55"/>
      <c r="CV696" s="200"/>
      <c r="CW696" s="63"/>
      <c r="CX696" s="63"/>
    </row>
    <row r="697" spans="1:102" s="57" customFormat="1" ht="51" customHeight="1" x14ac:dyDescent="0.25">
      <c r="A697" s="63">
        <v>702</v>
      </c>
      <c r="B697" s="63">
        <v>636</v>
      </c>
      <c r="C697" s="252">
        <v>636</v>
      </c>
      <c r="D697" s="924" t="s">
        <v>3953</v>
      </c>
      <c r="E697" s="201"/>
      <c r="F697" s="72"/>
      <c r="G697" s="376"/>
      <c r="H697" s="63"/>
      <c r="I697" s="202"/>
      <c r="J697" s="63"/>
      <c r="K697" s="63"/>
      <c r="L697" s="63"/>
      <c r="M697" s="63"/>
      <c r="N697" s="63"/>
      <c r="O697" s="63"/>
      <c r="P697" s="63"/>
      <c r="Q697" s="63"/>
      <c r="R697" s="63"/>
      <c r="S697" s="63"/>
      <c r="T697" s="63"/>
      <c r="U697" s="63"/>
      <c r="V697" s="500"/>
      <c r="W697" s="439" t="s">
        <v>1731</v>
      </c>
      <c r="X697" s="439" t="s">
        <v>1731</v>
      </c>
      <c r="Y697" s="1259"/>
      <c r="Z697" s="216" t="s">
        <v>3138</v>
      </c>
      <c r="AA697" s="62"/>
      <c r="AB697" s="62" t="s">
        <v>3954</v>
      </c>
      <c r="AC697" s="62"/>
      <c r="AD697" s="689"/>
      <c r="AE697" s="62"/>
      <c r="AF697" s="62"/>
      <c r="AG697" s="55"/>
      <c r="AH697" s="55"/>
      <c r="AI697" s="851" t="s">
        <v>3123</v>
      </c>
      <c r="AJ697" s="192"/>
      <c r="AK697" s="62"/>
      <c r="AL697" s="55"/>
      <c r="AM697" s="55"/>
      <c r="AN697" s="55"/>
      <c r="AO697" s="55"/>
      <c r="AP697" s="55"/>
      <c r="AQ697" s="55"/>
      <c r="AR697" s="55"/>
      <c r="AS697" s="55"/>
      <c r="AT697" s="55"/>
      <c r="AU697" s="55"/>
      <c r="AV697" s="62"/>
      <c r="AW697" s="55"/>
      <c r="AX697" s="55"/>
      <c r="AY697" s="55"/>
      <c r="AZ697" s="63"/>
      <c r="BA697" s="63"/>
      <c r="BB697" s="1251"/>
      <c r="BC697" s="63"/>
      <c r="BD697" s="1203"/>
      <c r="BE697" s="216"/>
      <c r="BF697" s="63"/>
      <c r="BG697" s="193"/>
      <c r="BH697" s="221"/>
      <c r="BI697" s="63"/>
      <c r="BJ697" s="193"/>
      <c r="BK697" s="200"/>
      <c r="BL697" s="63"/>
      <c r="BM697" s="63"/>
      <c r="BN697" s="216"/>
      <c r="BO697" s="221"/>
      <c r="BP697" s="221"/>
      <c r="BQ697" s="221"/>
      <c r="BR697" s="55"/>
      <c r="BS697" s="221"/>
      <c r="BT697" s="72"/>
      <c r="BU697" s="55"/>
      <c r="BV697" s="55"/>
      <c r="BW697" s="216"/>
      <c r="BX697" s="55"/>
      <c r="BY697" s="221"/>
      <c r="BZ697" s="221"/>
      <c r="CA697" s="55"/>
      <c r="CB697" s="221"/>
      <c r="CC697" s="72"/>
      <c r="CD697" s="55"/>
      <c r="CE697" s="55"/>
      <c r="CF697" s="216"/>
      <c r="CG697" s="55"/>
      <c r="CH697" s="221"/>
      <c r="CI697" s="62"/>
      <c r="CJ697" s="55"/>
      <c r="CK697" s="221"/>
      <c r="CL697" s="72"/>
      <c r="CM697" s="55"/>
      <c r="CN697" s="55"/>
      <c r="CP697" s="55"/>
      <c r="CQ697" s="55"/>
      <c r="CR697" s="55"/>
      <c r="CS697" s="62"/>
      <c r="CT697" s="55"/>
      <c r="CU697" s="55"/>
      <c r="CV697" s="200"/>
      <c r="CW697" s="63"/>
      <c r="CX697" s="63"/>
    </row>
    <row r="698" spans="1:102" ht="45" x14ac:dyDescent="0.25">
      <c r="A698" s="3">
        <v>703</v>
      </c>
      <c r="B698" s="3">
        <v>63901</v>
      </c>
      <c r="C698" s="253">
        <v>63901</v>
      </c>
      <c r="D698" s="925" t="s">
        <v>3955</v>
      </c>
      <c r="E698" s="64" t="s">
        <v>3281</v>
      </c>
      <c r="G698" s="370">
        <v>57</v>
      </c>
      <c r="M698" s="3">
        <v>1</v>
      </c>
      <c r="N698" s="3">
        <v>1</v>
      </c>
      <c r="W698" s="254" t="s">
        <v>1731</v>
      </c>
      <c r="X698" s="254" t="s">
        <v>1731</v>
      </c>
      <c r="Y698" s="1257"/>
      <c r="Z698" s="211" t="s">
        <v>3138</v>
      </c>
      <c r="AA698" s="6"/>
      <c r="AB698" s="6" t="s">
        <v>3956</v>
      </c>
      <c r="AD698" s="230" t="s">
        <v>3258</v>
      </c>
      <c r="AE698" s="6">
        <v>2009</v>
      </c>
      <c r="AI698" s="576" t="s">
        <v>3145</v>
      </c>
      <c r="AK698" s="6" t="s">
        <v>3957</v>
      </c>
      <c r="AR698" s="4">
        <v>0.17</v>
      </c>
      <c r="AS698" s="4" t="s">
        <v>3958</v>
      </c>
      <c r="BB698" s="1244"/>
      <c r="CI698" s="6" t="s">
        <v>3957</v>
      </c>
      <c r="CJ698" s="4">
        <v>0.13</v>
      </c>
      <c r="CM698" s="4">
        <v>40</v>
      </c>
    </row>
    <row r="699" spans="1:102" s="285" customFormat="1" ht="30" x14ac:dyDescent="0.25">
      <c r="A699" s="278">
        <v>704</v>
      </c>
      <c r="B699" s="278">
        <v>63901</v>
      </c>
      <c r="C699" s="253">
        <v>63901</v>
      </c>
      <c r="D699" s="930" t="s">
        <v>3955</v>
      </c>
      <c r="E699" s="944" t="s">
        <v>3252</v>
      </c>
      <c r="F699" s="758"/>
      <c r="G699" s="394">
        <v>40</v>
      </c>
      <c r="H699" s="278"/>
      <c r="I699" s="279"/>
      <c r="J699" s="278"/>
      <c r="K699" s="278"/>
      <c r="L699" s="278"/>
      <c r="M699" s="278"/>
      <c r="N699" s="278"/>
      <c r="O699" s="278"/>
      <c r="P699" s="278"/>
      <c r="Q699" s="278"/>
      <c r="R699" s="278"/>
      <c r="S699" s="278"/>
      <c r="T699" s="278"/>
      <c r="U699" s="278"/>
      <c r="V699" s="677"/>
      <c r="W699" s="443" t="s">
        <v>1731</v>
      </c>
      <c r="X699" s="443" t="s">
        <v>1731</v>
      </c>
      <c r="Y699" s="1278"/>
      <c r="Z699" s="290" t="s">
        <v>3138</v>
      </c>
      <c r="AA699" s="282"/>
      <c r="AB699" s="282"/>
      <c r="AC699" s="282"/>
      <c r="AD699" s="364"/>
      <c r="AE699" s="282"/>
      <c r="AF699" s="282"/>
      <c r="AG699" s="293"/>
      <c r="AH699" s="293"/>
      <c r="AI699" s="857" t="s">
        <v>3145</v>
      </c>
      <c r="AJ699" s="291"/>
      <c r="AK699" s="282" t="s">
        <v>3957</v>
      </c>
      <c r="AL699" s="293"/>
      <c r="AM699" s="293"/>
      <c r="AN699" s="293"/>
      <c r="AO699" s="293"/>
      <c r="AP699" s="293"/>
      <c r="AQ699" s="293"/>
      <c r="AR699" s="293">
        <v>0.15</v>
      </c>
      <c r="AS699" s="293" t="s">
        <v>3959</v>
      </c>
      <c r="AT699" s="293"/>
      <c r="AU699" s="293"/>
      <c r="AV699" s="282"/>
      <c r="AW699" s="293"/>
      <c r="AX699" s="293"/>
      <c r="AY699" s="293"/>
      <c r="AZ699" s="278"/>
      <c r="BA699" s="278"/>
      <c r="BB699" s="1249"/>
      <c r="BC699" s="278"/>
      <c r="BD699" s="1250">
        <v>1</v>
      </c>
      <c r="BE699" s="299"/>
      <c r="BF699" s="271"/>
      <c r="BG699" s="759"/>
      <c r="BH699" s="760"/>
      <c r="BI699" s="271"/>
      <c r="BJ699" s="759"/>
      <c r="BK699" s="272"/>
      <c r="BL699" s="271"/>
      <c r="BM699" s="271"/>
      <c r="BN699" s="299"/>
      <c r="BO699" s="760"/>
      <c r="BP699" s="760"/>
      <c r="BQ699" s="760"/>
      <c r="BR699" s="274"/>
      <c r="BS699" s="760"/>
      <c r="BT699" s="761"/>
      <c r="BU699" s="274"/>
      <c r="BV699" s="274"/>
      <c r="BW699" s="299"/>
      <c r="BX699" s="274"/>
      <c r="BY699" s="760"/>
      <c r="BZ699" s="760"/>
      <c r="CA699" s="274"/>
      <c r="CB699" s="760"/>
      <c r="CC699" s="761"/>
      <c r="CD699" s="274"/>
      <c r="CE699" s="274"/>
      <c r="CF699" s="299" t="s">
        <v>1039</v>
      </c>
      <c r="CG699" s="274"/>
      <c r="CH699" s="760"/>
      <c r="CI699" s="281"/>
      <c r="CJ699" s="274"/>
      <c r="CK699" s="760"/>
      <c r="CL699" s="761"/>
      <c r="CM699" s="274"/>
      <c r="CN699" s="274"/>
      <c r="CP699" s="274"/>
      <c r="CQ699" s="274"/>
      <c r="CR699" s="274"/>
      <c r="CS699" s="281"/>
      <c r="CT699" s="274"/>
      <c r="CU699" s="274"/>
      <c r="CV699" s="272"/>
      <c r="CW699" s="271"/>
      <c r="CX699" s="271"/>
    </row>
    <row r="700" spans="1:102" ht="34.5" customHeight="1" x14ac:dyDescent="0.25">
      <c r="A700" s="3">
        <v>705</v>
      </c>
      <c r="B700" s="3">
        <v>63902</v>
      </c>
      <c r="C700" s="253">
        <v>63902</v>
      </c>
      <c r="D700" s="925" t="s">
        <v>815</v>
      </c>
      <c r="E700" s="64" t="s">
        <v>3281</v>
      </c>
      <c r="G700" s="370">
        <v>57</v>
      </c>
      <c r="M700" s="3">
        <v>1</v>
      </c>
      <c r="N700" s="3">
        <v>1</v>
      </c>
      <c r="W700" s="254" t="s">
        <v>1731</v>
      </c>
      <c r="X700" s="254" t="s">
        <v>1731</v>
      </c>
      <c r="Y700" s="1257"/>
      <c r="Z700" s="211" t="s">
        <v>3138</v>
      </c>
      <c r="AA700" s="6"/>
      <c r="AB700" s="6" t="s">
        <v>3956</v>
      </c>
      <c r="AD700" s="230" t="s">
        <v>3258</v>
      </c>
      <c r="AE700" s="6">
        <v>2009</v>
      </c>
      <c r="AI700" s="788" t="s">
        <v>3238</v>
      </c>
      <c r="AK700" s="1364" t="s">
        <v>3693</v>
      </c>
      <c r="AR700" s="4">
        <v>5450</v>
      </c>
      <c r="AS700" s="4">
        <v>2310</v>
      </c>
      <c r="AT700" s="4">
        <v>5150</v>
      </c>
      <c r="AU700" s="4">
        <v>2330</v>
      </c>
      <c r="BB700" s="1244"/>
    </row>
    <row r="701" spans="1:102" s="285" customFormat="1" ht="62.25" customHeight="1" x14ac:dyDescent="0.25">
      <c r="A701" s="278">
        <v>706</v>
      </c>
      <c r="B701" s="278">
        <v>63902</v>
      </c>
      <c r="C701" s="253">
        <v>63902</v>
      </c>
      <c r="D701" s="930" t="s">
        <v>3960</v>
      </c>
      <c r="E701" s="944" t="s">
        <v>3252</v>
      </c>
      <c r="F701" s="758"/>
      <c r="G701" s="394"/>
      <c r="H701" s="278"/>
      <c r="I701" s="279"/>
      <c r="J701" s="278"/>
      <c r="K701" s="278"/>
      <c r="L701" s="278"/>
      <c r="M701" s="278"/>
      <c r="N701" s="278"/>
      <c r="O701" s="278"/>
      <c r="P701" s="278"/>
      <c r="Q701" s="278"/>
      <c r="R701" s="278"/>
      <c r="S701" s="278"/>
      <c r="T701" s="278"/>
      <c r="U701" s="278"/>
      <c r="V701" s="677"/>
      <c r="W701" s="443" t="s">
        <v>1731</v>
      </c>
      <c r="X701" s="443" t="s">
        <v>1731</v>
      </c>
      <c r="Y701" s="1278"/>
      <c r="Z701" s="290" t="s">
        <v>3138</v>
      </c>
      <c r="AA701" s="282"/>
      <c r="AB701" s="282"/>
      <c r="AC701" s="282"/>
      <c r="AD701" s="364"/>
      <c r="AE701" s="282"/>
      <c r="AF701" s="282"/>
      <c r="AG701" s="293"/>
      <c r="AH701" s="293"/>
      <c r="AI701" s="859" t="s">
        <v>3238</v>
      </c>
      <c r="AJ701" s="291"/>
      <c r="AK701" s="1365" t="s">
        <v>3693</v>
      </c>
      <c r="AL701" s="293"/>
      <c r="AM701" s="293"/>
      <c r="AN701" s="293"/>
      <c r="AO701" s="293"/>
      <c r="AP701" s="293"/>
      <c r="AQ701" s="293"/>
      <c r="AR701" s="293">
        <v>5450</v>
      </c>
      <c r="AS701" s="293">
        <v>2310</v>
      </c>
      <c r="AT701" s="293">
        <v>5150</v>
      </c>
      <c r="AU701" s="293">
        <v>2330</v>
      </c>
      <c r="AV701" s="282"/>
      <c r="AW701" s="293"/>
      <c r="AX701" s="293"/>
      <c r="AY701" s="293"/>
      <c r="AZ701" s="278"/>
      <c r="BA701" s="278"/>
      <c r="BB701" s="1249"/>
      <c r="BC701" s="278"/>
      <c r="BD701" s="1250">
        <v>1</v>
      </c>
      <c r="BE701" s="299"/>
      <c r="BF701" s="271"/>
      <c r="BG701" s="759"/>
      <c r="BH701" s="760"/>
      <c r="BI701" s="271"/>
      <c r="BJ701" s="759"/>
      <c r="BK701" s="272"/>
      <c r="BL701" s="271"/>
      <c r="BM701" s="271"/>
      <c r="BN701" s="299"/>
      <c r="BO701" s="760"/>
      <c r="BP701" s="760"/>
      <c r="BQ701" s="760"/>
      <c r="BR701" s="274"/>
      <c r="BS701" s="760"/>
      <c r="BT701" s="761"/>
      <c r="BU701" s="274"/>
      <c r="BV701" s="274"/>
      <c r="BW701" s="299"/>
      <c r="BX701" s="274"/>
      <c r="BY701" s="760"/>
      <c r="BZ701" s="760"/>
      <c r="CA701" s="274"/>
      <c r="CB701" s="760"/>
      <c r="CC701" s="761"/>
      <c r="CD701" s="274"/>
      <c r="CE701" s="274"/>
      <c r="CF701" s="299" t="s">
        <v>1039</v>
      </c>
      <c r="CG701" s="274"/>
      <c r="CH701" s="760"/>
      <c r="CI701" s="281"/>
      <c r="CJ701" s="274"/>
      <c r="CK701" s="760"/>
      <c r="CL701" s="761"/>
      <c r="CM701" s="274"/>
      <c r="CN701" s="274"/>
      <c r="CP701" s="274"/>
      <c r="CQ701" s="274"/>
      <c r="CR701" s="274"/>
      <c r="CS701" s="281"/>
      <c r="CT701" s="274"/>
      <c r="CU701" s="274"/>
      <c r="CV701" s="272"/>
      <c r="CW701" s="271"/>
      <c r="CX701" s="271"/>
    </row>
    <row r="702" spans="1:102" ht="60" x14ac:dyDescent="0.25">
      <c r="A702" s="3">
        <v>707</v>
      </c>
      <c r="B702" s="3">
        <v>63902</v>
      </c>
      <c r="C702" s="253">
        <v>63903</v>
      </c>
      <c r="D702" s="925" t="s">
        <v>815</v>
      </c>
      <c r="E702" s="64" t="s">
        <v>3961</v>
      </c>
      <c r="G702" s="367">
        <v>675</v>
      </c>
      <c r="H702" s="4"/>
      <c r="I702" s="633"/>
      <c r="M702" s="3">
        <v>1</v>
      </c>
      <c r="N702" s="3">
        <v>1</v>
      </c>
      <c r="W702" s="254" t="s">
        <v>1731</v>
      </c>
      <c r="X702" s="254" t="s">
        <v>1731</v>
      </c>
      <c r="Y702" s="1257"/>
      <c r="Z702" s="211" t="s">
        <v>3138</v>
      </c>
      <c r="AA702" s="6"/>
      <c r="AB702" s="6" t="s">
        <v>3956</v>
      </c>
      <c r="AD702" s="230" t="s">
        <v>3258</v>
      </c>
      <c r="AE702" s="6">
        <v>2009</v>
      </c>
      <c r="AI702" s="788" t="s">
        <v>3238</v>
      </c>
      <c r="AK702" s="1364"/>
      <c r="BB702" s="1244"/>
      <c r="CI702" s="6" t="s">
        <v>3962</v>
      </c>
      <c r="CJ702" s="4">
        <v>0.124</v>
      </c>
      <c r="CM702" s="4">
        <v>40</v>
      </c>
    </row>
    <row r="703" spans="1:102" ht="60" x14ac:dyDescent="0.25">
      <c r="A703" s="3">
        <v>708</v>
      </c>
      <c r="B703" s="3">
        <v>63902</v>
      </c>
      <c r="C703" s="253">
        <v>63903</v>
      </c>
      <c r="D703" s="925" t="s">
        <v>815</v>
      </c>
      <c r="E703" s="64" t="s">
        <v>3963</v>
      </c>
      <c r="G703" s="367">
        <v>675</v>
      </c>
      <c r="H703" s="4"/>
      <c r="I703" s="633"/>
      <c r="M703" s="3">
        <v>1</v>
      </c>
      <c r="N703" s="3">
        <v>1</v>
      </c>
      <c r="W703" s="254" t="s">
        <v>1731</v>
      </c>
      <c r="X703" s="254" t="s">
        <v>1731</v>
      </c>
      <c r="Y703" s="1257"/>
      <c r="Z703" s="211" t="s">
        <v>3138</v>
      </c>
      <c r="AA703" s="6"/>
      <c r="AB703" s="6" t="s">
        <v>3956</v>
      </c>
      <c r="AD703" s="230" t="s">
        <v>3258</v>
      </c>
      <c r="AE703" s="6">
        <v>2009</v>
      </c>
      <c r="AI703" s="788" t="s">
        <v>3238</v>
      </c>
      <c r="AK703" s="1364"/>
      <c r="BB703" s="1244"/>
      <c r="CI703" s="6" t="s">
        <v>3964</v>
      </c>
      <c r="CJ703" s="4">
        <v>0.106</v>
      </c>
      <c r="CM703" s="4">
        <v>40</v>
      </c>
    </row>
    <row r="704" spans="1:102" ht="60" x14ac:dyDescent="0.25">
      <c r="A704" s="3">
        <v>709</v>
      </c>
      <c r="B704" s="3">
        <v>640</v>
      </c>
      <c r="C704" s="234">
        <v>640</v>
      </c>
      <c r="D704" s="925" t="s">
        <v>819</v>
      </c>
      <c r="E704" s="64" t="s">
        <v>3281</v>
      </c>
      <c r="G704" s="370">
        <v>1276</v>
      </c>
      <c r="H704" s="3">
        <v>1852</v>
      </c>
      <c r="I704" s="12">
        <v>1276</v>
      </c>
      <c r="J704" s="3">
        <v>1</v>
      </c>
      <c r="M704" s="3">
        <v>1</v>
      </c>
      <c r="W704" s="254" t="s">
        <v>1731</v>
      </c>
      <c r="X704" s="254" t="s">
        <v>1731</v>
      </c>
      <c r="Y704" s="1257"/>
      <c r="Z704" s="211" t="s">
        <v>3138</v>
      </c>
      <c r="AA704" s="6" t="s">
        <v>3965</v>
      </c>
      <c r="AB704" s="6" t="s">
        <v>3966</v>
      </c>
      <c r="AD704" s="230" t="s">
        <v>3072</v>
      </c>
      <c r="AE704" s="6">
        <v>2006</v>
      </c>
      <c r="AF704" s="6">
        <v>2008</v>
      </c>
      <c r="AI704" s="576" t="s">
        <v>3145</v>
      </c>
      <c r="AK704" s="6" t="s">
        <v>3967</v>
      </c>
      <c r="AR704" s="4">
        <v>61.1</v>
      </c>
      <c r="AS704" s="4" t="s">
        <v>3968</v>
      </c>
      <c r="BB704" s="1244"/>
      <c r="CG704" s="4">
        <v>3.4999999999999929</v>
      </c>
    </row>
    <row r="705" spans="1:102" s="285" customFormat="1" ht="30" x14ac:dyDescent="0.25">
      <c r="A705" s="278">
        <v>710</v>
      </c>
      <c r="B705" s="278">
        <v>640</v>
      </c>
      <c r="C705" s="234">
        <v>640</v>
      </c>
      <c r="D705" s="930" t="s">
        <v>819</v>
      </c>
      <c r="E705" s="944" t="s">
        <v>3285</v>
      </c>
      <c r="F705" s="758"/>
      <c r="G705" s="394">
        <v>778</v>
      </c>
      <c r="H705" s="278">
        <v>1188</v>
      </c>
      <c r="I705" s="279">
        <v>778</v>
      </c>
      <c r="J705" s="278"/>
      <c r="K705" s="278"/>
      <c r="L705" s="278"/>
      <c r="M705" s="278"/>
      <c r="N705" s="278"/>
      <c r="O705" s="278"/>
      <c r="P705" s="278"/>
      <c r="Q705" s="278"/>
      <c r="R705" s="278"/>
      <c r="S705" s="278"/>
      <c r="T705" s="278"/>
      <c r="U705" s="278"/>
      <c r="V705" s="677"/>
      <c r="W705" s="443" t="s">
        <v>1731</v>
      </c>
      <c r="X705" s="443" t="s">
        <v>1731</v>
      </c>
      <c r="Y705" s="1278"/>
      <c r="Z705" s="290" t="s">
        <v>3138</v>
      </c>
      <c r="AA705" s="282"/>
      <c r="AB705" s="282" t="s">
        <v>3966</v>
      </c>
      <c r="AC705" s="282"/>
      <c r="AD705" s="364" t="s">
        <v>3072</v>
      </c>
      <c r="AE705" s="282">
        <v>2006</v>
      </c>
      <c r="AF705" s="282">
        <v>2008</v>
      </c>
      <c r="AG705" s="293"/>
      <c r="AH705" s="293"/>
      <c r="AI705" s="857" t="s">
        <v>3145</v>
      </c>
      <c r="AJ705" s="291"/>
      <c r="AK705" s="282" t="s">
        <v>3967</v>
      </c>
      <c r="AL705" s="293"/>
      <c r="AM705" s="293"/>
      <c r="AN705" s="293"/>
      <c r="AO705" s="293"/>
      <c r="AP705" s="293"/>
      <c r="AQ705" s="293"/>
      <c r="AR705" s="293">
        <v>55.8</v>
      </c>
      <c r="AS705" s="293" t="s">
        <v>3969</v>
      </c>
      <c r="AT705" s="293"/>
      <c r="AU705" s="293"/>
      <c r="AV705" s="282"/>
      <c r="AW705" s="293"/>
      <c r="AX705" s="293"/>
      <c r="AY705" s="293"/>
      <c r="AZ705" s="278"/>
      <c r="BA705" s="278"/>
      <c r="BB705" s="1249"/>
      <c r="BC705" s="278"/>
      <c r="BD705" s="1250">
        <v>1</v>
      </c>
      <c r="BE705" s="299"/>
      <c r="BF705" s="271"/>
      <c r="BG705" s="759"/>
      <c r="BH705" s="760"/>
      <c r="BI705" s="271"/>
      <c r="BJ705" s="759"/>
      <c r="BK705" s="272"/>
      <c r="BL705" s="271"/>
      <c r="BM705" s="271"/>
      <c r="BN705" s="299"/>
      <c r="BO705" s="760"/>
      <c r="BP705" s="760"/>
      <c r="BQ705" s="760"/>
      <c r="BR705" s="274"/>
      <c r="BS705" s="760"/>
      <c r="BT705" s="761"/>
      <c r="BU705" s="274"/>
      <c r="BV705" s="274"/>
      <c r="BW705" s="299"/>
      <c r="BX705" s="274"/>
      <c r="BY705" s="760"/>
      <c r="BZ705" s="760"/>
      <c r="CA705" s="274"/>
      <c r="CB705" s="760"/>
      <c r="CC705" s="761"/>
      <c r="CD705" s="274"/>
      <c r="CE705" s="274"/>
      <c r="CF705" s="299" t="s">
        <v>3285</v>
      </c>
      <c r="CG705" s="274"/>
      <c r="CH705" s="760"/>
      <c r="CI705" s="281"/>
      <c r="CJ705" s="274"/>
      <c r="CK705" s="760"/>
      <c r="CL705" s="761"/>
      <c r="CM705" s="274"/>
      <c r="CN705" s="274"/>
      <c r="CP705" s="274"/>
      <c r="CQ705" s="274"/>
      <c r="CR705" s="274"/>
      <c r="CS705" s="281"/>
      <c r="CT705" s="274"/>
      <c r="CU705" s="274"/>
      <c r="CV705" s="272"/>
      <c r="CW705" s="271"/>
      <c r="CX705" s="271"/>
    </row>
    <row r="706" spans="1:102" ht="121.5" customHeight="1" x14ac:dyDescent="0.25">
      <c r="A706" s="3">
        <v>711</v>
      </c>
      <c r="B706" s="3">
        <v>641</v>
      </c>
      <c r="C706" s="234">
        <v>641</v>
      </c>
      <c r="D706" s="925" t="s">
        <v>823</v>
      </c>
      <c r="E706" s="64" t="s">
        <v>3281</v>
      </c>
      <c r="G706" s="370">
        <v>478</v>
      </c>
      <c r="J706" s="3">
        <v>1</v>
      </c>
      <c r="M706" s="3">
        <v>1</v>
      </c>
      <c r="O706" s="3">
        <v>1</v>
      </c>
      <c r="S706" s="3">
        <v>1</v>
      </c>
      <c r="W706" s="254" t="s">
        <v>1731</v>
      </c>
      <c r="X706" s="254" t="s">
        <v>1731</v>
      </c>
      <c r="Y706" s="1257"/>
      <c r="Z706" s="211" t="s">
        <v>3138</v>
      </c>
      <c r="AA706" s="6" t="s">
        <v>3970</v>
      </c>
      <c r="AB706" s="6" t="s">
        <v>3971</v>
      </c>
      <c r="AC706" s="6" t="s">
        <v>3972</v>
      </c>
      <c r="AD706" s="230" t="s">
        <v>2994</v>
      </c>
      <c r="AE706" s="6">
        <v>2009</v>
      </c>
      <c r="AF706" s="6">
        <v>2011</v>
      </c>
      <c r="AI706" s="788" t="s">
        <v>3238</v>
      </c>
      <c r="AK706" s="1364" t="s">
        <v>3693</v>
      </c>
      <c r="AR706" s="4">
        <v>73.099999999999994</v>
      </c>
      <c r="BB706" s="1244"/>
      <c r="BC706" s="4"/>
      <c r="CF706" s="211" t="s">
        <v>3973</v>
      </c>
      <c r="CI706" s="6" t="s">
        <v>3973</v>
      </c>
      <c r="CJ706" s="4">
        <v>3</v>
      </c>
    </row>
    <row r="707" spans="1:102" s="285" customFormat="1" ht="15" x14ac:dyDescent="0.25">
      <c r="A707" s="278">
        <v>712</v>
      </c>
      <c r="B707" s="278">
        <v>641</v>
      </c>
      <c r="C707" s="234">
        <v>641</v>
      </c>
      <c r="D707" s="930" t="s">
        <v>823</v>
      </c>
      <c r="E707" s="944" t="s">
        <v>3285</v>
      </c>
      <c r="F707" s="758"/>
      <c r="G707" s="394">
        <v>328</v>
      </c>
      <c r="H707" s="278"/>
      <c r="I707" s="279"/>
      <c r="J707" s="278"/>
      <c r="K707" s="278"/>
      <c r="L707" s="278"/>
      <c r="M707" s="278"/>
      <c r="N707" s="278"/>
      <c r="O707" s="278"/>
      <c r="P707" s="278"/>
      <c r="Q707" s="278"/>
      <c r="R707" s="278"/>
      <c r="S707" s="278"/>
      <c r="T707" s="278"/>
      <c r="U707" s="278"/>
      <c r="V707" s="677"/>
      <c r="W707" s="443" t="s">
        <v>1731</v>
      </c>
      <c r="X707" s="443" t="s">
        <v>1731</v>
      </c>
      <c r="Y707" s="1278"/>
      <c r="Z707" s="290" t="s">
        <v>3138</v>
      </c>
      <c r="AA707" s="282"/>
      <c r="AB707" s="282"/>
      <c r="AC707" s="282"/>
      <c r="AD707" s="364" t="s">
        <v>2994</v>
      </c>
      <c r="AE707" s="282">
        <v>2009</v>
      </c>
      <c r="AF707" s="282">
        <v>2011</v>
      </c>
      <c r="AG707" s="293"/>
      <c r="AH707" s="293"/>
      <c r="AI707" s="859" t="s">
        <v>3238</v>
      </c>
      <c r="AJ707" s="365"/>
      <c r="AK707" s="1365" t="s">
        <v>3693</v>
      </c>
      <c r="AL707" s="293"/>
      <c r="AM707" s="293"/>
      <c r="AN707" s="293"/>
      <c r="AO707" s="293"/>
      <c r="AP707" s="293"/>
      <c r="AQ707" s="293"/>
      <c r="AR707" s="293">
        <v>73.099999999999994</v>
      </c>
      <c r="AS707" s="293"/>
      <c r="AT707" s="293"/>
      <c r="AU707" s="293"/>
      <c r="AV707" s="282"/>
      <c r="AW707" s="293"/>
      <c r="AX707" s="293"/>
      <c r="AY707" s="293"/>
      <c r="AZ707" s="278"/>
      <c r="BA707" s="278"/>
      <c r="BB707" s="1249"/>
      <c r="BC707" s="293"/>
      <c r="BD707" s="1250">
        <v>1</v>
      </c>
      <c r="BE707" s="299"/>
      <c r="BF707" s="271"/>
      <c r="BG707" s="759"/>
      <c r="BH707" s="760"/>
      <c r="BI707" s="271"/>
      <c r="BJ707" s="759"/>
      <c r="BK707" s="272"/>
      <c r="BL707" s="271"/>
      <c r="BM707" s="271"/>
      <c r="BN707" s="299"/>
      <c r="BO707" s="760"/>
      <c r="BP707" s="760"/>
      <c r="BQ707" s="760"/>
      <c r="BR707" s="274"/>
      <c r="BS707" s="760"/>
      <c r="BT707" s="761"/>
      <c r="BU707" s="274"/>
      <c r="BV707" s="274"/>
      <c r="BW707" s="299"/>
      <c r="BX707" s="274"/>
      <c r="BY707" s="760"/>
      <c r="BZ707" s="760"/>
      <c r="CA707" s="274"/>
      <c r="CB707" s="760"/>
      <c r="CC707" s="761"/>
      <c r="CD707" s="274"/>
      <c r="CE707" s="274"/>
      <c r="CF707" s="299" t="s">
        <v>3285</v>
      </c>
      <c r="CG707" s="274"/>
      <c r="CH707" s="760"/>
      <c r="CI707" s="281"/>
      <c r="CJ707" s="274"/>
      <c r="CK707" s="760"/>
      <c r="CL707" s="761"/>
      <c r="CM707" s="274"/>
      <c r="CN707" s="274"/>
      <c r="CP707" s="274"/>
      <c r="CQ707" s="274"/>
      <c r="CR707" s="274"/>
      <c r="CS707" s="281"/>
      <c r="CT707" s="274"/>
      <c r="CU707" s="274"/>
      <c r="CV707" s="272"/>
      <c r="CW707" s="271"/>
      <c r="CX707" s="271"/>
    </row>
    <row r="708" spans="1:102" s="142" customFormat="1" ht="60" x14ac:dyDescent="0.25">
      <c r="A708" s="46">
        <v>713</v>
      </c>
      <c r="B708" s="46">
        <v>645</v>
      </c>
      <c r="C708" s="234">
        <v>645</v>
      </c>
      <c r="D708" s="926" t="s">
        <v>3974</v>
      </c>
      <c r="E708" s="133" t="s">
        <v>3281</v>
      </c>
      <c r="F708" s="146"/>
      <c r="G708" s="375">
        <v>201</v>
      </c>
      <c r="H708" s="46">
        <v>201</v>
      </c>
      <c r="I708" s="143"/>
      <c r="J708" s="46"/>
      <c r="K708" s="46"/>
      <c r="L708" s="46"/>
      <c r="M708" s="46">
        <v>1</v>
      </c>
      <c r="N708" s="46"/>
      <c r="O708" s="46"/>
      <c r="P708" s="46"/>
      <c r="Q708" s="46"/>
      <c r="R708" s="46"/>
      <c r="S708" s="46"/>
      <c r="T708" s="46"/>
      <c r="U708" s="46"/>
      <c r="V708" s="433"/>
      <c r="W708" s="254" t="s">
        <v>1731</v>
      </c>
      <c r="X708" s="254" t="s">
        <v>1731</v>
      </c>
      <c r="Y708" s="1257"/>
      <c r="Z708" s="211" t="s">
        <v>3138</v>
      </c>
      <c r="AA708" s="66" t="s">
        <v>3925</v>
      </c>
      <c r="AB708" s="61"/>
      <c r="AC708" s="61"/>
      <c r="AD708" s="687" t="s">
        <v>3975</v>
      </c>
      <c r="AE708" s="61"/>
      <c r="AF708" s="61"/>
      <c r="AG708" s="66"/>
      <c r="AH708" s="66"/>
      <c r="AI708" s="840" t="s">
        <v>3145</v>
      </c>
      <c r="AJ708" s="141"/>
      <c r="AK708" s="61" t="s">
        <v>3976</v>
      </c>
      <c r="AL708" s="66"/>
      <c r="AM708" s="66"/>
      <c r="AN708" s="66"/>
      <c r="AO708" s="66"/>
      <c r="AP708" s="66"/>
      <c r="AQ708" s="66"/>
      <c r="AR708" s="66"/>
      <c r="AS708" s="66"/>
      <c r="AT708" s="66">
        <v>26</v>
      </c>
      <c r="AU708" s="66"/>
      <c r="AV708" s="61" t="s">
        <v>3977</v>
      </c>
      <c r="AW708" s="66">
        <v>34</v>
      </c>
      <c r="AX708" s="66"/>
      <c r="AY708" s="66"/>
      <c r="AZ708" s="46"/>
      <c r="BA708" s="46"/>
      <c r="BB708" s="1252"/>
      <c r="BC708" s="46">
        <v>1</v>
      </c>
      <c r="BD708" s="975"/>
      <c r="BE708" s="211"/>
      <c r="BF708" s="3"/>
      <c r="BG708" s="10"/>
      <c r="BH708" s="11"/>
      <c r="BI708" s="3"/>
      <c r="BJ708" s="10"/>
      <c r="BK708" s="13"/>
      <c r="BL708" s="3"/>
      <c r="BM708" s="3"/>
      <c r="BN708" s="211"/>
      <c r="BO708" s="11"/>
      <c r="BP708" s="11"/>
      <c r="BQ708" s="11"/>
      <c r="BR708" s="4"/>
      <c r="BS708" s="11"/>
      <c r="BT708" s="14"/>
      <c r="BU708" s="4"/>
      <c r="BV708" s="4"/>
      <c r="BW708" s="211"/>
      <c r="BX708" s="4"/>
      <c r="BY708" s="11"/>
      <c r="BZ708" s="11"/>
      <c r="CA708" s="4"/>
      <c r="CB708" s="11"/>
      <c r="CC708" s="14"/>
      <c r="CD708" s="4"/>
      <c r="CE708" s="4"/>
      <c r="CF708" s="211"/>
      <c r="CG708" s="4"/>
      <c r="CH708" s="11"/>
      <c r="CI708" s="6" t="s">
        <v>3976</v>
      </c>
      <c r="CJ708" s="4">
        <v>10.200000000000003</v>
      </c>
      <c r="CK708" s="11"/>
      <c r="CL708" s="14"/>
      <c r="CM708" s="4"/>
      <c r="CN708" s="4"/>
      <c r="CP708" s="4"/>
      <c r="CQ708" s="4"/>
      <c r="CR708" s="4"/>
      <c r="CS708" s="6"/>
      <c r="CT708" s="4"/>
      <c r="CU708" s="4"/>
      <c r="CV708" s="13"/>
      <c r="CW708" s="3"/>
      <c r="CX708" s="3"/>
    </row>
    <row r="709" spans="1:102" s="301" customFormat="1" ht="60" x14ac:dyDescent="0.25">
      <c r="A709" s="271">
        <v>714</v>
      </c>
      <c r="B709" s="271">
        <v>645</v>
      </c>
      <c r="C709" s="234">
        <v>645</v>
      </c>
      <c r="D709" s="929" t="s">
        <v>829</v>
      </c>
      <c r="E709" s="943" t="s">
        <v>3285</v>
      </c>
      <c r="F709" s="761"/>
      <c r="G709" s="395">
        <v>123</v>
      </c>
      <c r="H709" s="271">
        <v>123</v>
      </c>
      <c r="I709" s="273"/>
      <c r="J709" s="271"/>
      <c r="K709" s="271"/>
      <c r="L709" s="271"/>
      <c r="M709" s="271"/>
      <c r="N709" s="271"/>
      <c r="O709" s="271"/>
      <c r="P709" s="271"/>
      <c r="Q709" s="271"/>
      <c r="R709" s="271"/>
      <c r="S709" s="271"/>
      <c r="T709" s="271"/>
      <c r="U709" s="271"/>
      <c r="V709" s="676"/>
      <c r="W709" s="458" t="s">
        <v>1731</v>
      </c>
      <c r="X709" s="458" t="s">
        <v>1731</v>
      </c>
      <c r="Y709" s="1277"/>
      <c r="Z709" s="299" t="s">
        <v>3138</v>
      </c>
      <c r="AA709" s="281"/>
      <c r="AB709" s="281"/>
      <c r="AC709" s="281"/>
      <c r="AD709" s="702" t="s">
        <v>3975</v>
      </c>
      <c r="AE709" s="281"/>
      <c r="AF709" s="281"/>
      <c r="AG709" s="274"/>
      <c r="AH709" s="274"/>
      <c r="AI709" s="855" t="s">
        <v>3145</v>
      </c>
      <c r="AJ709" s="300"/>
      <c r="AK709" s="281" t="s">
        <v>3976</v>
      </c>
      <c r="AL709" s="274"/>
      <c r="AM709" s="274"/>
      <c r="AN709" s="274"/>
      <c r="AO709" s="274"/>
      <c r="AP709" s="274"/>
      <c r="AQ709" s="274"/>
      <c r="AR709" s="274"/>
      <c r="AS709" s="274"/>
      <c r="AT709" s="274">
        <v>28</v>
      </c>
      <c r="AU709" s="274"/>
      <c r="AV709" s="281" t="s">
        <v>3977</v>
      </c>
      <c r="AW709" s="274">
        <v>35</v>
      </c>
      <c r="AX709" s="274"/>
      <c r="AY709" s="274"/>
      <c r="AZ709" s="271"/>
      <c r="BA709" s="271"/>
      <c r="BB709" s="1248"/>
      <c r="BC709" s="271"/>
      <c r="BD709" s="1183">
        <v>1</v>
      </c>
      <c r="BE709" s="326"/>
      <c r="BF709" s="269"/>
      <c r="BG709" s="748"/>
      <c r="BH709" s="327"/>
      <c r="BI709" s="269"/>
      <c r="BJ709" s="748"/>
      <c r="BK709" s="325"/>
      <c r="BL709" s="269"/>
      <c r="BM709" s="269"/>
      <c r="BN709" s="326"/>
      <c r="BO709" s="327"/>
      <c r="BP709" s="327"/>
      <c r="BQ709" s="327"/>
      <c r="BR709" s="328"/>
      <c r="BS709" s="327"/>
      <c r="BT709" s="733"/>
      <c r="BU709" s="328"/>
      <c r="BV709" s="328"/>
      <c r="BW709" s="326"/>
      <c r="BX709" s="328"/>
      <c r="BY709" s="327"/>
      <c r="BZ709" s="327"/>
      <c r="CA709" s="328"/>
      <c r="CB709" s="327"/>
      <c r="CC709" s="733"/>
      <c r="CD709" s="328"/>
      <c r="CE709" s="328"/>
      <c r="CF709" s="326" t="s">
        <v>1039</v>
      </c>
      <c r="CG709" s="328"/>
      <c r="CH709" s="327"/>
      <c r="CI709" s="275"/>
      <c r="CJ709" s="328"/>
      <c r="CK709" s="327"/>
      <c r="CL709" s="733"/>
      <c r="CM709" s="328"/>
      <c r="CN709" s="328"/>
      <c r="CP709" s="328"/>
      <c r="CQ709" s="328"/>
      <c r="CR709" s="328"/>
      <c r="CS709" s="275"/>
      <c r="CT709" s="328"/>
      <c r="CU709" s="328"/>
      <c r="CV709" s="325"/>
      <c r="CW709" s="269"/>
      <c r="CX709" s="269"/>
    </row>
    <row r="710" spans="1:102" ht="41.25" customHeight="1" x14ac:dyDescent="0.25">
      <c r="A710" s="3">
        <v>715</v>
      </c>
      <c r="B710" s="3">
        <v>651</v>
      </c>
      <c r="C710" s="253">
        <v>65101</v>
      </c>
      <c r="D710" s="925" t="s">
        <v>3978</v>
      </c>
      <c r="E710" s="64" t="s">
        <v>3979</v>
      </c>
      <c r="G710" s="317">
        <v>721</v>
      </c>
      <c r="H710" s="4"/>
      <c r="I710" s="633"/>
      <c r="J710" s="42">
        <v>1</v>
      </c>
      <c r="K710" s="42">
        <v>1</v>
      </c>
      <c r="M710" s="3">
        <v>1</v>
      </c>
      <c r="S710" s="42">
        <v>1</v>
      </c>
      <c r="W710" s="254" t="s">
        <v>1731</v>
      </c>
      <c r="X710" s="254" t="s">
        <v>1731</v>
      </c>
      <c r="Y710" s="1257"/>
      <c r="Z710" s="211" t="s">
        <v>3138</v>
      </c>
      <c r="AA710" s="6"/>
      <c r="AD710" s="230" t="s">
        <v>2994</v>
      </c>
      <c r="AI710" s="576" t="s">
        <v>3145</v>
      </c>
      <c r="AK710" s="6" t="s">
        <v>3980</v>
      </c>
      <c r="AT710" s="4">
        <v>22.6</v>
      </c>
      <c r="AU710" s="4">
        <v>46.7</v>
      </c>
      <c r="BB710" s="1244"/>
      <c r="BC710" s="3">
        <v>1</v>
      </c>
      <c r="CI710" s="6" t="s">
        <v>3981</v>
      </c>
      <c r="CJ710" s="4">
        <v>6.4</v>
      </c>
      <c r="CK710" s="11" t="s">
        <v>3982</v>
      </c>
      <c r="CL710" s="14">
        <v>40</v>
      </c>
    </row>
    <row r="711" spans="1:102" ht="41.25" customHeight="1" x14ac:dyDescent="0.25">
      <c r="A711" s="3">
        <v>716</v>
      </c>
      <c r="B711" s="3">
        <v>651</v>
      </c>
      <c r="C711" s="253">
        <v>65101</v>
      </c>
      <c r="D711" s="925" t="s">
        <v>3978</v>
      </c>
      <c r="E711" s="64" t="s">
        <v>3983</v>
      </c>
      <c r="G711" s="317">
        <v>612</v>
      </c>
      <c r="H711" s="4"/>
      <c r="I711" s="633"/>
      <c r="J711" s="42">
        <v>1</v>
      </c>
      <c r="M711" s="3">
        <v>1</v>
      </c>
      <c r="O711" s="3">
        <v>1</v>
      </c>
      <c r="Q711" s="3">
        <v>1</v>
      </c>
      <c r="S711" s="3">
        <v>1</v>
      </c>
      <c r="W711" s="254" t="s">
        <v>1731</v>
      </c>
      <c r="X711" s="254" t="s">
        <v>1731</v>
      </c>
      <c r="Y711" s="1257"/>
      <c r="Z711" s="211" t="s">
        <v>3138</v>
      </c>
      <c r="AA711" s="6"/>
      <c r="AD711" s="230" t="s">
        <v>2994</v>
      </c>
      <c r="AI711" s="576" t="s">
        <v>3145</v>
      </c>
      <c r="AK711" s="6" t="s">
        <v>3980</v>
      </c>
      <c r="AT711" s="4">
        <v>28.1</v>
      </c>
      <c r="AU711" s="4">
        <v>58.5</v>
      </c>
      <c r="BB711" s="1244"/>
      <c r="BC711" s="3">
        <v>1</v>
      </c>
      <c r="CI711" s="6" t="s">
        <v>3981</v>
      </c>
      <c r="CJ711" s="4">
        <v>5</v>
      </c>
      <c r="CK711" s="11" t="s">
        <v>3984</v>
      </c>
      <c r="CL711" s="14">
        <v>40</v>
      </c>
    </row>
    <row r="712" spans="1:102" s="285" customFormat="1" ht="41.25" customHeight="1" x14ac:dyDescent="0.25">
      <c r="A712" s="278">
        <v>717</v>
      </c>
      <c r="B712" s="278">
        <v>651</v>
      </c>
      <c r="C712" s="253">
        <v>65101</v>
      </c>
      <c r="D712" s="930" t="s">
        <v>3978</v>
      </c>
      <c r="E712" s="944" t="s">
        <v>3252</v>
      </c>
      <c r="F712" s="758"/>
      <c r="G712" s="394">
        <v>928</v>
      </c>
      <c r="H712" s="278"/>
      <c r="I712" s="279"/>
      <c r="J712" s="278"/>
      <c r="K712" s="278"/>
      <c r="L712" s="278"/>
      <c r="M712" s="278"/>
      <c r="N712" s="278"/>
      <c r="O712" s="278"/>
      <c r="P712" s="278"/>
      <c r="Q712" s="278"/>
      <c r="R712" s="278"/>
      <c r="S712" s="278"/>
      <c r="T712" s="278"/>
      <c r="U712" s="278"/>
      <c r="V712" s="677"/>
      <c r="W712" s="443" t="s">
        <v>1731</v>
      </c>
      <c r="X712" s="443" t="s">
        <v>1731</v>
      </c>
      <c r="Y712" s="1278"/>
      <c r="Z712" s="290" t="s">
        <v>3138</v>
      </c>
      <c r="AA712" s="282"/>
      <c r="AB712" s="282"/>
      <c r="AC712" s="282"/>
      <c r="AD712" s="364" t="s">
        <v>2994</v>
      </c>
      <c r="AE712" s="282"/>
      <c r="AF712" s="282"/>
      <c r="AG712" s="293"/>
      <c r="AH712" s="293"/>
      <c r="AI712" s="857" t="s">
        <v>3145</v>
      </c>
      <c r="AJ712" s="291"/>
      <c r="AK712" s="282" t="s">
        <v>3980</v>
      </c>
      <c r="AL712" s="293"/>
      <c r="AM712" s="293"/>
      <c r="AN712" s="293"/>
      <c r="AO712" s="293"/>
      <c r="AP712" s="293"/>
      <c r="AQ712" s="293"/>
      <c r="AR712" s="293"/>
      <c r="AS712" s="293"/>
      <c r="AT712" s="293">
        <v>22.8</v>
      </c>
      <c r="AU712" s="293">
        <v>41.5</v>
      </c>
      <c r="AV712" s="282"/>
      <c r="AW712" s="293"/>
      <c r="AX712" s="293"/>
      <c r="AY712" s="293"/>
      <c r="AZ712" s="278"/>
      <c r="BA712" s="278"/>
      <c r="BB712" s="1249"/>
      <c r="BC712" s="278"/>
      <c r="BD712" s="1250">
        <v>1</v>
      </c>
      <c r="BE712" s="299"/>
      <c r="BF712" s="271"/>
      <c r="BG712" s="759"/>
      <c r="BH712" s="760"/>
      <c r="BI712" s="271"/>
      <c r="BJ712" s="759"/>
      <c r="BK712" s="272"/>
      <c r="BL712" s="271"/>
      <c r="BM712" s="271"/>
      <c r="BN712" s="299"/>
      <c r="BO712" s="760"/>
      <c r="BP712" s="760"/>
      <c r="BQ712" s="760"/>
      <c r="BR712" s="274"/>
      <c r="BS712" s="760"/>
      <c r="BT712" s="761"/>
      <c r="BU712" s="274"/>
      <c r="BV712" s="274"/>
      <c r="BW712" s="299"/>
      <c r="BX712" s="274"/>
      <c r="BY712" s="760"/>
      <c r="BZ712" s="760"/>
      <c r="CA712" s="274"/>
      <c r="CB712" s="760"/>
      <c r="CC712" s="761"/>
      <c r="CD712" s="274"/>
      <c r="CE712" s="274"/>
      <c r="CF712" s="299" t="s">
        <v>1039</v>
      </c>
      <c r="CG712" s="274"/>
      <c r="CH712" s="760"/>
      <c r="CI712" s="281" t="s">
        <v>1039</v>
      </c>
      <c r="CJ712" s="274"/>
      <c r="CK712" s="760"/>
      <c r="CL712" s="761"/>
      <c r="CM712" s="274"/>
      <c r="CN712" s="274"/>
      <c r="CP712" s="274"/>
      <c r="CQ712" s="274"/>
      <c r="CR712" s="274"/>
      <c r="CS712" s="281"/>
      <c r="CT712" s="274"/>
      <c r="CU712" s="274"/>
      <c r="CV712" s="272"/>
      <c r="CW712" s="271"/>
      <c r="CX712" s="271"/>
    </row>
    <row r="713" spans="1:102" ht="35.25" customHeight="1" x14ac:dyDescent="0.25">
      <c r="A713" s="3">
        <v>718</v>
      </c>
      <c r="B713" s="3">
        <v>651</v>
      </c>
      <c r="C713" s="253">
        <v>65102</v>
      </c>
      <c r="D713" s="925" t="s">
        <v>3985</v>
      </c>
      <c r="E713" s="661" t="s">
        <v>3979</v>
      </c>
      <c r="F713" s="316"/>
      <c r="G713" s="367">
        <v>24423</v>
      </c>
      <c r="H713" s="102"/>
      <c r="I713" s="779"/>
      <c r="J713" s="42">
        <v>1</v>
      </c>
      <c r="K713" s="42">
        <v>1</v>
      </c>
      <c r="M713" s="3">
        <v>1</v>
      </c>
      <c r="S713" s="42">
        <v>1</v>
      </c>
      <c r="W713" s="254" t="s">
        <v>1731</v>
      </c>
      <c r="X713" s="254" t="s">
        <v>1731</v>
      </c>
      <c r="Y713" s="1257"/>
      <c r="Z713" s="211" t="s">
        <v>3138</v>
      </c>
      <c r="AA713" s="6"/>
      <c r="AD713" s="230" t="s">
        <v>2994</v>
      </c>
      <c r="AI713" s="576" t="s">
        <v>3145</v>
      </c>
      <c r="AK713" s="6" t="s">
        <v>3986</v>
      </c>
      <c r="AP713" s="4">
        <v>501</v>
      </c>
      <c r="AR713" s="4">
        <v>8904</v>
      </c>
      <c r="BB713" s="1244"/>
      <c r="BZ713" s="11" t="s">
        <v>1039</v>
      </c>
      <c r="CC713" s="14">
        <v>30</v>
      </c>
      <c r="CI713" s="6" t="s">
        <v>3987</v>
      </c>
      <c r="CJ713" s="4">
        <v>-20.2</v>
      </c>
      <c r="CL713" s="14">
        <v>40</v>
      </c>
    </row>
    <row r="714" spans="1:102" ht="35.25" customHeight="1" x14ac:dyDescent="0.25">
      <c r="A714" s="3">
        <v>719</v>
      </c>
      <c r="B714" s="3">
        <v>651</v>
      </c>
      <c r="C714" s="253">
        <v>65102</v>
      </c>
      <c r="D714" s="925" t="s">
        <v>3985</v>
      </c>
      <c r="E714" s="661" t="s">
        <v>3983</v>
      </c>
      <c r="F714" s="316"/>
      <c r="G714" s="367">
        <v>9427</v>
      </c>
      <c r="H714" s="102"/>
      <c r="I714" s="779"/>
      <c r="J714" s="42">
        <v>1</v>
      </c>
      <c r="M714" s="3">
        <v>1</v>
      </c>
      <c r="O714" s="3">
        <v>1</v>
      </c>
      <c r="Q714" s="3">
        <v>1</v>
      </c>
      <c r="S714" s="3">
        <v>1</v>
      </c>
      <c r="W714" s="254" t="s">
        <v>1731</v>
      </c>
      <c r="X714" s="254" t="s">
        <v>1731</v>
      </c>
      <c r="Y714" s="1257"/>
      <c r="Z714" s="211" t="s">
        <v>3138</v>
      </c>
      <c r="AA714" s="6"/>
      <c r="AD714" s="230" t="s">
        <v>2994</v>
      </c>
      <c r="AI714" s="576" t="s">
        <v>3145</v>
      </c>
      <c r="AK714" s="6" t="s">
        <v>3986</v>
      </c>
      <c r="AP714" s="4">
        <v>237</v>
      </c>
      <c r="AR714" s="4">
        <v>2756</v>
      </c>
      <c r="BB714" s="1244"/>
      <c r="BZ714" s="11" t="s">
        <v>3988</v>
      </c>
      <c r="CA714" s="4">
        <v>8.1999999999999993</v>
      </c>
      <c r="CC714" s="14">
        <v>30</v>
      </c>
      <c r="CI714" s="6" t="s">
        <v>3987</v>
      </c>
      <c r="CJ714" s="4">
        <v>-10.5</v>
      </c>
      <c r="CL714" s="14">
        <v>40</v>
      </c>
    </row>
    <row r="715" spans="1:102" s="331" customFormat="1" ht="35.25" customHeight="1" x14ac:dyDescent="0.25">
      <c r="A715" s="269">
        <v>720</v>
      </c>
      <c r="B715" s="269">
        <v>651</v>
      </c>
      <c r="C715" s="253">
        <v>65102</v>
      </c>
      <c r="D715" s="928" t="s">
        <v>3985</v>
      </c>
      <c r="E715" s="945" t="s">
        <v>3252</v>
      </c>
      <c r="F715" s="1071"/>
      <c r="G715" s="368">
        <v>17908</v>
      </c>
      <c r="H715" s="354"/>
      <c r="I715" s="818"/>
      <c r="J715" s="269"/>
      <c r="K715" s="269"/>
      <c r="L715" s="269"/>
      <c r="M715" s="269"/>
      <c r="N715" s="269"/>
      <c r="O715" s="269"/>
      <c r="P715" s="269"/>
      <c r="Q715" s="269"/>
      <c r="R715" s="269"/>
      <c r="S715" s="269"/>
      <c r="T715" s="269"/>
      <c r="U715" s="269"/>
      <c r="V715" s="670"/>
      <c r="W715" s="440" t="s">
        <v>1731</v>
      </c>
      <c r="X715" s="440" t="s">
        <v>1731</v>
      </c>
      <c r="Y715" s="1260"/>
      <c r="Z715" s="326" t="s">
        <v>3138</v>
      </c>
      <c r="AA715" s="275"/>
      <c r="AB715" s="275"/>
      <c r="AC715" s="275"/>
      <c r="AD715" s="690" t="s">
        <v>2994</v>
      </c>
      <c r="AE715" s="275"/>
      <c r="AF715" s="275"/>
      <c r="AG715" s="328"/>
      <c r="AH715" s="328"/>
      <c r="AI715" s="844" t="s">
        <v>3145</v>
      </c>
      <c r="AJ715" s="334"/>
      <c r="AK715" s="275" t="s">
        <v>3986</v>
      </c>
      <c r="AL715" s="328"/>
      <c r="AM715" s="328"/>
      <c r="AN715" s="328"/>
      <c r="AO715" s="328"/>
      <c r="AP715" s="328">
        <v>125</v>
      </c>
      <c r="AQ715" s="328"/>
      <c r="AR715" s="328">
        <v>2093</v>
      </c>
      <c r="AS715" s="328"/>
      <c r="AT715" s="328"/>
      <c r="AU715" s="328"/>
      <c r="AV715" s="275"/>
      <c r="AW715" s="328"/>
      <c r="AX715" s="328"/>
      <c r="AY715" s="328"/>
      <c r="AZ715" s="269"/>
      <c r="BA715" s="269"/>
      <c r="BB715" s="1246"/>
      <c r="BC715" s="269"/>
      <c r="BD715" s="1183">
        <v>1</v>
      </c>
      <c r="BE715" s="326"/>
      <c r="BF715" s="269"/>
      <c r="BG715" s="748"/>
      <c r="BH715" s="327"/>
      <c r="BI715" s="269"/>
      <c r="BJ715" s="748"/>
      <c r="BK715" s="325"/>
      <c r="BL715" s="269"/>
      <c r="BM715" s="269"/>
      <c r="BN715" s="326"/>
      <c r="BO715" s="327"/>
      <c r="BP715" s="327"/>
      <c r="BQ715" s="327"/>
      <c r="BR715" s="328"/>
      <c r="BS715" s="327"/>
      <c r="BT715" s="733"/>
      <c r="BU715" s="328"/>
      <c r="BV715" s="328"/>
      <c r="BW715" s="326" t="s">
        <v>1039</v>
      </c>
      <c r="BX715" s="328"/>
      <c r="BY715" s="327"/>
      <c r="BZ715" s="327" t="s">
        <v>1039</v>
      </c>
      <c r="CA715" s="328"/>
      <c r="CB715" s="327"/>
      <c r="CC715" s="733">
        <v>30</v>
      </c>
      <c r="CD715" s="328"/>
      <c r="CE715" s="328"/>
      <c r="CF715" s="326" t="s">
        <v>1039</v>
      </c>
      <c r="CG715" s="328"/>
      <c r="CH715" s="327"/>
      <c r="CI715" s="275" t="s">
        <v>1039</v>
      </c>
      <c r="CJ715" s="328"/>
      <c r="CK715" s="327"/>
      <c r="CL715" s="733"/>
      <c r="CM715" s="328"/>
      <c r="CN715" s="328"/>
      <c r="CP715" s="328"/>
      <c r="CQ715" s="328"/>
      <c r="CR715" s="328"/>
      <c r="CS715" s="275"/>
      <c r="CT715" s="328"/>
      <c r="CU715" s="328"/>
      <c r="CV715" s="325"/>
      <c r="CW715" s="269"/>
      <c r="CX715" s="269"/>
    </row>
    <row r="716" spans="1:102" ht="77.25" customHeight="1" x14ac:dyDescent="0.25">
      <c r="A716" s="3">
        <v>721</v>
      </c>
      <c r="B716" s="3">
        <v>652</v>
      </c>
      <c r="C716" s="1101">
        <v>65201</v>
      </c>
      <c r="D716" s="925" t="s">
        <v>3989</v>
      </c>
      <c r="G716" s="323">
        <v>1038</v>
      </c>
      <c r="H716" s="3">
        <v>1038</v>
      </c>
      <c r="W716" s="459" t="s">
        <v>1731</v>
      </c>
      <c r="X716" s="459" t="s">
        <v>1731</v>
      </c>
      <c r="Y716" s="1279"/>
      <c r="Z716" s="211" t="s">
        <v>3138</v>
      </c>
      <c r="AA716" s="6"/>
      <c r="AD716" s="366"/>
      <c r="AE716" s="51"/>
      <c r="AF716" s="51"/>
      <c r="AG716" s="52"/>
      <c r="AH716" s="52"/>
      <c r="AI716" s="833" t="s">
        <v>3145</v>
      </c>
      <c r="AK716" s="6" t="s">
        <v>3990</v>
      </c>
      <c r="AL716" s="4">
        <v>60.8</v>
      </c>
      <c r="AN716" s="4">
        <v>9.9</v>
      </c>
      <c r="AP716" s="4">
        <v>3.7</v>
      </c>
      <c r="AR716" s="4">
        <v>25.6</v>
      </c>
      <c r="BB716" s="1244"/>
      <c r="BC716" s="3">
        <v>1</v>
      </c>
      <c r="BZ716" s="11" t="s">
        <v>3988</v>
      </c>
      <c r="CA716" s="4">
        <v>-1.3</v>
      </c>
      <c r="CC716" s="14">
        <v>30</v>
      </c>
    </row>
    <row r="717" spans="1:102" ht="162" customHeight="1" x14ac:dyDescent="0.25">
      <c r="A717" s="3">
        <v>722</v>
      </c>
      <c r="B717" s="3">
        <v>652</v>
      </c>
      <c r="C717" s="1101">
        <v>65201</v>
      </c>
      <c r="D717" s="925" t="s">
        <v>3989</v>
      </c>
      <c r="E717" s="64" t="s">
        <v>3991</v>
      </c>
      <c r="G717" s="367">
        <v>743</v>
      </c>
      <c r="H717" s="4">
        <v>743</v>
      </c>
      <c r="I717" s="633"/>
      <c r="J717" s="42">
        <v>1</v>
      </c>
      <c r="K717" s="42">
        <v>1</v>
      </c>
      <c r="M717" s="3">
        <v>1</v>
      </c>
      <c r="S717" s="42">
        <v>1</v>
      </c>
      <c r="W717" s="459" t="s">
        <v>1731</v>
      </c>
      <c r="X717" s="459" t="s">
        <v>1731</v>
      </c>
      <c r="Y717" s="1279"/>
      <c r="Z717" s="211" t="s">
        <v>3138</v>
      </c>
      <c r="AA717" s="6" t="s">
        <v>3992</v>
      </c>
      <c r="AB717" s="6" t="s">
        <v>3993</v>
      </c>
      <c r="AD717" s="230" t="s">
        <v>2994</v>
      </c>
      <c r="AE717" s="6">
        <v>2011</v>
      </c>
      <c r="AF717" s="6">
        <v>2013</v>
      </c>
      <c r="AI717" s="576" t="s">
        <v>3145</v>
      </c>
      <c r="AK717" s="6" t="s">
        <v>3994</v>
      </c>
      <c r="AT717" s="4">
        <v>33.9</v>
      </c>
      <c r="AY717" s="4" t="s">
        <v>3995</v>
      </c>
      <c r="AZ717" s="3">
        <v>41</v>
      </c>
      <c r="BB717" s="1244"/>
      <c r="BC717" s="3">
        <v>1</v>
      </c>
      <c r="CF717" s="211" t="s">
        <v>3996</v>
      </c>
      <c r="CG717" s="4">
        <v>-1.5</v>
      </c>
      <c r="CH717" s="11" t="s">
        <v>3997</v>
      </c>
      <c r="CL717" s="14">
        <v>40</v>
      </c>
    </row>
    <row r="718" spans="1:102" s="331" customFormat="1" ht="33" customHeight="1" x14ac:dyDescent="0.25">
      <c r="A718" s="269">
        <v>723</v>
      </c>
      <c r="B718" s="269">
        <v>652</v>
      </c>
      <c r="C718" s="1101">
        <v>65201</v>
      </c>
      <c r="D718" s="928" t="s">
        <v>3989</v>
      </c>
      <c r="E718" s="332" t="s">
        <v>1039</v>
      </c>
      <c r="F718" s="733"/>
      <c r="G718" s="379">
        <v>419</v>
      </c>
      <c r="H718" s="269">
        <v>419</v>
      </c>
      <c r="I718" s="270"/>
      <c r="J718" s="269"/>
      <c r="K718" s="269"/>
      <c r="L718" s="269"/>
      <c r="M718" s="269"/>
      <c r="N718" s="269"/>
      <c r="O718" s="269"/>
      <c r="P718" s="269"/>
      <c r="Q718" s="269"/>
      <c r="R718" s="269"/>
      <c r="S718" s="269"/>
      <c r="T718" s="269"/>
      <c r="U718" s="269"/>
      <c r="V718" s="670"/>
      <c r="W718" s="819" t="s">
        <v>1731</v>
      </c>
      <c r="X718" s="819" t="s">
        <v>1731</v>
      </c>
      <c r="Y718" s="1280"/>
      <c r="Z718" s="326" t="s">
        <v>3138</v>
      </c>
      <c r="AA718" s="275"/>
      <c r="AB718" s="275"/>
      <c r="AC718" s="275"/>
      <c r="AD718" s="690"/>
      <c r="AE718" s="275"/>
      <c r="AF718" s="275"/>
      <c r="AG718" s="328"/>
      <c r="AH718" s="328"/>
      <c r="AI718" s="844" t="s">
        <v>3145</v>
      </c>
      <c r="AJ718" s="334"/>
      <c r="AK718" s="275" t="s">
        <v>3990</v>
      </c>
      <c r="AL718" s="328"/>
      <c r="AM718" s="328"/>
      <c r="AN718" s="328"/>
      <c r="AO718" s="328"/>
      <c r="AP718" s="328"/>
      <c r="AQ718" s="328"/>
      <c r="AR718" s="328"/>
      <c r="AS718" s="328"/>
      <c r="AT718" s="328">
        <v>21.3</v>
      </c>
      <c r="AU718" s="328"/>
      <c r="AV718" s="275"/>
      <c r="AW718" s="328"/>
      <c r="AX718" s="328"/>
      <c r="AY718" s="328" t="s">
        <v>3995</v>
      </c>
      <c r="AZ718" s="269">
        <v>37.700000000000003</v>
      </c>
      <c r="BA718" s="269"/>
      <c r="BB718" s="1246"/>
      <c r="BC718" s="269"/>
      <c r="BD718" s="1183"/>
      <c r="BE718" s="326"/>
      <c r="BF718" s="269"/>
      <c r="BG718" s="748"/>
      <c r="BH718" s="327"/>
      <c r="BI718" s="269"/>
      <c r="BJ718" s="748"/>
      <c r="BK718" s="325"/>
      <c r="BL718" s="269"/>
      <c r="BM718" s="269"/>
      <c r="BN718" s="326"/>
      <c r="BO718" s="327"/>
      <c r="BP718" s="327"/>
      <c r="BQ718" s="327"/>
      <c r="BR718" s="328"/>
      <c r="BS718" s="327"/>
      <c r="BT718" s="733"/>
      <c r="BU718" s="328"/>
      <c r="BV718" s="328"/>
      <c r="BW718" s="326"/>
      <c r="BX718" s="328"/>
      <c r="BY718" s="327"/>
      <c r="BZ718" s="327"/>
      <c r="CA718" s="328"/>
      <c r="CB718" s="327"/>
      <c r="CC718" s="733"/>
      <c r="CD718" s="328"/>
      <c r="CE718" s="328"/>
      <c r="CF718" s="326" t="s">
        <v>1039</v>
      </c>
      <c r="CG718" s="328"/>
      <c r="CH718" s="327"/>
      <c r="CI718" s="275"/>
      <c r="CJ718" s="328"/>
      <c r="CK718" s="327"/>
      <c r="CL718" s="733">
        <v>40</v>
      </c>
      <c r="CM718" s="328"/>
      <c r="CN718" s="328"/>
      <c r="CP718" s="328"/>
      <c r="CQ718" s="328"/>
      <c r="CR718" s="328"/>
      <c r="CS718" s="275"/>
      <c r="CT718" s="328"/>
      <c r="CU718" s="328"/>
      <c r="CV718" s="325"/>
      <c r="CW718" s="269"/>
      <c r="CX718" s="269"/>
    </row>
    <row r="719" spans="1:102" ht="165" customHeight="1" x14ac:dyDescent="0.25">
      <c r="A719" s="3">
        <v>724</v>
      </c>
      <c r="B719" s="3">
        <v>652</v>
      </c>
      <c r="C719" s="1101">
        <v>65201</v>
      </c>
      <c r="D719" s="925" t="s">
        <v>3989</v>
      </c>
      <c r="E719" s="64" t="s">
        <v>3998</v>
      </c>
      <c r="G719" s="367">
        <v>295</v>
      </c>
      <c r="H719" s="4">
        <v>295</v>
      </c>
      <c r="I719" s="633"/>
      <c r="J719" s="42">
        <v>1</v>
      </c>
      <c r="M719" s="3">
        <v>1</v>
      </c>
      <c r="O719" s="3">
        <v>1</v>
      </c>
      <c r="Q719" s="3">
        <v>1</v>
      </c>
      <c r="S719" s="3">
        <v>1</v>
      </c>
      <c r="W719" s="459" t="s">
        <v>1731</v>
      </c>
      <c r="X719" s="459" t="s">
        <v>1731</v>
      </c>
      <c r="Y719" s="1279"/>
      <c r="Z719" s="211" t="s">
        <v>3138</v>
      </c>
      <c r="AA719" s="6" t="s">
        <v>3999</v>
      </c>
      <c r="AB719" s="6" t="s">
        <v>4000</v>
      </c>
      <c r="AC719" s="6" t="s">
        <v>4001</v>
      </c>
      <c r="AD719" s="230" t="s">
        <v>2994</v>
      </c>
      <c r="AE719" s="6">
        <v>2011</v>
      </c>
      <c r="AF719" s="6">
        <v>2013</v>
      </c>
      <c r="AI719" s="576" t="s">
        <v>3145</v>
      </c>
      <c r="AK719" s="6" t="s">
        <v>3994</v>
      </c>
      <c r="AT719" s="4">
        <v>28.8</v>
      </c>
      <c r="AY719" s="4" t="s">
        <v>3995</v>
      </c>
      <c r="AZ719" s="3">
        <v>37.4</v>
      </c>
      <c r="BB719" s="1244"/>
      <c r="BC719" s="3">
        <v>1</v>
      </c>
      <c r="CF719" s="211" t="s">
        <v>3996</v>
      </c>
      <c r="CG719" s="4">
        <v>1</v>
      </c>
      <c r="CH719" s="11" t="s">
        <v>4002</v>
      </c>
      <c r="CL719" s="14">
        <v>40</v>
      </c>
    </row>
    <row r="720" spans="1:102" s="58" customFormat="1" ht="76.5" customHeight="1" x14ac:dyDescent="0.25">
      <c r="A720" s="49">
        <v>725</v>
      </c>
      <c r="B720" s="49">
        <v>603</v>
      </c>
      <c r="C720" s="234">
        <v>60301</v>
      </c>
      <c r="D720" s="927" t="s">
        <v>4003</v>
      </c>
      <c r="E720" s="937" t="s">
        <v>4004</v>
      </c>
      <c r="F720" s="210"/>
      <c r="G720" s="374">
        <v>7107</v>
      </c>
      <c r="H720" s="49"/>
      <c r="I720" s="137"/>
      <c r="J720" s="49">
        <v>1</v>
      </c>
      <c r="K720" s="49"/>
      <c r="L720" s="49"/>
      <c r="M720" s="49"/>
      <c r="N720" s="49"/>
      <c r="O720" s="49">
        <v>1</v>
      </c>
      <c r="P720" s="49"/>
      <c r="Q720" s="49"/>
      <c r="R720" s="49"/>
      <c r="S720" s="49"/>
      <c r="T720" s="49"/>
      <c r="U720" s="49"/>
      <c r="V720" s="499"/>
      <c r="W720" s="254" t="s">
        <v>1731</v>
      </c>
      <c r="X720" s="254" t="s">
        <v>1731</v>
      </c>
      <c r="Y720" s="1257"/>
      <c r="Z720" s="211" t="s">
        <v>3138</v>
      </c>
      <c r="AA720" s="62" t="s">
        <v>4005</v>
      </c>
      <c r="AB720" s="51" t="s">
        <v>3809</v>
      </c>
      <c r="AC720" s="51"/>
      <c r="AD720" s="366" t="s">
        <v>1853</v>
      </c>
      <c r="AE720" s="51"/>
      <c r="AF720" s="51"/>
      <c r="AG720" s="52"/>
      <c r="AH720" s="52"/>
      <c r="AI720" s="848" t="s">
        <v>2967</v>
      </c>
      <c r="AJ720" s="183"/>
      <c r="AK720" s="51" t="s">
        <v>3722</v>
      </c>
      <c r="AL720" s="52"/>
      <c r="AM720" s="52"/>
      <c r="AN720" s="52"/>
      <c r="AO720" s="52"/>
      <c r="AP720" s="52"/>
      <c r="AQ720" s="52"/>
      <c r="AR720" s="52">
        <v>43.8</v>
      </c>
      <c r="AS720" s="52"/>
      <c r="AT720" s="52"/>
      <c r="AU720" s="52"/>
      <c r="AV720" s="51"/>
      <c r="AW720" s="52"/>
      <c r="AX720" s="52"/>
      <c r="AY720" s="52"/>
      <c r="AZ720" s="49"/>
      <c r="BA720" s="49"/>
      <c r="BB720" s="1245"/>
      <c r="BC720" s="49">
        <v>1</v>
      </c>
      <c r="BD720" s="975"/>
      <c r="BE720" s="211"/>
      <c r="BF720" s="3"/>
      <c r="BG720" s="10"/>
      <c r="BH720" s="11"/>
      <c r="BI720" s="3"/>
      <c r="BJ720" s="10"/>
      <c r="BK720" s="13"/>
      <c r="BL720" s="3"/>
      <c r="BM720" s="3"/>
      <c r="BN720" s="211"/>
      <c r="BO720" s="11"/>
      <c r="BP720" s="11"/>
      <c r="BQ720" s="11"/>
      <c r="BR720" s="4"/>
      <c r="BS720" s="11"/>
      <c r="BT720" s="14"/>
      <c r="BU720" s="4"/>
      <c r="BV720" s="4"/>
      <c r="BW720" s="211"/>
      <c r="BX720" s="4"/>
      <c r="BY720" s="11"/>
      <c r="BZ720" s="11"/>
      <c r="CA720" s="4"/>
      <c r="CB720" s="11"/>
      <c r="CC720" s="14"/>
      <c r="CD720" s="4"/>
      <c r="CE720" s="4"/>
      <c r="CF720" s="211"/>
      <c r="CG720" s="4"/>
      <c r="CH720" s="11"/>
      <c r="CI720" s="6"/>
      <c r="CJ720" s="4"/>
      <c r="CK720" s="11"/>
      <c r="CL720" s="14"/>
      <c r="CM720" s="4"/>
      <c r="CN720" s="4"/>
      <c r="CP720" s="4"/>
      <c r="CQ720" s="4"/>
      <c r="CR720" s="4"/>
      <c r="CS720" s="6"/>
      <c r="CT720" s="4"/>
      <c r="CU720" s="4"/>
      <c r="CV720" s="13"/>
      <c r="CW720" s="3"/>
      <c r="CX720" s="3"/>
    </row>
    <row r="721" spans="1:102" s="58" customFormat="1" ht="37.5" customHeight="1" x14ac:dyDescent="0.25">
      <c r="A721" s="49">
        <v>726</v>
      </c>
      <c r="B721" s="49">
        <v>603</v>
      </c>
      <c r="C721" s="234">
        <v>60301</v>
      </c>
      <c r="D721" s="927" t="s">
        <v>4003</v>
      </c>
      <c r="E721" s="937" t="s">
        <v>4004</v>
      </c>
      <c r="F721" s="210"/>
      <c r="G721" s="374">
        <v>7107</v>
      </c>
      <c r="H721" s="49"/>
      <c r="I721" s="137"/>
      <c r="J721" s="49"/>
      <c r="K721" s="49"/>
      <c r="L721" s="49"/>
      <c r="M721" s="49"/>
      <c r="N721" s="49"/>
      <c r="O721" s="49"/>
      <c r="P721" s="49"/>
      <c r="Q721" s="49"/>
      <c r="R721" s="49"/>
      <c r="S721" s="49"/>
      <c r="T721" s="49"/>
      <c r="U721" s="49"/>
      <c r="V721" s="499"/>
      <c r="W721" s="254" t="s">
        <v>1731</v>
      </c>
      <c r="X721" s="254" t="s">
        <v>1731</v>
      </c>
      <c r="Y721" s="1257"/>
      <c r="Z721" s="211"/>
      <c r="AA721" s="62"/>
      <c r="AB721" s="51"/>
      <c r="AC721" s="51"/>
      <c r="AD721" s="366"/>
      <c r="AE721" s="51"/>
      <c r="AF721" s="51"/>
      <c r="AG721" s="52"/>
      <c r="AH721" s="52"/>
      <c r="AI721" s="848" t="s">
        <v>2967</v>
      </c>
      <c r="AJ721" s="183"/>
      <c r="AK721" s="51"/>
      <c r="AL721" s="52"/>
      <c r="AM721" s="52"/>
      <c r="AN721" s="52"/>
      <c r="AO721" s="52"/>
      <c r="AP721" s="52"/>
      <c r="AQ721" s="52"/>
      <c r="AR721" s="52"/>
      <c r="AS721" s="52"/>
      <c r="AT721" s="52"/>
      <c r="AU721" s="52"/>
      <c r="AV721" s="51"/>
      <c r="AW721" s="52"/>
      <c r="AX721" s="52"/>
      <c r="AY721" s="52"/>
      <c r="AZ721" s="49"/>
      <c r="BA721" s="49"/>
      <c r="BB721" s="1245"/>
      <c r="BC721" s="49"/>
      <c r="BD721" s="975"/>
      <c r="BE721" s="211"/>
      <c r="BF721" s="3"/>
      <c r="BG721" s="10"/>
      <c r="BH721" s="11"/>
      <c r="BI721" s="3"/>
      <c r="BJ721" s="10"/>
      <c r="BK721" s="13"/>
      <c r="BL721" s="3"/>
      <c r="BM721" s="3"/>
      <c r="BN721" s="211"/>
      <c r="BO721" s="11"/>
      <c r="BP721" s="11"/>
      <c r="BQ721" s="11"/>
      <c r="BR721" s="4"/>
      <c r="BS721" s="11"/>
      <c r="BT721" s="14"/>
      <c r="BU721" s="4"/>
      <c r="BV721" s="4"/>
      <c r="BW721" s="211"/>
      <c r="BX721" s="4"/>
      <c r="BY721" s="11"/>
      <c r="BZ721" s="11"/>
      <c r="CA721" s="4"/>
      <c r="CB721" s="11"/>
      <c r="CC721" s="14"/>
      <c r="CD721" s="4"/>
      <c r="CE721" s="4"/>
      <c r="CF721" s="211"/>
      <c r="CG721" s="4"/>
      <c r="CH721" s="11"/>
      <c r="CI721" s="6"/>
      <c r="CJ721" s="4"/>
      <c r="CK721" s="11"/>
      <c r="CL721" s="14"/>
      <c r="CM721" s="4"/>
      <c r="CN721" s="4"/>
      <c r="CP721" s="4"/>
      <c r="CQ721" s="4"/>
      <c r="CR721" s="4"/>
      <c r="CS721" s="6"/>
      <c r="CT721" s="4"/>
      <c r="CU721" s="4"/>
      <c r="CV721" s="13"/>
      <c r="CW721" s="3"/>
      <c r="CX721" s="3"/>
    </row>
    <row r="722" spans="1:102" s="58" customFormat="1" ht="33.75" customHeight="1" x14ac:dyDescent="0.25">
      <c r="A722" s="49">
        <v>727</v>
      </c>
      <c r="B722" s="49">
        <v>603</v>
      </c>
      <c r="C722" s="234">
        <v>60301</v>
      </c>
      <c r="D722" s="927" t="s">
        <v>4003</v>
      </c>
      <c r="E722" s="937" t="s">
        <v>4004</v>
      </c>
      <c r="F722" s="210"/>
      <c r="G722" s="374">
        <v>7107</v>
      </c>
      <c r="H722" s="49"/>
      <c r="I722" s="137"/>
      <c r="J722" s="49"/>
      <c r="K722" s="49"/>
      <c r="L722" s="49"/>
      <c r="M722" s="49"/>
      <c r="N722" s="49"/>
      <c r="O722" s="49"/>
      <c r="P722" s="49"/>
      <c r="Q722" s="49"/>
      <c r="R722" s="49"/>
      <c r="S722" s="49"/>
      <c r="T722" s="49"/>
      <c r="U722" s="49"/>
      <c r="V722" s="499"/>
      <c r="W722" s="254" t="s">
        <v>1731</v>
      </c>
      <c r="X722" s="254" t="s">
        <v>1731</v>
      </c>
      <c r="Y722" s="1257"/>
      <c r="Z722" s="211"/>
      <c r="AA722" s="62"/>
      <c r="AB722" s="51"/>
      <c r="AC722" s="51"/>
      <c r="AD722" s="366"/>
      <c r="AE722" s="51"/>
      <c r="AF722" s="51"/>
      <c r="AG722" s="52"/>
      <c r="AH722" s="52"/>
      <c r="AI722" s="848" t="s">
        <v>2967</v>
      </c>
      <c r="AJ722" s="183"/>
      <c r="AK722" s="51"/>
      <c r="AL722" s="52"/>
      <c r="AM722" s="52"/>
      <c r="AN722" s="52"/>
      <c r="AO722" s="52"/>
      <c r="AP722" s="52"/>
      <c r="AQ722" s="52"/>
      <c r="AR722" s="52"/>
      <c r="AS722" s="52"/>
      <c r="AT722" s="52"/>
      <c r="AU722" s="52"/>
      <c r="AV722" s="51"/>
      <c r="AW722" s="52"/>
      <c r="AX722" s="52"/>
      <c r="AY722" s="52"/>
      <c r="AZ722" s="49"/>
      <c r="BA722" s="49"/>
      <c r="BB722" s="1245"/>
      <c r="BC722" s="49"/>
      <c r="BD722" s="975"/>
      <c r="BE722" s="211"/>
      <c r="BF722" s="3"/>
      <c r="BG722" s="10"/>
      <c r="BH722" s="11"/>
      <c r="BI722" s="3"/>
      <c r="BJ722" s="10"/>
      <c r="BK722" s="13"/>
      <c r="BL722" s="3"/>
      <c r="BM722" s="3"/>
      <c r="BN722" s="211"/>
      <c r="BO722" s="11"/>
      <c r="BP722" s="11"/>
      <c r="BQ722" s="11"/>
      <c r="BR722" s="4"/>
      <c r="BS722" s="11"/>
      <c r="BT722" s="14"/>
      <c r="BU722" s="4"/>
      <c r="BV722" s="4"/>
      <c r="BW722" s="211"/>
      <c r="BX722" s="4"/>
      <c r="BY722" s="11"/>
      <c r="BZ722" s="11"/>
      <c r="CA722" s="4"/>
      <c r="CB722" s="11"/>
      <c r="CC722" s="14"/>
      <c r="CD722" s="4"/>
      <c r="CE722" s="4"/>
      <c r="CF722" s="211"/>
      <c r="CG722" s="4"/>
      <c r="CH722" s="11"/>
      <c r="CI722" s="6"/>
      <c r="CJ722" s="4"/>
      <c r="CK722" s="11"/>
      <c r="CL722" s="14"/>
      <c r="CM722" s="4"/>
      <c r="CN722" s="4"/>
      <c r="CP722" s="4"/>
      <c r="CQ722" s="4"/>
      <c r="CR722" s="4"/>
      <c r="CS722" s="6"/>
      <c r="CT722" s="4"/>
      <c r="CU722" s="4"/>
      <c r="CV722" s="13"/>
      <c r="CW722" s="3"/>
      <c r="CX722" s="3"/>
    </row>
    <row r="723" spans="1:102" s="58" customFormat="1" ht="96.75" customHeight="1" x14ac:dyDescent="0.25">
      <c r="A723" s="49">
        <v>728</v>
      </c>
      <c r="B723" s="49">
        <v>603</v>
      </c>
      <c r="C723" s="234">
        <v>60302</v>
      </c>
      <c r="D723" s="927" t="s">
        <v>4003</v>
      </c>
      <c r="E723" s="937" t="s">
        <v>4006</v>
      </c>
      <c r="F723" s="210"/>
      <c r="G723" s="374">
        <v>7077</v>
      </c>
      <c r="H723" s="49"/>
      <c r="I723" s="137"/>
      <c r="J723" s="49">
        <v>1</v>
      </c>
      <c r="K723" s="49"/>
      <c r="L723" s="49"/>
      <c r="M723" s="49"/>
      <c r="N723" s="49"/>
      <c r="O723" s="49">
        <v>1</v>
      </c>
      <c r="P723" s="49"/>
      <c r="Q723" s="49"/>
      <c r="R723" s="49"/>
      <c r="S723" s="49"/>
      <c r="T723" s="49"/>
      <c r="U723" s="49"/>
      <c r="V723" s="499"/>
      <c r="W723" s="254" t="s">
        <v>1731</v>
      </c>
      <c r="X723" s="254" t="s">
        <v>1731</v>
      </c>
      <c r="Y723" s="1257"/>
      <c r="Z723" s="211" t="s">
        <v>3138</v>
      </c>
      <c r="AA723" s="62" t="s">
        <v>4005</v>
      </c>
      <c r="AB723" s="51" t="s">
        <v>3809</v>
      </c>
      <c r="AC723" s="51"/>
      <c r="AD723" s="366" t="s">
        <v>1853</v>
      </c>
      <c r="AE723" s="51"/>
      <c r="AF723" s="51"/>
      <c r="AG723" s="52"/>
      <c r="AH723" s="52"/>
      <c r="AI723" s="856" t="s">
        <v>2967</v>
      </c>
      <c r="AJ723" s="183"/>
      <c r="AK723" s="51" t="s">
        <v>3722</v>
      </c>
      <c r="AL723" s="52"/>
      <c r="AM723" s="52"/>
      <c r="AN723" s="52"/>
      <c r="AO723" s="52"/>
      <c r="AP723" s="52"/>
      <c r="AQ723" s="52"/>
      <c r="AR723" s="52">
        <v>43.8</v>
      </c>
      <c r="AS723" s="52"/>
      <c r="AT723" s="52"/>
      <c r="AU723" s="52"/>
      <c r="AV723" s="51"/>
      <c r="AW723" s="52"/>
      <c r="AX723" s="52"/>
      <c r="AY723" s="52"/>
      <c r="AZ723" s="49"/>
      <c r="BA723" s="49"/>
      <c r="BB723" s="1245"/>
      <c r="BC723" s="49">
        <v>1</v>
      </c>
      <c r="BD723" s="975"/>
      <c r="BE723" s="211"/>
      <c r="BF723" s="3"/>
      <c r="BG723" s="10"/>
      <c r="BH723" s="11"/>
      <c r="BI723" s="3"/>
      <c r="BJ723" s="10"/>
      <c r="BK723" s="13"/>
      <c r="BL723" s="3"/>
      <c r="BM723" s="3"/>
      <c r="BN723" s="211"/>
      <c r="BO723" s="11"/>
      <c r="BP723" s="11"/>
      <c r="BQ723" s="11"/>
      <c r="BR723" s="4"/>
      <c r="BS723" s="11"/>
      <c r="BT723" s="14"/>
      <c r="BU723" s="4"/>
      <c r="BV723" s="4"/>
      <c r="BW723" s="211"/>
      <c r="BX723" s="4"/>
      <c r="BY723" s="11"/>
      <c r="BZ723" s="11"/>
      <c r="CA723" s="4"/>
      <c r="CB723" s="11"/>
      <c r="CC723" s="14"/>
      <c r="CD723" s="4"/>
      <c r="CE723" s="4"/>
      <c r="CF723" s="211"/>
      <c r="CG723" s="4"/>
      <c r="CH723" s="11"/>
      <c r="CI723" s="6"/>
      <c r="CJ723" s="4"/>
      <c r="CK723" s="11"/>
      <c r="CL723" s="14"/>
      <c r="CM723" s="4"/>
      <c r="CN723" s="4"/>
      <c r="CP723" s="4"/>
      <c r="CQ723" s="4"/>
      <c r="CR723" s="4"/>
      <c r="CS723" s="6"/>
      <c r="CT723" s="4"/>
      <c r="CU723" s="4"/>
      <c r="CV723" s="13"/>
      <c r="CW723" s="3"/>
      <c r="CX723" s="3"/>
    </row>
    <row r="724" spans="1:102" s="58" customFormat="1" ht="85.5" customHeight="1" x14ac:dyDescent="0.25">
      <c r="A724" s="49">
        <v>729</v>
      </c>
      <c r="B724" s="49">
        <v>603</v>
      </c>
      <c r="C724" s="234">
        <v>60302</v>
      </c>
      <c r="D724" s="927" t="s">
        <v>4003</v>
      </c>
      <c r="E724" s="937" t="s">
        <v>4006</v>
      </c>
      <c r="F724" s="210"/>
      <c r="G724" s="374">
        <v>7077</v>
      </c>
      <c r="H724" s="49"/>
      <c r="I724" s="137"/>
      <c r="J724" s="49">
        <v>1</v>
      </c>
      <c r="K724" s="49"/>
      <c r="L724" s="49"/>
      <c r="M724" s="49"/>
      <c r="N724" s="49"/>
      <c r="O724" s="49">
        <v>1</v>
      </c>
      <c r="P724" s="49"/>
      <c r="Q724" s="49"/>
      <c r="R724" s="49"/>
      <c r="S724" s="49"/>
      <c r="T724" s="49"/>
      <c r="U724" s="49"/>
      <c r="V724" s="499"/>
      <c r="W724" s="254" t="s">
        <v>1731</v>
      </c>
      <c r="X724" s="254" t="s">
        <v>1731</v>
      </c>
      <c r="Y724" s="1257"/>
      <c r="Z724" s="211" t="s">
        <v>3138</v>
      </c>
      <c r="AA724" s="62" t="s">
        <v>4005</v>
      </c>
      <c r="AB724" s="51" t="s">
        <v>3809</v>
      </c>
      <c r="AC724" s="51"/>
      <c r="AD724" s="366" t="s">
        <v>1853</v>
      </c>
      <c r="AE724" s="51"/>
      <c r="AF724" s="51"/>
      <c r="AG724" s="52"/>
      <c r="AH724" s="52"/>
      <c r="AI724" s="856" t="s">
        <v>2967</v>
      </c>
      <c r="AJ724" s="183"/>
      <c r="AK724" s="51" t="s">
        <v>3722</v>
      </c>
      <c r="AL724" s="52"/>
      <c r="AM724" s="52"/>
      <c r="AN724" s="52"/>
      <c r="AO724" s="52"/>
      <c r="AP724" s="52"/>
      <c r="AQ724" s="52"/>
      <c r="AR724" s="52">
        <v>43.8</v>
      </c>
      <c r="AS724" s="52"/>
      <c r="AT724" s="52"/>
      <c r="AU724" s="52"/>
      <c r="AV724" s="51"/>
      <c r="AW724" s="52"/>
      <c r="AX724" s="52"/>
      <c r="AY724" s="52"/>
      <c r="AZ724" s="49"/>
      <c r="BA724" s="49"/>
      <c r="BB724" s="1245"/>
      <c r="BC724" s="49">
        <v>1</v>
      </c>
      <c r="BD724" s="975"/>
      <c r="BE724" s="211"/>
      <c r="BF724" s="3"/>
      <c r="BG724" s="10"/>
      <c r="BH724" s="11"/>
      <c r="BI724" s="3"/>
      <c r="BJ724" s="10"/>
      <c r="BK724" s="13"/>
      <c r="BL724" s="3"/>
      <c r="BM724" s="3"/>
      <c r="BN724" s="211"/>
      <c r="BO724" s="11"/>
      <c r="BP724" s="11"/>
      <c r="BQ724" s="11"/>
      <c r="BR724" s="4"/>
      <c r="BS724" s="11"/>
      <c r="BT724" s="14"/>
      <c r="BU724" s="4"/>
      <c r="BV724" s="4"/>
      <c r="BW724" s="211"/>
      <c r="BX724" s="4"/>
      <c r="BY724" s="11"/>
      <c r="BZ724" s="11"/>
      <c r="CA724" s="4"/>
      <c r="CB724" s="11"/>
      <c r="CC724" s="14"/>
      <c r="CD724" s="4"/>
      <c r="CE724" s="4"/>
      <c r="CF724" s="211"/>
      <c r="CG724" s="4"/>
      <c r="CH724" s="11"/>
      <c r="CI724" s="6"/>
      <c r="CJ724" s="4"/>
      <c r="CK724" s="11"/>
      <c r="CL724" s="14"/>
      <c r="CM724" s="4"/>
      <c r="CN724" s="4"/>
      <c r="CP724" s="4"/>
      <c r="CQ724" s="4"/>
      <c r="CR724" s="4"/>
      <c r="CS724" s="6"/>
      <c r="CT724" s="4"/>
      <c r="CU724" s="4"/>
      <c r="CV724" s="13"/>
      <c r="CW724" s="3"/>
      <c r="CX724" s="3"/>
    </row>
    <row r="725" spans="1:102" s="58" customFormat="1" ht="93.75" customHeight="1" x14ac:dyDescent="0.25">
      <c r="A725" s="49">
        <v>730</v>
      </c>
      <c r="B725" s="49">
        <v>603</v>
      </c>
      <c r="C725" s="234">
        <v>60302</v>
      </c>
      <c r="D725" s="927" t="s">
        <v>4003</v>
      </c>
      <c r="E725" s="937" t="s">
        <v>4006</v>
      </c>
      <c r="F725" s="210"/>
      <c r="G725" s="374">
        <v>7077</v>
      </c>
      <c r="H725" s="49"/>
      <c r="I725" s="137"/>
      <c r="J725" s="49">
        <v>1</v>
      </c>
      <c r="K725" s="49"/>
      <c r="L725" s="49"/>
      <c r="M725" s="49"/>
      <c r="N725" s="49"/>
      <c r="O725" s="49">
        <v>1</v>
      </c>
      <c r="P725" s="49"/>
      <c r="Q725" s="49"/>
      <c r="R725" s="49"/>
      <c r="S725" s="49"/>
      <c r="T725" s="49"/>
      <c r="U725" s="49"/>
      <c r="V725" s="499"/>
      <c r="W725" s="254" t="s">
        <v>1731</v>
      </c>
      <c r="X725" s="254" t="s">
        <v>1731</v>
      </c>
      <c r="Y725" s="1257"/>
      <c r="Z725" s="211" t="s">
        <v>3138</v>
      </c>
      <c r="AA725" s="62" t="s">
        <v>4005</v>
      </c>
      <c r="AB725" s="51" t="s">
        <v>3809</v>
      </c>
      <c r="AC725" s="51"/>
      <c r="AD725" s="366" t="s">
        <v>1853</v>
      </c>
      <c r="AE725" s="51"/>
      <c r="AF725" s="51"/>
      <c r="AG725" s="52"/>
      <c r="AH725" s="52"/>
      <c r="AI725" s="856" t="s">
        <v>2967</v>
      </c>
      <c r="AJ725" s="183"/>
      <c r="AK725" s="51" t="s">
        <v>3722</v>
      </c>
      <c r="AL725" s="52"/>
      <c r="AM725" s="52"/>
      <c r="AN725" s="52"/>
      <c r="AO725" s="52"/>
      <c r="AP725" s="52"/>
      <c r="AQ725" s="52"/>
      <c r="AR725" s="52">
        <v>43.8</v>
      </c>
      <c r="AS725" s="52"/>
      <c r="AT725" s="52"/>
      <c r="AU725" s="52"/>
      <c r="AV725" s="51"/>
      <c r="AW725" s="52"/>
      <c r="AX725" s="52"/>
      <c r="AY725" s="52"/>
      <c r="AZ725" s="49"/>
      <c r="BA725" s="49"/>
      <c r="BB725" s="1245"/>
      <c r="BC725" s="49">
        <v>1</v>
      </c>
      <c r="BD725" s="975"/>
      <c r="BE725" s="211"/>
      <c r="BF725" s="3"/>
      <c r="BG725" s="10"/>
      <c r="BH725" s="11"/>
      <c r="BI725" s="3"/>
      <c r="BJ725" s="10"/>
      <c r="BK725" s="13"/>
      <c r="BL725" s="3"/>
      <c r="BM725" s="3"/>
      <c r="BN725" s="211"/>
      <c r="BO725" s="11"/>
      <c r="BP725" s="11"/>
      <c r="BQ725" s="11"/>
      <c r="BR725" s="4"/>
      <c r="BS725" s="11"/>
      <c r="BT725" s="14"/>
      <c r="BU725" s="4"/>
      <c r="BV725" s="4"/>
      <c r="BW725" s="211"/>
      <c r="BX725" s="4"/>
      <c r="BY725" s="11"/>
      <c r="BZ725" s="11"/>
      <c r="CA725" s="4"/>
      <c r="CB725" s="11"/>
      <c r="CC725" s="14"/>
      <c r="CD725" s="4"/>
      <c r="CE725" s="4"/>
      <c r="CF725" s="211"/>
      <c r="CG725" s="4"/>
      <c r="CH725" s="11"/>
      <c r="CI725" s="6"/>
      <c r="CJ725" s="4"/>
      <c r="CK725" s="11"/>
      <c r="CL725" s="14"/>
      <c r="CM725" s="4"/>
      <c r="CN725" s="4"/>
      <c r="CP725" s="4"/>
      <c r="CQ725" s="4"/>
      <c r="CR725" s="4"/>
      <c r="CS725" s="6"/>
      <c r="CT725" s="4"/>
      <c r="CU725" s="4"/>
      <c r="CV725" s="13"/>
      <c r="CW725" s="3"/>
      <c r="CX725" s="3"/>
    </row>
    <row r="726" spans="1:102" s="57" customFormat="1" ht="28.5" customHeight="1" x14ac:dyDescent="0.25">
      <c r="A726" s="63">
        <v>731</v>
      </c>
      <c r="B726" s="63">
        <v>148</v>
      </c>
      <c r="C726" s="253">
        <v>148</v>
      </c>
      <c r="D726" s="900" t="s">
        <v>177</v>
      </c>
      <c r="E726" s="946" t="s">
        <v>4007</v>
      </c>
      <c r="F726" s="72"/>
      <c r="G726" s="376"/>
      <c r="H726" s="63"/>
      <c r="I726" s="202"/>
      <c r="J726" s="63"/>
      <c r="K726" s="63"/>
      <c r="L726" s="63"/>
      <c r="M726" s="63"/>
      <c r="N726" s="63"/>
      <c r="O726" s="63"/>
      <c r="P726" s="63"/>
      <c r="Q726" s="63"/>
      <c r="R726" s="63"/>
      <c r="S726" s="63"/>
      <c r="T726" s="63"/>
      <c r="U726" s="63"/>
      <c r="V726" s="500"/>
      <c r="W726" s="439"/>
      <c r="X726" s="439"/>
      <c r="Y726" s="1259"/>
      <c r="Z726" s="216"/>
      <c r="AA726" s="62"/>
      <c r="AB726" s="62"/>
      <c r="AC726" s="62"/>
      <c r="AD726" s="689"/>
      <c r="AE726" s="62"/>
      <c r="AF726" s="62"/>
      <c r="AG726" s="55"/>
      <c r="AH726" s="55"/>
      <c r="AI726" s="865"/>
      <c r="AJ726" s="192"/>
      <c r="AK726" s="62"/>
      <c r="AL726" s="55"/>
      <c r="AM726" s="55"/>
      <c r="AN726" s="55"/>
      <c r="AO726" s="55"/>
      <c r="AP726" s="55"/>
      <c r="AQ726" s="55"/>
      <c r="AR726" s="55"/>
      <c r="AS726" s="55"/>
      <c r="AT726" s="55"/>
      <c r="AU726" s="55"/>
      <c r="AV726" s="62"/>
      <c r="AW726" s="55"/>
      <c r="AX726" s="55"/>
      <c r="AY726" s="55"/>
      <c r="AZ726" s="63"/>
      <c r="BA726" s="63"/>
      <c r="BB726" s="1251"/>
      <c r="BC726" s="63"/>
      <c r="BD726" s="1203"/>
      <c r="BE726" s="216"/>
      <c r="BF726" s="63"/>
      <c r="BG726" s="193"/>
      <c r="BH726" s="221" t="s">
        <v>3149</v>
      </c>
      <c r="BI726" s="63">
        <v>-2.2999999999999998</v>
      </c>
      <c r="BJ726" s="193"/>
      <c r="BK726" s="200"/>
      <c r="BL726" s="63">
        <v>10</v>
      </c>
      <c r="BM726" s="63"/>
      <c r="BN726" s="216"/>
      <c r="BO726" s="221"/>
      <c r="BP726" s="221"/>
      <c r="BQ726" s="221"/>
      <c r="BR726" s="55"/>
      <c r="BS726" s="221"/>
      <c r="BT726" s="72"/>
      <c r="BU726" s="55"/>
      <c r="BV726" s="55"/>
      <c r="BW726" s="216"/>
      <c r="BX726" s="55"/>
      <c r="BY726" s="221"/>
      <c r="BZ726" s="221"/>
      <c r="CA726" s="55"/>
      <c r="CB726" s="221"/>
      <c r="CC726" s="72"/>
      <c r="CD726" s="55"/>
      <c r="CE726" s="55"/>
      <c r="CF726" s="216"/>
      <c r="CG726" s="55"/>
      <c r="CH726" s="221"/>
      <c r="CI726" s="62"/>
      <c r="CJ726" s="55"/>
      <c r="CK726" s="221"/>
      <c r="CL726" s="72"/>
      <c r="CM726" s="55"/>
      <c r="CN726" s="55"/>
      <c r="CP726" s="55"/>
      <c r="CQ726" s="55"/>
      <c r="CR726" s="55"/>
      <c r="CS726" s="62"/>
      <c r="CT726" s="55"/>
      <c r="CU726" s="55"/>
      <c r="CV726" s="200"/>
      <c r="CW726" s="63">
        <v>2</v>
      </c>
      <c r="CX726" s="63"/>
    </row>
    <row r="727" spans="1:102" ht="90" x14ac:dyDescent="0.25">
      <c r="A727" s="3">
        <v>1178</v>
      </c>
      <c r="B727" s="3">
        <v>1178</v>
      </c>
      <c r="C727" s="253">
        <v>1178</v>
      </c>
      <c r="D727" s="925" t="s">
        <v>4008</v>
      </c>
      <c r="G727" s="370">
        <v>78</v>
      </c>
      <c r="J727" s="3" t="s">
        <v>2467</v>
      </c>
      <c r="L727" s="3">
        <v>1</v>
      </c>
      <c r="N727" s="3">
        <v>1</v>
      </c>
      <c r="T727" s="3">
        <v>1</v>
      </c>
      <c r="U727" s="3">
        <v>1</v>
      </c>
      <c r="W727" s="254" t="s">
        <v>4009</v>
      </c>
      <c r="X727" s="254" t="s">
        <v>4009</v>
      </c>
      <c r="Z727" s="217" t="s">
        <v>2467</v>
      </c>
      <c r="AA727" s="6" t="s">
        <v>4010</v>
      </c>
      <c r="AB727" s="6" t="s">
        <v>4011</v>
      </c>
      <c r="AD727" s="230" t="s">
        <v>1351</v>
      </c>
      <c r="AE727" s="6" t="s">
        <v>4012</v>
      </c>
      <c r="AF727" s="6" t="s">
        <v>4013</v>
      </c>
      <c r="AG727" s="6" t="s">
        <v>4014</v>
      </c>
      <c r="AI727" s="576" t="s">
        <v>2967</v>
      </c>
      <c r="AK727" s="6" t="s">
        <v>4015</v>
      </c>
      <c r="AL727" s="4">
        <v>119.9</v>
      </c>
      <c r="AM727" s="4">
        <v>154.69</v>
      </c>
      <c r="AN727" s="4">
        <v>14.5</v>
      </c>
      <c r="AO727" s="4">
        <v>28.5</v>
      </c>
      <c r="AV727" s="4" t="s">
        <v>4016</v>
      </c>
      <c r="AW727" s="4" t="s">
        <v>4017</v>
      </c>
      <c r="AX727" s="6"/>
      <c r="AZ727" s="124"/>
      <c r="BA727" s="124"/>
      <c r="BL727" s="3">
        <v>1</v>
      </c>
      <c r="BQ727" s="11" t="s">
        <v>4018</v>
      </c>
      <c r="BR727" s="222">
        <v>-4.8275862068965472</v>
      </c>
      <c r="BU727" s="4">
        <v>20</v>
      </c>
      <c r="CS727" s="6" t="s">
        <v>4019</v>
      </c>
      <c r="CT727" s="222">
        <v>-32.693911592994162</v>
      </c>
      <c r="CW727" s="3">
        <v>1</v>
      </c>
    </row>
    <row r="728" spans="1:102" s="331" customFormat="1" ht="25.5" x14ac:dyDescent="0.25">
      <c r="A728" s="269">
        <v>1211</v>
      </c>
      <c r="B728" s="269">
        <v>1211</v>
      </c>
      <c r="C728" s="21">
        <v>1211</v>
      </c>
      <c r="D728" s="928" t="s">
        <v>4020</v>
      </c>
      <c r="E728" s="332" t="s">
        <v>4021</v>
      </c>
      <c r="F728" s="733"/>
      <c r="G728" s="377">
        <v>12</v>
      </c>
      <c r="H728" s="269"/>
      <c r="I728" s="270"/>
      <c r="J728" s="269">
        <v>1</v>
      </c>
      <c r="K728" s="269">
        <v>1</v>
      </c>
      <c r="L728" s="269">
        <v>1</v>
      </c>
      <c r="M728" s="269">
        <v>1</v>
      </c>
      <c r="N728" s="269">
        <v>1</v>
      </c>
      <c r="O728" s="269"/>
      <c r="P728" s="269"/>
      <c r="Q728" s="269"/>
      <c r="R728" s="269"/>
      <c r="S728" s="269"/>
      <c r="T728" s="269">
        <v>1</v>
      </c>
      <c r="U728" s="269">
        <v>1</v>
      </c>
      <c r="V728" s="670"/>
      <c r="W728" s="440" t="s">
        <v>2971</v>
      </c>
      <c r="X728" s="440" t="s">
        <v>2971</v>
      </c>
      <c r="Y728" s="1282"/>
      <c r="Z728" s="324" t="s">
        <v>806</v>
      </c>
      <c r="AA728" s="275" t="s">
        <v>4022</v>
      </c>
      <c r="AB728" s="275"/>
      <c r="AC728" s="275"/>
      <c r="AD728" s="690" t="s">
        <v>1351</v>
      </c>
      <c r="AE728" s="275" t="s">
        <v>1101</v>
      </c>
      <c r="AF728" s="275" t="s">
        <v>1101</v>
      </c>
      <c r="AG728" s="328">
        <v>1</v>
      </c>
      <c r="AH728" s="328"/>
      <c r="AI728" s="844" t="s">
        <v>3238</v>
      </c>
      <c r="AJ728" s="334"/>
      <c r="AK728" s="275" t="s">
        <v>4023</v>
      </c>
      <c r="AL728" s="328"/>
      <c r="AM728" s="328"/>
      <c r="AN728" s="328"/>
      <c r="AO728" s="328"/>
      <c r="AP728" s="328"/>
      <c r="AQ728" s="328"/>
      <c r="AR728" s="328"/>
      <c r="AS728" s="328"/>
      <c r="AT728" s="328"/>
      <c r="AU728" s="328"/>
      <c r="AV728" s="328" t="s">
        <v>4024</v>
      </c>
      <c r="AW728" s="328" t="s">
        <v>1101</v>
      </c>
      <c r="AX728" s="275"/>
      <c r="AY728" s="328"/>
      <c r="AZ728" s="328"/>
      <c r="BA728" s="328"/>
      <c r="BB728" s="747"/>
      <c r="BC728" s="269"/>
      <c r="BD728" s="1183">
        <v>1</v>
      </c>
      <c r="BE728" s="326"/>
      <c r="BF728" s="269"/>
      <c r="BG728" s="748"/>
      <c r="BH728" s="327"/>
      <c r="BI728" s="269"/>
      <c r="BJ728" s="748"/>
      <c r="BK728" s="325"/>
      <c r="BL728" s="269"/>
      <c r="BM728" s="269">
        <v>1</v>
      </c>
      <c r="BN728" s="326"/>
      <c r="BO728" s="327"/>
      <c r="BP728" s="327"/>
      <c r="BQ728" s="327"/>
      <c r="BR728" s="328"/>
      <c r="BS728" s="327"/>
      <c r="BT728" s="733"/>
      <c r="BU728" s="328"/>
      <c r="BV728" s="328"/>
      <c r="BW728" s="326"/>
      <c r="BX728" s="328"/>
      <c r="BY728" s="327"/>
      <c r="BZ728" s="327"/>
      <c r="CA728" s="328"/>
      <c r="CB728" s="327"/>
      <c r="CC728" s="733"/>
      <c r="CD728" s="328"/>
      <c r="CE728" s="328"/>
      <c r="CF728" s="326"/>
      <c r="CG728" s="328"/>
      <c r="CH728" s="327"/>
      <c r="CI728" s="275"/>
      <c r="CJ728" s="328"/>
      <c r="CK728" s="327"/>
      <c r="CL728" s="733"/>
      <c r="CM728" s="328"/>
      <c r="CN728" s="328"/>
      <c r="CP728" s="328"/>
      <c r="CQ728" s="328"/>
      <c r="CR728" s="328"/>
      <c r="CS728" s="275"/>
      <c r="CT728" s="328"/>
      <c r="CU728" s="328"/>
      <c r="CV728" s="325"/>
      <c r="CW728" s="269"/>
      <c r="CX728" s="269"/>
    </row>
    <row r="729" spans="1:102" ht="90" x14ac:dyDescent="0.25">
      <c r="A729" s="3">
        <v>1211</v>
      </c>
      <c r="B729" s="3">
        <v>1211</v>
      </c>
      <c r="C729" s="21">
        <v>1211</v>
      </c>
      <c r="D729" s="925" t="s">
        <v>4025</v>
      </c>
      <c r="E729" s="64" t="s">
        <v>4026</v>
      </c>
      <c r="G729" s="371">
        <v>52</v>
      </c>
      <c r="J729" s="3">
        <v>1</v>
      </c>
      <c r="K729" s="3">
        <v>1</v>
      </c>
      <c r="L729" s="3">
        <v>1</v>
      </c>
      <c r="M729" s="3">
        <v>1</v>
      </c>
      <c r="N729" s="3">
        <v>1</v>
      </c>
      <c r="T729" s="3">
        <v>1</v>
      </c>
      <c r="U729" s="3">
        <v>1</v>
      </c>
      <c r="W729" s="254" t="s">
        <v>2971</v>
      </c>
      <c r="X729" s="254" t="s">
        <v>2971</v>
      </c>
      <c r="Z729" s="5" t="s">
        <v>806</v>
      </c>
      <c r="AA729" s="6" t="s">
        <v>4027</v>
      </c>
      <c r="AD729" s="230" t="s">
        <v>1351</v>
      </c>
      <c r="AE729" s="6" t="s">
        <v>1101</v>
      </c>
      <c r="AF729" s="6" t="s">
        <v>1101</v>
      </c>
      <c r="AG729" s="4">
        <v>1</v>
      </c>
      <c r="AI729" s="576" t="s">
        <v>3238</v>
      </c>
      <c r="AK729" s="1364" t="s">
        <v>3693</v>
      </c>
      <c r="AL729" s="328" t="s">
        <v>4028</v>
      </c>
      <c r="AM729" s="328"/>
      <c r="AN729" s="328" t="s">
        <v>4029</v>
      </c>
      <c r="AV729" s="4" t="s">
        <v>4024</v>
      </c>
      <c r="AW729" s="4" t="s">
        <v>1101</v>
      </c>
      <c r="AX729" s="6"/>
      <c r="AZ729" s="4"/>
      <c r="BA729" s="4"/>
      <c r="BM729" s="3">
        <v>1</v>
      </c>
    </row>
    <row r="730" spans="1:102" s="331" customFormat="1" ht="45" x14ac:dyDescent="0.25">
      <c r="A730" s="269">
        <v>1214</v>
      </c>
      <c r="B730" s="269">
        <v>1214</v>
      </c>
      <c r="C730" s="21">
        <v>121401</v>
      </c>
      <c r="D730" s="928" t="s">
        <v>4030</v>
      </c>
      <c r="E730" s="332" t="s">
        <v>4022</v>
      </c>
      <c r="F730" s="733"/>
      <c r="G730" s="377">
        <v>494</v>
      </c>
      <c r="H730" s="269"/>
      <c r="I730" s="270"/>
      <c r="J730" s="269"/>
      <c r="K730" s="269"/>
      <c r="L730" s="269">
        <v>1</v>
      </c>
      <c r="M730" s="269"/>
      <c r="N730" s="269"/>
      <c r="O730" s="269"/>
      <c r="P730" s="269"/>
      <c r="Q730" s="269"/>
      <c r="R730" s="269"/>
      <c r="S730" s="269"/>
      <c r="T730" s="269"/>
      <c r="U730" s="269"/>
      <c r="V730" s="670"/>
      <c r="W730" s="440" t="s">
        <v>4009</v>
      </c>
      <c r="X730" s="440" t="s">
        <v>4009</v>
      </c>
      <c r="Y730" s="1282"/>
      <c r="Z730" s="324"/>
      <c r="AA730" s="275" t="s">
        <v>4022</v>
      </c>
      <c r="AB730" s="275"/>
      <c r="AC730" s="275"/>
      <c r="AD730" s="690" t="s">
        <v>4031</v>
      </c>
      <c r="AE730" s="275">
        <v>9.2015999999999991</v>
      </c>
      <c r="AF730" s="275">
        <v>12.201700000000001</v>
      </c>
      <c r="AG730" s="328"/>
      <c r="AH730" s="328"/>
      <c r="AI730" s="844" t="s">
        <v>3145</v>
      </c>
      <c r="AJ730" s="334"/>
      <c r="AK730" s="275" t="s">
        <v>4032</v>
      </c>
      <c r="AL730" s="328">
        <v>2.96</v>
      </c>
      <c r="AM730" s="328" t="s">
        <v>4033</v>
      </c>
      <c r="AN730" s="328">
        <v>0.31</v>
      </c>
      <c r="AO730" s="328" t="s">
        <v>4034</v>
      </c>
      <c r="AP730" s="275"/>
      <c r="AQ730" s="275"/>
      <c r="AR730" s="275"/>
      <c r="AS730" s="275"/>
      <c r="AT730" s="275"/>
      <c r="AU730" s="275"/>
      <c r="AV730" s="275"/>
      <c r="AW730" s="275"/>
      <c r="AX730" s="275"/>
      <c r="AY730" s="275"/>
      <c r="AZ730" s="328"/>
      <c r="BA730" s="275"/>
      <c r="BB730" s="747"/>
      <c r="BC730" s="269"/>
      <c r="BD730" s="1183">
        <v>1</v>
      </c>
      <c r="BE730" s="326"/>
      <c r="BF730" s="269"/>
      <c r="BG730" s="748"/>
      <c r="BH730" s="327"/>
      <c r="BI730" s="269"/>
      <c r="BJ730" s="748"/>
      <c r="BK730" s="325"/>
      <c r="BL730" s="269"/>
      <c r="BM730" s="269">
        <v>1</v>
      </c>
      <c r="BN730" s="326"/>
      <c r="BO730" s="327"/>
      <c r="BP730" s="327"/>
      <c r="BQ730" s="327" t="s">
        <v>4035</v>
      </c>
      <c r="BR730" s="328">
        <v>3.2258064516129057</v>
      </c>
      <c r="BS730" s="327"/>
      <c r="BT730" s="733"/>
      <c r="BU730" s="328">
        <v>20</v>
      </c>
      <c r="BV730" s="328"/>
      <c r="BW730" s="326"/>
      <c r="BX730" s="328"/>
      <c r="BY730" s="327"/>
      <c r="BZ730" s="327"/>
      <c r="CA730" s="328"/>
      <c r="CB730" s="327"/>
      <c r="CC730" s="733"/>
      <c r="CD730" s="328"/>
      <c r="CE730" s="328"/>
      <c r="CF730" s="326"/>
      <c r="CG730" s="328"/>
      <c r="CH730" s="327"/>
      <c r="CI730" s="275"/>
      <c r="CJ730" s="328"/>
      <c r="CK730" s="327"/>
      <c r="CL730" s="733"/>
      <c r="CM730" s="328"/>
      <c r="CN730" s="328"/>
      <c r="CP730" s="328"/>
      <c r="CQ730" s="328"/>
      <c r="CR730" s="328"/>
      <c r="CS730" s="275"/>
      <c r="CT730" s="328"/>
      <c r="CU730" s="328"/>
      <c r="CV730" s="325"/>
      <c r="CW730" s="269"/>
      <c r="CX730" s="269">
        <v>2</v>
      </c>
    </row>
    <row r="731" spans="1:102" s="331" customFormat="1" ht="45" x14ac:dyDescent="0.25">
      <c r="A731" s="269">
        <v>1214</v>
      </c>
      <c r="B731" s="269">
        <v>1214</v>
      </c>
      <c r="C731" s="21">
        <v>121402</v>
      </c>
      <c r="D731" s="928" t="s">
        <v>4030</v>
      </c>
      <c r="E731" s="332" t="s">
        <v>4022</v>
      </c>
      <c r="F731" s="733"/>
      <c r="G731" s="377">
        <v>494</v>
      </c>
      <c r="H731" s="269"/>
      <c r="I731" s="270"/>
      <c r="J731" s="269"/>
      <c r="K731" s="269"/>
      <c r="L731" s="269">
        <v>1</v>
      </c>
      <c r="M731" s="269"/>
      <c r="N731" s="269"/>
      <c r="O731" s="269"/>
      <c r="P731" s="269"/>
      <c r="Q731" s="269"/>
      <c r="R731" s="269"/>
      <c r="S731" s="269"/>
      <c r="T731" s="269"/>
      <c r="U731" s="269"/>
      <c r="V731" s="670"/>
      <c r="W731" s="440" t="s">
        <v>4009</v>
      </c>
      <c r="X731" s="440" t="s">
        <v>4009</v>
      </c>
      <c r="Y731" s="1282"/>
      <c r="Z731" s="324"/>
      <c r="AA731" s="275" t="s">
        <v>4022</v>
      </c>
      <c r="AB731" s="275"/>
      <c r="AC731" s="275"/>
      <c r="AD731" s="690" t="s">
        <v>4031</v>
      </c>
      <c r="AE731" s="275">
        <v>9.2015999999999991</v>
      </c>
      <c r="AF731" s="275">
        <v>12.201700000000001</v>
      </c>
      <c r="AG731" s="328"/>
      <c r="AH731" s="328"/>
      <c r="AI731" s="844" t="s">
        <v>3145</v>
      </c>
      <c r="AJ731" s="334"/>
      <c r="AK731" s="275" t="s">
        <v>4036</v>
      </c>
      <c r="AL731" s="328">
        <v>77</v>
      </c>
      <c r="AM731" s="328">
        <v>1.3</v>
      </c>
      <c r="AN731" s="328">
        <v>34</v>
      </c>
      <c r="AO731" s="328">
        <v>0.66</v>
      </c>
      <c r="AP731" s="275"/>
      <c r="AQ731" s="275"/>
      <c r="AR731" s="275"/>
      <c r="AS731" s="275"/>
      <c r="AT731" s="275"/>
      <c r="AU731" s="275"/>
      <c r="AV731" s="275"/>
      <c r="AW731" s="275"/>
      <c r="AX731" s="275"/>
      <c r="AY731" s="275"/>
      <c r="AZ731" s="328"/>
      <c r="BA731" s="275"/>
      <c r="BB731" s="971"/>
      <c r="BC731" s="269"/>
      <c r="BD731" s="1183">
        <v>1</v>
      </c>
      <c r="BE731" s="326"/>
      <c r="BF731" s="269"/>
      <c r="BG731" s="748"/>
      <c r="BH731" s="327" t="s">
        <v>4037</v>
      </c>
      <c r="BI731" s="269"/>
      <c r="BJ731" s="748"/>
      <c r="BK731" s="325"/>
      <c r="BL731" s="269">
        <v>10</v>
      </c>
      <c r="BM731" s="269"/>
      <c r="BN731" s="326"/>
      <c r="BO731" s="327"/>
      <c r="BP731" s="327"/>
      <c r="BQ731" s="327" t="s">
        <v>4038</v>
      </c>
      <c r="BR731" s="328">
        <v>34</v>
      </c>
      <c r="BS731" s="327"/>
      <c r="BT731" s="733"/>
      <c r="BU731" s="328"/>
      <c r="BV731" s="328">
        <v>20</v>
      </c>
      <c r="BW731" s="326"/>
      <c r="BX731" s="328"/>
      <c r="BY731" s="327"/>
      <c r="BZ731" s="327"/>
      <c r="CA731" s="328"/>
      <c r="CB731" s="327"/>
      <c r="CC731" s="733"/>
      <c r="CD731" s="328"/>
      <c r="CE731" s="328"/>
      <c r="CF731" s="326"/>
      <c r="CG731" s="328"/>
      <c r="CH731" s="327"/>
      <c r="CI731" s="275"/>
      <c r="CJ731" s="328"/>
      <c r="CK731" s="327"/>
      <c r="CL731" s="733"/>
      <c r="CM731" s="328"/>
      <c r="CN731" s="328"/>
      <c r="CP731" s="328"/>
      <c r="CQ731" s="328"/>
      <c r="CR731" s="328"/>
      <c r="CS731" s="275"/>
      <c r="CT731" s="328"/>
      <c r="CU731" s="328"/>
      <c r="CV731" s="325"/>
      <c r="CW731" s="269"/>
      <c r="CX731" s="269">
        <v>2</v>
      </c>
    </row>
    <row r="732" spans="1:102" ht="45" x14ac:dyDescent="0.25">
      <c r="A732" s="3">
        <v>1214</v>
      </c>
      <c r="B732" s="3">
        <v>1214</v>
      </c>
      <c r="C732" s="21">
        <v>121401</v>
      </c>
      <c r="D732" s="925" t="s">
        <v>4039</v>
      </c>
      <c r="E732" s="64" t="s">
        <v>4040</v>
      </c>
      <c r="G732" s="370">
        <v>481</v>
      </c>
      <c r="J732" s="3">
        <v>1</v>
      </c>
      <c r="L732" s="3">
        <v>1</v>
      </c>
      <c r="N732" s="3">
        <v>1</v>
      </c>
      <c r="O732" s="3">
        <v>1</v>
      </c>
      <c r="Q732" s="3">
        <v>1</v>
      </c>
      <c r="S732" s="3">
        <v>1</v>
      </c>
      <c r="T732" s="3">
        <v>1</v>
      </c>
      <c r="U732" s="3">
        <v>1</v>
      </c>
      <c r="W732" s="254" t="s">
        <v>4009</v>
      </c>
      <c r="X732" s="254" t="s">
        <v>4009</v>
      </c>
      <c r="Z732" s="5"/>
      <c r="AA732" s="6" t="s">
        <v>4041</v>
      </c>
      <c r="AD732" s="230" t="s">
        <v>4031</v>
      </c>
      <c r="AE732" s="6">
        <v>9.2015999999999991</v>
      </c>
      <c r="AF732" s="6">
        <v>12.201700000000001</v>
      </c>
      <c r="AI732" s="576" t="s">
        <v>3145</v>
      </c>
      <c r="AK732" s="6" t="s">
        <v>4032</v>
      </c>
      <c r="AL732" s="4">
        <v>3.04</v>
      </c>
      <c r="AM732" s="4" t="s">
        <v>4042</v>
      </c>
      <c r="AN732" s="4">
        <v>0.32</v>
      </c>
      <c r="AO732" s="4" t="s">
        <v>4043</v>
      </c>
      <c r="AV732" s="4"/>
      <c r="AX732" s="6"/>
      <c r="AZ732" s="4"/>
      <c r="BA732" s="4"/>
      <c r="BB732" s="970"/>
      <c r="BM732" s="3">
        <v>1</v>
      </c>
      <c r="BQ732" s="11" t="s">
        <v>4044</v>
      </c>
      <c r="BR732" s="4">
        <v>3.0241935483870996</v>
      </c>
      <c r="BU732" s="4">
        <v>20</v>
      </c>
      <c r="CX732" s="3">
        <v>2</v>
      </c>
    </row>
    <row r="733" spans="1:102" ht="45" x14ac:dyDescent="0.25">
      <c r="A733" s="3">
        <v>1214</v>
      </c>
      <c r="B733" s="3">
        <v>1214</v>
      </c>
      <c r="C733" s="21">
        <v>121402</v>
      </c>
      <c r="D733" s="925" t="s">
        <v>4039</v>
      </c>
      <c r="E733" s="64" t="s">
        <v>4040</v>
      </c>
      <c r="G733" s="370">
        <v>481</v>
      </c>
      <c r="J733" s="3">
        <v>1</v>
      </c>
      <c r="L733" s="3">
        <v>1</v>
      </c>
      <c r="N733" s="3">
        <v>1</v>
      </c>
      <c r="O733" s="3">
        <v>1</v>
      </c>
      <c r="Q733" s="3">
        <v>1</v>
      </c>
      <c r="S733" s="3">
        <v>1</v>
      </c>
      <c r="T733" s="3">
        <v>1</v>
      </c>
      <c r="U733" s="3">
        <v>1</v>
      </c>
      <c r="W733" s="254" t="s">
        <v>4009</v>
      </c>
      <c r="X733" s="254" t="s">
        <v>4009</v>
      </c>
      <c r="Z733" s="5"/>
      <c r="AA733" s="6" t="s">
        <v>4041</v>
      </c>
      <c r="AD733" s="230" t="s">
        <v>4031</v>
      </c>
      <c r="AE733" s="6">
        <v>9.2015999999999991</v>
      </c>
      <c r="AF733" s="6">
        <v>12.201700000000001</v>
      </c>
      <c r="AI733" s="576" t="s">
        <v>3145</v>
      </c>
      <c r="AK733" s="275" t="s">
        <v>4036</v>
      </c>
      <c r="AL733" s="328">
        <v>77</v>
      </c>
      <c r="AM733" s="328">
        <v>1.3</v>
      </c>
      <c r="AN733" s="328">
        <v>34</v>
      </c>
      <c r="AO733" s="328">
        <v>0.66</v>
      </c>
      <c r="AV733" s="4"/>
      <c r="AX733" s="6"/>
      <c r="AZ733" s="4"/>
      <c r="BA733" s="4"/>
      <c r="BB733" s="970"/>
      <c r="BH733" s="11" t="s">
        <v>4045</v>
      </c>
      <c r="BI733" s="3">
        <v>4</v>
      </c>
      <c r="BL733" s="3">
        <v>10</v>
      </c>
      <c r="BQ733" s="11" t="s">
        <v>4046</v>
      </c>
      <c r="BR733" s="4">
        <v>35</v>
      </c>
      <c r="BV733" s="4">
        <v>20</v>
      </c>
      <c r="CX733" s="3">
        <v>2</v>
      </c>
    </row>
    <row r="734" spans="1:102" ht="90" x14ac:dyDescent="0.25">
      <c r="A734" s="3">
        <v>1214</v>
      </c>
      <c r="B734" s="3">
        <v>1214</v>
      </c>
      <c r="C734" s="21">
        <v>121401</v>
      </c>
      <c r="D734" s="925" t="s">
        <v>4047</v>
      </c>
      <c r="E734" s="64" t="s">
        <v>4048</v>
      </c>
      <c r="G734" s="370">
        <v>489</v>
      </c>
      <c r="J734" s="3">
        <v>1</v>
      </c>
      <c r="L734" s="3">
        <v>1</v>
      </c>
      <c r="N734" s="3">
        <v>1</v>
      </c>
      <c r="O734" s="3">
        <v>1</v>
      </c>
      <c r="Q734" s="3">
        <v>1</v>
      </c>
      <c r="S734" s="3">
        <v>1</v>
      </c>
      <c r="T734" s="3">
        <v>1</v>
      </c>
      <c r="U734" s="3">
        <v>1</v>
      </c>
      <c r="W734" s="254" t="s">
        <v>4009</v>
      </c>
      <c r="X734" s="254" t="s">
        <v>4009</v>
      </c>
      <c r="Z734" s="5"/>
      <c r="AA734" s="6" t="s">
        <v>4049</v>
      </c>
      <c r="AD734" s="230" t="s">
        <v>4031</v>
      </c>
      <c r="AE734" s="6">
        <v>9.2015999999999991</v>
      </c>
      <c r="AF734" s="6">
        <v>12.201700000000001</v>
      </c>
      <c r="AI734" s="576" t="s">
        <v>3145</v>
      </c>
      <c r="AK734" s="6" t="s">
        <v>4032</v>
      </c>
      <c r="AL734" s="222">
        <v>3</v>
      </c>
      <c r="AM734" s="4" t="s">
        <v>4042</v>
      </c>
      <c r="AN734" s="4">
        <v>0.37</v>
      </c>
      <c r="AO734" s="4" t="s">
        <v>4050</v>
      </c>
      <c r="AV734" s="4"/>
      <c r="AX734" s="6"/>
      <c r="AZ734" s="4"/>
      <c r="BA734" s="4"/>
      <c r="BB734" s="970"/>
      <c r="BM734" s="3">
        <v>1</v>
      </c>
      <c r="BQ734" s="11" t="s">
        <v>4044</v>
      </c>
      <c r="BR734" s="4">
        <v>7.5850043591978995</v>
      </c>
      <c r="BU734" s="4">
        <v>20</v>
      </c>
      <c r="CX734" s="3">
        <v>2</v>
      </c>
    </row>
    <row r="735" spans="1:102" ht="90" x14ac:dyDescent="0.25">
      <c r="A735" s="3">
        <v>1214</v>
      </c>
      <c r="B735" s="3">
        <v>1214</v>
      </c>
      <c r="C735" s="21">
        <v>121402</v>
      </c>
      <c r="D735" s="925" t="s">
        <v>4047</v>
      </c>
      <c r="E735" s="64" t="s">
        <v>4048</v>
      </c>
      <c r="G735" s="370">
        <v>489</v>
      </c>
      <c r="J735" s="3">
        <v>1</v>
      </c>
      <c r="L735" s="3">
        <v>1</v>
      </c>
      <c r="N735" s="3">
        <v>1</v>
      </c>
      <c r="O735" s="3">
        <v>1</v>
      </c>
      <c r="Q735" s="3">
        <v>1</v>
      </c>
      <c r="S735" s="3">
        <v>1</v>
      </c>
      <c r="T735" s="3">
        <v>1</v>
      </c>
      <c r="U735" s="3">
        <v>1</v>
      </c>
      <c r="W735" s="254" t="s">
        <v>4009</v>
      </c>
      <c r="X735" s="254" t="s">
        <v>4009</v>
      </c>
      <c r="Z735" s="5"/>
      <c r="AA735" s="6" t="s">
        <v>4049</v>
      </c>
      <c r="AD735" s="230" t="s">
        <v>4031</v>
      </c>
      <c r="AE735" s="6">
        <v>9.2015999999999991</v>
      </c>
      <c r="AF735" s="6">
        <v>12.201700000000001</v>
      </c>
      <c r="AI735" s="576" t="s">
        <v>3145</v>
      </c>
      <c r="AK735" s="275" t="s">
        <v>4036</v>
      </c>
      <c r="AL735" s="328">
        <v>77</v>
      </c>
      <c r="AM735" s="328">
        <v>1.3</v>
      </c>
      <c r="AN735" s="328">
        <v>34</v>
      </c>
      <c r="AO735" s="328">
        <v>0.66</v>
      </c>
      <c r="AV735" s="4"/>
      <c r="AX735" s="6"/>
      <c r="AZ735" s="4"/>
      <c r="BA735" s="4"/>
      <c r="BB735" s="970"/>
      <c r="BH735" s="11" t="s">
        <v>4045</v>
      </c>
      <c r="BI735" s="3">
        <v>0</v>
      </c>
      <c r="BL735" s="3">
        <v>10</v>
      </c>
      <c r="BQ735" s="11" t="s">
        <v>4046</v>
      </c>
      <c r="BR735" s="4">
        <v>37</v>
      </c>
      <c r="BV735" s="4">
        <v>20</v>
      </c>
      <c r="CX735" s="3">
        <v>2</v>
      </c>
    </row>
    <row r="736" spans="1:102" ht="120" x14ac:dyDescent="0.25">
      <c r="A736" s="3">
        <v>1214</v>
      </c>
      <c r="B736" s="3">
        <v>1214</v>
      </c>
      <c r="C736" s="21">
        <v>121401</v>
      </c>
      <c r="D736" s="925" t="s">
        <v>4051</v>
      </c>
      <c r="E736" s="64" t="s">
        <v>4052</v>
      </c>
      <c r="G736" s="370">
        <v>503</v>
      </c>
      <c r="J736" s="3">
        <v>1</v>
      </c>
      <c r="L736" s="3">
        <v>1</v>
      </c>
      <c r="N736" s="3">
        <v>1</v>
      </c>
      <c r="O736" s="3">
        <v>1</v>
      </c>
      <c r="Q736" s="3">
        <v>1</v>
      </c>
      <c r="S736" s="3">
        <v>1</v>
      </c>
      <c r="T736" s="3">
        <v>1</v>
      </c>
      <c r="U736" s="3">
        <v>1</v>
      </c>
      <c r="W736" s="254" t="s">
        <v>4009</v>
      </c>
      <c r="X736" s="254" t="s">
        <v>4009</v>
      </c>
      <c r="Z736" s="5"/>
      <c r="AA736" s="6" t="s">
        <v>4053</v>
      </c>
      <c r="AD736" s="230" t="s">
        <v>4031</v>
      </c>
      <c r="AE736" s="6">
        <v>9.2015999999999991</v>
      </c>
      <c r="AF736" s="6">
        <v>12.201700000000001</v>
      </c>
      <c r="AI736" s="576" t="s">
        <v>3145</v>
      </c>
      <c r="AK736" s="6" t="s">
        <v>4032</v>
      </c>
      <c r="AL736" s="4">
        <v>2.88</v>
      </c>
      <c r="AM736" s="4" t="s">
        <v>4033</v>
      </c>
      <c r="AN736" s="4">
        <v>0.39</v>
      </c>
      <c r="AO736" s="4" t="s">
        <v>4054</v>
      </c>
      <c r="AV736" s="4"/>
      <c r="AX736" s="6"/>
      <c r="AZ736" s="4"/>
      <c r="BA736" s="4"/>
      <c r="BB736" s="970"/>
      <c r="BM736" s="3">
        <v>1</v>
      </c>
      <c r="BQ736" s="11" t="s">
        <v>4044</v>
      </c>
      <c r="BR736" s="4">
        <v>7.0306038047973445</v>
      </c>
      <c r="BU736" s="4">
        <v>20</v>
      </c>
      <c r="CX736" s="3">
        <v>2</v>
      </c>
    </row>
    <row r="737" spans="1:102" ht="120" x14ac:dyDescent="0.25">
      <c r="A737" s="3">
        <v>1214</v>
      </c>
      <c r="B737" s="3">
        <v>1214</v>
      </c>
      <c r="C737" s="21">
        <v>121402</v>
      </c>
      <c r="D737" s="925" t="s">
        <v>4051</v>
      </c>
      <c r="E737" s="64" t="s">
        <v>4052</v>
      </c>
      <c r="G737" s="370">
        <v>503</v>
      </c>
      <c r="J737" s="3">
        <v>1</v>
      </c>
      <c r="L737" s="3">
        <v>1</v>
      </c>
      <c r="N737" s="3">
        <v>1</v>
      </c>
      <c r="O737" s="3">
        <v>1</v>
      </c>
      <c r="Q737" s="3">
        <v>1</v>
      </c>
      <c r="S737" s="3">
        <v>1</v>
      </c>
      <c r="T737" s="3">
        <v>1</v>
      </c>
      <c r="U737" s="3">
        <v>1</v>
      </c>
      <c r="W737" s="254" t="s">
        <v>4009</v>
      </c>
      <c r="X737" s="254" t="s">
        <v>4009</v>
      </c>
      <c r="Z737" s="5"/>
      <c r="AA737" s="6" t="s">
        <v>4053</v>
      </c>
      <c r="AD737" s="230" t="s">
        <v>4031</v>
      </c>
      <c r="AE737" s="6">
        <v>9.2015999999999991</v>
      </c>
      <c r="AF737" s="6">
        <v>12.201700000000001</v>
      </c>
      <c r="AI737" s="576" t="s">
        <v>3145</v>
      </c>
      <c r="AK737" s="275" t="s">
        <v>4036</v>
      </c>
      <c r="AL737" s="328">
        <v>77</v>
      </c>
      <c r="AM737" s="328">
        <v>1.3</v>
      </c>
      <c r="AN737" s="328">
        <v>34</v>
      </c>
      <c r="AO737" s="328">
        <v>0.66</v>
      </c>
      <c r="AV737" s="4"/>
      <c r="AX737" s="6"/>
      <c r="AZ737" s="4"/>
      <c r="BA737" s="4"/>
      <c r="BB737" s="970"/>
      <c r="BH737" s="11" t="s">
        <v>4045</v>
      </c>
      <c r="BI737" s="3">
        <v>1</v>
      </c>
      <c r="BM737" s="3">
        <v>10</v>
      </c>
      <c r="BQ737" s="11" t="s">
        <v>4046</v>
      </c>
      <c r="BR737" s="4">
        <v>34</v>
      </c>
      <c r="BV737" s="4">
        <v>20</v>
      </c>
      <c r="CX737" s="3">
        <v>2</v>
      </c>
    </row>
    <row r="738" spans="1:102" s="331" customFormat="1" ht="30" x14ac:dyDescent="0.25">
      <c r="A738" s="269">
        <v>1214</v>
      </c>
      <c r="B738" s="269">
        <v>1214</v>
      </c>
      <c r="C738" s="21">
        <v>121403</v>
      </c>
      <c r="D738" s="928" t="s">
        <v>4030</v>
      </c>
      <c r="E738" s="332" t="s">
        <v>4055</v>
      </c>
      <c r="F738" s="733"/>
      <c r="G738" s="377"/>
      <c r="H738" s="269"/>
      <c r="I738" s="270"/>
      <c r="J738" s="269"/>
      <c r="K738" s="269"/>
      <c r="L738" s="269">
        <v>1</v>
      </c>
      <c r="M738" s="269"/>
      <c r="N738" s="269"/>
      <c r="O738" s="269"/>
      <c r="P738" s="269"/>
      <c r="Q738" s="269"/>
      <c r="R738" s="269"/>
      <c r="S738" s="269"/>
      <c r="T738" s="269"/>
      <c r="U738" s="269"/>
      <c r="V738" s="670"/>
      <c r="W738" s="440" t="s">
        <v>4009</v>
      </c>
      <c r="X738" s="440" t="s">
        <v>4009</v>
      </c>
      <c r="Y738" s="1282"/>
      <c r="Z738" s="324"/>
      <c r="AA738" s="275" t="s">
        <v>4056</v>
      </c>
      <c r="AB738" s="275"/>
      <c r="AC738" s="275"/>
      <c r="AD738" s="690" t="s">
        <v>4031</v>
      </c>
      <c r="AE738" s="275">
        <v>9.2015999999999991</v>
      </c>
      <c r="AF738" s="275">
        <v>12.201700000000001</v>
      </c>
      <c r="AG738" s="328"/>
      <c r="AH738" s="328"/>
      <c r="AI738" s="860" t="s">
        <v>3238</v>
      </c>
      <c r="AJ738" s="334"/>
      <c r="AK738" s="275"/>
      <c r="AL738" s="328"/>
      <c r="AM738" s="328"/>
      <c r="AN738" s="328"/>
      <c r="AO738" s="328"/>
      <c r="AP738" s="328"/>
      <c r="AQ738" s="328"/>
      <c r="AR738" s="328"/>
      <c r="AS738" s="328"/>
      <c r="AT738" s="328"/>
      <c r="AU738" s="328"/>
      <c r="AV738" s="328"/>
      <c r="AW738" s="328"/>
      <c r="AX738" s="275"/>
      <c r="AY738" s="328"/>
      <c r="AZ738" s="328"/>
      <c r="BA738" s="328"/>
      <c r="BB738" s="971"/>
      <c r="BC738" s="269"/>
      <c r="BD738" s="1183">
        <v>1</v>
      </c>
      <c r="BE738" s="326"/>
      <c r="BF738" s="269"/>
      <c r="BG738" s="748"/>
      <c r="BH738" s="327"/>
      <c r="BI738" s="269"/>
      <c r="BJ738" s="748"/>
      <c r="BK738" s="325"/>
      <c r="BL738" s="269"/>
      <c r="BM738" s="269">
        <v>10</v>
      </c>
      <c r="BN738" s="326"/>
      <c r="BO738" s="327"/>
      <c r="BP738" s="327"/>
      <c r="BQ738" s="327" t="s">
        <v>1039</v>
      </c>
      <c r="BR738" s="328">
        <v>21</v>
      </c>
      <c r="BS738" s="327"/>
      <c r="BT738" s="733"/>
      <c r="BU738" s="328">
        <v>20</v>
      </c>
      <c r="BV738" s="328"/>
      <c r="BW738" s="326"/>
      <c r="BX738" s="328"/>
      <c r="BY738" s="327"/>
      <c r="BZ738" s="327"/>
      <c r="CA738" s="328"/>
      <c r="CB738" s="327"/>
      <c r="CC738" s="733"/>
      <c r="CD738" s="328">
        <v>3</v>
      </c>
      <c r="CE738" s="328"/>
      <c r="CF738" s="326"/>
      <c r="CG738" s="328"/>
      <c r="CH738" s="327"/>
      <c r="CI738" s="275"/>
      <c r="CJ738" s="328"/>
      <c r="CK738" s="327"/>
      <c r="CL738" s="733"/>
      <c r="CM738" s="328">
        <v>40</v>
      </c>
      <c r="CN738" s="328"/>
      <c r="CP738" s="328"/>
      <c r="CQ738" s="328"/>
      <c r="CR738" s="328"/>
      <c r="CS738" s="275"/>
      <c r="CT738" s="328"/>
      <c r="CU738" s="328"/>
      <c r="CV738" s="325"/>
      <c r="CW738" s="269"/>
      <c r="CX738" s="269">
        <v>2</v>
      </c>
    </row>
    <row r="739" spans="1:102" ht="30" x14ac:dyDescent="0.25">
      <c r="A739" s="3">
        <v>1214</v>
      </c>
      <c r="B739" s="3">
        <v>1214</v>
      </c>
      <c r="C739" s="21">
        <v>121403</v>
      </c>
      <c r="D739" s="925" t="s">
        <v>4039</v>
      </c>
      <c r="E739" s="64" t="s">
        <v>4057</v>
      </c>
      <c r="G739" s="371"/>
      <c r="J739" s="3">
        <v>1</v>
      </c>
      <c r="L739" s="3">
        <v>1</v>
      </c>
      <c r="N739" s="3">
        <v>1</v>
      </c>
      <c r="O739" s="3">
        <v>1</v>
      </c>
      <c r="Q739" s="3">
        <v>1</v>
      </c>
      <c r="S739" s="3">
        <v>1</v>
      </c>
      <c r="T739" s="3">
        <v>1</v>
      </c>
      <c r="U739" s="3">
        <v>1</v>
      </c>
      <c r="W739" s="254" t="s">
        <v>4009</v>
      </c>
      <c r="X739" s="254" t="s">
        <v>4009</v>
      </c>
      <c r="Z739" s="5"/>
      <c r="AA739" s="6" t="s">
        <v>4041</v>
      </c>
      <c r="AD739" s="230" t="s">
        <v>4031</v>
      </c>
      <c r="AE739" s="6">
        <v>9.2015999999999991</v>
      </c>
      <c r="AF739" s="6">
        <v>12.201700000000001</v>
      </c>
      <c r="AI739" s="833" t="s">
        <v>3238</v>
      </c>
      <c r="AK739" s="1364" t="s">
        <v>3693</v>
      </c>
      <c r="AL739" s="4">
        <v>47</v>
      </c>
      <c r="AN739" s="4">
        <v>21</v>
      </c>
      <c r="AP739" s="4">
        <v>8</v>
      </c>
      <c r="AR739" s="4">
        <v>2</v>
      </c>
      <c r="AV739" s="4"/>
      <c r="AX739" s="6"/>
      <c r="AZ739" s="52"/>
      <c r="BA739" s="52"/>
      <c r="BB739" s="970"/>
      <c r="BC739" s="3">
        <v>1</v>
      </c>
      <c r="BH739" s="11" t="s">
        <v>4058</v>
      </c>
      <c r="BI739" s="3">
        <v>-4</v>
      </c>
      <c r="BM739" s="3">
        <v>10</v>
      </c>
      <c r="BQ739" s="11" t="s">
        <v>4059</v>
      </c>
      <c r="BR739" s="4">
        <v>3</v>
      </c>
      <c r="BU739" s="4">
        <v>20</v>
      </c>
      <c r="BZ739" s="11" t="s">
        <v>4060</v>
      </c>
      <c r="CA739" s="4">
        <v>-3</v>
      </c>
      <c r="CD739" s="4">
        <v>3</v>
      </c>
      <c r="CI739" s="6" t="s">
        <v>4061</v>
      </c>
      <c r="CJ739" s="4">
        <v>-1</v>
      </c>
      <c r="CM739" s="4">
        <v>40</v>
      </c>
    </row>
    <row r="740" spans="1:102" ht="90" x14ac:dyDescent="0.25">
      <c r="A740" s="3">
        <v>1214</v>
      </c>
      <c r="B740" s="3">
        <v>1214</v>
      </c>
      <c r="C740" s="21">
        <v>121403</v>
      </c>
      <c r="D740" s="925" t="s">
        <v>4047</v>
      </c>
      <c r="E740" s="64" t="s">
        <v>4062</v>
      </c>
      <c r="G740" s="371"/>
      <c r="J740" s="3">
        <v>1</v>
      </c>
      <c r="L740" s="3">
        <v>1</v>
      </c>
      <c r="N740" s="3">
        <v>1</v>
      </c>
      <c r="O740" s="3">
        <v>1</v>
      </c>
      <c r="Q740" s="3">
        <v>1</v>
      </c>
      <c r="S740" s="3">
        <v>1</v>
      </c>
      <c r="T740" s="3">
        <v>1</v>
      </c>
      <c r="U740" s="3">
        <v>1</v>
      </c>
      <c r="W740" s="254" t="s">
        <v>4009</v>
      </c>
      <c r="X740" s="254" t="s">
        <v>4009</v>
      </c>
      <c r="Z740" s="5"/>
      <c r="AA740" s="6" t="s">
        <v>4049</v>
      </c>
      <c r="AD740" s="230" t="s">
        <v>4031</v>
      </c>
      <c r="AE740" s="6">
        <v>9.2015999999999991</v>
      </c>
      <c r="AF740" s="6">
        <v>12.201700000000001</v>
      </c>
      <c r="AI740" s="833" t="s">
        <v>3238</v>
      </c>
      <c r="AK740" s="1364" t="s">
        <v>3693</v>
      </c>
      <c r="AL740" s="4">
        <v>47</v>
      </c>
      <c r="AN740" s="4">
        <v>21</v>
      </c>
      <c r="AP740" s="4">
        <v>8</v>
      </c>
      <c r="AR740" s="4">
        <v>2</v>
      </c>
      <c r="AV740" s="4"/>
      <c r="AX740" s="6"/>
      <c r="AZ740" s="52"/>
      <c r="BA740" s="52"/>
      <c r="BB740" s="970"/>
      <c r="BC740" s="3">
        <v>1</v>
      </c>
      <c r="BH740" s="11" t="s">
        <v>4058</v>
      </c>
      <c r="BI740" s="3">
        <v>-9</v>
      </c>
      <c r="BM740" s="3">
        <v>10</v>
      </c>
      <c r="BQ740" s="11" t="s">
        <v>4059</v>
      </c>
      <c r="BR740" s="4">
        <v>13</v>
      </c>
      <c r="BU740" s="4">
        <v>20</v>
      </c>
      <c r="BZ740" s="11" t="s">
        <v>4060</v>
      </c>
      <c r="CA740" s="4">
        <v>-1</v>
      </c>
      <c r="CD740" s="4">
        <v>3</v>
      </c>
      <c r="CI740" s="6" t="s">
        <v>4061</v>
      </c>
      <c r="CJ740" s="4">
        <v>0</v>
      </c>
      <c r="CM740" s="4">
        <v>40</v>
      </c>
    </row>
    <row r="741" spans="1:102" ht="120" x14ac:dyDescent="0.25">
      <c r="A741" s="3">
        <v>1214</v>
      </c>
      <c r="B741" s="3">
        <v>1214</v>
      </c>
      <c r="C741" s="21">
        <v>121403</v>
      </c>
      <c r="D741" s="925" t="s">
        <v>4051</v>
      </c>
      <c r="E741" s="64" t="s">
        <v>4063</v>
      </c>
      <c r="G741" s="371"/>
      <c r="J741" s="3">
        <v>1</v>
      </c>
      <c r="L741" s="3">
        <v>1</v>
      </c>
      <c r="N741" s="3">
        <v>1</v>
      </c>
      <c r="O741" s="3">
        <v>1</v>
      </c>
      <c r="Q741" s="3">
        <v>1</v>
      </c>
      <c r="S741" s="3">
        <v>1</v>
      </c>
      <c r="T741" s="3">
        <v>1</v>
      </c>
      <c r="U741" s="3">
        <v>1</v>
      </c>
      <c r="W741" s="254" t="s">
        <v>4009</v>
      </c>
      <c r="X741" s="254" t="s">
        <v>4009</v>
      </c>
      <c r="Z741" s="5"/>
      <c r="AA741" s="6" t="s">
        <v>4053</v>
      </c>
      <c r="AD741" s="230" t="s">
        <v>4031</v>
      </c>
      <c r="AE741" s="6">
        <v>9.2015999999999991</v>
      </c>
      <c r="AF741" s="6">
        <v>12.201700000000001</v>
      </c>
      <c r="AI741" s="833" t="s">
        <v>3238</v>
      </c>
      <c r="AK741" s="1364" t="s">
        <v>3693</v>
      </c>
      <c r="AL741" s="4">
        <v>47</v>
      </c>
      <c r="AN741" s="4">
        <v>21</v>
      </c>
      <c r="AP741" s="4">
        <v>8</v>
      </c>
      <c r="AR741" s="4">
        <v>2</v>
      </c>
      <c r="AV741" s="4"/>
      <c r="AX741" s="6"/>
      <c r="AZ741" s="52"/>
      <c r="BA741" s="52"/>
      <c r="BB741" s="970"/>
      <c r="BC741" s="3">
        <v>1</v>
      </c>
      <c r="BH741" s="11" t="s">
        <v>4058</v>
      </c>
      <c r="BI741" s="3">
        <v>-2</v>
      </c>
      <c r="BM741" s="3">
        <v>10</v>
      </c>
      <c r="BQ741" s="11" t="s">
        <v>4059</v>
      </c>
      <c r="BR741" s="4">
        <v>11</v>
      </c>
      <c r="BU741" s="4">
        <v>20</v>
      </c>
      <c r="BZ741" s="11" t="s">
        <v>4060</v>
      </c>
      <c r="CA741" s="4">
        <v>-4</v>
      </c>
      <c r="CD741" s="4">
        <v>3</v>
      </c>
      <c r="CI741" s="6" t="s">
        <v>4061</v>
      </c>
      <c r="CJ741" s="4">
        <v>1</v>
      </c>
      <c r="CM741" s="4">
        <v>40</v>
      </c>
    </row>
    <row r="742" spans="1:102" ht="38.25" x14ac:dyDescent="0.25">
      <c r="A742" s="63">
        <v>1223</v>
      </c>
      <c r="B742" s="63">
        <v>1223</v>
      </c>
      <c r="C742" s="21">
        <v>1223</v>
      </c>
      <c r="D742" s="924" t="s">
        <v>4064</v>
      </c>
      <c r="E742" s="64" t="s">
        <v>4065</v>
      </c>
      <c r="G742" s="374"/>
      <c r="J742" s="3">
        <v>1</v>
      </c>
      <c r="L742" s="3">
        <v>1</v>
      </c>
      <c r="U742" s="3">
        <v>1</v>
      </c>
      <c r="W742" s="436" t="s">
        <v>2971</v>
      </c>
      <c r="X742" s="436" t="s">
        <v>2971</v>
      </c>
      <c r="Z742" s="5"/>
      <c r="AA742" s="6"/>
      <c r="AD742" s="230" t="s">
        <v>1101</v>
      </c>
      <c r="AE742" s="6" t="s">
        <v>1101</v>
      </c>
      <c r="AF742" s="6" t="s">
        <v>1101</v>
      </c>
      <c r="AG742" s="4">
        <v>1</v>
      </c>
      <c r="AI742" s="576" t="s">
        <v>4066</v>
      </c>
      <c r="AK742" s="6" t="s">
        <v>4067</v>
      </c>
      <c r="AL742" s="4">
        <v>51.2</v>
      </c>
      <c r="AV742" s="4"/>
      <c r="AX742" s="6"/>
      <c r="AZ742" s="4"/>
      <c r="BA742" s="4"/>
      <c r="BB742" s="970"/>
      <c r="BM742" s="3">
        <v>1</v>
      </c>
    </row>
    <row r="743" spans="1:102" ht="38.25" x14ac:dyDescent="0.25">
      <c r="A743" s="63">
        <v>1223</v>
      </c>
      <c r="B743" s="63">
        <v>1223</v>
      </c>
      <c r="C743" s="21">
        <v>1223</v>
      </c>
      <c r="D743" s="924" t="s">
        <v>4068</v>
      </c>
      <c r="E743" s="64" t="s">
        <v>4069</v>
      </c>
      <c r="G743" s="374"/>
      <c r="K743" s="3">
        <v>1</v>
      </c>
      <c r="L743" s="3">
        <v>1</v>
      </c>
      <c r="M743" s="3">
        <v>1</v>
      </c>
      <c r="U743" s="3">
        <v>1</v>
      </c>
      <c r="W743" s="436" t="s">
        <v>2971</v>
      </c>
      <c r="X743" s="436" t="s">
        <v>2971</v>
      </c>
      <c r="Z743" s="5"/>
      <c r="AA743" s="6"/>
      <c r="AD743" s="230" t="s">
        <v>1101</v>
      </c>
      <c r="AE743" s="6" t="s">
        <v>1101</v>
      </c>
      <c r="AF743" s="6" t="s">
        <v>1101</v>
      </c>
      <c r="AG743" s="4">
        <v>1</v>
      </c>
      <c r="AI743" s="576" t="s">
        <v>4066</v>
      </c>
      <c r="AK743" s="6" t="s">
        <v>4067</v>
      </c>
      <c r="AL743" s="4">
        <v>51.2</v>
      </c>
      <c r="AV743" s="4"/>
      <c r="AX743" s="6"/>
      <c r="AZ743" s="4"/>
      <c r="BA743" s="4"/>
      <c r="BB743" s="970"/>
      <c r="BM743" s="3">
        <v>1</v>
      </c>
    </row>
    <row r="744" spans="1:102" ht="60" x14ac:dyDescent="0.25">
      <c r="A744" s="3">
        <v>1254</v>
      </c>
      <c r="B744" s="3">
        <v>1254</v>
      </c>
      <c r="C744" s="21">
        <v>1254</v>
      </c>
      <c r="D744" s="925" t="s">
        <v>4070</v>
      </c>
      <c r="E744" s="64" t="s">
        <v>4071</v>
      </c>
      <c r="G744" s="370">
        <v>26</v>
      </c>
      <c r="L744" s="3">
        <v>1</v>
      </c>
      <c r="N744" s="3">
        <v>1</v>
      </c>
      <c r="O744" s="3">
        <v>1</v>
      </c>
      <c r="Q744" s="3">
        <v>1</v>
      </c>
      <c r="T744" s="3">
        <v>1</v>
      </c>
      <c r="U744" s="3">
        <v>1</v>
      </c>
      <c r="W744" s="254" t="s">
        <v>4072</v>
      </c>
      <c r="X744" s="254" t="s">
        <v>4072</v>
      </c>
      <c r="Z744" s="5" t="s">
        <v>4071</v>
      </c>
      <c r="AA744" s="6" t="s">
        <v>4073</v>
      </c>
      <c r="AD744" s="230" t="s">
        <v>3528</v>
      </c>
      <c r="AE744" s="6" t="s">
        <v>4074</v>
      </c>
      <c r="AF744" s="6" t="s">
        <v>3447</v>
      </c>
      <c r="AG744" s="4">
        <v>1</v>
      </c>
      <c r="AI744" s="833" t="s">
        <v>3123</v>
      </c>
      <c r="AJ744" s="54" t="s">
        <v>4075</v>
      </c>
      <c r="AK744" s="6" t="s">
        <v>4076</v>
      </c>
      <c r="AR744" s="4" t="s">
        <v>1101</v>
      </c>
      <c r="AV744" s="4"/>
      <c r="AX744" s="6"/>
      <c r="AZ744" s="4"/>
      <c r="BA744" s="4"/>
      <c r="BB744" s="970"/>
      <c r="CI744" s="6" t="s">
        <v>4077</v>
      </c>
      <c r="CJ744" s="4">
        <v>3.68</v>
      </c>
      <c r="CK744" s="11" t="s">
        <v>4078</v>
      </c>
      <c r="CN744" s="4">
        <v>40</v>
      </c>
    </row>
    <row r="745" spans="1:102" ht="60" x14ac:dyDescent="0.25">
      <c r="A745" s="3">
        <v>1254</v>
      </c>
      <c r="B745" s="3">
        <v>1254</v>
      </c>
      <c r="C745" s="21">
        <v>1254</v>
      </c>
      <c r="D745" s="925" t="s">
        <v>4079</v>
      </c>
      <c r="E745" s="64" t="s">
        <v>4080</v>
      </c>
      <c r="G745" s="370">
        <v>41</v>
      </c>
      <c r="L745" s="3">
        <v>1</v>
      </c>
      <c r="N745" s="3">
        <v>1</v>
      </c>
      <c r="O745" s="3">
        <v>1</v>
      </c>
      <c r="Q745" s="3">
        <v>1</v>
      </c>
      <c r="T745" s="3">
        <v>1</v>
      </c>
      <c r="U745" s="3">
        <v>1</v>
      </c>
      <c r="W745" s="254" t="s">
        <v>4072</v>
      </c>
      <c r="X745" s="254" t="s">
        <v>4072</v>
      </c>
      <c r="Z745" s="5" t="s">
        <v>4080</v>
      </c>
      <c r="AA745" s="6" t="s">
        <v>4073</v>
      </c>
      <c r="AD745" s="230" t="s">
        <v>3528</v>
      </c>
      <c r="AE745" s="6" t="s">
        <v>4074</v>
      </c>
      <c r="AF745" s="6" t="s">
        <v>3447</v>
      </c>
      <c r="AG745" s="4">
        <v>1</v>
      </c>
      <c r="AI745" s="833" t="s">
        <v>3123</v>
      </c>
      <c r="AJ745" s="54" t="s">
        <v>4075</v>
      </c>
      <c r="AK745" s="6" t="s">
        <v>4076</v>
      </c>
      <c r="AR745" s="4" t="s">
        <v>1101</v>
      </c>
      <c r="AV745" s="4"/>
      <c r="AX745" s="6"/>
      <c r="AZ745" s="4"/>
      <c r="BA745" s="4"/>
      <c r="BB745" s="970"/>
      <c r="CI745" s="6" t="s">
        <v>4077</v>
      </c>
      <c r="CJ745" s="4">
        <v>4.26</v>
      </c>
      <c r="CK745" s="11" t="s">
        <v>4081</v>
      </c>
      <c r="CN745" s="4">
        <v>40</v>
      </c>
    </row>
    <row r="746" spans="1:102" ht="60" x14ac:dyDescent="0.25">
      <c r="A746" s="3">
        <v>1254</v>
      </c>
      <c r="B746" s="3">
        <v>1254</v>
      </c>
      <c r="C746" s="21">
        <v>1254</v>
      </c>
      <c r="D746" s="925" t="s">
        <v>4082</v>
      </c>
      <c r="E746" s="64" t="s">
        <v>4083</v>
      </c>
      <c r="G746" s="370">
        <v>28</v>
      </c>
      <c r="L746" s="3">
        <v>1</v>
      </c>
      <c r="N746" s="3">
        <v>1</v>
      </c>
      <c r="O746" s="3">
        <v>1</v>
      </c>
      <c r="Q746" s="3">
        <v>1</v>
      </c>
      <c r="T746" s="3">
        <v>1</v>
      </c>
      <c r="U746" s="3">
        <v>1</v>
      </c>
      <c r="W746" s="254" t="s">
        <v>4072</v>
      </c>
      <c r="X746" s="254" t="s">
        <v>4072</v>
      </c>
      <c r="Z746" s="5" t="s">
        <v>4083</v>
      </c>
      <c r="AA746" s="6" t="s">
        <v>4073</v>
      </c>
      <c r="AD746" s="230" t="s">
        <v>3528</v>
      </c>
      <c r="AE746" s="6" t="s">
        <v>4074</v>
      </c>
      <c r="AF746" s="6" t="s">
        <v>3447</v>
      </c>
      <c r="AG746" s="4">
        <v>1</v>
      </c>
      <c r="AI746" s="833" t="s">
        <v>3123</v>
      </c>
      <c r="AJ746" s="54" t="s">
        <v>4075</v>
      </c>
      <c r="AK746" s="6" t="s">
        <v>4076</v>
      </c>
      <c r="AR746" s="4" t="s">
        <v>1101</v>
      </c>
      <c r="AV746" s="4"/>
      <c r="AX746" s="6"/>
      <c r="AZ746" s="4"/>
      <c r="BA746" s="4"/>
      <c r="BB746" s="970"/>
      <c r="CI746" s="6" t="s">
        <v>4077</v>
      </c>
      <c r="CJ746" s="4">
        <v>4.08</v>
      </c>
      <c r="CK746" s="11" t="s">
        <v>4084</v>
      </c>
      <c r="CN746" s="4">
        <v>40</v>
      </c>
    </row>
    <row r="747" spans="1:102" ht="60" x14ac:dyDescent="0.25">
      <c r="A747" s="3">
        <v>1254</v>
      </c>
      <c r="B747" s="3">
        <v>1254</v>
      </c>
      <c r="C747" s="21">
        <v>1254</v>
      </c>
      <c r="D747" s="925" t="s">
        <v>4085</v>
      </c>
      <c r="E747" s="64" t="s">
        <v>4086</v>
      </c>
      <c r="G747" s="370">
        <v>29</v>
      </c>
      <c r="L747" s="3">
        <v>1</v>
      </c>
      <c r="N747" s="3">
        <v>1</v>
      </c>
      <c r="O747" s="3">
        <v>1</v>
      </c>
      <c r="Q747" s="3">
        <v>1</v>
      </c>
      <c r="T747" s="3">
        <v>1</v>
      </c>
      <c r="U747" s="3">
        <v>1</v>
      </c>
      <c r="W747" s="254" t="s">
        <v>4072</v>
      </c>
      <c r="X747" s="254" t="s">
        <v>4072</v>
      </c>
      <c r="Z747" s="5" t="s">
        <v>4087</v>
      </c>
      <c r="AA747" s="6" t="s">
        <v>4073</v>
      </c>
      <c r="AD747" s="230" t="s">
        <v>3528</v>
      </c>
      <c r="AE747" s="6" t="s">
        <v>4074</v>
      </c>
      <c r="AF747" s="6" t="s">
        <v>3447</v>
      </c>
      <c r="AG747" s="4">
        <v>1</v>
      </c>
      <c r="AI747" s="833" t="s">
        <v>3123</v>
      </c>
      <c r="AJ747" s="54" t="s">
        <v>4075</v>
      </c>
      <c r="AK747" s="6" t="s">
        <v>4076</v>
      </c>
      <c r="AR747" s="4" t="s">
        <v>1101</v>
      </c>
      <c r="AV747" s="4"/>
      <c r="AX747" s="6"/>
      <c r="AZ747" s="4"/>
      <c r="BA747" s="4"/>
      <c r="BB747" s="970"/>
      <c r="CI747" s="6" t="s">
        <v>4077</v>
      </c>
      <c r="CJ747" s="4">
        <v>3.62</v>
      </c>
      <c r="CK747" s="11" t="s">
        <v>4084</v>
      </c>
      <c r="CN747" s="4">
        <v>40</v>
      </c>
    </row>
    <row r="748" spans="1:102" s="331" customFormat="1" ht="60" x14ac:dyDescent="0.25">
      <c r="A748" s="269">
        <v>1254</v>
      </c>
      <c r="B748" s="269">
        <v>1254</v>
      </c>
      <c r="C748" s="21">
        <v>1254</v>
      </c>
      <c r="D748" s="928" t="s">
        <v>4085</v>
      </c>
      <c r="E748" s="332" t="s">
        <v>3252</v>
      </c>
      <c r="F748" s="733"/>
      <c r="G748" s="377">
        <v>29</v>
      </c>
      <c r="H748" s="269"/>
      <c r="I748" s="270"/>
      <c r="J748" s="269"/>
      <c r="K748" s="269"/>
      <c r="L748" s="269">
        <v>1</v>
      </c>
      <c r="M748" s="269"/>
      <c r="N748" s="269">
        <v>1</v>
      </c>
      <c r="O748" s="269">
        <v>1</v>
      </c>
      <c r="P748" s="269"/>
      <c r="Q748" s="269">
        <v>1</v>
      </c>
      <c r="R748" s="269"/>
      <c r="S748" s="269"/>
      <c r="T748" s="269">
        <v>1</v>
      </c>
      <c r="U748" s="269">
        <v>1</v>
      </c>
      <c r="V748" s="670"/>
      <c r="W748" s="440" t="s">
        <v>4072</v>
      </c>
      <c r="X748" s="440" t="s">
        <v>4072</v>
      </c>
      <c r="Y748" s="1282"/>
      <c r="Z748" s="324" t="s">
        <v>4087</v>
      </c>
      <c r="AA748" s="275" t="s">
        <v>4073</v>
      </c>
      <c r="AB748" s="275"/>
      <c r="AC748" s="275"/>
      <c r="AD748" s="690" t="s">
        <v>3528</v>
      </c>
      <c r="AE748" s="275" t="s">
        <v>4074</v>
      </c>
      <c r="AF748" s="275" t="s">
        <v>3447</v>
      </c>
      <c r="AG748" s="328">
        <v>1</v>
      </c>
      <c r="AH748" s="328"/>
      <c r="AI748" s="860" t="s">
        <v>3123</v>
      </c>
      <c r="AJ748" s="815" t="s">
        <v>4075</v>
      </c>
      <c r="AK748" s="275" t="s">
        <v>4076</v>
      </c>
      <c r="AL748" s="328"/>
      <c r="AM748" s="328"/>
      <c r="AN748" s="328"/>
      <c r="AO748" s="328"/>
      <c r="AP748" s="328"/>
      <c r="AQ748" s="328"/>
      <c r="AR748" s="328" t="s">
        <v>1101</v>
      </c>
      <c r="AS748" s="328"/>
      <c r="AT748" s="328"/>
      <c r="AU748" s="328"/>
      <c r="AV748" s="328"/>
      <c r="AW748" s="328"/>
      <c r="AX748" s="275"/>
      <c r="AY748" s="328"/>
      <c r="AZ748" s="328"/>
      <c r="BA748" s="328"/>
      <c r="BB748" s="971"/>
      <c r="BC748" s="269"/>
      <c r="BD748" s="1183">
        <v>1</v>
      </c>
      <c r="BE748" s="326"/>
      <c r="BF748" s="269"/>
      <c r="BG748" s="748"/>
      <c r="BH748" s="327"/>
      <c r="BI748" s="269"/>
      <c r="BJ748" s="748"/>
      <c r="BK748" s="325"/>
      <c r="BL748" s="269"/>
      <c r="BM748" s="269"/>
      <c r="BN748" s="326"/>
      <c r="BO748" s="327"/>
      <c r="BP748" s="327"/>
      <c r="BQ748" s="327"/>
      <c r="BR748" s="328"/>
      <c r="BS748" s="327"/>
      <c r="BT748" s="733"/>
      <c r="BU748" s="328"/>
      <c r="BV748" s="328"/>
      <c r="BW748" s="326"/>
      <c r="BX748" s="328"/>
      <c r="BY748" s="327"/>
      <c r="BZ748" s="327"/>
      <c r="CA748" s="328"/>
      <c r="CB748" s="327"/>
      <c r="CC748" s="733"/>
      <c r="CD748" s="328"/>
      <c r="CE748" s="328"/>
      <c r="CF748" s="326"/>
      <c r="CG748" s="328"/>
      <c r="CH748" s="327"/>
      <c r="CI748" s="275"/>
      <c r="CJ748" s="328"/>
      <c r="CK748" s="327"/>
      <c r="CL748" s="733"/>
      <c r="CM748" s="328"/>
      <c r="CN748" s="328">
        <v>40</v>
      </c>
      <c r="CP748" s="328"/>
      <c r="CQ748" s="328"/>
      <c r="CR748" s="328"/>
      <c r="CS748" s="275"/>
      <c r="CT748" s="328"/>
      <c r="CU748" s="328"/>
      <c r="CV748" s="325"/>
      <c r="CW748" s="269"/>
      <c r="CX748" s="269"/>
    </row>
    <row r="749" spans="1:102" ht="45" x14ac:dyDescent="0.25">
      <c r="A749" s="3">
        <v>1217</v>
      </c>
      <c r="B749" s="3">
        <v>1217</v>
      </c>
      <c r="C749" s="21">
        <v>1217</v>
      </c>
      <c r="D749" s="925" t="s">
        <v>4088</v>
      </c>
      <c r="E749" s="64" t="s">
        <v>4089</v>
      </c>
      <c r="G749" s="370">
        <v>61</v>
      </c>
      <c r="J749" s="3">
        <v>1</v>
      </c>
      <c r="K749" s="3">
        <v>1</v>
      </c>
      <c r="L749" s="3">
        <v>1</v>
      </c>
      <c r="N749" s="3">
        <v>1</v>
      </c>
      <c r="U749" s="3">
        <v>1</v>
      </c>
      <c r="W749" s="254" t="s">
        <v>1731</v>
      </c>
      <c r="X749" s="254" t="s">
        <v>1731</v>
      </c>
      <c r="Z749" s="5"/>
      <c r="AA749" s="6" t="s">
        <v>4090</v>
      </c>
      <c r="AD749" s="230" t="s">
        <v>1727</v>
      </c>
      <c r="AE749" s="6">
        <v>43497</v>
      </c>
      <c r="AF749" s="6">
        <v>43617</v>
      </c>
      <c r="AG749" s="4">
        <v>1</v>
      </c>
      <c r="AI749" s="576" t="s">
        <v>2967</v>
      </c>
      <c r="AV749" s="4"/>
      <c r="AX749" s="6"/>
      <c r="AZ749" s="4"/>
      <c r="BA749" s="4"/>
      <c r="BB749" s="970"/>
      <c r="BZ749" s="11" t="s">
        <v>4091</v>
      </c>
      <c r="CA749" s="4">
        <v>0.65</v>
      </c>
      <c r="CB749" s="11">
        <v>0.09</v>
      </c>
      <c r="CE749" s="4">
        <v>30</v>
      </c>
    </row>
    <row r="750" spans="1:102" ht="30" x14ac:dyDescent="0.25">
      <c r="A750" s="3">
        <v>1217</v>
      </c>
      <c r="B750" s="3">
        <v>1217</v>
      </c>
      <c r="C750" s="21">
        <v>1217</v>
      </c>
      <c r="D750" s="925" t="s">
        <v>4088</v>
      </c>
      <c r="E750" s="64" t="s">
        <v>4092</v>
      </c>
      <c r="G750" s="370">
        <v>66</v>
      </c>
      <c r="J750" s="3">
        <v>1</v>
      </c>
      <c r="K750" s="3">
        <v>1</v>
      </c>
      <c r="L750" s="3">
        <v>1</v>
      </c>
      <c r="U750" s="3">
        <v>1</v>
      </c>
      <c r="W750" s="254" t="s">
        <v>1731</v>
      </c>
      <c r="X750" s="254" t="s">
        <v>1731</v>
      </c>
      <c r="Z750" s="5"/>
      <c r="AA750" s="6" t="s">
        <v>4093</v>
      </c>
      <c r="AD750" s="230" t="s">
        <v>1727</v>
      </c>
      <c r="AE750" s="6">
        <v>43497</v>
      </c>
      <c r="AF750" s="6">
        <v>43617</v>
      </c>
      <c r="AG750" s="4">
        <v>1</v>
      </c>
      <c r="AI750" s="576" t="s">
        <v>2967</v>
      </c>
      <c r="AV750" s="4"/>
      <c r="AX750" s="6"/>
      <c r="AZ750" s="4"/>
      <c r="BA750" s="4"/>
      <c r="BB750" s="970"/>
      <c r="BZ750" s="11" t="s">
        <v>4091</v>
      </c>
      <c r="CA750" s="4">
        <v>0.13</v>
      </c>
      <c r="CB750" s="11">
        <v>0.06</v>
      </c>
      <c r="CE750" s="4">
        <v>30</v>
      </c>
    </row>
    <row r="751" spans="1:102" ht="54" customHeight="1" x14ac:dyDescent="0.25">
      <c r="A751" s="3">
        <v>1217</v>
      </c>
      <c r="B751" s="3">
        <v>1217</v>
      </c>
      <c r="C751" s="21">
        <v>1217</v>
      </c>
      <c r="D751" s="925" t="s">
        <v>4088</v>
      </c>
      <c r="E751" s="64" t="s">
        <v>4094</v>
      </c>
      <c r="G751" s="370">
        <v>59</v>
      </c>
      <c r="K751" s="3">
        <v>1</v>
      </c>
      <c r="L751" s="3">
        <v>1</v>
      </c>
      <c r="N751" s="3">
        <v>1</v>
      </c>
      <c r="U751" s="3">
        <v>1</v>
      </c>
      <c r="W751" s="254" t="s">
        <v>1731</v>
      </c>
      <c r="X751" s="254" t="s">
        <v>1731</v>
      </c>
      <c r="Z751" s="5"/>
      <c r="AA751" s="6" t="s">
        <v>4095</v>
      </c>
      <c r="AD751" s="230" t="s">
        <v>1727</v>
      </c>
      <c r="AE751" s="6">
        <v>43497</v>
      </c>
      <c r="AF751" s="6">
        <v>43617</v>
      </c>
      <c r="AG751" s="4">
        <v>1</v>
      </c>
      <c r="AI751" s="576" t="s">
        <v>2967</v>
      </c>
      <c r="AV751" s="4"/>
      <c r="AX751" s="6"/>
      <c r="AZ751" s="4"/>
      <c r="BA751" s="4"/>
      <c r="BB751" s="970"/>
      <c r="BZ751" s="11" t="s">
        <v>4091</v>
      </c>
      <c r="CA751" s="4">
        <v>0.24</v>
      </c>
      <c r="CB751" s="11">
        <v>0.05</v>
      </c>
      <c r="CE751" s="4">
        <v>30</v>
      </c>
    </row>
    <row r="752" spans="1:102" ht="195" x14ac:dyDescent="0.25">
      <c r="A752" s="3">
        <v>1217</v>
      </c>
      <c r="B752" s="3">
        <v>1217</v>
      </c>
      <c r="C752" s="21">
        <v>1217</v>
      </c>
      <c r="D752" s="925" t="s">
        <v>4096</v>
      </c>
      <c r="E752" s="64" t="s">
        <v>4097</v>
      </c>
      <c r="G752" s="370">
        <v>92</v>
      </c>
      <c r="K752" s="3">
        <v>1</v>
      </c>
      <c r="L752" s="3">
        <v>1</v>
      </c>
      <c r="U752" s="3">
        <v>1</v>
      </c>
      <c r="W752" s="254" t="s">
        <v>1731</v>
      </c>
      <c r="X752" s="254" t="s">
        <v>1731</v>
      </c>
      <c r="Z752" s="5"/>
      <c r="AA752" s="6" t="s">
        <v>4098</v>
      </c>
      <c r="AD752" s="230" t="s">
        <v>1727</v>
      </c>
      <c r="AE752" s="6">
        <v>43497</v>
      </c>
      <c r="AF752" s="6">
        <v>43617</v>
      </c>
      <c r="AG752" s="4">
        <v>1</v>
      </c>
      <c r="AI752" s="576" t="s">
        <v>2967</v>
      </c>
      <c r="AV752" s="4"/>
      <c r="AX752" s="6"/>
      <c r="AZ752" s="4"/>
      <c r="BA752" s="4"/>
      <c r="BB752" s="970"/>
      <c r="BZ752" s="11" t="s">
        <v>4091</v>
      </c>
      <c r="CA752" s="4">
        <v>0.38</v>
      </c>
      <c r="CB752" s="11">
        <v>0.06</v>
      </c>
      <c r="CE752" s="4">
        <v>30</v>
      </c>
    </row>
    <row r="753" spans="1:102" ht="195" x14ac:dyDescent="0.25">
      <c r="A753" s="3">
        <v>1217</v>
      </c>
      <c r="B753" s="3">
        <v>1217</v>
      </c>
      <c r="C753" s="21">
        <v>1217</v>
      </c>
      <c r="D753" s="925" t="s">
        <v>4099</v>
      </c>
      <c r="E753" s="64" t="s">
        <v>4100</v>
      </c>
      <c r="G753" s="370">
        <v>94</v>
      </c>
      <c r="K753" s="3">
        <v>1</v>
      </c>
      <c r="L753" s="3">
        <v>1</v>
      </c>
      <c r="U753" s="3">
        <v>1</v>
      </c>
      <c r="W753" s="254" t="s">
        <v>1731</v>
      </c>
      <c r="X753" s="254" t="s">
        <v>1731</v>
      </c>
      <c r="Z753" s="5"/>
      <c r="AA753" s="6" t="s">
        <v>4098</v>
      </c>
      <c r="AD753" s="230" t="s">
        <v>1727</v>
      </c>
      <c r="AE753" s="6">
        <v>43497</v>
      </c>
      <c r="AF753" s="6">
        <v>43617</v>
      </c>
      <c r="AG753" s="4">
        <v>1</v>
      </c>
      <c r="AI753" s="788" t="s">
        <v>2981</v>
      </c>
      <c r="AV753" s="4"/>
      <c r="AX753" s="6"/>
      <c r="AZ753" s="4"/>
      <c r="BA753" s="4"/>
      <c r="BB753" s="970"/>
      <c r="BZ753" s="11" t="s">
        <v>4091</v>
      </c>
      <c r="CA753" s="4">
        <v>0.3</v>
      </c>
      <c r="CB753" s="11">
        <v>0.05</v>
      </c>
      <c r="CE753" s="4">
        <v>30</v>
      </c>
    </row>
    <row r="754" spans="1:102" ht="180" x14ac:dyDescent="0.25">
      <c r="A754" s="3">
        <v>1275</v>
      </c>
      <c r="B754" s="3">
        <v>1275</v>
      </c>
      <c r="C754" s="21">
        <v>1275</v>
      </c>
      <c r="D754" s="925" t="s">
        <v>4101</v>
      </c>
      <c r="G754" s="371">
        <v>9</v>
      </c>
      <c r="H754" s="46">
        <v>55</v>
      </c>
      <c r="I754" s="143">
        <v>9</v>
      </c>
      <c r="L754" s="3">
        <v>1</v>
      </c>
      <c r="N754" s="3">
        <v>1</v>
      </c>
      <c r="O754" s="3">
        <v>1</v>
      </c>
      <c r="Q754" s="3">
        <v>1</v>
      </c>
      <c r="U754" s="3">
        <v>1</v>
      </c>
      <c r="W754" s="254" t="s">
        <v>4072</v>
      </c>
      <c r="X754" s="254" t="s">
        <v>4072</v>
      </c>
      <c r="Z754" s="5" t="s">
        <v>4102</v>
      </c>
      <c r="AA754" s="6" t="s">
        <v>4103</v>
      </c>
      <c r="AD754" s="230" t="s">
        <v>4104</v>
      </c>
      <c r="AE754" s="6" t="s">
        <v>4105</v>
      </c>
      <c r="AF754" s="6" t="s">
        <v>4106</v>
      </c>
      <c r="AG754" s="4">
        <v>2</v>
      </c>
      <c r="AI754" s="576" t="s">
        <v>2967</v>
      </c>
      <c r="AK754" s="6" t="s">
        <v>4107</v>
      </c>
      <c r="AP754" s="4" t="s">
        <v>4108</v>
      </c>
      <c r="AV754" s="4"/>
      <c r="AX754" s="6"/>
      <c r="AZ754" s="4"/>
      <c r="BA754" s="4"/>
      <c r="BB754" s="970"/>
      <c r="CD754" s="4">
        <v>30</v>
      </c>
    </row>
    <row r="755" spans="1:102" ht="180" x14ac:dyDescent="0.25">
      <c r="A755" s="3">
        <v>1275</v>
      </c>
      <c r="B755" s="3">
        <v>1275</v>
      </c>
      <c r="C755" s="21">
        <v>1275</v>
      </c>
      <c r="D755" s="925" t="s">
        <v>4109</v>
      </c>
      <c r="E755" s="64" t="s">
        <v>4110</v>
      </c>
      <c r="G755" s="371">
        <v>15</v>
      </c>
      <c r="H755" s="46">
        <v>56</v>
      </c>
      <c r="I755" s="143">
        <v>15</v>
      </c>
      <c r="L755" s="3">
        <v>1</v>
      </c>
      <c r="N755" s="3">
        <v>1</v>
      </c>
      <c r="O755" s="3">
        <v>1</v>
      </c>
      <c r="Q755" s="3">
        <v>1</v>
      </c>
      <c r="U755" s="3">
        <v>1</v>
      </c>
      <c r="W755" s="254" t="s">
        <v>4072</v>
      </c>
      <c r="X755" s="254" t="s">
        <v>4072</v>
      </c>
      <c r="Z755" s="5" t="s">
        <v>4110</v>
      </c>
      <c r="AA755" s="6" t="s">
        <v>4103</v>
      </c>
      <c r="AD755" s="230" t="s">
        <v>4104</v>
      </c>
      <c r="AE755" s="6" t="s">
        <v>4105</v>
      </c>
      <c r="AF755" s="6" t="s">
        <v>4106</v>
      </c>
      <c r="AG755" s="4">
        <v>2</v>
      </c>
      <c r="AI755" s="576" t="s">
        <v>2967</v>
      </c>
      <c r="AK755" s="6" t="s">
        <v>4111</v>
      </c>
      <c r="AP755" s="4" t="s">
        <v>4112</v>
      </c>
      <c r="AV755" s="4"/>
      <c r="AX755" s="6"/>
      <c r="AZ755" s="4"/>
      <c r="BA755" s="4"/>
      <c r="BB755" s="970"/>
      <c r="CD755" s="4">
        <v>30</v>
      </c>
    </row>
    <row r="756" spans="1:102" ht="150" x14ac:dyDescent="0.25">
      <c r="A756" s="3">
        <v>1275</v>
      </c>
      <c r="B756" s="3">
        <v>1275</v>
      </c>
      <c r="C756" s="21">
        <v>1275</v>
      </c>
      <c r="D756" s="925" t="s">
        <v>4113</v>
      </c>
      <c r="E756" s="64" t="s">
        <v>4114</v>
      </c>
      <c r="G756" s="371">
        <v>57</v>
      </c>
      <c r="H756" s="46">
        <v>177</v>
      </c>
      <c r="I756" s="143">
        <v>57</v>
      </c>
      <c r="L756" s="3">
        <v>1</v>
      </c>
      <c r="N756" s="3">
        <v>1</v>
      </c>
      <c r="O756" s="3">
        <v>1</v>
      </c>
      <c r="Q756" s="3">
        <v>1</v>
      </c>
      <c r="U756" s="3">
        <v>1</v>
      </c>
      <c r="W756" s="254" t="s">
        <v>4072</v>
      </c>
      <c r="X756" s="254" t="s">
        <v>4072</v>
      </c>
      <c r="Z756" s="5" t="s">
        <v>4114</v>
      </c>
      <c r="AA756" s="6" t="s">
        <v>4103</v>
      </c>
      <c r="AD756" s="230" t="s">
        <v>4104</v>
      </c>
      <c r="AE756" s="6" t="s">
        <v>4105</v>
      </c>
      <c r="AF756" s="6" t="s">
        <v>4115</v>
      </c>
      <c r="AG756" s="4">
        <v>2</v>
      </c>
      <c r="AI756" s="576" t="s">
        <v>2967</v>
      </c>
      <c r="AK756" s="6" t="s">
        <v>4116</v>
      </c>
      <c r="AP756" s="4">
        <v>62</v>
      </c>
      <c r="AV756" s="4"/>
      <c r="AX756" s="6"/>
      <c r="AZ756" s="4"/>
      <c r="BA756" s="4"/>
      <c r="BB756" s="970"/>
      <c r="CD756" s="4">
        <v>30</v>
      </c>
    </row>
    <row r="757" spans="1:102" ht="150" x14ac:dyDescent="0.25">
      <c r="A757" s="3">
        <v>1275</v>
      </c>
      <c r="B757" s="3">
        <v>1275</v>
      </c>
      <c r="C757" s="21">
        <v>1275</v>
      </c>
      <c r="D757" s="925" t="s">
        <v>4117</v>
      </c>
      <c r="G757" s="371">
        <v>81</v>
      </c>
      <c r="H757" s="46">
        <v>1743</v>
      </c>
      <c r="I757" s="143">
        <v>81</v>
      </c>
      <c r="L757" s="3">
        <v>1</v>
      </c>
      <c r="N757" s="3">
        <v>1</v>
      </c>
      <c r="O757" s="3">
        <v>1</v>
      </c>
      <c r="Q757" s="3">
        <v>1</v>
      </c>
      <c r="U757" s="3">
        <v>1</v>
      </c>
      <c r="W757" s="254" t="s">
        <v>4072</v>
      </c>
      <c r="X757" s="254" t="s">
        <v>4072</v>
      </c>
      <c r="Z757" s="5"/>
      <c r="AA757" s="6" t="s">
        <v>4103</v>
      </c>
      <c r="AD757" s="230" t="s">
        <v>4118</v>
      </c>
      <c r="AE757" s="6" t="s">
        <v>4105</v>
      </c>
      <c r="AF757" s="6" t="s">
        <v>4115</v>
      </c>
      <c r="AG757" s="4">
        <v>2</v>
      </c>
      <c r="AI757" s="576" t="s">
        <v>2967</v>
      </c>
      <c r="AJ757" s="737"/>
      <c r="AK757" s="6" t="s">
        <v>4119</v>
      </c>
      <c r="AL757" s="4">
        <v>35</v>
      </c>
      <c r="AN757" s="429">
        <f>AW757+AZ757</f>
        <v>30</v>
      </c>
      <c r="AP757" s="4">
        <v>9</v>
      </c>
      <c r="AR757" s="4">
        <v>26</v>
      </c>
      <c r="AV757" s="4" t="s">
        <v>4120</v>
      </c>
      <c r="AW757" s="4">
        <v>15</v>
      </c>
      <c r="AX757" s="6"/>
      <c r="AY757" s="4" t="s">
        <v>4121</v>
      </c>
      <c r="AZ757" s="429">
        <v>15</v>
      </c>
      <c r="BA757" s="224"/>
      <c r="BB757" s="970"/>
      <c r="BC757" s="3">
        <v>1</v>
      </c>
      <c r="BL757" s="3">
        <v>1</v>
      </c>
      <c r="CD757" s="4">
        <v>3</v>
      </c>
      <c r="CM757" s="4">
        <v>4</v>
      </c>
    </row>
    <row r="758" spans="1:102" ht="165" x14ac:dyDescent="0.25">
      <c r="A758" s="3">
        <v>1215</v>
      </c>
      <c r="B758" s="3">
        <v>1215</v>
      </c>
      <c r="C758" s="21">
        <v>1215</v>
      </c>
      <c r="D758" s="925" t="s">
        <v>4122</v>
      </c>
      <c r="E758" s="64" t="s">
        <v>4123</v>
      </c>
      <c r="G758" s="370">
        <v>365</v>
      </c>
      <c r="H758" s="738" t="s">
        <v>1101</v>
      </c>
      <c r="I758" s="12">
        <v>259</v>
      </c>
      <c r="L758" s="3">
        <v>1</v>
      </c>
      <c r="U758" s="3">
        <v>1</v>
      </c>
      <c r="W758" s="436" t="s">
        <v>2984</v>
      </c>
      <c r="X758" s="436" t="s">
        <v>2984</v>
      </c>
      <c r="Z758" s="5" t="s">
        <v>4123</v>
      </c>
      <c r="AA758" s="6" t="s">
        <v>4124</v>
      </c>
      <c r="AD758" s="230" t="s">
        <v>4125</v>
      </c>
      <c r="AE758" s="6" t="s">
        <v>1101</v>
      </c>
      <c r="AF758" s="6">
        <v>42826</v>
      </c>
      <c r="AG758" s="4">
        <v>1</v>
      </c>
      <c r="AI758" s="858" t="s">
        <v>2967</v>
      </c>
      <c r="AK758" s="6" t="s">
        <v>4126</v>
      </c>
      <c r="AL758" s="4">
        <v>6.41</v>
      </c>
      <c r="AM758" s="4">
        <v>4.18</v>
      </c>
      <c r="AN758" s="4">
        <v>0.49</v>
      </c>
      <c r="AO758" s="4">
        <v>1.9</v>
      </c>
      <c r="AP758" s="4">
        <v>1.74</v>
      </c>
      <c r="AQ758" s="4">
        <v>3.41</v>
      </c>
      <c r="AR758" s="4">
        <v>0.43</v>
      </c>
      <c r="AS758" s="4">
        <v>1.81</v>
      </c>
      <c r="AV758" s="4" t="s">
        <v>3629</v>
      </c>
      <c r="AW758" s="4">
        <v>0.14000000000000001</v>
      </c>
      <c r="AX758" s="6">
        <v>0.95</v>
      </c>
      <c r="AY758" s="4" t="s">
        <v>4127</v>
      </c>
      <c r="AZ758" s="4">
        <v>0.08</v>
      </c>
      <c r="BA758" s="4">
        <v>0.88</v>
      </c>
      <c r="BB758" s="970"/>
      <c r="BH758" s="11" t="s">
        <v>4128</v>
      </c>
      <c r="BI758" s="3">
        <v>-2.16</v>
      </c>
      <c r="BM758" s="3">
        <v>10</v>
      </c>
      <c r="BQ758" s="11" t="s">
        <v>4129</v>
      </c>
      <c r="BR758" s="4">
        <v>208.16326530612247</v>
      </c>
      <c r="BT758" s="14">
        <v>20</v>
      </c>
      <c r="BV758" s="4">
        <v>20</v>
      </c>
      <c r="BW758" s="211" t="s">
        <v>4130</v>
      </c>
      <c r="BX758" s="4">
        <v>0.67999999999999994</v>
      </c>
      <c r="CC758" s="14">
        <v>3</v>
      </c>
      <c r="CI758" s="6" t="s">
        <v>4126</v>
      </c>
      <c r="CJ758" s="4">
        <v>46.511627906976749</v>
      </c>
      <c r="CL758" s="14">
        <v>40</v>
      </c>
      <c r="CP758" s="4" t="s">
        <v>4128</v>
      </c>
      <c r="CQ758" s="4">
        <v>-2.16</v>
      </c>
      <c r="CX758" s="3">
        <v>1</v>
      </c>
    </row>
    <row r="759" spans="1:102" ht="300" x14ac:dyDescent="0.25">
      <c r="A759" s="3">
        <v>1215</v>
      </c>
      <c r="B759" s="3">
        <v>1215</v>
      </c>
      <c r="C759" s="21">
        <v>1215</v>
      </c>
      <c r="D759" s="925" t="s">
        <v>4131</v>
      </c>
      <c r="E759" s="64" t="s">
        <v>4132</v>
      </c>
      <c r="G759" s="371">
        <v>145</v>
      </c>
      <c r="H759" s="46">
        <v>1234</v>
      </c>
      <c r="I759" s="143">
        <v>365</v>
      </c>
      <c r="K759" s="3">
        <v>1</v>
      </c>
      <c r="L759" s="3">
        <v>1</v>
      </c>
      <c r="M759" s="3">
        <v>1</v>
      </c>
      <c r="Q759" s="3">
        <v>1</v>
      </c>
      <c r="U759" s="3">
        <v>1</v>
      </c>
      <c r="W759" s="436" t="s">
        <v>2984</v>
      </c>
      <c r="X759" s="436" t="s">
        <v>2984</v>
      </c>
      <c r="Z759" s="5" t="s">
        <v>4132</v>
      </c>
      <c r="AA759" s="6" t="s">
        <v>4133</v>
      </c>
      <c r="AD759" s="230" t="s">
        <v>4125</v>
      </c>
      <c r="AE759" s="6" t="s">
        <v>1101</v>
      </c>
      <c r="AF759" s="6">
        <v>42826</v>
      </c>
      <c r="AG759" s="4">
        <v>1</v>
      </c>
      <c r="AI759" s="858" t="s">
        <v>2967</v>
      </c>
      <c r="AK759" s="6" t="s">
        <v>4126</v>
      </c>
      <c r="AL759" s="4">
        <v>7.03</v>
      </c>
      <c r="AM759" s="4" t="s">
        <v>4134</v>
      </c>
      <c r="AN759" s="4">
        <v>0.32</v>
      </c>
      <c r="AO759" s="4" t="s">
        <v>4135</v>
      </c>
      <c r="AP759" s="4">
        <v>1.34</v>
      </c>
      <c r="AQ759" s="4" t="s">
        <v>4136</v>
      </c>
      <c r="AR759" s="4">
        <v>0.37</v>
      </c>
      <c r="AS759" s="4" t="s">
        <v>4137</v>
      </c>
      <c r="AV759" s="4" t="s">
        <v>3629</v>
      </c>
      <c r="AW759" s="4">
        <v>0.33</v>
      </c>
      <c r="AX759" s="6" t="s">
        <v>4138</v>
      </c>
      <c r="AY759" s="4" t="s">
        <v>4127</v>
      </c>
      <c r="AZ759" s="4">
        <v>0.09</v>
      </c>
      <c r="BA759" s="4" t="s">
        <v>4139</v>
      </c>
      <c r="BB759" s="970"/>
      <c r="BH759" s="11" t="s">
        <v>4128</v>
      </c>
      <c r="BI759" s="3">
        <v>-3.0300000000000002</v>
      </c>
      <c r="BM759" s="3">
        <v>10</v>
      </c>
      <c r="BQ759" s="11" t="s">
        <v>4140</v>
      </c>
      <c r="BR759" s="4">
        <v>385.58673469387753</v>
      </c>
      <c r="BT759" s="14">
        <v>20</v>
      </c>
      <c r="BV759" s="4">
        <v>20</v>
      </c>
      <c r="BW759" s="211" t="s">
        <v>4130</v>
      </c>
      <c r="BX759" s="4">
        <v>0.88000000000000012</v>
      </c>
      <c r="CC759" s="14">
        <v>3</v>
      </c>
      <c r="CI759" s="6" t="s">
        <v>4126</v>
      </c>
      <c r="CJ759" s="4">
        <v>21.621621621621625</v>
      </c>
      <c r="CL759" s="14">
        <v>40</v>
      </c>
      <c r="CP759" s="4" t="s">
        <v>4128</v>
      </c>
      <c r="CQ759" s="4">
        <v>-3.0300000000000002</v>
      </c>
      <c r="CX759" s="3">
        <v>1</v>
      </c>
    </row>
    <row r="760" spans="1:102" ht="135" x14ac:dyDescent="0.25">
      <c r="A760" s="3">
        <v>1282</v>
      </c>
      <c r="B760" s="3">
        <v>1282</v>
      </c>
      <c r="C760" s="21">
        <v>128201</v>
      </c>
      <c r="D760" s="925" t="s">
        <v>4141</v>
      </c>
      <c r="E760" s="64" t="s">
        <v>4142</v>
      </c>
      <c r="G760" s="370">
        <v>39</v>
      </c>
      <c r="H760" s="3">
        <v>165</v>
      </c>
      <c r="I760" s="781" t="s">
        <v>4143</v>
      </c>
      <c r="J760" s="3">
        <v>1</v>
      </c>
      <c r="K760" s="3">
        <v>1</v>
      </c>
      <c r="L760" s="3">
        <v>1</v>
      </c>
      <c r="M760" s="3">
        <v>1</v>
      </c>
      <c r="N760" s="3">
        <v>1</v>
      </c>
      <c r="O760" s="3">
        <v>1</v>
      </c>
      <c r="Q760" s="3">
        <v>1</v>
      </c>
      <c r="T760" s="3">
        <v>1</v>
      </c>
      <c r="U760" s="3">
        <v>1</v>
      </c>
      <c r="W760" s="254" t="s">
        <v>2984</v>
      </c>
      <c r="X760" s="254" t="s">
        <v>2984</v>
      </c>
      <c r="Z760" s="5"/>
      <c r="AA760" s="6" t="s">
        <v>4144</v>
      </c>
      <c r="AB760" s="6" t="s">
        <v>4145</v>
      </c>
      <c r="AD760" s="230" t="s">
        <v>2994</v>
      </c>
      <c r="AE760" s="6">
        <v>2009</v>
      </c>
      <c r="AF760" s="6" t="s">
        <v>4146</v>
      </c>
      <c r="AI760" s="833" t="s">
        <v>3123</v>
      </c>
      <c r="AJ760" s="101" t="s">
        <v>4147</v>
      </c>
      <c r="AK760" s="6" t="s">
        <v>4148</v>
      </c>
      <c r="AV760" s="4"/>
      <c r="AX760" s="6"/>
      <c r="AZ760" s="4"/>
      <c r="BA760" s="4"/>
      <c r="BB760" s="970"/>
      <c r="BL760" s="3">
        <v>10</v>
      </c>
    </row>
    <row r="761" spans="1:102" s="298" customFormat="1" ht="78" customHeight="1" x14ac:dyDescent="0.25">
      <c r="A761" s="228">
        <v>1282</v>
      </c>
      <c r="B761" s="228">
        <v>1282</v>
      </c>
      <c r="C761" s="21">
        <v>128201</v>
      </c>
      <c r="D761" s="931" t="s">
        <v>4149</v>
      </c>
      <c r="E761" s="313" t="s">
        <v>4150</v>
      </c>
      <c r="F761" s="750"/>
      <c r="G761" s="388">
        <v>37</v>
      </c>
      <c r="H761" s="228">
        <v>165</v>
      </c>
      <c r="I761" s="708" t="s">
        <v>4143</v>
      </c>
      <c r="J761" s="228"/>
      <c r="K761" s="228">
        <v>1</v>
      </c>
      <c r="L761" s="228">
        <v>1</v>
      </c>
      <c r="M761" s="228"/>
      <c r="N761" s="228"/>
      <c r="O761" s="228"/>
      <c r="P761" s="228"/>
      <c r="Q761" s="228">
        <v>1</v>
      </c>
      <c r="R761" s="228"/>
      <c r="S761" s="228"/>
      <c r="T761" s="228"/>
      <c r="U761" s="228">
        <v>1</v>
      </c>
      <c r="V761" s="671"/>
      <c r="W761" s="441" t="s">
        <v>2984</v>
      </c>
      <c r="X761" s="441" t="s">
        <v>2984</v>
      </c>
      <c r="Y761" s="1283"/>
      <c r="Z761" s="303"/>
      <c r="AA761" s="280" t="s">
        <v>4021</v>
      </c>
      <c r="AB761" s="280"/>
      <c r="AC761" s="280"/>
      <c r="AD761" s="357" t="s">
        <v>2994</v>
      </c>
      <c r="AE761" s="280">
        <v>2009</v>
      </c>
      <c r="AF761" s="280" t="s">
        <v>4146</v>
      </c>
      <c r="AG761" s="297"/>
      <c r="AH761" s="297"/>
      <c r="AI761" s="861" t="s">
        <v>3123</v>
      </c>
      <c r="AJ761" s="296" t="s">
        <v>4147</v>
      </c>
      <c r="AK761" s="280" t="s">
        <v>4148</v>
      </c>
      <c r="AL761" s="297"/>
      <c r="AM761" s="297"/>
      <c r="AN761" s="297"/>
      <c r="AO761" s="297"/>
      <c r="AP761" s="297"/>
      <c r="AQ761" s="297"/>
      <c r="AR761" s="297"/>
      <c r="AS761" s="297"/>
      <c r="AT761" s="297"/>
      <c r="AU761" s="297"/>
      <c r="AV761" s="297"/>
      <c r="AW761" s="297"/>
      <c r="AX761" s="280"/>
      <c r="AY761" s="297"/>
      <c r="AZ761" s="297"/>
      <c r="BA761" s="297"/>
      <c r="BB761" s="972"/>
      <c r="BC761" s="228"/>
      <c r="BD761" s="975">
        <v>1</v>
      </c>
      <c r="BE761" s="211"/>
      <c r="BF761" s="3"/>
      <c r="BG761" s="10"/>
      <c r="BH761" s="11"/>
      <c r="BI761" s="3"/>
      <c r="BJ761" s="10"/>
      <c r="BK761" s="13"/>
      <c r="BL761" s="3">
        <v>10</v>
      </c>
      <c r="BM761" s="3"/>
      <c r="BN761" s="211"/>
      <c r="BO761" s="11"/>
      <c r="BP761" s="11"/>
      <c r="BQ761" s="11"/>
      <c r="BR761" s="4"/>
      <c r="BS761" s="11"/>
      <c r="BT761" s="14"/>
      <c r="BU761" s="4"/>
      <c r="BV761" s="4"/>
      <c r="BW761" s="211"/>
      <c r="BX761" s="4"/>
      <c r="BY761" s="11"/>
      <c r="BZ761" s="11"/>
      <c r="CA761" s="4"/>
      <c r="CB761" s="11"/>
      <c r="CC761" s="14"/>
      <c r="CD761" s="4"/>
      <c r="CE761" s="4"/>
      <c r="CF761" s="211"/>
      <c r="CG761" s="4"/>
      <c r="CH761" s="11"/>
      <c r="CI761" s="6"/>
      <c r="CJ761" s="4"/>
      <c r="CK761" s="11"/>
      <c r="CL761" s="14"/>
      <c r="CM761" s="4"/>
      <c r="CN761" s="4"/>
      <c r="CP761" s="4"/>
      <c r="CQ761" s="4"/>
      <c r="CR761" s="4"/>
      <c r="CS761" s="6"/>
      <c r="CT761" s="4"/>
      <c r="CU761" s="4"/>
      <c r="CV761" s="13"/>
      <c r="CW761" s="3"/>
      <c r="CX761" s="3"/>
    </row>
    <row r="762" spans="1:102" ht="150" x14ac:dyDescent="0.25">
      <c r="A762" s="3">
        <v>1282</v>
      </c>
      <c r="B762" s="3">
        <v>1282</v>
      </c>
      <c r="C762" s="21">
        <v>128202</v>
      </c>
      <c r="D762" s="925" t="s">
        <v>4141</v>
      </c>
      <c r="E762" s="64" t="s">
        <v>4142</v>
      </c>
      <c r="G762" s="370">
        <v>39</v>
      </c>
      <c r="H762" s="3">
        <v>165</v>
      </c>
      <c r="I762" s="781" t="s">
        <v>4143</v>
      </c>
      <c r="J762" s="3">
        <v>1</v>
      </c>
      <c r="K762" s="3">
        <v>1</v>
      </c>
      <c r="L762" s="3">
        <v>1</v>
      </c>
      <c r="M762" s="3">
        <v>1</v>
      </c>
      <c r="N762" s="3">
        <v>1</v>
      </c>
      <c r="O762" s="3">
        <v>1</v>
      </c>
      <c r="Q762" s="3">
        <v>1</v>
      </c>
      <c r="T762" s="3">
        <v>1</v>
      </c>
      <c r="U762" s="3">
        <v>1</v>
      </c>
      <c r="W762" s="254" t="s">
        <v>2984</v>
      </c>
      <c r="X762" s="254" t="s">
        <v>2984</v>
      </c>
      <c r="Z762" s="5"/>
      <c r="AA762" s="6" t="s">
        <v>4151</v>
      </c>
      <c r="AB762" s="6" t="s">
        <v>4145</v>
      </c>
      <c r="AD762" s="230" t="s">
        <v>2994</v>
      </c>
      <c r="AE762" s="6">
        <v>2009</v>
      </c>
      <c r="AF762" s="6" t="s">
        <v>4146</v>
      </c>
      <c r="AI762" s="833" t="s">
        <v>3123</v>
      </c>
      <c r="AJ762" s="101" t="s">
        <v>4147</v>
      </c>
      <c r="AK762" s="6" t="s">
        <v>4152</v>
      </c>
      <c r="AV762" s="4"/>
      <c r="AX762" s="6"/>
      <c r="AZ762" s="4"/>
      <c r="BA762" s="4"/>
      <c r="BB762" s="970"/>
      <c r="BL762" s="3">
        <v>10</v>
      </c>
    </row>
    <row r="763" spans="1:102" s="298" customFormat="1" ht="73.5" customHeight="1" x14ac:dyDescent="0.25">
      <c r="A763" s="228">
        <v>1282</v>
      </c>
      <c r="B763" s="228">
        <v>1282</v>
      </c>
      <c r="C763" s="21">
        <v>128202</v>
      </c>
      <c r="D763" s="931" t="s">
        <v>4149</v>
      </c>
      <c r="E763" s="313" t="s">
        <v>4150</v>
      </c>
      <c r="F763" s="750"/>
      <c r="G763" s="388">
        <v>41</v>
      </c>
      <c r="H763" s="228">
        <v>165</v>
      </c>
      <c r="I763" s="708" t="s">
        <v>4143</v>
      </c>
      <c r="J763" s="228"/>
      <c r="K763" s="228">
        <v>1</v>
      </c>
      <c r="L763" s="228">
        <v>1</v>
      </c>
      <c r="M763" s="228"/>
      <c r="N763" s="228"/>
      <c r="O763" s="228"/>
      <c r="P763" s="228"/>
      <c r="Q763" s="228">
        <v>1</v>
      </c>
      <c r="R763" s="228"/>
      <c r="S763" s="228"/>
      <c r="T763" s="228"/>
      <c r="U763" s="228">
        <v>1</v>
      </c>
      <c r="V763" s="671"/>
      <c r="W763" s="441" t="s">
        <v>2984</v>
      </c>
      <c r="X763" s="441" t="s">
        <v>2984</v>
      </c>
      <c r="Y763" s="1283"/>
      <c r="Z763" s="303"/>
      <c r="AA763" s="280" t="s">
        <v>4021</v>
      </c>
      <c r="AB763" s="280"/>
      <c r="AC763" s="280"/>
      <c r="AD763" s="357" t="s">
        <v>2994</v>
      </c>
      <c r="AE763" s="280">
        <v>2009</v>
      </c>
      <c r="AF763" s="280" t="s">
        <v>4146</v>
      </c>
      <c r="AG763" s="297"/>
      <c r="AH763" s="297"/>
      <c r="AI763" s="861" t="s">
        <v>3123</v>
      </c>
      <c r="AJ763" s="296" t="s">
        <v>4147</v>
      </c>
      <c r="AK763" s="280" t="s">
        <v>4153</v>
      </c>
      <c r="AL763" s="297"/>
      <c r="AM763" s="297"/>
      <c r="AN763" s="297"/>
      <c r="AO763" s="297"/>
      <c r="AP763" s="297"/>
      <c r="AQ763" s="297"/>
      <c r="AR763" s="297"/>
      <c r="AS763" s="297"/>
      <c r="AT763" s="297"/>
      <c r="AU763" s="297"/>
      <c r="AV763" s="297"/>
      <c r="AW763" s="297"/>
      <c r="AX763" s="280"/>
      <c r="AY763" s="297"/>
      <c r="AZ763" s="297"/>
      <c r="BA763" s="297"/>
      <c r="BB763" s="972"/>
      <c r="BC763" s="228"/>
      <c r="BD763" s="1186">
        <v>1</v>
      </c>
      <c r="BE763" s="295"/>
      <c r="BF763" s="228"/>
      <c r="BG763" s="749"/>
      <c r="BH763" s="302"/>
      <c r="BI763" s="228"/>
      <c r="BJ763" s="749"/>
      <c r="BK763" s="294"/>
      <c r="BL763" s="228">
        <v>10</v>
      </c>
      <c r="BM763" s="228"/>
      <c r="BN763" s="295"/>
      <c r="BO763" s="302"/>
      <c r="BP763" s="302"/>
      <c r="BQ763" s="302"/>
      <c r="BR763" s="297"/>
      <c r="BS763" s="302"/>
      <c r="BT763" s="750"/>
      <c r="BU763" s="297"/>
      <c r="BV763" s="297"/>
      <c r="BW763" s="295"/>
      <c r="BX763" s="297"/>
      <c r="BY763" s="302"/>
      <c r="BZ763" s="302"/>
      <c r="CA763" s="297"/>
      <c r="CB763" s="302"/>
      <c r="CC763" s="750"/>
      <c r="CD763" s="297"/>
      <c r="CE763" s="297"/>
      <c r="CF763" s="295"/>
      <c r="CG763" s="297"/>
      <c r="CH763" s="302"/>
      <c r="CI763" s="280"/>
      <c r="CJ763" s="297"/>
      <c r="CK763" s="302"/>
      <c r="CL763" s="750"/>
      <c r="CM763" s="297"/>
      <c r="CN763" s="297"/>
      <c r="CP763" s="297"/>
      <c r="CQ763" s="297"/>
      <c r="CR763" s="297"/>
      <c r="CS763" s="280"/>
      <c r="CT763" s="297"/>
      <c r="CU763" s="297"/>
      <c r="CV763" s="294"/>
      <c r="CW763" s="228"/>
      <c r="CX763" s="228"/>
    </row>
    <row r="764" spans="1:102" ht="135" x14ac:dyDescent="0.25">
      <c r="A764" s="3">
        <v>1247</v>
      </c>
      <c r="B764" s="3">
        <v>1247</v>
      </c>
      <c r="C764" s="21">
        <v>124701</v>
      </c>
      <c r="D764" s="925" t="s">
        <v>4154</v>
      </c>
      <c r="E764" s="64" t="s">
        <v>4142</v>
      </c>
      <c r="G764" s="370">
        <v>85</v>
      </c>
      <c r="H764" s="3">
        <v>85</v>
      </c>
      <c r="I764" s="782" t="s">
        <v>1101</v>
      </c>
      <c r="J764" s="3">
        <v>1</v>
      </c>
      <c r="K764" s="3">
        <v>1</v>
      </c>
      <c r="L764" s="3">
        <v>1</v>
      </c>
      <c r="M764" s="3">
        <v>1</v>
      </c>
      <c r="N764" s="3">
        <v>1</v>
      </c>
      <c r="O764" s="3">
        <v>1</v>
      </c>
      <c r="Q764" s="3">
        <v>1</v>
      </c>
      <c r="T764" s="3">
        <v>1</v>
      </c>
      <c r="U764" s="3">
        <v>1</v>
      </c>
      <c r="W764" s="436" t="s">
        <v>2984</v>
      </c>
      <c r="X764" s="436" t="s">
        <v>2984</v>
      </c>
      <c r="Z764" s="5"/>
      <c r="AA764" s="6" t="s">
        <v>4144</v>
      </c>
      <c r="AB764" s="6" t="s">
        <v>4145</v>
      </c>
      <c r="AD764" s="230" t="s">
        <v>2994</v>
      </c>
      <c r="AE764" s="6">
        <v>2009</v>
      </c>
      <c r="AF764" s="6" t="s">
        <v>4146</v>
      </c>
      <c r="AI764" s="576" t="s">
        <v>3145</v>
      </c>
      <c r="AK764" s="6" t="s">
        <v>4155</v>
      </c>
      <c r="AL764" s="4">
        <v>76.599999999999994</v>
      </c>
      <c r="AN764" s="4">
        <v>4.4000000000000004</v>
      </c>
      <c r="AP764" s="4">
        <v>0.4</v>
      </c>
      <c r="AR764" s="4">
        <v>7.9</v>
      </c>
      <c r="AV764" s="4" t="s">
        <v>4156</v>
      </c>
      <c r="AW764" s="4">
        <v>8.3000000000000007</v>
      </c>
      <c r="AX764" s="6"/>
      <c r="AZ764" s="4"/>
      <c r="BA764" s="4"/>
      <c r="BB764" s="970"/>
      <c r="BH764" s="11" t="s">
        <v>4157</v>
      </c>
      <c r="BI764" s="3">
        <v>-8.5999999999999943</v>
      </c>
      <c r="BK764" s="13">
        <v>10</v>
      </c>
      <c r="BM764" s="3">
        <v>10</v>
      </c>
      <c r="BQ764" s="11" t="s">
        <v>4158</v>
      </c>
      <c r="BR764" s="4">
        <v>63.15789473684211</v>
      </c>
      <c r="BT764" s="14">
        <v>20</v>
      </c>
      <c r="BZ764" s="11" t="s">
        <v>4159</v>
      </c>
      <c r="CA764" s="4">
        <v>450</v>
      </c>
      <c r="CC764" s="14">
        <v>30</v>
      </c>
      <c r="CI764" s="6" t="s">
        <v>4160</v>
      </c>
      <c r="CJ764" s="4">
        <v>27.848101265822773</v>
      </c>
      <c r="CL764" s="14">
        <v>40</v>
      </c>
      <c r="CP764" s="4" t="s">
        <v>4157</v>
      </c>
      <c r="CQ764" s="4">
        <v>-8.5999999999999943</v>
      </c>
      <c r="CV764" s="13">
        <v>1</v>
      </c>
    </row>
    <row r="765" spans="1:102" s="298" customFormat="1" ht="38.25" x14ac:dyDescent="0.25">
      <c r="A765" s="228">
        <v>1247</v>
      </c>
      <c r="B765" s="228">
        <v>1247</v>
      </c>
      <c r="C765" s="21">
        <v>124701</v>
      </c>
      <c r="D765" s="931" t="s">
        <v>4161</v>
      </c>
      <c r="E765" s="313" t="s">
        <v>4150</v>
      </c>
      <c r="F765" s="750"/>
      <c r="G765" s="388">
        <v>80</v>
      </c>
      <c r="H765" s="228">
        <v>80</v>
      </c>
      <c r="I765" s="783" t="s">
        <v>1101</v>
      </c>
      <c r="J765" s="228"/>
      <c r="K765" s="228">
        <v>1</v>
      </c>
      <c r="L765" s="228">
        <v>1</v>
      </c>
      <c r="M765" s="228"/>
      <c r="N765" s="228"/>
      <c r="O765" s="228"/>
      <c r="P765" s="228"/>
      <c r="Q765" s="228">
        <v>1</v>
      </c>
      <c r="R765" s="228"/>
      <c r="S765" s="228"/>
      <c r="T765" s="228"/>
      <c r="U765" s="228">
        <v>1</v>
      </c>
      <c r="V765" s="671"/>
      <c r="W765" s="734" t="s">
        <v>2984</v>
      </c>
      <c r="X765" s="734" t="s">
        <v>2984</v>
      </c>
      <c r="Y765" s="1283"/>
      <c r="Z765" s="303"/>
      <c r="AA765" s="280" t="s">
        <v>4021</v>
      </c>
      <c r="AB765" s="280"/>
      <c r="AC765" s="280"/>
      <c r="AD765" s="357" t="s">
        <v>2994</v>
      </c>
      <c r="AE765" s="280">
        <v>2009</v>
      </c>
      <c r="AF765" s="280" t="s">
        <v>4146</v>
      </c>
      <c r="AG765" s="297"/>
      <c r="AH765" s="297"/>
      <c r="AI765" s="843" t="s">
        <v>3145</v>
      </c>
      <c r="AJ765" s="296"/>
      <c r="AK765" s="280" t="s">
        <v>4155</v>
      </c>
      <c r="AL765" s="297">
        <v>69.5</v>
      </c>
      <c r="AM765" s="297"/>
      <c r="AN765" s="297">
        <v>2.7</v>
      </c>
      <c r="AO765" s="297"/>
      <c r="AP765" s="297">
        <v>1.8</v>
      </c>
      <c r="AQ765" s="297"/>
      <c r="AR765" s="297">
        <v>9.5</v>
      </c>
      <c r="AS765" s="297"/>
      <c r="AT765" s="297"/>
      <c r="AU765" s="297"/>
      <c r="AV765" s="297" t="s">
        <v>4156</v>
      </c>
      <c r="AW765" s="297">
        <v>11.3</v>
      </c>
      <c r="AX765" s="280"/>
      <c r="AY765" s="297"/>
      <c r="AZ765" s="297"/>
      <c r="BA765" s="297"/>
      <c r="BB765" s="972"/>
      <c r="BC765" s="228"/>
      <c r="BD765" s="1186">
        <v>1</v>
      </c>
      <c r="BE765" s="295"/>
      <c r="BF765" s="228"/>
      <c r="BG765" s="749"/>
      <c r="BH765" s="302" t="s">
        <v>1039</v>
      </c>
      <c r="BI765" s="228">
        <v>0.40000000000000568</v>
      </c>
      <c r="BJ765" s="749"/>
      <c r="BK765" s="294">
        <v>10</v>
      </c>
      <c r="BL765" s="228"/>
      <c r="BM765" s="228">
        <v>10</v>
      </c>
      <c r="BN765" s="295"/>
      <c r="BO765" s="302"/>
      <c r="BP765" s="302"/>
      <c r="BQ765" s="302"/>
      <c r="BR765" s="297"/>
      <c r="BS765" s="302"/>
      <c r="BT765" s="750"/>
      <c r="BU765" s="297"/>
      <c r="BV765" s="297"/>
      <c r="BW765" s="295"/>
      <c r="BX765" s="297"/>
      <c r="BY765" s="302"/>
      <c r="BZ765" s="302" t="s">
        <v>1039</v>
      </c>
      <c r="CA765" s="297">
        <v>-5.5555555555555598</v>
      </c>
      <c r="CB765" s="302"/>
      <c r="CC765" s="750">
        <v>30</v>
      </c>
      <c r="CD765" s="297"/>
      <c r="CE765" s="297"/>
      <c r="CF765" s="295"/>
      <c r="CG765" s="297"/>
      <c r="CH765" s="302"/>
      <c r="CI765" s="280" t="s">
        <v>4160</v>
      </c>
      <c r="CJ765" s="297">
        <v>-12.631578947368412</v>
      </c>
      <c r="CK765" s="302"/>
      <c r="CL765" s="750">
        <v>40</v>
      </c>
      <c r="CM765" s="297"/>
      <c r="CN765" s="297"/>
      <c r="CP765" s="297" t="s">
        <v>1039</v>
      </c>
      <c r="CQ765" s="297">
        <v>0.40000000000000568</v>
      </c>
      <c r="CR765" s="297"/>
      <c r="CS765" s="280"/>
      <c r="CT765" s="297"/>
      <c r="CU765" s="297"/>
      <c r="CV765" s="294">
        <v>1</v>
      </c>
      <c r="CW765" s="228"/>
      <c r="CX765" s="228"/>
    </row>
    <row r="766" spans="1:102" ht="150" x14ac:dyDescent="0.25">
      <c r="A766" s="3">
        <v>1247</v>
      </c>
      <c r="B766" s="3">
        <v>1247</v>
      </c>
      <c r="C766" s="21">
        <v>124702</v>
      </c>
      <c r="D766" s="925" t="s">
        <v>4154</v>
      </c>
      <c r="E766" s="64" t="s">
        <v>4142</v>
      </c>
      <c r="G766" s="370">
        <v>85</v>
      </c>
      <c r="H766" s="3">
        <v>85</v>
      </c>
      <c r="I766" s="782" t="s">
        <v>1101</v>
      </c>
      <c r="J766" s="3">
        <v>1</v>
      </c>
      <c r="K766" s="3">
        <v>1</v>
      </c>
      <c r="L766" s="3">
        <v>1</v>
      </c>
      <c r="M766" s="3">
        <v>1</v>
      </c>
      <c r="N766" s="3">
        <v>1</v>
      </c>
      <c r="O766" s="3">
        <v>1</v>
      </c>
      <c r="Q766" s="3">
        <v>1</v>
      </c>
      <c r="T766" s="3">
        <v>1</v>
      </c>
      <c r="U766" s="3">
        <v>1</v>
      </c>
      <c r="W766" s="436" t="s">
        <v>2984</v>
      </c>
      <c r="X766" s="436" t="s">
        <v>2984</v>
      </c>
      <c r="Z766" s="5"/>
      <c r="AA766" s="6" t="s">
        <v>4151</v>
      </c>
      <c r="AB766" s="6" t="s">
        <v>4145</v>
      </c>
      <c r="AD766" s="230" t="s">
        <v>2994</v>
      </c>
      <c r="AE766" s="6">
        <v>2009</v>
      </c>
      <c r="AF766" s="6" t="s">
        <v>4146</v>
      </c>
      <c r="AI766" s="576" t="s">
        <v>3238</v>
      </c>
      <c r="AK766" s="1364" t="s">
        <v>4162</v>
      </c>
      <c r="AL766" s="4">
        <v>0.3</v>
      </c>
      <c r="AN766" s="4">
        <v>1.3</v>
      </c>
      <c r="AP766" s="4" t="s">
        <v>4163</v>
      </c>
      <c r="AR766" s="4" t="s">
        <v>4164</v>
      </c>
      <c r="AV766" s="4"/>
      <c r="AX766" s="6"/>
      <c r="AZ766" s="52"/>
      <c r="BA766" s="52"/>
      <c r="BB766" s="970"/>
      <c r="BH766" s="11" t="s">
        <v>4165</v>
      </c>
      <c r="BI766" s="3">
        <v>-7.3999999999999995</v>
      </c>
      <c r="BK766" s="13">
        <v>10</v>
      </c>
      <c r="BM766" s="3">
        <v>10</v>
      </c>
      <c r="BQ766" s="11" t="s">
        <v>4158</v>
      </c>
      <c r="BR766" s="4">
        <v>69.230769230769241</v>
      </c>
      <c r="BT766" s="14">
        <v>20</v>
      </c>
      <c r="BZ766" s="11" t="s">
        <v>4166</v>
      </c>
      <c r="CA766" s="4">
        <v>2.1</v>
      </c>
      <c r="CC766" s="14">
        <v>30</v>
      </c>
      <c r="CP766" s="6" t="s">
        <v>4165</v>
      </c>
      <c r="CQ766" s="4">
        <v>-7.3999999999999995</v>
      </c>
      <c r="CV766" s="13">
        <v>1</v>
      </c>
    </row>
    <row r="767" spans="1:102" s="298" customFormat="1" ht="60" x14ac:dyDescent="0.25">
      <c r="A767" s="228">
        <v>1247</v>
      </c>
      <c r="B767" s="228">
        <v>1247</v>
      </c>
      <c r="C767" s="21">
        <v>124702</v>
      </c>
      <c r="D767" s="931" t="s">
        <v>4161</v>
      </c>
      <c r="E767" s="313" t="s">
        <v>4150</v>
      </c>
      <c r="F767" s="750"/>
      <c r="G767" s="388">
        <v>80</v>
      </c>
      <c r="H767" s="228">
        <v>80</v>
      </c>
      <c r="I767" s="783" t="s">
        <v>1101</v>
      </c>
      <c r="J767" s="228"/>
      <c r="K767" s="228">
        <v>1</v>
      </c>
      <c r="L767" s="228">
        <v>1</v>
      </c>
      <c r="M767" s="228"/>
      <c r="N767" s="228"/>
      <c r="O767" s="228"/>
      <c r="P767" s="228"/>
      <c r="Q767" s="228">
        <v>1</v>
      </c>
      <c r="R767" s="228"/>
      <c r="S767" s="228"/>
      <c r="T767" s="228"/>
      <c r="U767" s="228">
        <v>1</v>
      </c>
      <c r="V767" s="671"/>
      <c r="W767" s="734" t="s">
        <v>2984</v>
      </c>
      <c r="X767" s="734" t="s">
        <v>2984</v>
      </c>
      <c r="Y767" s="1283"/>
      <c r="Z767" s="303"/>
      <c r="AA767" s="280" t="s">
        <v>4021</v>
      </c>
      <c r="AB767" s="280"/>
      <c r="AC767" s="280"/>
      <c r="AD767" s="357" t="s">
        <v>2994</v>
      </c>
      <c r="AE767" s="280">
        <v>2009</v>
      </c>
      <c r="AF767" s="280" t="s">
        <v>4146</v>
      </c>
      <c r="AG767" s="297"/>
      <c r="AH767" s="297"/>
      <c r="AI767" s="843" t="s">
        <v>3238</v>
      </c>
      <c r="AJ767" s="296"/>
      <c r="AK767" s="280" t="s">
        <v>4167</v>
      </c>
      <c r="AL767" s="297">
        <v>0.3</v>
      </c>
      <c r="AM767" s="297"/>
      <c r="AN767" s="297">
        <v>1.3</v>
      </c>
      <c r="AO767" s="297"/>
      <c r="AP767" s="297" t="s">
        <v>4163</v>
      </c>
      <c r="AQ767" s="297"/>
      <c r="AR767" s="297" t="s">
        <v>4164</v>
      </c>
      <c r="AS767" s="297"/>
      <c r="AT767" s="297"/>
      <c r="AU767" s="297"/>
      <c r="AV767" s="297"/>
      <c r="AW767" s="297"/>
      <c r="AX767" s="280"/>
      <c r="AY767" s="297"/>
      <c r="AZ767" s="297"/>
      <c r="BA767" s="297"/>
      <c r="BB767" s="972"/>
      <c r="BC767" s="228"/>
      <c r="BD767" s="1186">
        <v>1</v>
      </c>
      <c r="BE767" s="295"/>
      <c r="BF767" s="228"/>
      <c r="BG767" s="749"/>
      <c r="BH767" s="302" t="s">
        <v>4168</v>
      </c>
      <c r="BI767" s="228">
        <v>0.3</v>
      </c>
      <c r="BJ767" s="749"/>
      <c r="BK767" s="294">
        <v>10</v>
      </c>
      <c r="BL767" s="228"/>
      <c r="BM767" s="228">
        <v>10</v>
      </c>
      <c r="BN767" s="295"/>
      <c r="BO767" s="302"/>
      <c r="BP767" s="302"/>
      <c r="BQ767" s="302"/>
      <c r="BR767" s="297"/>
      <c r="BS767" s="302"/>
      <c r="BT767" s="750"/>
      <c r="BU767" s="297"/>
      <c r="BV767" s="297"/>
      <c r="BW767" s="295"/>
      <c r="BX767" s="297"/>
      <c r="BY767" s="302"/>
      <c r="BZ767" s="302"/>
      <c r="CA767" s="297"/>
      <c r="CB767" s="302"/>
      <c r="CC767" s="750">
        <v>30</v>
      </c>
      <c r="CD767" s="297"/>
      <c r="CE767" s="297"/>
      <c r="CF767" s="295"/>
      <c r="CG767" s="297"/>
      <c r="CH767" s="302"/>
      <c r="CI767" s="280"/>
      <c r="CJ767" s="297"/>
      <c r="CK767" s="302"/>
      <c r="CL767" s="750"/>
      <c r="CM767" s="297"/>
      <c r="CN767" s="297"/>
      <c r="CP767" s="280" t="s">
        <v>4168</v>
      </c>
      <c r="CQ767" s="297">
        <v>0.3</v>
      </c>
      <c r="CR767" s="297"/>
      <c r="CS767" s="280"/>
      <c r="CT767" s="297"/>
      <c r="CU767" s="297"/>
      <c r="CV767" s="294">
        <v>1</v>
      </c>
      <c r="CW767" s="228"/>
      <c r="CX767" s="228"/>
    </row>
    <row r="768" spans="1:102" ht="150" x14ac:dyDescent="0.25">
      <c r="A768" s="3">
        <v>1247</v>
      </c>
      <c r="B768" s="3">
        <v>1247</v>
      </c>
      <c r="C768" s="21">
        <v>124703</v>
      </c>
      <c r="D768" s="925" t="s">
        <v>4154</v>
      </c>
      <c r="E768" s="64" t="s">
        <v>4142</v>
      </c>
      <c r="G768" s="370">
        <v>85</v>
      </c>
      <c r="H768" s="3">
        <v>85</v>
      </c>
      <c r="I768" s="782" t="s">
        <v>1101</v>
      </c>
      <c r="J768" s="3">
        <v>1</v>
      </c>
      <c r="K768" s="3">
        <v>1</v>
      </c>
      <c r="L768" s="3">
        <v>1</v>
      </c>
      <c r="M768" s="3">
        <v>1</v>
      </c>
      <c r="N768" s="3">
        <v>1</v>
      </c>
      <c r="O768" s="3">
        <v>1</v>
      </c>
      <c r="Q768" s="3">
        <v>1</v>
      </c>
      <c r="T768" s="3">
        <v>1</v>
      </c>
      <c r="U768" s="3">
        <v>1</v>
      </c>
      <c r="W768" s="436" t="s">
        <v>2984</v>
      </c>
      <c r="X768" s="436" t="s">
        <v>2984</v>
      </c>
      <c r="Z768" s="5"/>
      <c r="AA768" s="6" t="s">
        <v>4151</v>
      </c>
      <c r="AB768" s="6" t="s">
        <v>4145</v>
      </c>
      <c r="AD768" s="230" t="s">
        <v>2994</v>
      </c>
      <c r="AE768" s="6">
        <v>2009</v>
      </c>
      <c r="AF768" s="6" t="s">
        <v>4146</v>
      </c>
      <c r="AI768" s="576" t="s">
        <v>3238</v>
      </c>
      <c r="AK768" s="1364" t="s">
        <v>4162</v>
      </c>
      <c r="AL768" s="4">
        <v>0.4</v>
      </c>
      <c r="AN768" s="4">
        <v>40</v>
      </c>
      <c r="AP768" s="4" t="s">
        <v>4169</v>
      </c>
      <c r="AR768" s="4" t="s">
        <v>4170</v>
      </c>
      <c r="AV768" s="4"/>
      <c r="AX768" s="6"/>
      <c r="AZ768" s="52"/>
      <c r="BA768" s="52"/>
      <c r="BB768" s="970"/>
      <c r="BH768" s="11" t="s">
        <v>4165</v>
      </c>
      <c r="BI768" s="3">
        <v>-8.6</v>
      </c>
      <c r="BK768" s="13">
        <v>10</v>
      </c>
      <c r="BM768" s="3">
        <v>10</v>
      </c>
      <c r="BQ768" s="11" t="s">
        <v>4158</v>
      </c>
      <c r="BR768" s="4">
        <v>10.250000000000004</v>
      </c>
      <c r="BT768" s="14">
        <v>20</v>
      </c>
      <c r="BZ768" s="11" t="s">
        <v>4166</v>
      </c>
      <c r="CA768" s="4">
        <v>538.70000000000005</v>
      </c>
      <c r="CC768" s="14">
        <v>30</v>
      </c>
      <c r="CP768" s="6" t="s">
        <v>4165</v>
      </c>
      <c r="CQ768" s="4">
        <v>-8.6</v>
      </c>
      <c r="CV768" s="13">
        <v>1</v>
      </c>
    </row>
    <row r="769" spans="1:102" s="298" customFormat="1" ht="60" x14ac:dyDescent="0.25">
      <c r="A769" s="228">
        <v>1247</v>
      </c>
      <c r="B769" s="228">
        <v>1247</v>
      </c>
      <c r="C769" s="21">
        <v>124703</v>
      </c>
      <c r="D769" s="931" t="s">
        <v>4161</v>
      </c>
      <c r="E769" s="313" t="s">
        <v>4150</v>
      </c>
      <c r="F769" s="750"/>
      <c r="G769" s="388">
        <v>80</v>
      </c>
      <c r="H769" s="228">
        <v>80</v>
      </c>
      <c r="I769" s="783" t="s">
        <v>1101</v>
      </c>
      <c r="J769" s="228"/>
      <c r="K769" s="228">
        <v>1</v>
      </c>
      <c r="L769" s="228">
        <v>1</v>
      </c>
      <c r="M769" s="228"/>
      <c r="N769" s="228"/>
      <c r="O769" s="228"/>
      <c r="P769" s="228"/>
      <c r="Q769" s="228">
        <v>1</v>
      </c>
      <c r="R769" s="228"/>
      <c r="S769" s="228"/>
      <c r="T769" s="228"/>
      <c r="U769" s="228">
        <v>1</v>
      </c>
      <c r="V769" s="671"/>
      <c r="W769" s="734" t="s">
        <v>2984</v>
      </c>
      <c r="X769" s="734" t="s">
        <v>2984</v>
      </c>
      <c r="Y769" s="1283"/>
      <c r="Z769" s="303"/>
      <c r="AA769" s="280" t="s">
        <v>4021</v>
      </c>
      <c r="AB769" s="280"/>
      <c r="AC769" s="280"/>
      <c r="AD769" s="357" t="s">
        <v>2994</v>
      </c>
      <c r="AE769" s="280">
        <v>2009</v>
      </c>
      <c r="AF769" s="280" t="s">
        <v>4146</v>
      </c>
      <c r="AG769" s="297"/>
      <c r="AH769" s="297"/>
      <c r="AI769" s="843" t="s">
        <v>3238</v>
      </c>
      <c r="AJ769" s="296"/>
      <c r="AK769" s="280" t="s">
        <v>4171</v>
      </c>
      <c r="AL769" s="297">
        <v>0.4</v>
      </c>
      <c r="AM769" s="297"/>
      <c r="AN769" s="297">
        <v>40</v>
      </c>
      <c r="AO769" s="297"/>
      <c r="AP769" s="297" t="s">
        <v>4169</v>
      </c>
      <c r="AQ769" s="297"/>
      <c r="AR769" s="297" t="s">
        <v>4170</v>
      </c>
      <c r="AS769" s="297"/>
      <c r="AT769" s="297"/>
      <c r="AU769" s="297"/>
      <c r="AV769" s="297"/>
      <c r="AW769" s="297"/>
      <c r="AX769" s="280"/>
      <c r="AY769" s="297"/>
      <c r="AZ769" s="297"/>
      <c r="BA769" s="297"/>
      <c r="BB769" s="972"/>
      <c r="BC769" s="228"/>
      <c r="BD769" s="1186">
        <v>1</v>
      </c>
      <c r="BE769" s="295"/>
      <c r="BF769" s="228"/>
      <c r="BG769" s="749"/>
      <c r="BH769" s="302" t="s">
        <v>4168</v>
      </c>
      <c r="BI769" s="228">
        <v>0.4</v>
      </c>
      <c r="BJ769" s="749"/>
      <c r="BK769" s="294">
        <v>10</v>
      </c>
      <c r="BL769" s="228"/>
      <c r="BM769" s="228">
        <v>10</v>
      </c>
      <c r="BN769" s="295"/>
      <c r="BO769" s="302"/>
      <c r="BP769" s="302"/>
      <c r="BQ769" s="302"/>
      <c r="BR769" s="297"/>
      <c r="BS769" s="302"/>
      <c r="BT769" s="750"/>
      <c r="BU769" s="297"/>
      <c r="BV769" s="297"/>
      <c r="BW769" s="295"/>
      <c r="BX769" s="297"/>
      <c r="BY769" s="302"/>
      <c r="BZ769" s="302"/>
      <c r="CA769" s="297"/>
      <c r="CB769" s="302"/>
      <c r="CC769" s="750">
        <v>30</v>
      </c>
      <c r="CD769" s="297"/>
      <c r="CE769" s="297"/>
      <c r="CF769" s="295"/>
      <c r="CG769" s="297"/>
      <c r="CH769" s="302"/>
      <c r="CI769" s="280"/>
      <c r="CJ769" s="297"/>
      <c r="CK769" s="302"/>
      <c r="CL769" s="750"/>
      <c r="CM769" s="297"/>
      <c r="CN769" s="297"/>
      <c r="CP769" s="297" t="s">
        <v>4168</v>
      </c>
      <c r="CQ769" s="297">
        <v>0.4</v>
      </c>
      <c r="CR769" s="297"/>
      <c r="CS769" s="280"/>
      <c r="CT769" s="297"/>
      <c r="CU769" s="297"/>
      <c r="CV769" s="294">
        <v>1</v>
      </c>
      <c r="CW769" s="228"/>
      <c r="CX769" s="228"/>
    </row>
    <row r="770" spans="1:102" ht="165" x14ac:dyDescent="0.25">
      <c r="A770" s="3">
        <v>1283</v>
      </c>
      <c r="B770" s="3">
        <v>1283</v>
      </c>
      <c r="C770" s="21">
        <v>1283</v>
      </c>
      <c r="D770" s="925" t="s">
        <v>4172</v>
      </c>
      <c r="E770" s="64" t="s">
        <v>4173</v>
      </c>
      <c r="G770" s="370">
        <v>109</v>
      </c>
      <c r="H770" s="3">
        <v>109</v>
      </c>
      <c r="I770" s="782" t="s">
        <v>1101</v>
      </c>
      <c r="J770" s="3">
        <v>1</v>
      </c>
      <c r="K770" s="3">
        <v>1</v>
      </c>
      <c r="L770" s="3">
        <v>1</v>
      </c>
      <c r="M770" s="3">
        <v>1</v>
      </c>
      <c r="N770" s="3">
        <v>1</v>
      </c>
      <c r="T770" s="3">
        <v>1</v>
      </c>
      <c r="U770" s="3">
        <v>1</v>
      </c>
      <c r="W770" s="436" t="s">
        <v>2984</v>
      </c>
      <c r="X770" s="436" t="s">
        <v>2984</v>
      </c>
      <c r="Z770" s="5"/>
      <c r="AA770" s="6" t="s">
        <v>4174</v>
      </c>
      <c r="AD770" s="230" t="s">
        <v>1853</v>
      </c>
      <c r="AE770" s="6">
        <v>2011</v>
      </c>
      <c r="AF770" s="6">
        <v>2012</v>
      </c>
      <c r="AG770" s="4">
        <v>1</v>
      </c>
      <c r="AI770" s="833" t="s">
        <v>2967</v>
      </c>
      <c r="AK770" s="6" t="s">
        <v>4175</v>
      </c>
      <c r="AL770" s="4">
        <v>100</v>
      </c>
      <c r="AV770" s="4"/>
      <c r="AX770" s="6"/>
      <c r="AZ770" s="4"/>
      <c r="BA770" s="4"/>
      <c r="BB770" s="970"/>
      <c r="BQ770" s="11" t="s">
        <v>4176</v>
      </c>
      <c r="BR770" s="4">
        <v>30</v>
      </c>
      <c r="BV770" s="4">
        <v>20</v>
      </c>
    </row>
    <row r="771" spans="1:102" ht="156.75" customHeight="1" x14ac:dyDescent="0.25">
      <c r="A771" s="3">
        <v>1283</v>
      </c>
      <c r="B771" s="3">
        <v>1283</v>
      </c>
      <c r="C771" s="21">
        <v>1283</v>
      </c>
      <c r="D771" s="925" t="s">
        <v>4177</v>
      </c>
      <c r="E771" s="64" t="s">
        <v>4178</v>
      </c>
      <c r="G771" s="370">
        <v>109</v>
      </c>
      <c r="H771" s="3">
        <v>109</v>
      </c>
      <c r="I771" s="782" t="s">
        <v>1101</v>
      </c>
      <c r="J771" s="3">
        <v>1</v>
      </c>
      <c r="K771" s="3">
        <v>1</v>
      </c>
      <c r="L771" s="3">
        <v>1</v>
      </c>
      <c r="M771" s="3">
        <v>1</v>
      </c>
      <c r="N771" s="3">
        <v>1</v>
      </c>
      <c r="T771" s="3">
        <v>1</v>
      </c>
      <c r="U771" s="3">
        <v>1</v>
      </c>
      <c r="W771" s="436" t="s">
        <v>2984</v>
      </c>
      <c r="X771" s="436" t="s">
        <v>2984</v>
      </c>
      <c r="Z771" s="5"/>
      <c r="AA771" s="6" t="s">
        <v>4174</v>
      </c>
      <c r="AD771" s="230" t="s">
        <v>1853</v>
      </c>
      <c r="AE771" s="6">
        <v>2011</v>
      </c>
      <c r="AF771" s="6">
        <v>2012</v>
      </c>
      <c r="AG771" s="4">
        <v>1</v>
      </c>
      <c r="AI771" s="833" t="s">
        <v>2967</v>
      </c>
      <c r="AK771" s="6" t="s">
        <v>4179</v>
      </c>
      <c r="AL771" s="4">
        <v>100</v>
      </c>
      <c r="AV771" s="4"/>
      <c r="AX771" s="6"/>
      <c r="AZ771" s="4"/>
      <c r="BA771" s="4"/>
      <c r="BB771" s="970"/>
      <c r="BQ771" s="11" t="s">
        <v>4176</v>
      </c>
      <c r="BR771" s="4">
        <v>36</v>
      </c>
      <c r="BV771" s="4">
        <v>20</v>
      </c>
    </row>
    <row r="772" spans="1:102" ht="75" x14ac:dyDescent="0.25">
      <c r="A772" s="3">
        <v>1283</v>
      </c>
      <c r="B772" s="3">
        <v>1283</v>
      </c>
      <c r="C772" s="21">
        <v>1283</v>
      </c>
      <c r="D772" s="925" t="s">
        <v>4180</v>
      </c>
      <c r="E772" s="64" t="s">
        <v>4181</v>
      </c>
      <c r="G772" s="370">
        <v>4</v>
      </c>
      <c r="H772" s="3">
        <v>44</v>
      </c>
      <c r="I772" s="782" t="s">
        <v>1101</v>
      </c>
      <c r="J772" s="3">
        <v>1</v>
      </c>
      <c r="W772" s="436" t="s">
        <v>2984</v>
      </c>
      <c r="X772" s="436" t="s">
        <v>2984</v>
      </c>
      <c r="Z772" s="5"/>
      <c r="AA772" s="6" t="s">
        <v>4182</v>
      </c>
      <c r="AD772" s="230" t="s">
        <v>1853</v>
      </c>
      <c r="AE772" s="6">
        <v>2011</v>
      </c>
      <c r="AF772" s="6">
        <v>2012</v>
      </c>
      <c r="AG772" s="4">
        <v>1</v>
      </c>
      <c r="AI772" s="833" t="s">
        <v>2967</v>
      </c>
      <c r="AK772" s="6" t="s">
        <v>4179</v>
      </c>
      <c r="AL772" s="4">
        <v>100</v>
      </c>
      <c r="AV772" s="4"/>
      <c r="AX772" s="6"/>
      <c r="AZ772" s="4"/>
      <c r="BA772" s="4"/>
      <c r="BB772" s="970"/>
      <c r="BQ772" s="11" t="s">
        <v>4176</v>
      </c>
      <c r="BR772" s="4">
        <v>9</v>
      </c>
      <c r="BV772" s="4">
        <v>20</v>
      </c>
    </row>
    <row r="773" spans="1:102" ht="75" x14ac:dyDescent="0.25">
      <c r="A773" s="3">
        <v>1283</v>
      </c>
      <c r="B773" s="3">
        <v>1283</v>
      </c>
      <c r="C773" s="21">
        <v>1283</v>
      </c>
      <c r="D773" s="925" t="s">
        <v>4183</v>
      </c>
      <c r="E773" s="64" t="s">
        <v>4184</v>
      </c>
      <c r="G773" s="370">
        <v>130</v>
      </c>
      <c r="H773" s="3">
        <v>130</v>
      </c>
      <c r="I773" s="782" t="s">
        <v>1101</v>
      </c>
      <c r="J773" s="3">
        <v>1</v>
      </c>
      <c r="K773" s="3">
        <v>1</v>
      </c>
      <c r="L773" s="3">
        <v>1</v>
      </c>
      <c r="M773" s="3">
        <v>1</v>
      </c>
      <c r="N773" s="3">
        <v>1</v>
      </c>
      <c r="T773" s="3">
        <v>1</v>
      </c>
      <c r="U773" s="3">
        <v>1</v>
      </c>
      <c r="W773" s="436" t="s">
        <v>2984</v>
      </c>
      <c r="X773" s="436" t="s">
        <v>2984</v>
      </c>
      <c r="Z773" s="5"/>
      <c r="AA773" s="6" t="s">
        <v>4185</v>
      </c>
      <c r="AD773" s="230" t="s">
        <v>1853</v>
      </c>
      <c r="AE773" s="6">
        <v>2011</v>
      </c>
      <c r="AF773" s="6">
        <v>2012</v>
      </c>
      <c r="AG773" s="4">
        <v>1</v>
      </c>
      <c r="AI773" s="833" t="s">
        <v>2967</v>
      </c>
      <c r="AK773" s="6" t="s">
        <v>4179</v>
      </c>
      <c r="AL773" s="4">
        <v>100</v>
      </c>
      <c r="AV773" s="4"/>
      <c r="AX773" s="6"/>
      <c r="AZ773" s="4"/>
      <c r="BA773" s="4"/>
      <c r="BB773" s="970"/>
      <c r="BQ773" s="11" t="s">
        <v>4176</v>
      </c>
      <c r="BR773" s="4">
        <v>27</v>
      </c>
      <c r="BV773" s="4">
        <v>20</v>
      </c>
    </row>
    <row r="774" spans="1:102" s="331" customFormat="1" ht="60" x14ac:dyDescent="0.25">
      <c r="A774" s="269">
        <v>1212</v>
      </c>
      <c r="B774" s="269">
        <v>1212</v>
      </c>
      <c r="C774" s="21">
        <v>121201</v>
      </c>
      <c r="D774" s="928" t="s">
        <v>4186</v>
      </c>
      <c r="E774" s="332" t="s">
        <v>4187</v>
      </c>
      <c r="F774" s="733"/>
      <c r="G774" s="377">
        <v>31</v>
      </c>
      <c r="H774" s="269">
        <v>31</v>
      </c>
      <c r="I774" s="270"/>
      <c r="J774" s="269"/>
      <c r="K774" s="269">
        <v>1</v>
      </c>
      <c r="L774" s="269">
        <v>1</v>
      </c>
      <c r="M774" s="269"/>
      <c r="N774" s="269"/>
      <c r="O774" s="269"/>
      <c r="P774" s="269"/>
      <c r="Q774" s="269">
        <v>1</v>
      </c>
      <c r="R774" s="269"/>
      <c r="S774" s="269"/>
      <c r="T774" s="269">
        <v>1</v>
      </c>
      <c r="U774" s="269">
        <v>1</v>
      </c>
      <c r="V774" s="670"/>
      <c r="W774" s="447" t="s">
        <v>3235</v>
      </c>
      <c r="X774" s="447" t="s">
        <v>3235</v>
      </c>
      <c r="Y774" s="1282"/>
      <c r="Z774" s="324"/>
      <c r="AA774" s="275" t="s">
        <v>4188</v>
      </c>
      <c r="AB774" s="275"/>
      <c r="AC774" s="275"/>
      <c r="AD774" s="690" t="s">
        <v>1727</v>
      </c>
      <c r="AE774" s="275">
        <v>43332</v>
      </c>
      <c r="AF774" s="275">
        <v>43346</v>
      </c>
      <c r="AG774" s="328">
        <v>1</v>
      </c>
      <c r="AH774" s="328"/>
      <c r="AI774" s="844" t="s">
        <v>3145</v>
      </c>
      <c r="AJ774" s="334"/>
      <c r="AK774" s="275" t="s">
        <v>4189</v>
      </c>
      <c r="AL774" s="328">
        <v>4.5999999999999996</v>
      </c>
      <c r="AM774" s="328"/>
      <c r="AN774" s="328"/>
      <c r="AO774" s="328"/>
      <c r="AP774" s="328">
        <v>3.08</v>
      </c>
      <c r="AQ774" s="328"/>
      <c r="AR774" s="328">
        <v>3.7</v>
      </c>
      <c r="AS774" s="328"/>
      <c r="AT774" s="328"/>
      <c r="AU774" s="328"/>
      <c r="AV774" s="328"/>
      <c r="AW774" s="328"/>
      <c r="AX774" s="275"/>
      <c r="AY774" s="328"/>
      <c r="AZ774" s="328"/>
      <c r="BA774" s="328"/>
      <c r="BB774" s="971"/>
      <c r="BC774" s="269"/>
      <c r="BD774" s="1183">
        <v>1</v>
      </c>
      <c r="BE774" s="326"/>
      <c r="BF774" s="269"/>
      <c r="BG774" s="748"/>
      <c r="BH774" s="327" t="s">
        <v>4190</v>
      </c>
      <c r="BI774" s="269">
        <v>0.43478260869566226</v>
      </c>
      <c r="BJ774" s="748"/>
      <c r="BK774" s="325">
        <v>10</v>
      </c>
      <c r="BL774" s="269"/>
      <c r="BM774" s="269"/>
      <c r="BN774" s="326"/>
      <c r="BO774" s="327"/>
      <c r="BP774" s="327"/>
      <c r="BQ774" s="327"/>
      <c r="BR774" s="328"/>
      <c r="BS774" s="327"/>
      <c r="BT774" s="733"/>
      <c r="BU774" s="328"/>
      <c r="BV774" s="328"/>
      <c r="BW774" s="326"/>
      <c r="BX774" s="328"/>
      <c r="BY774" s="327"/>
      <c r="BZ774" s="327"/>
      <c r="CA774" s="328"/>
      <c r="CB774" s="327"/>
      <c r="CC774" s="733">
        <v>3</v>
      </c>
      <c r="CD774" s="328"/>
      <c r="CE774" s="328">
        <v>3</v>
      </c>
      <c r="CF774" s="326"/>
      <c r="CG774" s="328"/>
      <c r="CH774" s="327"/>
      <c r="CI774" s="275" t="s">
        <v>4191</v>
      </c>
      <c r="CJ774" s="328">
        <v>0</v>
      </c>
      <c r="CK774" s="327"/>
      <c r="CL774" s="733">
        <v>40</v>
      </c>
      <c r="CM774" s="328"/>
      <c r="CN774" s="328">
        <v>40</v>
      </c>
      <c r="CP774" s="327"/>
      <c r="CQ774" s="269"/>
      <c r="CR774" s="328"/>
      <c r="CS774" s="275"/>
      <c r="CT774" s="328"/>
      <c r="CU774" s="328"/>
      <c r="CV774" s="325"/>
      <c r="CW774" s="269"/>
      <c r="CX774" s="269">
        <v>2</v>
      </c>
    </row>
    <row r="775" spans="1:102" s="331" customFormat="1" ht="75" x14ac:dyDescent="0.25">
      <c r="A775" s="269">
        <v>1212</v>
      </c>
      <c r="B775" s="269">
        <v>1212</v>
      </c>
      <c r="C775" s="21">
        <v>121202</v>
      </c>
      <c r="D775" s="928" t="s">
        <v>4192</v>
      </c>
      <c r="E775" s="332" t="s">
        <v>4193</v>
      </c>
      <c r="F775" s="733"/>
      <c r="G775" s="377">
        <v>31</v>
      </c>
      <c r="H775" s="822" t="s">
        <v>4194</v>
      </c>
      <c r="I775" s="270"/>
      <c r="J775" s="269"/>
      <c r="K775" s="269">
        <v>1</v>
      </c>
      <c r="L775" s="269">
        <v>1</v>
      </c>
      <c r="M775" s="269"/>
      <c r="N775" s="269"/>
      <c r="O775" s="269"/>
      <c r="P775" s="269"/>
      <c r="Q775" s="269">
        <v>1</v>
      </c>
      <c r="R775" s="269"/>
      <c r="S775" s="269"/>
      <c r="T775" s="269">
        <v>1</v>
      </c>
      <c r="U775" s="269">
        <v>1</v>
      </c>
      <c r="V775" s="670"/>
      <c r="W775" s="447" t="s">
        <v>3235</v>
      </c>
      <c r="X775" s="447" t="s">
        <v>3235</v>
      </c>
      <c r="Y775" s="1282"/>
      <c r="Z775" s="324"/>
      <c r="AA775" s="275" t="s">
        <v>4188</v>
      </c>
      <c r="AB775" s="275"/>
      <c r="AC775" s="275"/>
      <c r="AD775" s="690" t="s">
        <v>4195</v>
      </c>
      <c r="AE775" s="275">
        <v>43332</v>
      </c>
      <c r="AF775" s="275">
        <v>43954</v>
      </c>
      <c r="AG775" s="328">
        <v>1</v>
      </c>
      <c r="AH775" s="328"/>
      <c r="AI775" s="844" t="s">
        <v>3145</v>
      </c>
      <c r="AJ775" s="334"/>
      <c r="AK775" s="275" t="s">
        <v>4196</v>
      </c>
      <c r="AL775" s="328">
        <v>4.5999999999999996</v>
      </c>
      <c r="AM775" s="328"/>
      <c r="AN775" s="328"/>
      <c r="AO775" s="328"/>
      <c r="AP775" s="328">
        <v>3.08</v>
      </c>
      <c r="AQ775" s="328"/>
      <c r="AR775" s="328">
        <v>3.7</v>
      </c>
      <c r="AS775" s="328"/>
      <c r="AT775" s="328"/>
      <c r="AU775" s="328"/>
      <c r="AV775" s="328"/>
      <c r="AW775" s="328"/>
      <c r="AX775" s="275"/>
      <c r="AY775" s="328"/>
      <c r="AZ775" s="328"/>
      <c r="BA775" s="328"/>
      <c r="BB775" s="971"/>
      <c r="BC775" s="269"/>
      <c r="BD775" s="1183">
        <v>1</v>
      </c>
      <c r="BE775" s="326"/>
      <c r="BF775" s="269"/>
      <c r="BG775" s="748"/>
      <c r="BH775" s="327" t="s">
        <v>4197</v>
      </c>
      <c r="BI775" s="269">
        <v>13.043478260869579</v>
      </c>
      <c r="BJ775" s="748"/>
      <c r="BK775" s="325">
        <v>10</v>
      </c>
      <c r="BL775" s="269"/>
      <c r="BM775" s="269"/>
      <c r="BN775" s="326"/>
      <c r="BO775" s="327"/>
      <c r="BP775" s="327"/>
      <c r="BQ775" s="327"/>
      <c r="BR775" s="328"/>
      <c r="BS775" s="327"/>
      <c r="BT775" s="733"/>
      <c r="BU775" s="328"/>
      <c r="BV775" s="328"/>
      <c r="BW775" s="326"/>
      <c r="BX775" s="328"/>
      <c r="BY775" s="327"/>
      <c r="BZ775" s="327"/>
      <c r="CA775" s="328"/>
      <c r="CB775" s="327"/>
      <c r="CC775" s="733">
        <v>3</v>
      </c>
      <c r="CD775" s="328"/>
      <c r="CE775" s="328">
        <v>3</v>
      </c>
      <c r="CF775" s="326"/>
      <c r="CG775" s="328"/>
      <c r="CH775" s="327"/>
      <c r="CI775" s="275" t="s">
        <v>4198</v>
      </c>
      <c r="CJ775" s="328">
        <v>-8.1081081081081159</v>
      </c>
      <c r="CK775" s="327"/>
      <c r="CL775" s="733">
        <v>40</v>
      </c>
      <c r="CM775" s="328"/>
      <c r="CN775" s="328">
        <v>40</v>
      </c>
      <c r="CP775" s="327"/>
      <c r="CQ775" s="269"/>
      <c r="CR775" s="328"/>
      <c r="CS775" s="275"/>
      <c r="CT775" s="328"/>
      <c r="CU775" s="328"/>
      <c r="CV775" s="325"/>
      <c r="CW775" s="269"/>
      <c r="CX775" s="269">
        <v>2</v>
      </c>
    </row>
    <row r="776" spans="1:102" s="331" customFormat="1" ht="60" x14ac:dyDescent="0.25">
      <c r="A776" s="269">
        <v>1212</v>
      </c>
      <c r="B776" s="269">
        <v>1212</v>
      </c>
      <c r="C776" s="21">
        <v>121203</v>
      </c>
      <c r="D776" s="928" t="s">
        <v>4199</v>
      </c>
      <c r="E776" s="332" t="s">
        <v>4200</v>
      </c>
      <c r="F776" s="733"/>
      <c r="G776" s="377">
        <v>31</v>
      </c>
      <c r="H776" s="269">
        <v>31</v>
      </c>
      <c r="I776" s="270"/>
      <c r="J776" s="269"/>
      <c r="K776" s="269">
        <v>1</v>
      </c>
      <c r="L776" s="269">
        <v>1</v>
      </c>
      <c r="M776" s="269"/>
      <c r="N776" s="269"/>
      <c r="O776" s="269"/>
      <c r="P776" s="269"/>
      <c r="Q776" s="269">
        <v>1</v>
      </c>
      <c r="R776" s="269"/>
      <c r="S776" s="269"/>
      <c r="T776" s="269">
        <v>1</v>
      </c>
      <c r="U776" s="269">
        <v>1</v>
      </c>
      <c r="V776" s="670"/>
      <c r="W776" s="447" t="s">
        <v>3235</v>
      </c>
      <c r="X776" s="447" t="s">
        <v>3235</v>
      </c>
      <c r="Y776" s="1282"/>
      <c r="Z776" s="324"/>
      <c r="AA776" s="275" t="s">
        <v>4188</v>
      </c>
      <c r="AB776" s="275"/>
      <c r="AC776" s="275"/>
      <c r="AD776" s="690" t="s">
        <v>1727</v>
      </c>
      <c r="AE776" s="275">
        <v>43332</v>
      </c>
      <c r="AF776" s="275">
        <v>43345</v>
      </c>
      <c r="AG776" s="328">
        <v>1</v>
      </c>
      <c r="AH776" s="328"/>
      <c r="AI776" s="844" t="s">
        <v>3145</v>
      </c>
      <c r="AJ776" s="334"/>
      <c r="AK776" s="275" t="s">
        <v>4201</v>
      </c>
      <c r="AL776" s="328">
        <v>4.46</v>
      </c>
      <c r="AM776" s="328"/>
      <c r="AN776" s="328"/>
      <c r="AO776" s="328"/>
      <c r="AP776" s="328">
        <v>2.95</v>
      </c>
      <c r="AQ776" s="328"/>
      <c r="AR776" s="328">
        <v>5.32</v>
      </c>
      <c r="AS776" s="328"/>
      <c r="AT776" s="328"/>
      <c r="AU776" s="328"/>
      <c r="AV776" s="328"/>
      <c r="AW776" s="328"/>
      <c r="AX776" s="275"/>
      <c r="AY776" s="328"/>
      <c r="AZ776" s="328"/>
      <c r="BA776" s="328"/>
      <c r="BB776" s="971"/>
      <c r="BC776" s="269"/>
      <c r="BD776" s="1183">
        <v>1</v>
      </c>
      <c r="BE776" s="326"/>
      <c r="BF776" s="269"/>
      <c r="BG776" s="748"/>
      <c r="BH776" s="327" t="s">
        <v>4202</v>
      </c>
      <c r="BI776" s="269">
        <v>0.67264573991031951</v>
      </c>
      <c r="BJ776" s="748"/>
      <c r="BK776" s="325">
        <v>10</v>
      </c>
      <c r="BL776" s="269"/>
      <c r="BM776" s="269"/>
      <c r="BN776" s="326"/>
      <c r="BO776" s="327"/>
      <c r="BP776" s="327"/>
      <c r="BQ776" s="327"/>
      <c r="BR776" s="328"/>
      <c r="BS776" s="327"/>
      <c r="BT776" s="733"/>
      <c r="BU776" s="328"/>
      <c r="BV776" s="328"/>
      <c r="BW776" s="326"/>
      <c r="BX776" s="328"/>
      <c r="BY776" s="327"/>
      <c r="BZ776" s="327"/>
      <c r="CA776" s="328"/>
      <c r="CB776" s="327"/>
      <c r="CC776" s="733">
        <v>3</v>
      </c>
      <c r="CD776" s="328"/>
      <c r="CE776" s="328">
        <v>3</v>
      </c>
      <c r="CF776" s="326"/>
      <c r="CG776" s="328"/>
      <c r="CH776" s="327"/>
      <c r="CI776" s="275" t="s">
        <v>4203</v>
      </c>
      <c r="CJ776" s="328">
        <v>-1.1278195488721898</v>
      </c>
      <c r="CK776" s="327"/>
      <c r="CL776" s="733">
        <v>40</v>
      </c>
      <c r="CM776" s="328"/>
      <c r="CN776" s="328">
        <v>40</v>
      </c>
      <c r="CP776" s="327"/>
      <c r="CQ776" s="269"/>
      <c r="CR776" s="328"/>
      <c r="CS776" s="275"/>
      <c r="CT776" s="328"/>
      <c r="CU776" s="328"/>
      <c r="CV776" s="325"/>
      <c r="CW776" s="269"/>
      <c r="CX776" s="269">
        <v>2</v>
      </c>
    </row>
    <row r="777" spans="1:102" s="331" customFormat="1" ht="75" x14ac:dyDescent="0.25">
      <c r="A777" s="269">
        <v>1212</v>
      </c>
      <c r="B777" s="269">
        <v>1212</v>
      </c>
      <c r="C777" s="21">
        <v>121204</v>
      </c>
      <c r="D777" s="928" t="s">
        <v>4204</v>
      </c>
      <c r="E777" s="332" t="s">
        <v>4205</v>
      </c>
      <c r="F777" s="733"/>
      <c r="G777" s="377">
        <v>31</v>
      </c>
      <c r="H777" s="822" t="s">
        <v>4194</v>
      </c>
      <c r="I777" s="270"/>
      <c r="J777" s="269"/>
      <c r="K777" s="269">
        <v>1</v>
      </c>
      <c r="L777" s="269">
        <v>1</v>
      </c>
      <c r="M777" s="269"/>
      <c r="N777" s="269"/>
      <c r="O777" s="269"/>
      <c r="P777" s="269"/>
      <c r="Q777" s="269">
        <v>1</v>
      </c>
      <c r="R777" s="269"/>
      <c r="S777" s="269"/>
      <c r="T777" s="269">
        <v>1</v>
      </c>
      <c r="U777" s="269">
        <v>1</v>
      </c>
      <c r="V777" s="670"/>
      <c r="W777" s="447" t="s">
        <v>3235</v>
      </c>
      <c r="X777" s="447" t="s">
        <v>3235</v>
      </c>
      <c r="Y777" s="1282"/>
      <c r="Z777" s="324"/>
      <c r="AA777" s="275" t="s">
        <v>4188</v>
      </c>
      <c r="AB777" s="275"/>
      <c r="AC777" s="275"/>
      <c r="AD777" s="690" t="s">
        <v>4195</v>
      </c>
      <c r="AE777" s="275">
        <v>43332</v>
      </c>
      <c r="AF777" s="275">
        <v>43954</v>
      </c>
      <c r="AG777" s="328">
        <v>1</v>
      </c>
      <c r="AH777" s="328"/>
      <c r="AI777" s="844" t="s">
        <v>3145</v>
      </c>
      <c r="AJ777" s="334"/>
      <c r="AK777" s="275" t="s">
        <v>4201</v>
      </c>
      <c r="AL777" s="328">
        <v>4.46</v>
      </c>
      <c r="AM777" s="328"/>
      <c r="AN777" s="328"/>
      <c r="AO777" s="328"/>
      <c r="AP777" s="328">
        <v>2.95</v>
      </c>
      <c r="AQ777" s="328"/>
      <c r="AR777" s="328">
        <v>5.32</v>
      </c>
      <c r="AS777" s="328"/>
      <c r="AT777" s="328"/>
      <c r="AU777" s="328"/>
      <c r="AV777" s="328"/>
      <c r="AW777" s="328"/>
      <c r="AX777" s="275"/>
      <c r="AY777" s="328"/>
      <c r="AZ777" s="328"/>
      <c r="BA777" s="328"/>
      <c r="BB777" s="971"/>
      <c r="BC777" s="269"/>
      <c r="BD777" s="1183">
        <v>1</v>
      </c>
      <c r="BE777" s="326"/>
      <c r="BF777" s="269"/>
      <c r="BG777" s="748"/>
      <c r="BH777" s="327" t="s">
        <v>4206</v>
      </c>
      <c r="BI777" s="269">
        <v>-5.8295964125560493</v>
      </c>
      <c r="BJ777" s="748"/>
      <c r="BK777" s="325">
        <v>10</v>
      </c>
      <c r="BL777" s="269"/>
      <c r="BM777" s="269"/>
      <c r="BN777" s="326"/>
      <c r="BO777" s="327"/>
      <c r="BP777" s="327"/>
      <c r="BQ777" s="327"/>
      <c r="BR777" s="328"/>
      <c r="BS777" s="327"/>
      <c r="BT777" s="733"/>
      <c r="BU777" s="328"/>
      <c r="BV777" s="328"/>
      <c r="BW777" s="326"/>
      <c r="BX777" s="328"/>
      <c r="BY777" s="327"/>
      <c r="BZ777" s="327"/>
      <c r="CA777" s="328"/>
      <c r="CB777" s="327"/>
      <c r="CC777" s="733">
        <v>3</v>
      </c>
      <c r="CD777" s="328"/>
      <c r="CE777" s="328">
        <v>3</v>
      </c>
      <c r="CF777" s="326"/>
      <c r="CG777" s="328"/>
      <c r="CH777" s="327"/>
      <c r="CI777" s="275" t="s">
        <v>4207</v>
      </c>
      <c r="CJ777" s="328">
        <v>-13.533834586466176</v>
      </c>
      <c r="CK777" s="327"/>
      <c r="CL777" s="733">
        <v>40</v>
      </c>
      <c r="CM777" s="328"/>
      <c r="CN777" s="328">
        <v>40</v>
      </c>
      <c r="CP777" s="327"/>
      <c r="CQ777" s="269"/>
      <c r="CR777" s="328"/>
      <c r="CS777" s="275"/>
      <c r="CT777" s="328"/>
      <c r="CU777" s="328"/>
      <c r="CV777" s="325"/>
      <c r="CW777" s="269"/>
      <c r="CX777" s="269">
        <v>2</v>
      </c>
    </row>
    <row r="778" spans="1:102" ht="60" x14ac:dyDescent="0.25">
      <c r="A778" s="3">
        <v>1212</v>
      </c>
      <c r="B778" s="3">
        <v>1212</v>
      </c>
      <c r="C778" s="21">
        <v>121201</v>
      </c>
      <c r="D778" s="925" t="s">
        <v>4208</v>
      </c>
      <c r="E778" s="64" t="s">
        <v>4209</v>
      </c>
      <c r="G778" s="370">
        <v>37</v>
      </c>
      <c r="H778" s="3">
        <v>37</v>
      </c>
      <c r="J778" s="3">
        <v>1</v>
      </c>
      <c r="K778" s="3">
        <v>1</v>
      </c>
      <c r="L778" s="3">
        <v>1</v>
      </c>
      <c r="M778" s="3">
        <v>1</v>
      </c>
      <c r="N778" s="3">
        <v>1</v>
      </c>
      <c r="Q778" s="3">
        <v>1</v>
      </c>
      <c r="T778" s="3">
        <v>1</v>
      </c>
      <c r="U778" s="3">
        <v>1</v>
      </c>
      <c r="W778" s="436" t="s">
        <v>3235</v>
      </c>
      <c r="X778" s="436" t="s">
        <v>3235</v>
      </c>
      <c r="Z778" s="5"/>
      <c r="AA778" s="6" t="s">
        <v>4210</v>
      </c>
      <c r="AD778" s="230" t="s">
        <v>1727</v>
      </c>
      <c r="AE778" s="6">
        <v>43332</v>
      </c>
      <c r="AF778" s="6">
        <v>43345</v>
      </c>
      <c r="AG778" s="4">
        <v>1</v>
      </c>
      <c r="AI778" s="576" t="s">
        <v>3145</v>
      </c>
      <c r="AK778" s="6" t="s">
        <v>4196</v>
      </c>
      <c r="AL778" s="4">
        <v>4.62</v>
      </c>
      <c r="AP778" s="4">
        <v>3.11</v>
      </c>
      <c r="AR778" s="4">
        <v>3.72</v>
      </c>
      <c r="AV778" s="4"/>
      <c r="AX778" s="6"/>
      <c r="AZ778" s="4"/>
      <c r="BA778" s="4"/>
      <c r="BB778" s="970"/>
      <c r="BH778" s="11" t="s">
        <v>4211</v>
      </c>
      <c r="BI778" s="3">
        <v>-1.7334839073969717</v>
      </c>
      <c r="BK778" s="13">
        <v>10</v>
      </c>
      <c r="BZ778" s="11" t="s">
        <v>4212</v>
      </c>
      <c r="CA778" s="4">
        <v>0.96463022508039387</v>
      </c>
      <c r="CC778" s="14">
        <v>30</v>
      </c>
      <c r="CE778" s="4">
        <v>30</v>
      </c>
      <c r="CI778" s="6" t="s">
        <v>4213</v>
      </c>
      <c r="CJ778" s="4">
        <v>0.80645161290322054</v>
      </c>
      <c r="CL778" s="14">
        <v>40</v>
      </c>
      <c r="CN778" s="4">
        <v>40</v>
      </c>
      <c r="CP778" s="11"/>
      <c r="CQ778" s="3"/>
      <c r="CX778" s="3">
        <v>2</v>
      </c>
    </row>
    <row r="779" spans="1:102" ht="75" x14ac:dyDescent="0.25">
      <c r="A779" s="3">
        <v>1212</v>
      </c>
      <c r="B779" s="3">
        <v>1212</v>
      </c>
      <c r="C779" s="21">
        <v>121202</v>
      </c>
      <c r="D779" s="925" t="s">
        <v>4208</v>
      </c>
      <c r="E779" s="64" t="s">
        <v>4214</v>
      </c>
      <c r="G779" s="370">
        <v>37</v>
      </c>
      <c r="H779" s="124" t="s">
        <v>4215</v>
      </c>
      <c r="J779" s="3">
        <v>1</v>
      </c>
      <c r="K779" s="3">
        <v>1</v>
      </c>
      <c r="L779" s="3">
        <v>1</v>
      </c>
      <c r="M779" s="3">
        <v>1</v>
      </c>
      <c r="N779" s="3">
        <v>1</v>
      </c>
      <c r="Q779" s="3">
        <v>1</v>
      </c>
      <c r="T779" s="3">
        <v>1</v>
      </c>
      <c r="U779" s="3">
        <v>1</v>
      </c>
      <c r="W779" s="436" t="s">
        <v>3235</v>
      </c>
      <c r="X779" s="436" t="s">
        <v>3235</v>
      </c>
      <c r="Z779" s="5"/>
      <c r="AA779" s="6" t="s">
        <v>4210</v>
      </c>
      <c r="AD779" s="230" t="s">
        <v>4195</v>
      </c>
      <c r="AE779" s="6">
        <v>43332</v>
      </c>
      <c r="AF779" s="6">
        <v>43954</v>
      </c>
      <c r="AG779" s="4">
        <v>1</v>
      </c>
      <c r="AI779" s="576" t="s">
        <v>3145</v>
      </c>
      <c r="AK779" s="6" t="s">
        <v>4196</v>
      </c>
      <c r="AL779" s="4">
        <v>4.62</v>
      </c>
      <c r="AP779" s="4">
        <v>3.11</v>
      </c>
      <c r="AR779" s="4">
        <v>3.72</v>
      </c>
      <c r="AV779" s="4"/>
      <c r="AX779" s="6"/>
      <c r="AZ779" s="4"/>
      <c r="BA779" s="4"/>
      <c r="BB779" s="970"/>
      <c r="BH779" s="11" t="s">
        <v>4216</v>
      </c>
      <c r="BI779" s="3">
        <v>-0.48936570675702207</v>
      </c>
      <c r="BK779" s="13">
        <v>10</v>
      </c>
      <c r="BZ779" s="11" t="s">
        <v>4212</v>
      </c>
      <c r="CA779" s="4">
        <v>-35.691318327974273</v>
      </c>
      <c r="CC779" s="14">
        <v>30</v>
      </c>
      <c r="CE779" s="4">
        <v>30</v>
      </c>
      <c r="CI779" s="6" t="s">
        <v>4217</v>
      </c>
      <c r="CJ779" s="4">
        <v>-5.9139784946236613</v>
      </c>
      <c r="CL779" s="14">
        <v>40</v>
      </c>
      <c r="CN779" s="4">
        <v>40</v>
      </c>
      <c r="CP779" s="11"/>
      <c r="CQ779" s="3"/>
      <c r="CX779" s="3">
        <v>2</v>
      </c>
    </row>
    <row r="780" spans="1:102" ht="60" x14ac:dyDescent="0.25">
      <c r="A780" s="3">
        <v>1212</v>
      </c>
      <c r="B780" s="3">
        <v>1212</v>
      </c>
      <c r="C780" s="21">
        <v>121203</v>
      </c>
      <c r="D780" s="925" t="s">
        <v>4208</v>
      </c>
      <c r="E780" s="64" t="s">
        <v>4218</v>
      </c>
      <c r="G780" s="370">
        <v>37</v>
      </c>
      <c r="H780" s="3">
        <v>37</v>
      </c>
      <c r="J780" s="3">
        <v>1</v>
      </c>
      <c r="K780" s="3">
        <v>1</v>
      </c>
      <c r="L780" s="3">
        <v>1</v>
      </c>
      <c r="M780" s="3">
        <v>1</v>
      </c>
      <c r="N780" s="3">
        <v>1</v>
      </c>
      <c r="Q780" s="3">
        <v>1</v>
      </c>
      <c r="T780" s="3">
        <v>1</v>
      </c>
      <c r="U780" s="3">
        <v>1</v>
      </c>
      <c r="W780" s="436" t="s">
        <v>3235</v>
      </c>
      <c r="X780" s="436" t="s">
        <v>3235</v>
      </c>
      <c r="Z780" s="5"/>
      <c r="AA780" s="6" t="s">
        <v>4210</v>
      </c>
      <c r="AD780" s="230" t="s">
        <v>1727</v>
      </c>
      <c r="AE780" s="6">
        <v>43332</v>
      </c>
      <c r="AF780" s="6">
        <v>43345</v>
      </c>
      <c r="AG780" s="4">
        <v>1</v>
      </c>
      <c r="AI780" s="576" t="s">
        <v>3145</v>
      </c>
      <c r="AK780" s="6" t="s">
        <v>4201</v>
      </c>
      <c r="AL780" s="4">
        <v>4.42</v>
      </c>
      <c r="AP780" s="4">
        <v>2.9</v>
      </c>
      <c r="AR780" s="4">
        <v>5.35</v>
      </c>
      <c r="AV780" s="4"/>
      <c r="AX780" s="6"/>
      <c r="AZ780" s="4"/>
      <c r="BA780" s="4"/>
      <c r="BB780" s="970"/>
      <c r="BH780" s="11" t="s">
        <v>4219</v>
      </c>
      <c r="BI780" s="3">
        <v>-1.1251344276931152</v>
      </c>
      <c r="BK780" s="13">
        <v>10</v>
      </c>
      <c r="BZ780" s="11" t="s">
        <v>4220</v>
      </c>
      <c r="CA780" s="4">
        <v>-2.7586206896551748</v>
      </c>
      <c r="CC780" s="14">
        <v>30</v>
      </c>
      <c r="CE780" s="4">
        <v>30</v>
      </c>
      <c r="CI780" s="6" t="s">
        <v>4221</v>
      </c>
      <c r="CJ780" s="4">
        <v>-3.9252336448598131</v>
      </c>
      <c r="CL780" s="14">
        <v>40</v>
      </c>
      <c r="CN780" s="4">
        <v>40</v>
      </c>
      <c r="CP780" s="11"/>
      <c r="CQ780" s="3"/>
      <c r="CX780" s="3">
        <v>2</v>
      </c>
    </row>
    <row r="781" spans="1:102" ht="75" x14ac:dyDescent="0.25">
      <c r="A781" s="3">
        <v>1212</v>
      </c>
      <c r="B781" s="3">
        <v>1212</v>
      </c>
      <c r="C781" s="21">
        <v>121204</v>
      </c>
      <c r="D781" s="925" t="s">
        <v>4222</v>
      </c>
      <c r="E781" s="64" t="s">
        <v>4223</v>
      </c>
      <c r="G781" s="370">
        <v>37</v>
      </c>
      <c r="H781" s="76" t="s">
        <v>4224</v>
      </c>
      <c r="J781" s="3">
        <v>1</v>
      </c>
      <c r="K781" s="3">
        <v>1</v>
      </c>
      <c r="L781" s="3">
        <v>1</v>
      </c>
      <c r="M781" s="3">
        <v>1</v>
      </c>
      <c r="N781" s="3">
        <v>1</v>
      </c>
      <c r="Q781" s="3">
        <v>1</v>
      </c>
      <c r="T781" s="3">
        <v>1</v>
      </c>
      <c r="U781" s="3">
        <v>1</v>
      </c>
      <c r="W781" s="436" t="s">
        <v>3235</v>
      </c>
      <c r="X781" s="436" t="s">
        <v>3235</v>
      </c>
      <c r="Z781" s="5"/>
      <c r="AA781" s="6" t="s">
        <v>4210</v>
      </c>
      <c r="AD781" s="230" t="s">
        <v>4195</v>
      </c>
      <c r="AE781" s="6">
        <v>43332</v>
      </c>
      <c r="AF781" s="6">
        <v>43954</v>
      </c>
      <c r="AG781" s="4">
        <v>1</v>
      </c>
      <c r="AI781" s="576" t="s">
        <v>3145</v>
      </c>
      <c r="AK781" s="6" t="s">
        <v>4201</v>
      </c>
      <c r="AL781" s="4">
        <v>4.42</v>
      </c>
      <c r="AP781" s="4">
        <v>2.9</v>
      </c>
      <c r="AR781" s="4">
        <v>5.35</v>
      </c>
      <c r="AV781" s="4"/>
      <c r="AX781" s="6"/>
      <c r="AZ781" s="4"/>
      <c r="BA781" s="4"/>
      <c r="BB781" s="970"/>
      <c r="BH781" s="11" t="s">
        <v>4225</v>
      </c>
      <c r="BI781" s="3">
        <v>-1.4102225919688438</v>
      </c>
      <c r="BK781" s="13">
        <v>10</v>
      </c>
      <c r="BZ781" s="11" t="s">
        <v>4220</v>
      </c>
      <c r="CA781" s="4">
        <v>-48.275862068965516</v>
      </c>
      <c r="CC781" s="14">
        <v>30</v>
      </c>
      <c r="CE781" s="4">
        <v>30</v>
      </c>
      <c r="CI781" s="6" t="s">
        <v>4226</v>
      </c>
      <c r="CJ781" s="4">
        <v>-12.149532710280365</v>
      </c>
      <c r="CL781" s="14">
        <v>40</v>
      </c>
      <c r="CN781" s="4">
        <v>40</v>
      </c>
      <c r="CP781" s="11"/>
      <c r="CQ781" s="3"/>
      <c r="CX781" s="3">
        <v>2</v>
      </c>
    </row>
    <row r="782" spans="1:102" ht="60" x14ac:dyDescent="0.25">
      <c r="A782" s="3">
        <v>1212</v>
      </c>
      <c r="B782" s="3">
        <v>1212</v>
      </c>
      <c r="C782" s="21">
        <v>121201</v>
      </c>
      <c r="D782" s="925" t="s">
        <v>4227</v>
      </c>
      <c r="E782" s="64" t="s">
        <v>4228</v>
      </c>
      <c r="G782" s="370">
        <v>39</v>
      </c>
      <c r="H782" s="19">
        <v>39</v>
      </c>
      <c r="J782" s="3">
        <v>1</v>
      </c>
      <c r="K782" s="3">
        <v>1</v>
      </c>
      <c r="L782" s="3">
        <v>1</v>
      </c>
      <c r="M782" s="3">
        <v>1</v>
      </c>
      <c r="N782" s="3">
        <v>1</v>
      </c>
      <c r="Q782" s="3">
        <v>1</v>
      </c>
      <c r="T782" s="3">
        <v>1</v>
      </c>
      <c r="U782" s="3">
        <v>1</v>
      </c>
      <c r="W782" s="436" t="s">
        <v>3235</v>
      </c>
      <c r="X782" s="436" t="s">
        <v>3235</v>
      </c>
      <c r="Z782" s="5"/>
      <c r="AA782" s="6" t="s">
        <v>4229</v>
      </c>
      <c r="AD782" s="230" t="s">
        <v>1727</v>
      </c>
      <c r="AE782" s="6">
        <v>43332</v>
      </c>
      <c r="AF782" s="6">
        <v>43345</v>
      </c>
      <c r="AG782" s="4">
        <v>1</v>
      </c>
      <c r="AI782" s="576" t="s">
        <v>3145</v>
      </c>
      <c r="AK782" s="6" t="s">
        <v>4230</v>
      </c>
      <c r="AL782" s="4">
        <v>4.5599999999999996</v>
      </c>
      <c r="AP782" s="4">
        <v>3.17</v>
      </c>
      <c r="AR782" s="4">
        <v>3.71</v>
      </c>
      <c r="AV782" s="4"/>
      <c r="AX782" s="6"/>
      <c r="AZ782" s="4"/>
      <c r="BA782" s="4"/>
      <c r="BB782" s="970"/>
      <c r="BH782" s="11" t="s">
        <v>4211</v>
      </c>
      <c r="BI782" s="3">
        <v>-9.6453089244851355</v>
      </c>
      <c r="BK782" s="13">
        <v>10</v>
      </c>
      <c r="BZ782" s="11" t="s">
        <v>4212</v>
      </c>
      <c r="CA782" s="4">
        <v>9.7791798107255534</v>
      </c>
      <c r="CC782" s="14">
        <v>30</v>
      </c>
      <c r="CE782" s="4">
        <v>30</v>
      </c>
      <c r="CI782" s="6" t="s">
        <v>4231</v>
      </c>
      <c r="CJ782" s="4">
        <v>10.512129380053899</v>
      </c>
      <c r="CL782" s="14">
        <v>40</v>
      </c>
      <c r="CN782" s="4">
        <v>40</v>
      </c>
      <c r="CP782" s="11"/>
      <c r="CQ782" s="3"/>
      <c r="CX782" s="3">
        <v>2</v>
      </c>
    </row>
    <row r="783" spans="1:102" ht="75" x14ac:dyDescent="0.25">
      <c r="A783" s="3">
        <v>1212</v>
      </c>
      <c r="B783" s="3">
        <v>1212</v>
      </c>
      <c r="C783" s="21">
        <v>121202</v>
      </c>
      <c r="D783" s="925" t="s">
        <v>4208</v>
      </c>
      <c r="E783" s="64" t="s">
        <v>4232</v>
      </c>
      <c r="G783" s="370">
        <v>39</v>
      </c>
      <c r="H783" s="76" t="s">
        <v>4233</v>
      </c>
      <c r="J783" s="3">
        <v>1</v>
      </c>
      <c r="K783" s="3">
        <v>1</v>
      </c>
      <c r="L783" s="3">
        <v>1</v>
      </c>
      <c r="M783" s="3">
        <v>1</v>
      </c>
      <c r="N783" s="3">
        <v>1</v>
      </c>
      <c r="Q783" s="3">
        <v>1</v>
      </c>
      <c r="T783" s="3">
        <v>1</v>
      </c>
      <c r="U783" s="3">
        <v>1</v>
      </c>
      <c r="W783" s="436" t="s">
        <v>3235</v>
      </c>
      <c r="X783" s="436" t="s">
        <v>3235</v>
      </c>
      <c r="Z783" s="5"/>
      <c r="AA783" s="6" t="s">
        <v>4229</v>
      </c>
      <c r="AD783" s="230" t="s">
        <v>4195</v>
      </c>
      <c r="AE783" s="6">
        <v>43332</v>
      </c>
      <c r="AF783" s="6">
        <v>43954</v>
      </c>
      <c r="AG783" s="4">
        <v>1</v>
      </c>
      <c r="AI783" s="576" t="s">
        <v>3145</v>
      </c>
      <c r="AK783" s="6" t="s">
        <v>4234</v>
      </c>
      <c r="AL783" s="4">
        <v>4.5599999999999996</v>
      </c>
      <c r="AP783" s="4">
        <v>3.17</v>
      </c>
      <c r="AR783" s="4">
        <v>3.71</v>
      </c>
      <c r="AV783" s="4"/>
      <c r="AX783" s="6"/>
      <c r="AZ783" s="4"/>
      <c r="BA783" s="4"/>
      <c r="BB783" s="970"/>
      <c r="BH783" s="11" t="s">
        <v>4216</v>
      </c>
      <c r="BI783" s="3">
        <v>-0.54347826086956985</v>
      </c>
      <c r="BK783" s="13">
        <v>10</v>
      </c>
      <c r="BZ783" s="11" t="s">
        <v>4212</v>
      </c>
      <c r="CA783" s="4">
        <v>-30.599369085173496</v>
      </c>
      <c r="CC783" s="14">
        <v>30</v>
      </c>
      <c r="CE783" s="4">
        <v>30</v>
      </c>
      <c r="CI783" s="6" t="s">
        <v>4235</v>
      </c>
      <c r="CJ783" s="4">
        <v>4.8517520215633461</v>
      </c>
      <c r="CL783" s="14">
        <v>40</v>
      </c>
      <c r="CN783" s="4">
        <v>40</v>
      </c>
      <c r="CP783" s="11"/>
      <c r="CQ783" s="3"/>
      <c r="CX783" s="3">
        <v>2</v>
      </c>
    </row>
    <row r="784" spans="1:102" ht="60" x14ac:dyDescent="0.25">
      <c r="A784" s="3">
        <v>1212</v>
      </c>
      <c r="B784" s="3">
        <v>1212</v>
      </c>
      <c r="C784" s="21">
        <v>121203</v>
      </c>
      <c r="D784" s="925" t="s">
        <v>4208</v>
      </c>
      <c r="E784" s="64" t="s">
        <v>4236</v>
      </c>
      <c r="G784" s="370">
        <v>39</v>
      </c>
      <c r="H784" s="19">
        <v>39</v>
      </c>
      <c r="J784" s="3">
        <v>1</v>
      </c>
      <c r="K784" s="3">
        <v>1</v>
      </c>
      <c r="L784" s="3">
        <v>1</v>
      </c>
      <c r="M784" s="3">
        <v>1</v>
      </c>
      <c r="N784" s="3">
        <v>1</v>
      </c>
      <c r="Q784" s="3">
        <v>1</v>
      </c>
      <c r="T784" s="3">
        <v>1</v>
      </c>
      <c r="U784" s="3">
        <v>1</v>
      </c>
      <c r="W784" s="436" t="s">
        <v>3235</v>
      </c>
      <c r="X784" s="436" t="s">
        <v>3235</v>
      </c>
      <c r="Z784" s="5"/>
      <c r="AA784" s="6" t="s">
        <v>4229</v>
      </c>
      <c r="AD784" s="230" t="s">
        <v>1727</v>
      </c>
      <c r="AE784" s="6">
        <v>43332</v>
      </c>
      <c r="AF784" s="6">
        <v>43345</v>
      </c>
      <c r="AG784" s="4">
        <v>1</v>
      </c>
      <c r="AI784" s="576" t="s">
        <v>3145</v>
      </c>
      <c r="AK784" s="6" t="s">
        <v>4201</v>
      </c>
      <c r="AL784" s="4">
        <v>4.51</v>
      </c>
      <c r="AP784" s="4">
        <v>2.96</v>
      </c>
      <c r="AR784" s="4">
        <v>5.3</v>
      </c>
      <c r="AV784" s="4"/>
      <c r="AX784" s="6"/>
      <c r="AZ784" s="4"/>
      <c r="BA784" s="4"/>
      <c r="BB784" s="970"/>
      <c r="BH784" s="11" t="s">
        <v>4237</v>
      </c>
      <c r="BI784" s="3">
        <v>-10.872202280930274</v>
      </c>
      <c r="BK784" s="13">
        <v>10</v>
      </c>
      <c r="BZ784" s="11" t="s">
        <v>4220</v>
      </c>
      <c r="CA784" s="4">
        <v>-6.4189189189189175</v>
      </c>
      <c r="CC784" s="14">
        <v>30</v>
      </c>
      <c r="CE784" s="4">
        <v>30</v>
      </c>
      <c r="CI784" s="6" t="s">
        <v>4238</v>
      </c>
      <c r="CJ784" s="4">
        <v>-8.6792452830188669</v>
      </c>
      <c r="CL784" s="14">
        <v>40</v>
      </c>
      <c r="CN784" s="4">
        <v>40</v>
      </c>
      <c r="CP784" s="11"/>
      <c r="CQ784" s="3"/>
      <c r="CX784" s="3">
        <v>2</v>
      </c>
    </row>
    <row r="785" spans="1:102" ht="75" x14ac:dyDescent="0.25">
      <c r="A785" s="3">
        <v>1212</v>
      </c>
      <c r="B785" s="3">
        <v>1212</v>
      </c>
      <c r="C785" s="21">
        <v>121204</v>
      </c>
      <c r="D785" s="925" t="s">
        <v>4208</v>
      </c>
      <c r="E785" s="64" t="s">
        <v>4239</v>
      </c>
      <c r="G785" s="370">
        <v>39</v>
      </c>
      <c r="H785" s="76" t="s">
        <v>4240</v>
      </c>
      <c r="J785" s="3">
        <v>1</v>
      </c>
      <c r="K785" s="3">
        <v>1</v>
      </c>
      <c r="L785" s="3">
        <v>1</v>
      </c>
      <c r="M785" s="3">
        <v>1</v>
      </c>
      <c r="N785" s="3">
        <v>1</v>
      </c>
      <c r="Q785" s="3">
        <v>1</v>
      </c>
      <c r="T785" s="3">
        <v>1</v>
      </c>
      <c r="U785" s="3">
        <v>1</v>
      </c>
      <c r="W785" s="436" t="s">
        <v>3235</v>
      </c>
      <c r="X785" s="436" t="s">
        <v>3235</v>
      </c>
      <c r="Z785" s="5"/>
      <c r="AA785" s="6" t="s">
        <v>4229</v>
      </c>
      <c r="AD785" s="230" t="s">
        <v>4195</v>
      </c>
      <c r="AE785" s="6">
        <v>43332</v>
      </c>
      <c r="AF785" s="6">
        <v>43954</v>
      </c>
      <c r="AG785" s="4">
        <v>1</v>
      </c>
      <c r="AI785" s="576" t="s">
        <v>3145</v>
      </c>
      <c r="AK785" s="6" t="s">
        <v>4241</v>
      </c>
      <c r="AL785" s="4">
        <v>4.51</v>
      </c>
      <c r="AP785" s="4">
        <v>2.96</v>
      </c>
      <c r="AR785" s="4">
        <v>5.3</v>
      </c>
      <c r="AV785" s="4"/>
      <c r="AX785" s="6"/>
      <c r="AZ785" s="4"/>
      <c r="BA785" s="4"/>
      <c r="BB785" s="970"/>
      <c r="BH785" s="11" t="s">
        <v>4225</v>
      </c>
      <c r="BI785" s="3">
        <v>-3.2613126783530442</v>
      </c>
      <c r="BK785" s="13">
        <v>10</v>
      </c>
      <c r="BZ785" s="11" t="s">
        <v>4220</v>
      </c>
      <c r="CA785" s="4">
        <v>-45.945945945945944</v>
      </c>
      <c r="CC785" s="14">
        <v>30</v>
      </c>
      <c r="CE785" s="4">
        <v>30</v>
      </c>
      <c r="CI785" s="6" t="s">
        <v>4242</v>
      </c>
      <c r="CJ785" s="4">
        <v>-15.849056603773581</v>
      </c>
      <c r="CL785" s="14">
        <v>40</v>
      </c>
      <c r="CN785" s="4">
        <v>40</v>
      </c>
      <c r="CP785" s="11"/>
      <c r="CQ785" s="3"/>
      <c r="CX785" s="3">
        <v>2</v>
      </c>
    </row>
    <row r="786" spans="1:102" ht="75" x14ac:dyDescent="0.25">
      <c r="A786" s="3">
        <v>1212</v>
      </c>
      <c r="B786" s="3">
        <v>1212</v>
      </c>
      <c r="C786" s="21">
        <v>121201</v>
      </c>
      <c r="D786" s="925" t="s">
        <v>4208</v>
      </c>
      <c r="E786" s="64" t="s">
        <v>4243</v>
      </c>
      <c r="G786" s="370">
        <v>39</v>
      </c>
      <c r="H786" s="19">
        <v>39</v>
      </c>
      <c r="J786" s="3">
        <v>1</v>
      </c>
      <c r="K786" s="3">
        <v>1</v>
      </c>
      <c r="L786" s="3">
        <v>1</v>
      </c>
      <c r="M786" s="3">
        <v>1</v>
      </c>
      <c r="N786" s="3">
        <v>1</v>
      </c>
      <c r="Q786" s="3">
        <v>1</v>
      </c>
      <c r="T786" s="3">
        <v>1</v>
      </c>
      <c r="U786" s="3">
        <v>1</v>
      </c>
      <c r="W786" s="436" t="s">
        <v>3235</v>
      </c>
      <c r="X786" s="436" t="s">
        <v>3235</v>
      </c>
      <c r="Z786" s="5"/>
      <c r="AA786" s="6" t="s">
        <v>4244</v>
      </c>
      <c r="AD786" s="230" t="s">
        <v>1727</v>
      </c>
      <c r="AE786" s="6">
        <v>43332</v>
      </c>
      <c r="AF786" s="6">
        <v>43345</v>
      </c>
      <c r="AG786" s="4">
        <v>1</v>
      </c>
      <c r="AI786" s="576" t="s">
        <v>3145</v>
      </c>
      <c r="AK786" s="6" t="s">
        <v>4196</v>
      </c>
      <c r="AL786" s="4">
        <v>4.59</v>
      </c>
      <c r="AP786" s="4">
        <v>3.15</v>
      </c>
      <c r="AR786" s="4">
        <v>3.75</v>
      </c>
      <c r="AV786" s="4"/>
      <c r="AX786" s="6"/>
      <c r="AZ786" s="4"/>
      <c r="BA786" s="4"/>
      <c r="BB786" s="970"/>
      <c r="BH786" s="11" t="s">
        <v>4211</v>
      </c>
      <c r="BI786" s="3">
        <v>-10.456569101070391</v>
      </c>
      <c r="BK786" s="13">
        <v>10</v>
      </c>
      <c r="BZ786" s="11" t="s">
        <v>4212</v>
      </c>
      <c r="CA786" s="4">
        <v>10.158730158730169</v>
      </c>
      <c r="CC786" s="14">
        <v>30</v>
      </c>
      <c r="CE786" s="4">
        <v>30</v>
      </c>
      <c r="CI786" s="6" t="s">
        <v>4245</v>
      </c>
      <c r="CJ786" s="4">
        <v>17.333333333333343</v>
      </c>
      <c r="CL786" s="14">
        <v>40</v>
      </c>
      <c r="CN786" s="4">
        <v>40</v>
      </c>
      <c r="CP786" s="11"/>
      <c r="CQ786" s="3"/>
      <c r="CX786" s="3">
        <v>2</v>
      </c>
    </row>
    <row r="787" spans="1:102" ht="75" x14ac:dyDescent="0.25">
      <c r="A787" s="3">
        <v>1212</v>
      </c>
      <c r="B787" s="3">
        <v>1212</v>
      </c>
      <c r="C787" s="21">
        <v>121202</v>
      </c>
      <c r="D787" s="925" t="s">
        <v>4208</v>
      </c>
      <c r="E787" s="64" t="s">
        <v>4246</v>
      </c>
      <c r="G787" s="370">
        <v>39</v>
      </c>
      <c r="H787" s="76" t="s">
        <v>4240</v>
      </c>
      <c r="J787" s="3">
        <v>1</v>
      </c>
      <c r="K787" s="3">
        <v>1</v>
      </c>
      <c r="L787" s="3">
        <v>1</v>
      </c>
      <c r="M787" s="3">
        <v>1</v>
      </c>
      <c r="N787" s="3">
        <v>1</v>
      </c>
      <c r="Q787" s="3">
        <v>1</v>
      </c>
      <c r="T787" s="3">
        <v>1</v>
      </c>
      <c r="U787" s="3">
        <v>1</v>
      </c>
      <c r="W787" s="436" t="s">
        <v>3235</v>
      </c>
      <c r="X787" s="436" t="s">
        <v>3235</v>
      </c>
      <c r="Z787" s="5"/>
      <c r="AA787" s="6" t="s">
        <v>4244</v>
      </c>
      <c r="AD787" s="230" t="s">
        <v>4195</v>
      </c>
      <c r="AE787" s="6">
        <v>43332</v>
      </c>
      <c r="AF787" s="6">
        <v>43954</v>
      </c>
      <c r="AG787" s="4">
        <v>1</v>
      </c>
      <c r="AI787" s="576" t="s">
        <v>3145</v>
      </c>
      <c r="AK787" s="6" t="s">
        <v>4196</v>
      </c>
      <c r="AL787" s="4">
        <v>4.59</v>
      </c>
      <c r="AP787" s="4">
        <v>3.15</v>
      </c>
      <c r="AR787" s="4">
        <v>3.75</v>
      </c>
      <c r="AV787" s="4"/>
      <c r="AX787" s="6"/>
      <c r="AZ787" s="4"/>
      <c r="BA787" s="4"/>
      <c r="BB787" s="970"/>
      <c r="BH787" s="11" t="s">
        <v>4216</v>
      </c>
      <c r="BI787" s="3">
        <v>-0.40731268352752714</v>
      </c>
      <c r="BK787" s="13">
        <v>10</v>
      </c>
      <c r="BZ787" s="11" t="s">
        <v>4212</v>
      </c>
      <c r="CA787" s="4">
        <v>-33.333333333333329</v>
      </c>
      <c r="CC787" s="14">
        <v>30</v>
      </c>
      <c r="CE787" s="4">
        <v>30</v>
      </c>
      <c r="CI787" s="6" t="s">
        <v>4247</v>
      </c>
      <c r="CJ787" s="4">
        <v>4.5333333333333314</v>
      </c>
      <c r="CL787" s="14">
        <v>40</v>
      </c>
      <c r="CN787" s="4">
        <v>40</v>
      </c>
      <c r="CP787" s="11"/>
      <c r="CQ787" s="3"/>
      <c r="CX787" s="3">
        <v>2</v>
      </c>
    </row>
    <row r="788" spans="1:102" ht="75" x14ac:dyDescent="0.25">
      <c r="A788" s="3">
        <v>1212</v>
      </c>
      <c r="B788" s="3">
        <v>1212</v>
      </c>
      <c r="C788" s="21">
        <v>121203</v>
      </c>
      <c r="D788" s="925" t="s">
        <v>4208</v>
      </c>
      <c r="E788" s="64" t="s">
        <v>4248</v>
      </c>
      <c r="G788" s="370">
        <v>39</v>
      </c>
      <c r="H788" s="19">
        <v>39</v>
      </c>
      <c r="J788" s="3">
        <v>1</v>
      </c>
      <c r="K788" s="3">
        <v>1</v>
      </c>
      <c r="L788" s="3">
        <v>1</v>
      </c>
      <c r="M788" s="3">
        <v>1</v>
      </c>
      <c r="N788" s="3">
        <v>1</v>
      </c>
      <c r="Q788" s="3">
        <v>1</v>
      </c>
      <c r="T788" s="3">
        <v>1</v>
      </c>
      <c r="U788" s="3">
        <v>1</v>
      </c>
      <c r="W788" s="436" t="s">
        <v>3235</v>
      </c>
      <c r="X788" s="436" t="s">
        <v>3235</v>
      </c>
      <c r="Z788" s="5"/>
      <c r="AA788" s="6" t="s">
        <v>4244</v>
      </c>
      <c r="AD788" s="230" t="s">
        <v>1727</v>
      </c>
      <c r="AE788" s="6">
        <v>43332</v>
      </c>
      <c r="AF788" s="6">
        <v>43345</v>
      </c>
      <c r="AG788" s="4">
        <v>1</v>
      </c>
      <c r="AI788" s="576" t="s">
        <v>3145</v>
      </c>
      <c r="AK788" s="6" t="s">
        <v>4201</v>
      </c>
      <c r="AL788" s="4">
        <v>4.45</v>
      </c>
      <c r="AP788" s="4">
        <v>3.01</v>
      </c>
      <c r="AR788" s="4">
        <v>5.38</v>
      </c>
      <c r="AV788" s="4"/>
      <c r="AX788" s="6"/>
      <c r="AZ788" s="4"/>
      <c r="BA788" s="4"/>
      <c r="BB788" s="970"/>
      <c r="BH788" s="11" t="s">
        <v>4237</v>
      </c>
      <c r="BI788" s="3">
        <v>-11.234443492719311</v>
      </c>
      <c r="BK788" s="13">
        <v>10</v>
      </c>
      <c r="BZ788" s="11" t="s">
        <v>4212</v>
      </c>
      <c r="CA788" s="4">
        <v>-15.614617940199329</v>
      </c>
      <c r="CC788" s="14">
        <v>30</v>
      </c>
      <c r="CE788" s="4">
        <v>30</v>
      </c>
      <c r="CI788" s="6" t="s">
        <v>4249</v>
      </c>
      <c r="CJ788" s="4">
        <v>-13.197026022304833</v>
      </c>
      <c r="CL788" s="14">
        <v>40</v>
      </c>
      <c r="CN788" s="4">
        <v>40</v>
      </c>
      <c r="CP788" s="11"/>
      <c r="CQ788" s="3"/>
      <c r="CX788" s="3">
        <v>2</v>
      </c>
    </row>
    <row r="789" spans="1:102" ht="75" x14ac:dyDescent="0.25">
      <c r="A789" s="3">
        <v>1212</v>
      </c>
      <c r="B789" s="3">
        <v>1212</v>
      </c>
      <c r="C789" s="21">
        <v>121204</v>
      </c>
      <c r="D789" s="925" t="s">
        <v>4208</v>
      </c>
      <c r="E789" s="64" t="s">
        <v>4250</v>
      </c>
      <c r="G789" s="370">
        <v>39</v>
      </c>
      <c r="H789" s="76" t="s">
        <v>4240</v>
      </c>
      <c r="J789" s="3">
        <v>1</v>
      </c>
      <c r="K789" s="3">
        <v>1</v>
      </c>
      <c r="L789" s="3">
        <v>1</v>
      </c>
      <c r="M789" s="3">
        <v>1</v>
      </c>
      <c r="N789" s="3">
        <v>1</v>
      </c>
      <c r="Q789" s="3">
        <v>1</v>
      </c>
      <c r="T789" s="3">
        <v>1</v>
      </c>
      <c r="U789" s="3">
        <v>1</v>
      </c>
      <c r="W789" s="436" t="s">
        <v>3235</v>
      </c>
      <c r="X789" s="436" t="s">
        <v>3235</v>
      </c>
      <c r="Z789" s="5"/>
      <c r="AA789" s="6" t="s">
        <v>4244</v>
      </c>
      <c r="AD789" s="230" t="s">
        <v>4195</v>
      </c>
      <c r="AE789" s="6">
        <v>43332</v>
      </c>
      <c r="AF789" s="6">
        <v>43954</v>
      </c>
      <c r="AG789" s="4">
        <v>1</v>
      </c>
      <c r="AI789" s="576" t="s">
        <v>3145</v>
      </c>
      <c r="AK789" s="6" t="s">
        <v>4201</v>
      </c>
      <c r="AL789" s="4">
        <v>4.45</v>
      </c>
      <c r="AP789" s="4">
        <v>3.01</v>
      </c>
      <c r="AR789" s="4">
        <v>5.38</v>
      </c>
      <c r="AV789" s="4"/>
      <c r="AX789" s="6"/>
      <c r="AZ789" s="4"/>
      <c r="BA789" s="4"/>
      <c r="BB789" s="970"/>
      <c r="BH789" s="11" t="s">
        <v>4225</v>
      </c>
      <c r="BI789" s="3">
        <v>-2.485010329016986</v>
      </c>
      <c r="BK789" s="13">
        <v>10</v>
      </c>
      <c r="BZ789" s="11" t="s">
        <v>4220</v>
      </c>
      <c r="CA789" s="4">
        <v>-50.166112956810629</v>
      </c>
      <c r="CC789" s="14">
        <v>30</v>
      </c>
      <c r="CE789" s="4">
        <v>30</v>
      </c>
      <c r="CI789" s="6" t="s">
        <v>4251</v>
      </c>
      <c r="CJ789" s="4">
        <v>-16.356877323420072</v>
      </c>
      <c r="CL789" s="14">
        <v>40</v>
      </c>
      <c r="CN789" s="4">
        <v>40</v>
      </c>
      <c r="CP789" s="11"/>
      <c r="CQ789" s="3"/>
      <c r="CX789" s="3">
        <v>2</v>
      </c>
    </row>
    <row r="790" spans="1:102" s="57" customFormat="1" ht="105" x14ac:dyDescent="0.25">
      <c r="A790" s="63">
        <v>1281</v>
      </c>
      <c r="B790" s="63">
        <v>1281</v>
      </c>
      <c r="C790" s="45">
        <v>1281</v>
      </c>
      <c r="D790" s="924" t="s">
        <v>4252</v>
      </c>
      <c r="E790" s="201"/>
      <c r="F790" s="72"/>
      <c r="G790" s="376">
        <v>670</v>
      </c>
      <c r="H790" s="63"/>
      <c r="I790" s="202"/>
      <c r="J790" s="63"/>
      <c r="K790" s="63"/>
      <c r="L790" s="63">
        <v>1</v>
      </c>
      <c r="M790" s="63"/>
      <c r="N790" s="63"/>
      <c r="O790" s="63">
        <v>1</v>
      </c>
      <c r="P790" s="63"/>
      <c r="Q790" s="63">
        <v>1</v>
      </c>
      <c r="R790" s="63"/>
      <c r="S790" s="63"/>
      <c r="T790" s="63">
        <v>1</v>
      </c>
      <c r="U790" s="63">
        <v>1</v>
      </c>
      <c r="V790" s="500"/>
      <c r="W790" s="1108" t="s">
        <v>2971</v>
      </c>
      <c r="X790" s="1108" t="s">
        <v>3032</v>
      </c>
      <c r="Y790" s="1284"/>
      <c r="Z790" s="33"/>
      <c r="AA790" s="62" t="s">
        <v>4253</v>
      </c>
      <c r="AB790" s="62"/>
      <c r="AC790" s="62"/>
      <c r="AD790" s="689" t="s">
        <v>3177</v>
      </c>
      <c r="AE790" s="62" t="s">
        <v>4254</v>
      </c>
      <c r="AF790" s="62">
        <v>41275</v>
      </c>
      <c r="AG790" s="55">
        <v>1</v>
      </c>
      <c r="AH790" s="55"/>
      <c r="AI790" s="851"/>
      <c r="AJ790" s="192"/>
      <c r="AK790" s="62"/>
      <c r="AL790" s="55"/>
      <c r="AM790" s="55"/>
      <c r="AN790" s="55"/>
      <c r="AO790" s="55"/>
      <c r="AP790" s="55"/>
      <c r="AQ790" s="55"/>
      <c r="AR790" s="55"/>
      <c r="AS790" s="55"/>
      <c r="AT790" s="55"/>
      <c r="AU790" s="55"/>
      <c r="AV790" s="55"/>
      <c r="AW790" s="55"/>
      <c r="AX790" s="62"/>
      <c r="AY790" s="55"/>
      <c r="AZ790" s="55"/>
      <c r="BA790" s="55"/>
      <c r="BB790" s="956"/>
      <c r="BC790" s="63"/>
      <c r="BD790" s="1203"/>
      <c r="BE790" s="216"/>
      <c r="BF790" s="63"/>
      <c r="BG790" s="193"/>
      <c r="BH790" s="221"/>
      <c r="BI790" s="63"/>
      <c r="BJ790" s="193"/>
      <c r="BK790" s="200"/>
      <c r="BL790" s="63"/>
      <c r="BM790" s="63"/>
      <c r="BN790" s="216"/>
      <c r="BO790" s="221"/>
      <c r="BP790" s="221"/>
      <c r="BQ790" s="221"/>
      <c r="BR790" s="55"/>
      <c r="BS790" s="221"/>
      <c r="BT790" s="72"/>
      <c r="BU790" s="55"/>
      <c r="BV790" s="55"/>
      <c r="BW790" s="216"/>
      <c r="BX790" s="55"/>
      <c r="BY790" s="221"/>
      <c r="BZ790" s="221"/>
      <c r="CA790" s="55"/>
      <c r="CB790" s="221"/>
      <c r="CC790" s="72"/>
      <c r="CD790" s="55"/>
      <c r="CE790" s="55"/>
      <c r="CF790" s="216"/>
      <c r="CG790" s="55"/>
      <c r="CH790" s="221"/>
      <c r="CI790" s="62"/>
      <c r="CJ790" s="55"/>
      <c r="CK790" s="221"/>
      <c r="CL790" s="72"/>
      <c r="CM790" s="55"/>
      <c r="CN790" s="55"/>
      <c r="CP790" s="55"/>
      <c r="CQ790" s="55"/>
      <c r="CR790" s="55"/>
      <c r="CS790" s="62"/>
      <c r="CT790" s="55"/>
      <c r="CU790" s="55"/>
      <c r="CV790" s="200"/>
      <c r="CW790" s="63"/>
      <c r="CX790" s="63"/>
    </row>
    <row r="791" spans="1:102" ht="60" x14ac:dyDescent="0.25">
      <c r="A791" s="3">
        <v>1259</v>
      </c>
      <c r="B791" s="3">
        <v>1259</v>
      </c>
      <c r="C791" s="21">
        <v>1259</v>
      </c>
      <c r="D791" s="925" t="s">
        <v>4255</v>
      </c>
      <c r="G791" s="370">
        <v>11</v>
      </c>
      <c r="H791" s="3">
        <v>11</v>
      </c>
      <c r="I791" s="12">
        <v>11</v>
      </c>
      <c r="K791" s="3">
        <v>1</v>
      </c>
      <c r="L791" s="3">
        <v>1</v>
      </c>
      <c r="N791" s="3">
        <v>1</v>
      </c>
      <c r="Q791" s="3">
        <v>1</v>
      </c>
      <c r="T791" s="3">
        <v>1</v>
      </c>
      <c r="U791" s="3">
        <v>1</v>
      </c>
      <c r="W791" s="254" t="s">
        <v>2971</v>
      </c>
      <c r="X791" s="254" t="s">
        <v>2971</v>
      </c>
      <c r="Z791" s="5"/>
      <c r="AA791" s="6" t="s">
        <v>4256</v>
      </c>
      <c r="AD791" s="230" t="s">
        <v>2193</v>
      </c>
      <c r="AE791" s="6">
        <v>42005</v>
      </c>
      <c r="AF791" s="6">
        <v>42156</v>
      </c>
      <c r="AG791" s="4">
        <v>1</v>
      </c>
      <c r="AI791" s="576" t="s">
        <v>2981</v>
      </c>
      <c r="AK791" s="6" t="s">
        <v>4257</v>
      </c>
      <c r="AL791" s="4">
        <v>210</v>
      </c>
      <c r="AN791" s="4">
        <v>5</v>
      </c>
      <c r="AV791" s="6" t="s">
        <v>4258</v>
      </c>
      <c r="AW791" s="4">
        <v>5</v>
      </c>
      <c r="AX791" s="6"/>
      <c r="AZ791" s="4"/>
      <c r="BA791" s="4"/>
      <c r="BB791" s="970"/>
      <c r="BH791" s="11" t="s">
        <v>4259</v>
      </c>
      <c r="BI791" s="3">
        <v>-52.380952380952387</v>
      </c>
      <c r="BM791" s="3">
        <v>10</v>
      </c>
      <c r="BQ791" s="11" t="s">
        <v>4018</v>
      </c>
      <c r="BR791" s="4">
        <v>400</v>
      </c>
      <c r="BV791" s="4">
        <v>20</v>
      </c>
      <c r="CS791" s="6" t="s">
        <v>4260</v>
      </c>
      <c r="CT791" s="4">
        <v>-52.380952380952387</v>
      </c>
      <c r="CX791" s="3">
        <v>1</v>
      </c>
    </row>
    <row r="792" spans="1:102" ht="60" x14ac:dyDescent="0.25">
      <c r="A792" s="46">
        <v>1259</v>
      </c>
      <c r="B792" s="46">
        <v>1259</v>
      </c>
      <c r="C792" s="21">
        <v>1259</v>
      </c>
      <c r="D792" s="926" t="s">
        <v>4261</v>
      </c>
      <c r="E792" s="133"/>
      <c r="F792" s="146"/>
      <c r="G792" s="370">
        <v>11</v>
      </c>
      <c r="H792" s="3">
        <v>11</v>
      </c>
      <c r="I792" s="12">
        <v>11</v>
      </c>
      <c r="K792" s="3">
        <v>1</v>
      </c>
      <c r="L792" s="3">
        <v>1</v>
      </c>
      <c r="N792" s="3">
        <v>1</v>
      </c>
      <c r="Q792" s="3">
        <v>1</v>
      </c>
      <c r="T792" s="3">
        <v>1</v>
      </c>
      <c r="U792" s="3">
        <v>1</v>
      </c>
      <c r="W792" s="254" t="s">
        <v>2971</v>
      </c>
      <c r="X792" s="254" t="s">
        <v>2971</v>
      </c>
      <c r="Z792" s="5"/>
      <c r="AA792" s="6" t="s">
        <v>4256</v>
      </c>
      <c r="AD792" s="230" t="s">
        <v>2193</v>
      </c>
      <c r="AE792" s="6">
        <v>42005</v>
      </c>
      <c r="AF792" s="6">
        <v>42156</v>
      </c>
      <c r="AG792" s="4">
        <v>1</v>
      </c>
      <c r="AI792" s="840"/>
      <c r="AJ792" s="141"/>
      <c r="AK792" s="6" t="s">
        <v>4262</v>
      </c>
      <c r="AV792" s="6" t="s">
        <v>4263</v>
      </c>
      <c r="AW792" s="4">
        <v>42</v>
      </c>
      <c r="AX792" s="6"/>
      <c r="AZ792" s="4"/>
      <c r="BA792" s="4"/>
      <c r="BB792" s="970"/>
      <c r="BC792" s="46"/>
    </row>
    <row r="793" spans="1:102" ht="149.25" x14ac:dyDescent="0.25">
      <c r="A793" s="3">
        <v>1270</v>
      </c>
      <c r="B793" s="3">
        <v>1270</v>
      </c>
      <c r="C793" s="21">
        <v>1270</v>
      </c>
      <c r="D793" s="925" t="s">
        <v>4264</v>
      </c>
      <c r="E793" s="64" t="s">
        <v>4265</v>
      </c>
      <c r="G793" s="323">
        <v>165</v>
      </c>
      <c r="K793" s="3">
        <v>1</v>
      </c>
      <c r="L793" s="3">
        <v>1</v>
      </c>
      <c r="T793" s="3">
        <v>1</v>
      </c>
      <c r="U793" s="3">
        <v>1</v>
      </c>
      <c r="W793" s="254" t="s">
        <v>4266</v>
      </c>
      <c r="X793" s="254" t="s">
        <v>4266</v>
      </c>
      <c r="Z793" s="5"/>
      <c r="AA793" s="6" t="s">
        <v>4267</v>
      </c>
      <c r="AB793" s="6" t="s">
        <v>4268</v>
      </c>
      <c r="AD793" s="230" t="s">
        <v>1344</v>
      </c>
      <c r="AE793" s="6">
        <v>42278</v>
      </c>
      <c r="AF793" s="6">
        <v>42309</v>
      </c>
      <c r="AG793" s="4">
        <v>1</v>
      </c>
      <c r="AI793" s="576" t="s">
        <v>2967</v>
      </c>
      <c r="AK793" s="6" t="s">
        <v>4269</v>
      </c>
      <c r="AL793" s="4">
        <v>3.5</v>
      </c>
      <c r="AN793" s="4">
        <v>2.7</v>
      </c>
      <c r="AP793" s="4">
        <v>2.71</v>
      </c>
      <c r="AR793" s="4">
        <v>3.3</v>
      </c>
      <c r="AV793" s="4"/>
      <c r="AX793" s="6"/>
      <c r="AZ793" s="4"/>
      <c r="BA793" s="4"/>
      <c r="BB793" s="970"/>
      <c r="BH793" s="11" t="s">
        <v>4270</v>
      </c>
      <c r="BI793" s="3">
        <v>13.142857142857142</v>
      </c>
      <c r="BM793" s="3">
        <v>10</v>
      </c>
      <c r="BQ793" s="11" t="s">
        <v>4271</v>
      </c>
      <c r="BR793" s="4">
        <v>-3.3333333333333446</v>
      </c>
      <c r="BT793" s="14">
        <v>20</v>
      </c>
      <c r="BZ793" s="11" t="s">
        <v>4272</v>
      </c>
      <c r="CA793" s="4">
        <v>-5.5350553505535016</v>
      </c>
      <c r="CC793" s="14">
        <v>30</v>
      </c>
      <c r="CE793" s="4">
        <v>30</v>
      </c>
      <c r="CI793" s="6" t="s">
        <v>4273</v>
      </c>
      <c r="CJ793" s="4">
        <v>3.6363636363636398</v>
      </c>
      <c r="CL793" s="14">
        <v>40</v>
      </c>
      <c r="CN793" s="4">
        <v>40</v>
      </c>
      <c r="CP793" s="4" t="s">
        <v>4274</v>
      </c>
      <c r="CQ793" s="4">
        <v>0.45999999999999996</v>
      </c>
      <c r="CX793" s="3">
        <v>1</v>
      </c>
    </row>
    <row r="794" spans="1:102" ht="150" x14ac:dyDescent="0.25">
      <c r="A794" s="3">
        <v>1270</v>
      </c>
      <c r="B794" s="3">
        <v>1270</v>
      </c>
      <c r="C794" s="21">
        <v>1270</v>
      </c>
      <c r="D794" s="925" t="s">
        <v>4275</v>
      </c>
      <c r="E794" s="64" t="s">
        <v>4276</v>
      </c>
      <c r="G794" s="323">
        <v>165</v>
      </c>
      <c r="J794" s="3">
        <v>1</v>
      </c>
      <c r="K794" s="3">
        <v>1</v>
      </c>
      <c r="L794" s="3">
        <v>1</v>
      </c>
      <c r="M794" s="3">
        <v>1</v>
      </c>
      <c r="N794" s="3">
        <v>1</v>
      </c>
      <c r="T794" s="3">
        <v>1</v>
      </c>
      <c r="U794" s="3">
        <v>1</v>
      </c>
      <c r="W794" s="254" t="s">
        <v>4266</v>
      </c>
      <c r="X794" s="254" t="s">
        <v>4266</v>
      </c>
      <c r="Z794" s="5"/>
      <c r="AA794" s="6" t="s">
        <v>4277</v>
      </c>
      <c r="AB794" s="6" t="s">
        <v>4268</v>
      </c>
      <c r="AD794" s="230" t="s">
        <v>1344</v>
      </c>
      <c r="AE794" s="6">
        <v>42278</v>
      </c>
      <c r="AF794" s="6">
        <v>42309</v>
      </c>
      <c r="AG794" s="4">
        <v>1</v>
      </c>
      <c r="AI794" s="576" t="s">
        <v>2967</v>
      </c>
      <c r="AK794" s="6" t="s">
        <v>4269</v>
      </c>
      <c r="AL794" s="4">
        <v>3.64</v>
      </c>
      <c r="AN794" s="4">
        <v>2.73</v>
      </c>
      <c r="AP794" s="4">
        <v>2.72</v>
      </c>
      <c r="AR794" s="4">
        <v>3.35</v>
      </c>
      <c r="AV794" s="4"/>
      <c r="AX794" s="6"/>
      <c r="AZ794" s="4"/>
      <c r="BA794" s="4"/>
      <c r="BB794" s="970"/>
      <c r="BH794" s="11" t="s">
        <v>4270</v>
      </c>
      <c r="BI794" s="3">
        <v>4.9450549450549373</v>
      </c>
      <c r="BM794" s="3">
        <v>10</v>
      </c>
      <c r="BQ794" s="11" t="s">
        <v>4271</v>
      </c>
      <c r="BR794" s="4">
        <v>0</v>
      </c>
      <c r="BT794" s="14">
        <v>20</v>
      </c>
      <c r="BZ794" s="11" t="s">
        <v>4272</v>
      </c>
      <c r="CA794" s="4">
        <v>41.544117647058812</v>
      </c>
      <c r="CC794" s="14">
        <v>30</v>
      </c>
      <c r="CE794" s="4">
        <v>30</v>
      </c>
      <c r="CI794" s="6" t="s">
        <v>4273</v>
      </c>
      <c r="CJ794" s="4">
        <v>-5.3731343283582138</v>
      </c>
      <c r="CL794" s="14">
        <v>40</v>
      </c>
      <c r="CN794" s="4">
        <v>40</v>
      </c>
      <c r="CP794" s="4" t="s">
        <v>4274</v>
      </c>
      <c r="CQ794" s="4">
        <v>0.17999999999999972</v>
      </c>
      <c r="CX794" s="3">
        <v>1</v>
      </c>
    </row>
    <row r="795" spans="1:102" ht="149.25" x14ac:dyDescent="0.25">
      <c r="A795" s="3">
        <v>1270</v>
      </c>
      <c r="B795" s="3">
        <v>1270</v>
      </c>
      <c r="C795" s="21">
        <v>1270</v>
      </c>
      <c r="D795" s="925" t="s">
        <v>4278</v>
      </c>
      <c r="E795" s="64" t="s">
        <v>4279</v>
      </c>
      <c r="G795" s="323">
        <v>152</v>
      </c>
      <c r="K795" s="3">
        <v>1</v>
      </c>
      <c r="L795" s="3">
        <v>1</v>
      </c>
      <c r="T795" s="3">
        <v>1</v>
      </c>
      <c r="U795" s="3">
        <v>1</v>
      </c>
      <c r="W795" s="254" t="s">
        <v>4266</v>
      </c>
      <c r="X795" s="254" t="s">
        <v>4266</v>
      </c>
      <c r="Z795" s="5"/>
      <c r="AA795" s="6" t="s">
        <v>4267</v>
      </c>
      <c r="AB795" s="6" t="s">
        <v>4280</v>
      </c>
      <c r="AD795" s="230" t="s">
        <v>1344</v>
      </c>
      <c r="AE795" s="6">
        <v>42278</v>
      </c>
      <c r="AF795" s="6">
        <v>42309</v>
      </c>
      <c r="AG795" s="4">
        <v>1</v>
      </c>
      <c r="AI795" s="576" t="s">
        <v>2967</v>
      </c>
      <c r="AK795" s="6" t="s">
        <v>4269</v>
      </c>
      <c r="AL795" s="4">
        <v>3.26</v>
      </c>
      <c r="AN795" s="4">
        <v>2.9</v>
      </c>
      <c r="AP795" s="4">
        <v>2.96</v>
      </c>
      <c r="AR795" s="4">
        <v>3.53</v>
      </c>
      <c r="AV795" s="4"/>
      <c r="AX795" s="6"/>
      <c r="AZ795" s="4"/>
      <c r="BA795" s="4"/>
      <c r="BB795" s="970"/>
      <c r="BH795" s="11" t="s">
        <v>4270</v>
      </c>
      <c r="BI795" s="3">
        <v>7.3619631901840563</v>
      </c>
      <c r="BM795" s="3">
        <v>10</v>
      </c>
      <c r="BQ795" s="11" t="s">
        <v>4271</v>
      </c>
      <c r="BR795" s="4">
        <v>-3.1034482758620641</v>
      </c>
      <c r="BT795" s="14">
        <v>20</v>
      </c>
      <c r="BZ795" s="11" t="s">
        <v>4272</v>
      </c>
      <c r="CA795" s="4">
        <v>-3.0405405405405359</v>
      </c>
      <c r="CC795" s="14">
        <v>30</v>
      </c>
      <c r="CE795" s="4">
        <v>30</v>
      </c>
      <c r="CI795" s="6" t="s">
        <v>4273</v>
      </c>
      <c r="CJ795" s="4">
        <v>4.2492917847025602</v>
      </c>
      <c r="CL795" s="14">
        <v>40</v>
      </c>
      <c r="CN795" s="4">
        <v>40</v>
      </c>
      <c r="CP795" s="4" t="s">
        <v>4274</v>
      </c>
      <c r="CQ795" s="4">
        <v>0.24000000000000021</v>
      </c>
      <c r="CX795" s="3">
        <v>1</v>
      </c>
    </row>
    <row r="796" spans="1:102" ht="150" x14ac:dyDescent="0.25">
      <c r="A796" s="3">
        <v>1270</v>
      </c>
      <c r="B796" s="3">
        <v>1270</v>
      </c>
      <c r="C796" s="21">
        <v>1270</v>
      </c>
      <c r="D796" s="925" t="s">
        <v>4281</v>
      </c>
      <c r="E796" s="64" t="s">
        <v>4282</v>
      </c>
      <c r="G796" s="323">
        <v>152</v>
      </c>
      <c r="J796" s="3">
        <v>1</v>
      </c>
      <c r="K796" s="3">
        <v>1</v>
      </c>
      <c r="L796" s="3">
        <v>1</v>
      </c>
      <c r="M796" s="3">
        <v>1</v>
      </c>
      <c r="N796" s="3">
        <v>1</v>
      </c>
      <c r="T796" s="3">
        <v>1</v>
      </c>
      <c r="U796" s="3">
        <v>1</v>
      </c>
      <c r="W796" s="254" t="s">
        <v>4266</v>
      </c>
      <c r="X796" s="254" t="s">
        <v>4266</v>
      </c>
      <c r="Z796" s="5"/>
      <c r="AA796" s="6" t="s">
        <v>4277</v>
      </c>
      <c r="AB796" s="6" t="s">
        <v>4280</v>
      </c>
      <c r="AD796" s="230" t="s">
        <v>1344</v>
      </c>
      <c r="AE796" s="6">
        <v>42278</v>
      </c>
      <c r="AF796" s="6">
        <v>42309</v>
      </c>
      <c r="AG796" s="4">
        <v>1</v>
      </c>
      <c r="AI796" s="576" t="s">
        <v>2967</v>
      </c>
      <c r="AK796" s="6" t="s">
        <v>4269</v>
      </c>
      <c r="AL796" s="4">
        <v>3.5</v>
      </c>
      <c r="AN796" s="4">
        <v>2.82</v>
      </c>
      <c r="AP796" s="4">
        <v>2.77</v>
      </c>
      <c r="AR796" s="4">
        <v>3.31</v>
      </c>
      <c r="AV796" s="4"/>
      <c r="AX796" s="6"/>
      <c r="AZ796" s="4"/>
      <c r="BA796" s="4"/>
      <c r="BB796" s="970"/>
      <c r="BH796" s="11" t="s">
        <v>4270</v>
      </c>
      <c r="BI796" s="3">
        <v>-4.0000000000000036</v>
      </c>
      <c r="BM796" s="3">
        <v>10</v>
      </c>
      <c r="BQ796" s="11" t="s">
        <v>4271</v>
      </c>
      <c r="BR796" s="4">
        <v>45.744680851063855</v>
      </c>
      <c r="BT796" s="14">
        <v>20</v>
      </c>
      <c r="BZ796" s="11" t="s">
        <v>4272</v>
      </c>
      <c r="CA796" s="4">
        <v>45.848375451263543</v>
      </c>
      <c r="CC796" s="14">
        <v>30</v>
      </c>
      <c r="CE796" s="4">
        <v>30</v>
      </c>
      <c r="CI796" s="6" t="s">
        <v>4273</v>
      </c>
      <c r="CJ796" s="4">
        <v>43.202416918429009</v>
      </c>
      <c r="CL796" s="14">
        <v>40</v>
      </c>
      <c r="CN796" s="4">
        <v>40</v>
      </c>
      <c r="CP796" s="4" t="s">
        <v>4274</v>
      </c>
      <c r="CQ796" s="4">
        <v>-0.14000000000000012</v>
      </c>
      <c r="CX796" s="3">
        <v>1</v>
      </c>
    </row>
    <row r="797" spans="1:102" ht="149.25" x14ac:dyDescent="0.25">
      <c r="A797" s="3">
        <v>1270</v>
      </c>
      <c r="B797" s="3">
        <v>1270</v>
      </c>
      <c r="C797" s="21">
        <v>1270</v>
      </c>
      <c r="D797" s="925" t="s">
        <v>4283</v>
      </c>
      <c r="E797" s="64" t="s">
        <v>4284</v>
      </c>
      <c r="G797" s="323">
        <v>135</v>
      </c>
      <c r="K797" s="3">
        <v>1</v>
      </c>
      <c r="L797" s="3">
        <v>1</v>
      </c>
      <c r="T797" s="3">
        <v>1</v>
      </c>
      <c r="U797" s="3">
        <v>1</v>
      </c>
      <c r="W797" s="254" t="s">
        <v>4266</v>
      </c>
      <c r="X797" s="254" t="s">
        <v>4266</v>
      </c>
      <c r="Z797" s="5"/>
      <c r="AA797" s="6" t="s">
        <v>4267</v>
      </c>
      <c r="AB797" s="6" t="s">
        <v>4285</v>
      </c>
      <c r="AD797" s="230" t="s">
        <v>1344</v>
      </c>
      <c r="AE797" s="6">
        <v>42278</v>
      </c>
      <c r="AF797" s="6">
        <v>42309</v>
      </c>
      <c r="AG797" s="4">
        <v>1</v>
      </c>
      <c r="AI797" s="576" t="s">
        <v>2967</v>
      </c>
      <c r="AK797" s="6" t="s">
        <v>4269</v>
      </c>
      <c r="AL797" s="4">
        <v>2.86</v>
      </c>
      <c r="AN797" s="4">
        <v>2.75</v>
      </c>
      <c r="AP797" s="4">
        <v>3.41</v>
      </c>
      <c r="AR797" s="4">
        <v>3.56</v>
      </c>
      <c r="AV797" s="4"/>
      <c r="AX797" s="6"/>
      <c r="AZ797" s="4"/>
      <c r="BA797" s="4"/>
      <c r="BB797" s="970"/>
      <c r="BH797" s="11" t="s">
        <v>4270</v>
      </c>
      <c r="BI797" s="3">
        <v>13.986013986013985</v>
      </c>
      <c r="BM797" s="3">
        <v>10</v>
      </c>
      <c r="BQ797" s="11" t="s">
        <v>4271</v>
      </c>
      <c r="BR797" s="4">
        <v>-1.8181818181818119</v>
      </c>
      <c r="BT797" s="14">
        <v>20</v>
      </c>
      <c r="BZ797" s="11" t="s">
        <v>4272</v>
      </c>
      <c r="CA797" s="4">
        <v>-0.87976539589443536</v>
      </c>
      <c r="CC797" s="14">
        <v>30</v>
      </c>
      <c r="CE797" s="4">
        <v>30</v>
      </c>
      <c r="CI797" s="6" t="s">
        <v>4273</v>
      </c>
      <c r="CJ797" s="4">
        <v>2.247191011235957</v>
      </c>
      <c r="CL797" s="14">
        <v>40</v>
      </c>
      <c r="CN797" s="4">
        <v>40</v>
      </c>
      <c r="CP797" s="4" t="s">
        <v>4274</v>
      </c>
      <c r="CQ797" s="4">
        <v>0.39999999999999991</v>
      </c>
      <c r="CX797" s="3">
        <v>1</v>
      </c>
    </row>
    <row r="798" spans="1:102" ht="150" x14ac:dyDescent="0.25">
      <c r="A798" s="3">
        <v>1270</v>
      </c>
      <c r="B798" s="3">
        <v>1270</v>
      </c>
      <c r="C798" s="21">
        <v>1270</v>
      </c>
      <c r="D798" s="925" t="s">
        <v>4286</v>
      </c>
      <c r="E798" s="64" t="s">
        <v>4287</v>
      </c>
      <c r="G798" s="323">
        <v>135</v>
      </c>
      <c r="J798" s="3">
        <v>1</v>
      </c>
      <c r="K798" s="3">
        <v>1</v>
      </c>
      <c r="L798" s="3">
        <v>1</v>
      </c>
      <c r="M798" s="3">
        <v>1</v>
      </c>
      <c r="N798" s="3">
        <v>1</v>
      </c>
      <c r="T798" s="3">
        <v>1</v>
      </c>
      <c r="U798" s="3">
        <v>1</v>
      </c>
      <c r="W798" s="254" t="s">
        <v>4266</v>
      </c>
      <c r="X798" s="254" t="s">
        <v>4266</v>
      </c>
      <c r="Z798" s="5"/>
      <c r="AA798" s="6" t="s">
        <v>4277</v>
      </c>
      <c r="AB798" s="6" t="s">
        <v>4285</v>
      </c>
      <c r="AD798" s="230" t="s">
        <v>1344</v>
      </c>
      <c r="AE798" s="6">
        <v>42278</v>
      </c>
      <c r="AF798" s="6">
        <v>42309</v>
      </c>
      <c r="AG798" s="4">
        <v>1</v>
      </c>
      <c r="AI798" s="576" t="s">
        <v>2967</v>
      </c>
      <c r="AK798" s="6" t="s">
        <v>4269</v>
      </c>
      <c r="AL798" s="4">
        <v>2.78</v>
      </c>
      <c r="AN798" s="4">
        <v>2.67</v>
      </c>
      <c r="AP798" s="4">
        <v>3.5</v>
      </c>
      <c r="AR798" s="4">
        <v>3.75</v>
      </c>
      <c r="AV798" s="4"/>
      <c r="AX798" s="6"/>
      <c r="AZ798" s="4"/>
      <c r="BA798" s="4"/>
      <c r="BB798" s="970"/>
      <c r="BH798" s="11" t="s">
        <v>4270</v>
      </c>
      <c r="BI798" s="3">
        <v>8.2733812949640289</v>
      </c>
      <c r="BM798" s="3">
        <v>10</v>
      </c>
      <c r="BQ798" s="11" t="s">
        <v>4271</v>
      </c>
      <c r="BR798" s="4">
        <v>34.456928838951313</v>
      </c>
      <c r="BT798" s="14">
        <v>20</v>
      </c>
      <c r="BZ798" s="11" t="s">
        <v>4272</v>
      </c>
      <c r="CA798" s="4">
        <v>23.142857142857132</v>
      </c>
      <c r="CC798" s="14">
        <v>30</v>
      </c>
      <c r="CE798" s="4">
        <v>30</v>
      </c>
      <c r="CI798" s="6" t="s">
        <v>4273</v>
      </c>
      <c r="CJ798" s="4">
        <v>20.800000000000008</v>
      </c>
      <c r="CL798" s="14">
        <v>40</v>
      </c>
      <c r="CN798" s="4">
        <v>40</v>
      </c>
      <c r="CP798" s="4" t="s">
        <v>4274</v>
      </c>
      <c r="CQ798" s="4">
        <v>0.22999999999999998</v>
      </c>
      <c r="CX798" s="3">
        <v>1</v>
      </c>
    </row>
    <row r="799" spans="1:102" ht="210" x14ac:dyDescent="0.25">
      <c r="A799" s="3">
        <v>1246</v>
      </c>
      <c r="B799" s="3">
        <v>1246</v>
      </c>
      <c r="C799" s="21">
        <v>1246</v>
      </c>
      <c r="D799" s="925" t="s">
        <v>4288</v>
      </c>
      <c r="E799" s="64" t="s">
        <v>4289</v>
      </c>
      <c r="G799" s="370">
        <v>2163</v>
      </c>
      <c r="H799" s="764">
        <v>2163</v>
      </c>
      <c r="I799" s="784">
        <v>2163</v>
      </c>
      <c r="J799" s="3">
        <v>1</v>
      </c>
      <c r="K799" s="3">
        <v>1</v>
      </c>
      <c r="L799" s="3">
        <v>1</v>
      </c>
      <c r="M799" s="3">
        <v>1</v>
      </c>
      <c r="N799" s="3">
        <v>1</v>
      </c>
      <c r="O799" s="3">
        <v>1</v>
      </c>
      <c r="Q799" s="3">
        <v>1</v>
      </c>
      <c r="T799" s="3">
        <v>1</v>
      </c>
      <c r="U799" s="3">
        <v>1</v>
      </c>
      <c r="W799" s="5" t="s">
        <v>2962</v>
      </c>
      <c r="X799" s="5" t="s">
        <v>2962</v>
      </c>
      <c r="Z799" s="5"/>
      <c r="AA799" s="6" t="s">
        <v>4290</v>
      </c>
      <c r="AD799" s="230" t="s">
        <v>2994</v>
      </c>
      <c r="AE799" s="6">
        <v>2013</v>
      </c>
      <c r="AF799" s="6">
        <v>2015</v>
      </c>
      <c r="AG799" s="4">
        <v>1</v>
      </c>
      <c r="AI799" s="576" t="s">
        <v>2967</v>
      </c>
      <c r="AK799" s="6" t="s">
        <v>4291</v>
      </c>
      <c r="AL799" s="4">
        <v>38</v>
      </c>
      <c r="AN799" s="4">
        <v>53</v>
      </c>
      <c r="AP799" s="4">
        <v>0</v>
      </c>
      <c r="AV799" s="4" t="s">
        <v>4292</v>
      </c>
      <c r="AW799" s="4">
        <v>7</v>
      </c>
      <c r="AX799" s="6"/>
      <c r="AZ799" s="4"/>
      <c r="BA799" s="4"/>
      <c r="BB799" s="970"/>
      <c r="BC799" s="3">
        <v>1</v>
      </c>
      <c r="BE799" s="211" t="s">
        <v>4293</v>
      </c>
      <c r="BF799" s="3">
        <v>-8</v>
      </c>
      <c r="BL799" s="3">
        <v>1</v>
      </c>
      <c r="BN799" s="211" t="s">
        <v>4294</v>
      </c>
      <c r="BO799" s="11">
        <v>8</v>
      </c>
      <c r="BU799" s="4">
        <v>2</v>
      </c>
      <c r="BW799" s="211" t="s">
        <v>3402</v>
      </c>
      <c r="BX799" s="4">
        <v>1</v>
      </c>
      <c r="CD799" s="4">
        <v>3</v>
      </c>
    </row>
    <row r="800" spans="1:102" ht="90" x14ac:dyDescent="0.25">
      <c r="A800" s="3">
        <v>1218</v>
      </c>
      <c r="B800" s="3">
        <v>1218</v>
      </c>
      <c r="C800" s="21">
        <v>1218</v>
      </c>
      <c r="D800" s="925" t="s">
        <v>4295</v>
      </c>
      <c r="E800" s="64" t="s">
        <v>4296</v>
      </c>
      <c r="G800" s="370">
        <v>365</v>
      </c>
      <c r="L800" s="3">
        <v>1</v>
      </c>
      <c r="O800" s="3">
        <v>1</v>
      </c>
      <c r="Q800" s="3">
        <v>1</v>
      </c>
      <c r="U800" s="3">
        <v>1</v>
      </c>
      <c r="W800" s="254" t="s">
        <v>2984</v>
      </c>
      <c r="X800" s="254" t="s">
        <v>2984</v>
      </c>
      <c r="Z800" s="5"/>
      <c r="AA800" s="6" t="s">
        <v>4297</v>
      </c>
      <c r="AD800" s="230" t="s">
        <v>1392</v>
      </c>
      <c r="AE800" s="6">
        <v>43525</v>
      </c>
      <c r="AF800" s="6">
        <v>43556</v>
      </c>
      <c r="AG800" s="4">
        <v>1</v>
      </c>
      <c r="AI800" s="576" t="s">
        <v>3238</v>
      </c>
      <c r="AK800" s="1364" t="s">
        <v>4162</v>
      </c>
      <c r="AL800" s="4">
        <v>54</v>
      </c>
      <c r="AN800" s="336">
        <v>55</v>
      </c>
      <c r="AV800" s="4"/>
      <c r="AX800" s="6"/>
      <c r="AZ800" s="4"/>
      <c r="BA800" s="4"/>
      <c r="BB800" s="970"/>
      <c r="BC800" s="4">
        <v>1</v>
      </c>
      <c r="BE800" s="211" t="s">
        <v>4298</v>
      </c>
      <c r="BF800" s="3">
        <v>-6</v>
      </c>
      <c r="BK800" s="13">
        <v>1</v>
      </c>
      <c r="BW800" s="211" t="s">
        <v>4299</v>
      </c>
      <c r="BX800" s="4">
        <v>7</v>
      </c>
      <c r="CC800" s="14">
        <v>3</v>
      </c>
    </row>
    <row r="801" spans="1:102" s="331" customFormat="1" ht="120" x14ac:dyDescent="0.25">
      <c r="A801" s="269">
        <v>1218</v>
      </c>
      <c r="B801" s="269">
        <v>1218</v>
      </c>
      <c r="C801" s="21">
        <v>1218</v>
      </c>
      <c r="D801" s="928" t="s">
        <v>4300</v>
      </c>
      <c r="E801" s="332" t="s">
        <v>2655</v>
      </c>
      <c r="F801" s="733"/>
      <c r="G801" s="377">
        <v>336</v>
      </c>
      <c r="H801" s="269"/>
      <c r="I801" s="270"/>
      <c r="J801" s="269"/>
      <c r="K801" s="269"/>
      <c r="L801" s="269">
        <v>1</v>
      </c>
      <c r="M801" s="269"/>
      <c r="N801" s="269"/>
      <c r="O801" s="269">
        <v>1</v>
      </c>
      <c r="P801" s="269"/>
      <c r="Q801" s="269">
        <v>1</v>
      </c>
      <c r="R801" s="269"/>
      <c r="S801" s="269"/>
      <c r="T801" s="269"/>
      <c r="U801" s="269">
        <v>1</v>
      </c>
      <c r="V801" s="670"/>
      <c r="W801" s="440" t="s">
        <v>2984</v>
      </c>
      <c r="X801" s="440" t="s">
        <v>2984</v>
      </c>
      <c r="Y801" s="1282"/>
      <c r="Z801" s="324"/>
      <c r="AA801" s="275" t="s">
        <v>4301</v>
      </c>
      <c r="AB801" s="275"/>
      <c r="AC801" s="275"/>
      <c r="AD801" s="690" t="s">
        <v>1392</v>
      </c>
      <c r="AE801" s="275">
        <v>43525</v>
      </c>
      <c r="AF801" s="275">
        <v>43556</v>
      </c>
      <c r="AG801" s="328">
        <v>1</v>
      </c>
      <c r="AH801" s="328"/>
      <c r="AI801" s="844" t="s">
        <v>3238</v>
      </c>
      <c r="AJ801" s="334"/>
      <c r="AK801" s="275" t="s">
        <v>4302</v>
      </c>
      <c r="AL801" s="328"/>
      <c r="AM801" s="328"/>
      <c r="AN801" s="328"/>
      <c r="AO801" s="328"/>
      <c r="AP801" s="328"/>
      <c r="AQ801" s="328"/>
      <c r="AR801" s="328"/>
      <c r="AS801" s="328"/>
      <c r="AT801" s="328"/>
      <c r="AU801" s="328"/>
      <c r="AV801" s="328"/>
      <c r="AW801" s="328"/>
      <c r="AX801" s="275"/>
      <c r="AY801" s="328"/>
      <c r="AZ801" s="328"/>
      <c r="BA801" s="328"/>
      <c r="BB801" s="971"/>
      <c r="BC801" s="328"/>
      <c r="BD801" s="1183">
        <v>1</v>
      </c>
      <c r="BE801" s="326" t="s">
        <v>3252</v>
      </c>
      <c r="BF801" s="269">
        <v>54</v>
      </c>
      <c r="BG801" s="748"/>
      <c r="BH801" s="327"/>
      <c r="BI801" s="269"/>
      <c r="BJ801" s="748"/>
      <c r="BK801" s="325">
        <v>1</v>
      </c>
      <c r="BL801" s="269"/>
      <c r="BM801" s="269"/>
      <c r="BN801" s="326"/>
      <c r="BO801" s="327"/>
      <c r="BP801" s="327"/>
      <c r="BQ801" s="327"/>
      <c r="BR801" s="328"/>
      <c r="BS801" s="327"/>
      <c r="BT801" s="733"/>
      <c r="BU801" s="328"/>
      <c r="BV801" s="328"/>
      <c r="BW801" s="326"/>
      <c r="BX801" s="328"/>
      <c r="BY801" s="327"/>
      <c r="BZ801" s="327"/>
      <c r="CA801" s="328"/>
      <c r="CB801" s="327"/>
      <c r="CC801" s="733">
        <v>3</v>
      </c>
      <c r="CD801" s="328"/>
      <c r="CE801" s="328"/>
      <c r="CF801" s="326"/>
      <c r="CG801" s="328"/>
      <c r="CH801" s="327"/>
      <c r="CI801" s="275"/>
      <c r="CJ801" s="328"/>
      <c r="CK801" s="327"/>
      <c r="CL801" s="733"/>
      <c r="CM801" s="328"/>
      <c r="CN801" s="328"/>
      <c r="CP801" s="328"/>
      <c r="CQ801" s="328"/>
      <c r="CR801" s="328"/>
      <c r="CS801" s="275"/>
      <c r="CT801" s="328"/>
      <c r="CU801" s="328"/>
      <c r="CV801" s="325"/>
      <c r="CW801" s="269"/>
      <c r="CX801" s="269"/>
    </row>
    <row r="802" spans="1:102" ht="165" x14ac:dyDescent="0.25">
      <c r="A802" s="3">
        <v>1232</v>
      </c>
      <c r="B802" s="3">
        <v>1232</v>
      </c>
      <c r="C802" s="21">
        <v>1232</v>
      </c>
      <c r="D802" s="925" t="s">
        <v>4303</v>
      </c>
      <c r="E802" s="64" t="s">
        <v>4304</v>
      </c>
      <c r="G802" s="370">
        <v>12</v>
      </c>
      <c r="H802" s="3">
        <v>16</v>
      </c>
      <c r="I802" s="12">
        <v>12</v>
      </c>
      <c r="J802" s="3">
        <v>1</v>
      </c>
      <c r="K802" s="3">
        <v>1</v>
      </c>
      <c r="L802" s="3">
        <v>1</v>
      </c>
      <c r="M802" s="3">
        <v>1</v>
      </c>
      <c r="N802" s="3">
        <v>1</v>
      </c>
      <c r="O802" s="3">
        <v>1</v>
      </c>
      <c r="Q802" s="3">
        <v>1</v>
      </c>
      <c r="U802" s="3">
        <v>1</v>
      </c>
      <c r="W802" s="436" t="s">
        <v>2971</v>
      </c>
      <c r="X802" s="436" t="s">
        <v>2971</v>
      </c>
      <c r="Z802" s="5"/>
      <c r="AA802" s="6" t="s">
        <v>4305</v>
      </c>
      <c r="AD802" s="230" t="s">
        <v>1366</v>
      </c>
      <c r="AE802" s="6" t="s">
        <v>1101</v>
      </c>
      <c r="AF802" s="6" t="s">
        <v>1101</v>
      </c>
      <c r="AG802" s="4">
        <v>1</v>
      </c>
      <c r="AI802" s="576" t="s">
        <v>3145</v>
      </c>
      <c r="AK802" s="61" t="s">
        <v>4306</v>
      </c>
      <c r="AN802" s="4" t="s">
        <v>4307</v>
      </c>
      <c r="AV802" s="4"/>
      <c r="AX802" s="6"/>
      <c r="AZ802" s="4"/>
      <c r="BA802" s="4"/>
      <c r="BB802" s="970"/>
      <c r="BT802" s="14">
        <v>2</v>
      </c>
      <c r="BV802" s="4">
        <v>2</v>
      </c>
    </row>
    <row r="803" spans="1:102" ht="165" x14ac:dyDescent="0.25">
      <c r="A803" s="3">
        <v>1232</v>
      </c>
      <c r="B803" s="3">
        <v>1232</v>
      </c>
      <c r="C803" s="21">
        <v>1232</v>
      </c>
      <c r="D803" s="925" t="s">
        <v>4303</v>
      </c>
      <c r="E803" s="64" t="s">
        <v>4308</v>
      </c>
      <c r="G803" s="370">
        <v>12</v>
      </c>
      <c r="H803" s="3">
        <v>16</v>
      </c>
      <c r="I803" s="12">
        <v>12</v>
      </c>
      <c r="J803" s="3">
        <v>1</v>
      </c>
      <c r="K803" s="3">
        <v>1</v>
      </c>
      <c r="L803" s="3">
        <v>1</v>
      </c>
      <c r="M803" s="3">
        <v>1</v>
      </c>
      <c r="N803" s="3">
        <v>1</v>
      </c>
      <c r="O803" s="3">
        <v>1</v>
      </c>
      <c r="Q803" s="3">
        <v>1</v>
      </c>
      <c r="U803" s="3">
        <v>1</v>
      </c>
      <c r="W803" s="436" t="s">
        <v>2971</v>
      </c>
      <c r="X803" s="436" t="s">
        <v>2971</v>
      </c>
      <c r="Z803" s="5"/>
      <c r="AA803" s="6" t="s">
        <v>4305</v>
      </c>
      <c r="AD803" s="230" t="s">
        <v>1366</v>
      </c>
      <c r="AE803" s="6" t="s">
        <v>1101</v>
      </c>
      <c r="AF803" s="6" t="s">
        <v>1101</v>
      </c>
      <c r="AG803" s="4">
        <v>1</v>
      </c>
      <c r="AI803" s="576" t="s">
        <v>3145</v>
      </c>
      <c r="AK803" s="61" t="s">
        <v>4306</v>
      </c>
      <c r="AN803" s="4" t="s">
        <v>4307</v>
      </c>
      <c r="AV803" s="4"/>
      <c r="AX803" s="6"/>
      <c r="AZ803" s="4"/>
      <c r="BA803" s="4"/>
      <c r="BB803" s="970"/>
      <c r="BT803" s="14">
        <v>2</v>
      </c>
      <c r="BV803" s="4">
        <v>2</v>
      </c>
    </row>
    <row r="804" spans="1:102" s="331" customFormat="1" ht="75" x14ac:dyDescent="0.25">
      <c r="A804" s="269">
        <v>1232</v>
      </c>
      <c r="B804" s="269">
        <v>1232</v>
      </c>
      <c r="C804" s="21">
        <v>1232</v>
      </c>
      <c r="D804" s="928" t="s">
        <v>4309</v>
      </c>
      <c r="E804" s="332" t="s">
        <v>4022</v>
      </c>
      <c r="F804" s="733"/>
      <c r="G804" s="377">
        <v>14</v>
      </c>
      <c r="H804" s="269">
        <v>15</v>
      </c>
      <c r="I804" s="270">
        <v>14</v>
      </c>
      <c r="J804" s="269"/>
      <c r="K804" s="269">
        <v>1</v>
      </c>
      <c r="L804" s="269">
        <v>1</v>
      </c>
      <c r="M804" s="269"/>
      <c r="N804" s="269"/>
      <c r="O804" s="269"/>
      <c r="P804" s="269"/>
      <c r="Q804" s="269">
        <v>1</v>
      </c>
      <c r="R804" s="269"/>
      <c r="S804" s="269"/>
      <c r="T804" s="269"/>
      <c r="U804" s="269">
        <v>1</v>
      </c>
      <c r="V804" s="670"/>
      <c r="W804" s="447" t="s">
        <v>2971</v>
      </c>
      <c r="X804" s="447" t="s">
        <v>2971</v>
      </c>
      <c r="Y804" s="1282"/>
      <c r="Z804" s="324"/>
      <c r="AA804" s="275" t="s">
        <v>4310</v>
      </c>
      <c r="AB804" s="275"/>
      <c r="AC804" s="275"/>
      <c r="AD804" s="690" t="s">
        <v>1366</v>
      </c>
      <c r="AE804" s="275" t="s">
        <v>1101</v>
      </c>
      <c r="AF804" s="275" t="s">
        <v>1101</v>
      </c>
      <c r="AG804" s="328">
        <v>1</v>
      </c>
      <c r="AH804" s="328"/>
      <c r="AI804" s="844" t="s">
        <v>3145</v>
      </c>
      <c r="AJ804" s="334"/>
      <c r="AK804" s="275" t="s">
        <v>4311</v>
      </c>
      <c r="AL804" s="328"/>
      <c r="AM804" s="328"/>
      <c r="AN804" s="328" t="s">
        <v>4312</v>
      </c>
      <c r="AO804" s="328"/>
      <c r="AP804" s="328"/>
      <c r="AQ804" s="328"/>
      <c r="AR804" s="328"/>
      <c r="AS804" s="328"/>
      <c r="AT804" s="328"/>
      <c r="AU804" s="328"/>
      <c r="AV804" s="328"/>
      <c r="AW804" s="328"/>
      <c r="AX804" s="275"/>
      <c r="AY804" s="328"/>
      <c r="AZ804" s="328"/>
      <c r="BA804" s="328"/>
      <c r="BB804" s="971"/>
      <c r="BC804" s="269"/>
      <c r="BD804" s="1183">
        <v>1</v>
      </c>
      <c r="BE804" s="326"/>
      <c r="BF804" s="269"/>
      <c r="BG804" s="748"/>
      <c r="BH804" s="327"/>
      <c r="BI804" s="269"/>
      <c r="BJ804" s="748"/>
      <c r="BK804" s="325"/>
      <c r="BL804" s="269"/>
      <c r="BM804" s="269"/>
      <c r="BN804" s="326"/>
      <c r="BO804" s="327"/>
      <c r="BP804" s="327"/>
      <c r="BQ804" s="327"/>
      <c r="BR804" s="328"/>
      <c r="BS804" s="327"/>
      <c r="BT804" s="733">
        <v>2</v>
      </c>
      <c r="BU804" s="328"/>
      <c r="BV804" s="328">
        <v>2</v>
      </c>
      <c r="BW804" s="326"/>
      <c r="BX804" s="328"/>
      <c r="BY804" s="327"/>
      <c r="BZ804" s="327"/>
      <c r="CA804" s="328"/>
      <c r="CB804" s="327"/>
      <c r="CC804" s="733"/>
      <c r="CD804" s="328"/>
      <c r="CE804" s="328"/>
      <c r="CF804" s="326"/>
      <c r="CG804" s="328"/>
      <c r="CH804" s="327"/>
      <c r="CI804" s="275"/>
      <c r="CJ804" s="328"/>
      <c r="CK804" s="327"/>
      <c r="CL804" s="733"/>
      <c r="CM804" s="328"/>
      <c r="CN804" s="328"/>
      <c r="CP804" s="328"/>
      <c r="CQ804" s="328"/>
      <c r="CR804" s="328"/>
      <c r="CS804" s="275"/>
      <c r="CT804" s="328"/>
      <c r="CU804" s="328"/>
      <c r="CV804" s="325"/>
      <c r="CW804" s="269"/>
      <c r="CX804" s="269"/>
    </row>
    <row r="805" spans="1:102" ht="270" x14ac:dyDescent="0.25">
      <c r="A805" s="3">
        <v>1221</v>
      </c>
      <c r="B805" s="3">
        <v>1221</v>
      </c>
      <c r="C805" s="21">
        <v>1221</v>
      </c>
      <c r="D805" s="925" t="s">
        <v>4313</v>
      </c>
      <c r="E805" s="64" t="s">
        <v>4314</v>
      </c>
      <c r="G805" s="323">
        <v>40</v>
      </c>
      <c r="H805" s="3">
        <v>26</v>
      </c>
      <c r="I805" s="12">
        <v>40</v>
      </c>
      <c r="K805" s="3">
        <v>1</v>
      </c>
      <c r="L805" s="3">
        <v>1</v>
      </c>
      <c r="M805" s="3">
        <v>1</v>
      </c>
      <c r="O805" s="3">
        <v>1</v>
      </c>
      <c r="Q805" s="3">
        <v>1</v>
      </c>
      <c r="U805" s="3">
        <v>1</v>
      </c>
      <c r="W805" s="254" t="s">
        <v>4266</v>
      </c>
      <c r="X805" s="254" t="s">
        <v>4266</v>
      </c>
      <c r="Z805" s="5" t="s">
        <v>4315</v>
      </c>
      <c r="AA805" s="6" t="s">
        <v>4316</v>
      </c>
      <c r="AD805" s="230" t="s">
        <v>2994</v>
      </c>
      <c r="AE805" s="6">
        <v>43009</v>
      </c>
      <c r="AF805" s="6">
        <v>43405</v>
      </c>
      <c r="AG805" s="4">
        <v>1</v>
      </c>
      <c r="AI805" s="576" t="s">
        <v>2967</v>
      </c>
      <c r="AK805" s="6" t="s">
        <v>4317</v>
      </c>
      <c r="AL805" s="4">
        <v>1.8</v>
      </c>
      <c r="AN805" s="4">
        <v>1.75</v>
      </c>
      <c r="AP805" s="4">
        <v>0.4</v>
      </c>
      <c r="AR805" s="4">
        <v>3</v>
      </c>
      <c r="AV805" s="4" t="s">
        <v>3292</v>
      </c>
      <c r="AW805" s="4">
        <v>1.05</v>
      </c>
      <c r="AX805" s="6"/>
      <c r="AY805" s="4" t="s">
        <v>2881</v>
      </c>
      <c r="AZ805" s="4">
        <v>0.2</v>
      </c>
      <c r="BA805" s="4"/>
      <c r="BB805" s="970"/>
      <c r="BH805" s="11" t="s">
        <v>4318</v>
      </c>
      <c r="BI805" s="3">
        <v>22.222222222222229</v>
      </c>
      <c r="BM805" s="3">
        <v>10</v>
      </c>
      <c r="BQ805" s="11" t="s">
        <v>4319</v>
      </c>
      <c r="BR805" s="222">
        <v>62.857142857142868</v>
      </c>
      <c r="BU805" s="4">
        <v>20</v>
      </c>
      <c r="BZ805" s="11" t="s">
        <v>4320</v>
      </c>
      <c r="CA805" s="4">
        <v>-100</v>
      </c>
      <c r="CD805" s="4">
        <v>30</v>
      </c>
      <c r="CI805" s="6" t="s">
        <v>4321</v>
      </c>
      <c r="CJ805" s="4">
        <v>8.3333333333333321</v>
      </c>
      <c r="CM805" s="4">
        <v>40</v>
      </c>
      <c r="CP805" s="4" t="s">
        <v>4322</v>
      </c>
      <c r="CQ805" s="4">
        <v>0.40000000000000013</v>
      </c>
      <c r="CW805" s="3">
        <v>2</v>
      </c>
    </row>
    <row r="806" spans="1:102" ht="315" x14ac:dyDescent="0.25">
      <c r="A806" s="3">
        <v>1221</v>
      </c>
      <c r="B806" s="3">
        <v>1221</v>
      </c>
      <c r="C806" s="21">
        <v>1221</v>
      </c>
      <c r="D806" s="925" t="s">
        <v>4323</v>
      </c>
      <c r="E806" s="64" t="s">
        <v>4324</v>
      </c>
      <c r="G806" s="323">
        <v>83</v>
      </c>
      <c r="H806" s="3">
        <v>70</v>
      </c>
      <c r="I806" s="12">
        <v>87</v>
      </c>
      <c r="K806" s="3">
        <v>1</v>
      </c>
      <c r="L806" s="3">
        <v>1</v>
      </c>
      <c r="M806" s="3">
        <v>1</v>
      </c>
      <c r="O806" s="3">
        <v>1</v>
      </c>
      <c r="Q806" s="3">
        <v>1</v>
      </c>
      <c r="U806" s="3">
        <v>1</v>
      </c>
      <c r="W806" s="254" t="s">
        <v>4266</v>
      </c>
      <c r="X806" s="254" t="s">
        <v>4266</v>
      </c>
      <c r="Z806" s="5" t="s">
        <v>4325</v>
      </c>
      <c r="AA806" s="6" t="s">
        <v>4326</v>
      </c>
      <c r="AD806" s="230" t="s">
        <v>2994</v>
      </c>
      <c r="AE806" s="6">
        <v>43009</v>
      </c>
      <c r="AF806" s="6">
        <v>43405</v>
      </c>
      <c r="AG806" s="4">
        <v>1</v>
      </c>
      <c r="AI806" s="576" t="s">
        <v>2967</v>
      </c>
      <c r="AK806" s="6" t="s">
        <v>4317</v>
      </c>
      <c r="AL806" s="4">
        <v>2.25</v>
      </c>
      <c r="AN806" s="4">
        <v>4</v>
      </c>
      <c r="AP806" s="4">
        <v>0.1</v>
      </c>
      <c r="AR806" s="4">
        <v>4.66</v>
      </c>
      <c r="AV806" s="4" t="s">
        <v>3292</v>
      </c>
      <c r="AW806" s="4">
        <v>0.4</v>
      </c>
      <c r="AX806" s="6"/>
      <c r="AY806" s="4" t="s">
        <v>2881</v>
      </c>
      <c r="AZ806" s="4">
        <v>0</v>
      </c>
      <c r="BA806" s="4"/>
      <c r="BB806" s="970"/>
      <c r="BH806" s="11" t="s">
        <v>4318</v>
      </c>
      <c r="BI806" s="3">
        <v>-55.555555555555557</v>
      </c>
      <c r="BM806" s="3">
        <v>10</v>
      </c>
      <c r="BQ806" s="11" t="s">
        <v>4319</v>
      </c>
      <c r="BR806" s="4">
        <v>22.500000000000007</v>
      </c>
      <c r="BU806" s="4">
        <v>20</v>
      </c>
      <c r="BZ806" s="11" t="s">
        <v>4320</v>
      </c>
      <c r="CA806" s="4">
        <v>400</v>
      </c>
      <c r="CD806" s="4">
        <v>30</v>
      </c>
      <c r="CI806" s="6" t="s">
        <v>4321</v>
      </c>
      <c r="CJ806" s="4">
        <v>-19.527896995708158</v>
      </c>
      <c r="CM806" s="4">
        <v>40</v>
      </c>
      <c r="CP806" s="4" t="s">
        <v>4322</v>
      </c>
      <c r="CQ806" s="4">
        <v>-1.25</v>
      </c>
      <c r="CW806" s="3">
        <v>2</v>
      </c>
    </row>
    <row r="807" spans="1:102" ht="60" x14ac:dyDescent="0.25">
      <c r="A807" s="3">
        <v>1225</v>
      </c>
      <c r="B807" s="3">
        <v>1225</v>
      </c>
      <c r="C807" s="21">
        <v>1225</v>
      </c>
      <c r="D807" s="925" t="s">
        <v>4327</v>
      </c>
      <c r="G807" s="370">
        <v>1079</v>
      </c>
      <c r="J807" s="3">
        <v>1</v>
      </c>
      <c r="K807" s="3">
        <v>1</v>
      </c>
      <c r="L807" s="3">
        <v>1</v>
      </c>
      <c r="N807" s="3">
        <v>1</v>
      </c>
      <c r="O807" s="3">
        <v>1</v>
      </c>
      <c r="Q807" s="3">
        <v>1</v>
      </c>
      <c r="T807" s="3">
        <v>1</v>
      </c>
      <c r="U807" s="3">
        <v>1</v>
      </c>
      <c r="W807" s="254" t="s">
        <v>2971</v>
      </c>
      <c r="X807" s="254" t="s">
        <v>2971</v>
      </c>
      <c r="Z807" s="5"/>
      <c r="AA807" s="6"/>
      <c r="AD807" s="687" t="s">
        <v>2193</v>
      </c>
      <c r="AE807" s="61">
        <v>42987</v>
      </c>
      <c r="AF807" s="61">
        <v>43162</v>
      </c>
      <c r="AG807" s="4">
        <v>1</v>
      </c>
      <c r="AI807" s="576" t="s">
        <v>2967</v>
      </c>
      <c r="AK807" s="61" t="s">
        <v>4328</v>
      </c>
      <c r="AL807" s="102">
        <v>17</v>
      </c>
      <c r="AM807" s="102"/>
      <c r="AN807" s="102">
        <v>38</v>
      </c>
      <c r="AO807" s="102"/>
      <c r="AP807" s="102">
        <v>22</v>
      </c>
      <c r="AQ807" s="102"/>
      <c r="AR807" s="102">
        <v>23</v>
      </c>
      <c r="AS807" s="102"/>
      <c r="AV807" s="4"/>
      <c r="AX807" s="6"/>
      <c r="AZ807" s="4"/>
      <c r="BA807" s="4"/>
      <c r="BB807" s="970"/>
      <c r="BT807" s="14">
        <v>2</v>
      </c>
      <c r="BZ807" s="11" t="s">
        <v>4329</v>
      </c>
      <c r="CA807" s="4">
        <v>20</v>
      </c>
      <c r="CC807" s="14">
        <v>30</v>
      </c>
      <c r="CL807" s="14">
        <v>40</v>
      </c>
    </row>
    <row r="808" spans="1:102" s="142" customFormat="1" ht="38.25" x14ac:dyDescent="0.25">
      <c r="A808" s="46">
        <v>1264</v>
      </c>
      <c r="B808" s="46">
        <v>1264</v>
      </c>
      <c r="C808" s="21">
        <v>1264</v>
      </c>
      <c r="D808" s="926" t="s">
        <v>4330</v>
      </c>
      <c r="E808" s="947" t="s">
        <v>4331</v>
      </c>
      <c r="F808" s="1072"/>
      <c r="G808" s="371">
        <v>113</v>
      </c>
      <c r="H808" s="46"/>
      <c r="I808" s="143"/>
      <c r="J808" s="46"/>
      <c r="K808" s="46"/>
      <c r="L808" s="46">
        <v>1</v>
      </c>
      <c r="M808" s="46"/>
      <c r="N808" s="46"/>
      <c r="O808" s="46"/>
      <c r="P808" s="46"/>
      <c r="Q808" s="46">
        <v>1</v>
      </c>
      <c r="R808" s="46"/>
      <c r="S808" s="46"/>
      <c r="T808" s="46"/>
      <c r="U808" s="46">
        <v>1</v>
      </c>
      <c r="V808" s="433"/>
      <c r="W808" s="454" t="s">
        <v>2971</v>
      </c>
      <c r="X808" s="454" t="s">
        <v>2971</v>
      </c>
      <c r="Y808" s="1285" t="s">
        <v>4009</v>
      </c>
      <c r="Z808" s="23"/>
      <c r="AA808" s="61" t="s">
        <v>4332</v>
      </c>
      <c r="AB808" s="61"/>
      <c r="AC808" s="61"/>
      <c r="AD808" s="687" t="s">
        <v>1366</v>
      </c>
      <c r="AE808" s="61">
        <v>42064</v>
      </c>
      <c r="AF808" s="61">
        <v>42156</v>
      </c>
      <c r="AG808" s="66">
        <v>1</v>
      </c>
      <c r="AH808" s="66"/>
      <c r="AI808" s="840"/>
      <c r="AJ808" s="141"/>
      <c r="AK808" s="61"/>
      <c r="AL808" s="66"/>
      <c r="AM808" s="66"/>
      <c r="AN808" s="66"/>
      <c r="AO808" s="66"/>
      <c r="AP808" s="66"/>
      <c r="AQ808" s="66"/>
      <c r="AR808" s="66"/>
      <c r="AS808" s="66"/>
      <c r="AT808" s="66"/>
      <c r="AU808" s="66"/>
      <c r="AV808" s="66"/>
      <c r="AW808" s="66"/>
      <c r="AX808" s="61"/>
      <c r="AY808" s="66"/>
      <c r="AZ808" s="66"/>
      <c r="BA808" s="66"/>
      <c r="BB808" s="955"/>
      <c r="BC808" s="46"/>
      <c r="BD808" s="1181"/>
      <c r="BE808" s="212"/>
      <c r="BF808" s="46"/>
      <c r="BG808" s="138"/>
      <c r="BH808" s="218"/>
      <c r="BI808" s="46"/>
      <c r="BJ808" s="138"/>
      <c r="BK808" s="98"/>
      <c r="BL808" s="46"/>
      <c r="BM808" s="46"/>
      <c r="BN808" s="212"/>
      <c r="BO808" s="218"/>
      <c r="BP808" s="218"/>
      <c r="BQ808" s="218"/>
      <c r="BR808" s="66"/>
      <c r="BS808" s="218"/>
      <c r="BT808" s="146"/>
      <c r="BU808" s="66"/>
      <c r="BV808" s="66"/>
      <c r="BW808" s="212"/>
      <c r="BX808" s="66"/>
      <c r="BY808" s="218"/>
      <c r="BZ808" s="218"/>
      <c r="CA808" s="66"/>
      <c r="CB808" s="218"/>
      <c r="CC808" s="146"/>
      <c r="CD808" s="66"/>
      <c r="CE808" s="66"/>
      <c r="CF808" s="212"/>
      <c r="CG808" s="66"/>
      <c r="CH808" s="218"/>
      <c r="CI808" s="61"/>
      <c r="CJ808" s="66"/>
      <c r="CK808" s="218"/>
      <c r="CL808" s="146"/>
      <c r="CM808" s="66"/>
      <c r="CN808" s="66"/>
      <c r="CP808" s="66"/>
      <c r="CQ808" s="66"/>
      <c r="CR808" s="66"/>
      <c r="CS808" s="61"/>
      <c r="CT808" s="66"/>
      <c r="CU808" s="66"/>
      <c r="CV808" s="98"/>
      <c r="CW808" s="46"/>
      <c r="CX808" s="46"/>
    </row>
    <row r="809" spans="1:102" s="142" customFormat="1" ht="38.25" x14ac:dyDescent="0.25">
      <c r="A809" s="46">
        <v>1264</v>
      </c>
      <c r="B809" s="46">
        <v>1264</v>
      </c>
      <c r="C809" s="21">
        <v>1264</v>
      </c>
      <c r="D809" s="926" t="s">
        <v>4333</v>
      </c>
      <c r="E809" s="947" t="s">
        <v>4334</v>
      </c>
      <c r="F809" s="1072"/>
      <c r="G809" s="371">
        <v>126</v>
      </c>
      <c r="H809" s="46"/>
      <c r="I809" s="143"/>
      <c r="J809" s="46"/>
      <c r="K809" s="46"/>
      <c r="L809" s="46">
        <v>1</v>
      </c>
      <c r="M809" s="46"/>
      <c r="N809" s="46"/>
      <c r="O809" s="46"/>
      <c r="P809" s="46"/>
      <c r="Q809" s="46">
        <v>1</v>
      </c>
      <c r="R809" s="46"/>
      <c r="S809" s="46"/>
      <c r="T809" s="46"/>
      <c r="U809" s="46">
        <v>1</v>
      </c>
      <c r="V809" s="433"/>
      <c r="W809" s="454" t="s">
        <v>2971</v>
      </c>
      <c r="X809" s="454" t="s">
        <v>2971</v>
      </c>
      <c r="Y809" s="1285" t="s">
        <v>4009</v>
      </c>
      <c r="Z809" s="23"/>
      <c r="AA809" s="61" t="s">
        <v>4335</v>
      </c>
      <c r="AB809" s="61"/>
      <c r="AC809" s="61"/>
      <c r="AD809" s="687" t="s">
        <v>1366</v>
      </c>
      <c r="AE809" s="61">
        <v>42064</v>
      </c>
      <c r="AF809" s="61">
        <v>42156</v>
      </c>
      <c r="AG809" s="66">
        <v>1</v>
      </c>
      <c r="AH809" s="66"/>
      <c r="AI809" s="840"/>
      <c r="AJ809" s="141"/>
      <c r="AK809" s="61"/>
      <c r="AL809" s="66"/>
      <c r="AM809" s="66"/>
      <c r="AN809" s="66"/>
      <c r="AO809" s="66"/>
      <c r="AP809" s="66"/>
      <c r="AQ809" s="66"/>
      <c r="AR809" s="66"/>
      <c r="AS809" s="66"/>
      <c r="AT809" s="66"/>
      <c r="AU809" s="66"/>
      <c r="AV809" s="66"/>
      <c r="AW809" s="66"/>
      <c r="AX809" s="61"/>
      <c r="AY809" s="66"/>
      <c r="AZ809" s="66"/>
      <c r="BA809" s="66"/>
      <c r="BB809" s="955"/>
      <c r="BC809" s="46"/>
      <c r="BD809" s="1181"/>
      <c r="BE809" s="212"/>
      <c r="BF809" s="46"/>
      <c r="BG809" s="138"/>
      <c r="BH809" s="218"/>
      <c r="BI809" s="46"/>
      <c r="BJ809" s="138"/>
      <c r="BK809" s="98"/>
      <c r="BL809" s="46"/>
      <c r="BM809" s="46"/>
      <c r="BN809" s="212"/>
      <c r="BO809" s="218"/>
      <c r="BP809" s="218"/>
      <c r="BQ809" s="218"/>
      <c r="BR809" s="66"/>
      <c r="BS809" s="218"/>
      <c r="BT809" s="146"/>
      <c r="BU809" s="66"/>
      <c r="BV809" s="66"/>
      <c r="BW809" s="212"/>
      <c r="BX809" s="66"/>
      <c r="BY809" s="218"/>
      <c r="BZ809" s="218"/>
      <c r="CA809" s="66"/>
      <c r="CB809" s="218"/>
      <c r="CC809" s="146"/>
      <c r="CD809" s="66"/>
      <c r="CE809" s="66"/>
      <c r="CF809" s="212"/>
      <c r="CG809" s="66"/>
      <c r="CH809" s="218"/>
      <c r="CI809" s="61"/>
      <c r="CJ809" s="66"/>
      <c r="CK809" s="218"/>
      <c r="CL809" s="146"/>
      <c r="CM809" s="66"/>
      <c r="CN809" s="66"/>
      <c r="CP809" s="66"/>
      <c r="CQ809" s="66"/>
      <c r="CR809" s="66"/>
      <c r="CS809" s="61"/>
      <c r="CT809" s="66"/>
      <c r="CU809" s="66"/>
      <c r="CV809" s="98"/>
      <c r="CW809" s="46"/>
      <c r="CX809" s="46"/>
    </row>
    <row r="810" spans="1:102" s="142" customFormat="1" ht="60" x14ac:dyDescent="0.25">
      <c r="A810" s="46">
        <v>1264</v>
      </c>
      <c r="B810" s="46">
        <v>1264</v>
      </c>
      <c r="C810" s="21">
        <v>1264</v>
      </c>
      <c r="D810" s="926" t="s">
        <v>4336</v>
      </c>
      <c r="E810" s="947" t="s">
        <v>4337</v>
      </c>
      <c r="F810" s="1072"/>
      <c r="G810" s="371">
        <v>99</v>
      </c>
      <c r="H810" s="46"/>
      <c r="I810" s="143"/>
      <c r="J810" s="46"/>
      <c r="K810" s="46"/>
      <c r="L810" s="46">
        <v>1</v>
      </c>
      <c r="M810" s="46"/>
      <c r="N810" s="46"/>
      <c r="O810" s="46"/>
      <c r="P810" s="46"/>
      <c r="Q810" s="46">
        <v>1</v>
      </c>
      <c r="R810" s="46"/>
      <c r="S810" s="46"/>
      <c r="T810" s="46"/>
      <c r="U810" s="46">
        <v>1</v>
      </c>
      <c r="V810" s="433"/>
      <c r="W810" s="454" t="s">
        <v>2971</v>
      </c>
      <c r="X810" s="454" t="s">
        <v>2971</v>
      </c>
      <c r="Y810" s="1285" t="s">
        <v>4009</v>
      </c>
      <c r="Z810" s="23"/>
      <c r="AA810" s="61" t="s">
        <v>4338</v>
      </c>
      <c r="AB810" s="61"/>
      <c r="AC810" s="61"/>
      <c r="AD810" s="687" t="s">
        <v>1366</v>
      </c>
      <c r="AE810" s="61">
        <v>42064</v>
      </c>
      <c r="AF810" s="61">
        <v>42156</v>
      </c>
      <c r="AG810" s="66">
        <v>1</v>
      </c>
      <c r="AH810" s="66"/>
      <c r="AI810" s="840"/>
      <c r="AJ810" s="141"/>
      <c r="AK810" s="61"/>
      <c r="AL810" s="66"/>
      <c r="AM810" s="66"/>
      <c r="AN810" s="66"/>
      <c r="AO810" s="66"/>
      <c r="AP810" s="66"/>
      <c r="AQ810" s="66"/>
      <c r="AR810" s="66"/>
      <c r="AS810" s="66"/>
      <c r="AT810" s="66"/>
      <c r="AU810" s="66"/>
      <c r="AV810" s="66"/>
      <c r="AW810" s="66"/>
      <c r="AX810" s="61"/>
      <c r="AY810" s="66"/>
      <c r="AZ810" s="66"/>
      <c r="BA810" s="66"/>
      <c r="BB810" s="955"/>
      <c r="BC810" s="46"/>
      <c r="BD810" s="1181"/>
      <c r="BE810" s="212"/>
      <c r="BF810" s="46"/>
      <c r="BG810" s="138"/>
      <c r="BH810" s="218"/>
      <c r="BI810" s="46"/>
      <c r="BJ810" s="138"/>
      <c r="BK810" s="98"/>
      <c r="BL810" s="46"/>
      <c r="BM810" s="46"/>
      <c r="BN810" s="212"/>
      <c r="BO810" s="218"/>
      <c r="BP810" s="218"/>
      <c r="BQ810" s="218"/>
      <c r="BR810" s="66"/>
      <c r="BS810" s="218"/>
      <c r="BT810" s="146"/>
      <c r="BU810" s="66"/>
      <c r="BV810" s="66"/>
      <c r="BW810" s="212"/>
      <c r="BX810" s="66"/>
      <c r="BY810" s="218"/>
      <c r="BZ810" s="218"/>
      <c r="CA810" s="66"/>
      <c r="CB810" s="218"/>
      <c r="CC810" s="146"/>
      <c r="CD810" s="66"/>
      <c r="CE810" s="66"/>
      <c r="CF810" s="212"/>
      <c r="CG810" s="66"/>
      <c r="CH810" s="218"/>
      <c r="CI810" s="61"/>
      <c r="CJ810" s="66"/>
      <c r="CK810" s="218"/>
      <c r="CL810" s="146"/>
      <c r="CM810" s="66"/>
      <c r="CN810" s="66"/>
      <c r="CP810" s="66"/>
      <c r="CQ810" s="66"/>
      <c r="CR810" s="66"/>
      <c r="CS810" s="61"/>
      <c r="CT810" s="66"/>
      <c r="CU810" s="66"/>
      <c r="CV810" s="98"/>
      <c r="CW810" s="46"/>
      <c r="CX810" s="46"/>
    </row>
    <row r="811" spans="1:102" s="142" customFormat="1" ht="63.75" x14ac:dyDescent="0.25">
      <c r="A811" s="46">
        <v>1264</v>
      </c>
      <c r="B811" s="46">
        <v>1264</v>
      </c>
      <c r="C811" s="21">
        <v>1264</v>
      </c>
      <c r="D811" s="926" t="s">
        <v>4339</v>
      </c>
      <c r="E811" s="947" t="s">
        <v>4340</v>
      </c>
      <c r="F811" s="1072"/>
      <c r="G811" s="371">
        <v>124</v>
      </c>
      <c r="H811" s="46"/>
      <c r="I811" s="143"/>
      <c r="J811" s="46"/>
      <c r="K811" s="46"/>
      <c r="L811" s="46">
        <v>1</v>
      </c>
      <c r="M811" s="46"/>
      <c r="N811" s="46"/>
      <c r="O811" s="46"/>
      <c r="P811" s="46"/>
      <c r="Q811" s="46">
        <v>1</v>
      </c>
      <c r="R811" s="46"/>
      <c r="S811" s="46"/>
      <c r="T811" s="46"/>
      <c r="U811" s="46">
        <v>1</v>
      </c>
      <c r="V811" s="433"/>
      <c r="W811" s="454" t="s">
        <v>2971</v>
      </c>
      <c r="X811" s="454" t="s">
        <v>2971</v>
      </c>
      <c r="Y811" s="1285" t="s">
        <v>4009</v>
      </c>
      <c r="Z811" s="23"/>
      <c r="AA811" s="61" t="s">
        <v>4341</v>
      </c>
      <c r="AB811" s="61"/>
      <c r="AC811" s="61"/>
      <c r="AD811" s="687" t="s">
        <v>1366</v>
      </c>
      <c r="AE811" s="61">
        <v>42064</v>
      </c>
      <c r="AF811" s="61">
        <v>42156</v>
      </c>
      <c r="AG811" s="66">
        <v>1</v>
      </c>
      <c r="AH811" s="66"/>
      <c r="AI811" s="840"/>
      <c r="AJ811" s="141"/>
      <c r="AK811" s="61"/>
      <c r="AL811" s="66"/>
      <c r="AM811" s="66"/>
      <c r="AN811" s="66"/>
      <c r="AO811" s="66"/>
      <c r="AP811" s="66"/>
      <c r="AQ811" s="66"/>
      <c r="AR811" s="66"/>
      <c r="AS811" s="66"/>
      <c r="AT811" s="66"/>
      <c r="AU811" s="66"/>
      <c r="AV811" s="66"/>
      <c r="AW811" s="66"/>
      <c r="AX811" s="61"/>
      <c r="AY811" s="66"/>
      <c r="AZ811" s="66"/>
      <c r="BA811" s="66"/>
      <c r="BB811" s="955"/>
      <c r="BC811" s="46"/>
      <c r="BD811" s="1181"/>
      <c r="BE811" s="212"/>
      <c r="BF811" s="46"/>
      <c r="BG811" s="138"/>
      <c r="BH811" s="218"/>
      <c r="BI811" s="46"/>
      <c r="BJ811" s="138"/>
      <c r="BK811" s="98"/>
      <c r="BL811" s="46"/>
      <c r="BM811" s="46"/>
      <c r="BN811" s="212"/>
      <c r="BO811" s="218"/>
      <c r="BP811" s="218"/>
      <c r="BQ811" s="218"/>
      <c r="BR811" s="66"/>
      <c r="BS811" s="218"/>
      <c r="BT811" s="146"/>
      <c r="BU811" s="66"/>
      <c r="BV811" s="66"/>
      <c r="BW811" s="212"/>
      <c r="BX811" s="66"/>
      <c r="BY811" s="218"/>
      <c r="BZ811" s="218"/>
      <c r="CA811" s="66"/>
      <c r="CB811" s="218"/>
      <c r="CC811" s="146"/>
      <c r="CD811" s="66"/>
      <c r="CE811" s="66"/>
      <c r="CF811" s="212"/>
      <c r="CG811" s="66"/>
      <c r="CH811" s="218"/>
      <c r="CI811" s="61"/>
      <c r="CJ811" s="66"/>
      <c r="CK811" s="218"/>
      <c r="CL811" s="146"/>
      <c r="CM811" s="66"/>
      <c r="CN811" s="66"/>
      <c r="CP811" s="66"/>
      <c r="CQ811" s="66"/>
      <c r="CR811" s="66"/>
      <c r="CS811" s="61"/>
      <c r="CT811" s="66"/>
      <c r="CU811" s="66"/>
      <c r="CV811" s="98"/>
      <c r="CW811" s="46"/>
      <c r="CX811" s="46"/>
    </row>
    <row r="812" spans="1:102" ht="90" x14ac:dyDescent="0.25">
      <c r="A812" s="3">
        <v>1196</v>
      </c>
      <c r="B812" s="3">
        <v>1196</v>
      </c>
      <c r="C812" s="21">
        <v>1196</v>
      </c>
      <c r="D812" s="925" t="s">
        <v>4342</v>
      </c>
      <c r="G812" s="371">
        <v>145</v>
      </c>
      <c r="H812" s="3">
        <v>285</v>
      </c>
      <c r="I812" s="12">
        <v>145</v>
      </c>
      <c r="J812" s="3">
        <v>1</v>
      </c>
      <c r="K812" s="3">
        <v>1</v>
      </c>
      <c r="L812" s="3">
        <v>1</v>
      </c>
      <c r="N812" s="3">
        <v>1</v>
      </c>
      <c r="O812" s="3">
        <v>1</v>
      </c>
      <c r="S812" s="3">
        <v>1</v>
      </c>
      <c r="T812" s="3">
        <v>1</v>
      </c>
      <c r="U812" s="3">
        <v>1</v>
      </c>
      <c r="W812" s="254" t="s">
        <v>1731</v>
      </c>
      <c r="X812" s="254" t="s">
        <v>1731</v>
      </c>
      <c r="Z812" s="5"/>
      <c r="AA812" s="6" t="s">
        <v>4343</v>
      </c>
      <c r="AD812" s="230" t="s">
        <v>1366</v>
      </c>
      <c r="AE812" s="6">
        <v>42430</v>
      </c>
      <c r="AF812" s="6">
        <v>42491</v>
      </c>
      <c r="AG812" s="4">
        <v>1</v>
      </c>
      <c r="AI812" s="576" t="s">
        <v>2967</v>
      </c>
      <c r="AK812" s="6" t="s">
        <v>4344</v>
      </c>
      <c r="AL812" s="4">
        <v>89.1</v>
      </c>
      <c r="AN812" s="4">
        <v>1.8</v>
      </c>
      <c r="AP812" s="4">
        <v>1.4</v>
      </c>
      <c r="AR812" s="4">
        <v>7.7</v>
      </c>
      <c r="AV812" s="4"/>
      <c r="AX812" s="6"/>
      <c r="AZ812" s="4"/>
      <c r="BA812" s="4"/>
      <c r="BB812" s="970"/>
      <c r="BC812" s="3">
        <v>1</v>
      </c>
      <c r="BE812" s="211" t="s">
        <v>4293</v>
      </c>
      <c r="BF812" s="3">
        <v>-9.9999999999994316E-2</v>
      </c>
      <c r="BL812" s="3">
        <v>1</v>
      </c>
      <c r="BN812" s="211" t="s">
        <v>3402</v>
      </c>
      <c r="BO812" s="11">
        <v>-0.40000000000000013</v>
      </c>
      <c r="BU812" s="4">
        <v>2</v>
      </c>
      <c r="BW812" s="211" t="s">
        <v>3402</v>
      </c>
      <c r="BX812" s="4">
        <v>0</v>
      </c>
      <c r="CD812" s="4">
        <v>3</v>
      </c>
      <c r="CF812" s="211" t="s">
        <v>4345</v>
      </c>
      <c r="CG812" s="4">
        <v>0.60000000000000053</v>
      </c>
      <c r="CM812" s="4">
        <v>4</v>
      </c>
    </row>
    <row r="813" spans="1:102" ht="150" x14ac:dyDescent="0.25">
      <c r="A813" s="3">
        <v>1200</v>
      </c>
      <c r="B813" s="3">
        <v>1200</v>
      </c>
      <c r="C813" s="21">
        <v>1200</v>
      </c>
      <c r="D813" s="925" t="s">
        <v>4346</v>
      </c>
      <c r="E813" s="64" t="s">
        <v>4347</v>
      </c>
      <c r="G813" s="370">
        <v>39</v>
      </c>
      <c r="H813" s="3">
        <v>43</v>
      </c>
      <c r="I813" s="12">
        <v>39</v>
      </c>
      <c r="J813" s="3">
        <v>1</v>
      </c>
      <c r="K813" s="3">
        <v>1</v>
      </c>
      <c r="L813" s="3">
        <v>1</v>
      </c>
      <c r="M813" s="3">
        <v>1</v>
      </c>
      <c r="N813" s="3">
        <v>1</v>
      </c>
      <c r="Q813" s="3">
        <v>1</v>
      </c>
      <c r="T813" s="3">
        <v>1</v>
      </c>
      <c r="U813" s="3">
        <v>1</v>
      </c>
      <c r="W813" s="254" t="s">
        <v>4072</v>
      </c>
      <c r="X813" s="254" t="s">
        <v>4072</v>
      </c>
      <c r="Z813" s="5"/>
      <c r="AA813" s="6" t="s">
        <v>4348</v>
      </c>
      <c r="AD813" s="230" t="s">
        <v>4349</v>
      </c>
      <c r="AE813" s="6">
        <v>2019</v>
      </c>
      <c r="AF813" s="6">
        <v>2019</v>
      </c>
      <c r="AG813" s="4">
        <v>1</v>
      </c>
      <c r="AI813" s="576" t="s">
        <v>3145</v>
      </c>
      <c r="AK813" s="6" t="s">
        <v>4350</v>
      </c>
      <c r="AR813" s="4">
        <v>5.79</v>
      </c>
      <c r="AS813" s="4" t="s">
        <v>4351</v>
      </c>
      <c r="AV813" s="4"/>
      <c r="AX813" s="6"/>
      <c r="AZ813" s="4"/>
      <c r="BA813" s="4"/>
      <c r="BB813" s="970"/>
      <c r="CI813" s="6" t="s">
        <v>4352</v>
      </c>
      <c r="CJ813" s="4">
        <v>3.6269430051813467</v>
      </c>
      <c r="CL813" s="14">
        <v>40</v>
      </c>
      <c r="CN813" s="4">
        <v>40</v>
      </c>
    </row>
    <row r="814" spans="1:102" ht="150" x14ac:dyDescent="0.25">
      <c r="A814" s="3">
        <v>1200</v>
      </c>
      <c r="B814" s="3">
        <v>1200</v>
      </c>
      <c r="C814" s="21">
        <v>1200</v>
      </c>
      <c r="D814" s="925" t="s">
        <v>4346</v>
      </c>
      <c r="E814" s="64" t="s">
        <v>4353</v>
      </c>
      <c r="G814" s="370">
        <v>37</v>
      </c>
      <c r="H814" s="3">
        <v>42</v>
      </c>
      <c r="I814" s="12">
        <v>37</v>
      </c>
      <c r="J814" s="3">
        <v>1</v>
      </c>
      <c r="K814" s="3">
        <v>1</v>
      </c>
      <c r="L814" s="3">
        <v>1</v>
      </c>
      <c r="M814" s="3">
        <v>1</v>
      </c>
      <c r="N814" s="3">
        <v>1</v>
      </c>
      <c r="Q814" s="3">
        <v>1</v>
      </c>
      <c r="T814" s="3">
        <v>1</v>
      </c>
      <c r="U814" s="3">
        <v>1</v>
      </c>
      <c r="W814" s="254" t="s">
        <v>4072</v>
      </c>
      <c r="X814" s="254" t="s">
        <v>4072</v>
      </c>
      <c r="Z814" s="5"/>
      <c r="AA814" s="6" t="s">
        <v>4354</v>
      </c>
      <c r="AD814" s="230" t="s">
        <v>4349</v>
      </c>
      <c r="AE814" s="6">
        <v>2019</v>
      </c>
      <c r="AF814" s="6">
        <v>2019</v>
      </c>
      <c r="AG814" s="4">
        <v>1</v>
      </c>
      <c r="AI814" s="576" t="s">
        <v>3145</v>
      </c>
      <c r="AK814" s="6" t="s">
        <v>4355</v>
      </c>
      <c r="AR814" s="4">
        <v>5.24</v>
      </c>
      <c r="AS814" s="4" t="s">
        <v>4356</v>
      </c>
      <c r="AV814" s="4"/>
      <c r="AX814" s="6"/>
      <c r="AZ814" s="4"/>
      <c r="BA814" s="4"/>
      <c r="BB814" s="970"/>
      <c r="CI814" s="6" t="s">
        <v>4352</v>
      </c>
      <c r="CJ814" s="4">
        <v>8.3969465648854857</v>
      </c>
      <c r="CL814" s="14">
        <v>40</v>
      </c>
      <c r="CN814" s="4">
        <v>40</v>
      </c>
    </row>
    <row r="815" spans="1:102" ht="120" x14ac:dyDescent="0.25">
      <c r="A815" s="3">
        <v>1200</v>
      </c>
      <c r="B815" s="3">
        <v>1200</v>
      </c>
      <c r="C815" s="21">
        <v>1200</v>
      </c>
      <c r="D815" s="925" t="s">
        <v>4346</v>
      </c>
      <c r="E815" s="64" t="s">
        <v>4357</v>
      </c>
      <c r="G815" s="370">
        <v>39</v>
      </c>
      <c r="H815" s="3">
        <v>43</v>
      </c>
      <c r="I815" s="12">
        <v>39</v>
      </c>
      <c r="J815" s="3">
        <v>1</v>
      </c>
      <c r="K815" s="3">
        <v>1</v>
      </c>
      <c r="L815" s="3">
        <v>1</v>
      </c>
      <c r="N815" s="3">
        <v>1</v>
      </c>
      <c r="Q815" s="3">
        <v>1</v>
      </c>
      <c r="T815" s="3">
        <v>1</v>
      </c>
      <c r="U815" s="3">
        <v>1</v>
      </c>
      <c r="W815" s="254" t="s">
        <v>4072</v>
      </c>
      <c r="X815" s="254" t="s">
        <v>4072</v>
      </c>
      <c r="Z815" s="5"/>
      <c r="AA815" s="6" t="s">
        <v>4358</v>
      </c>
      <c r="AD815" s="230" t="s">
        <v>4349</v>
      </c>
      <c r="AE815" s="6">
        <v>2019</v>
      </c>
      <c r="AF815" s="6">
        <v>2019</v>
      </c>
      <c r="AG815" s="4">
        <v>1</v>
      </c>
      <c r="AI815" s="576" t="s">
        <v>3145</v>
      </c>
      <c r="AK815" s="6" t="s">
        <v>4355</v>
      </c>
      <c r="AR815" s="4">
        <v>5.79</v>
      </c>
      <c r="AS815" s="4" t="s">
        <v>4359</v>
      </c>
      <c r="AV815" s="4"/>
      <c r="AX815" s="6"/>
      <c r="AZ815" s="4"/>
      <c r="BA815" s="4"/>
      <c r="BB815" s="970"/>
      <c r="CI815" s="6" t="s">
        <v>4352</v>
      </c>
      <c r="CJ815" s="4">
        <v>-2.072538860103629</v>
      </c>
      <c r="CL815" s="14">
        <v>40</v>
      </c>
      <c r="CN815" s="4">
        <v>40</v>
      </c>
    </row>
    <row r="816" spans="1:102" s="331" customFormat="1" ht="75" x14ac:dyDescent="0.25">
      <c r="A816" s="269">
        <v>1200</v>
      </c>
      <c r="B816" s="269">
        <v>1200</v>
      </c>
      <c r="C816" s="21">
        <v>1200</v>
      </c>
      <c r="D816" s="928" t="s">
        <v>4346</v>
      </c>
      <c r="E816" s="332" t="s">
        <v>4360</v>
      </c>
      <c r="F816" s="733"/>
      <c r="G816" s="377">
        <v>41</v>
      </c>
      <c r="H816" s="269">
        <v>43</v>
      </c>
      <c r="I816" s="270">
        <v>41</v>
      </c>
      <c r="J816" s="269">
        <v>1</v>
      </c>
      <c r="K816" s="269">
        <v>1</v>
      </c>
      <c r="L816" s="269">
        <v>1</v>
      </c>
      <c r="M816" s="269"/>
      <c r="N816" s="269"/>
      <c r="O816" s="269"/>
      <c r="P816" s="269"/>
      <c r="Q816" s="269">
        <v>1</v>
      </c>
      <c r="R816" s="269"/>
      <c r="S816" s="269"/>
      <c r="T816" s="269">
        <v>1</v>
      </c>
      <c r="U816" s="269">
        <v>1</v>
      </c>
      <c r="V816" s="670"/>
      <c r="W816" s="440" t="s">
        <v>4072</v>
      </c>
      <c r="X816" s="440" t="s">
        <v>4072</v>
      </c>
      <c r="Y816" s="1282"/>
      <c r="Z816" s="324"/>
      <c r="AA816" s="275" t="s">
        <v>4361</v>
      </c>
      <c r="AB816" s="275"/>
      <c r="AC816" s="275"/>
      <c r="AD816" s="690" t="s">
        <v>4349</v>
      </c>
      <c r="AE816" s="275">
        <v>2019</v>
      </c>
      <c r="AF816" s="275">
        <v>2019</v>
      </c>
      <c r="AG816" s="328">
        <v>1</v>
      </c>
      <c r="AH816" s="328"/>
      <c r="AI816" s="844" t="s">
        <v>3145</v>
      </c>
      <c r="AJ816" s="334"/>
      <c r="AK816" s="275" t="s">
        <v>4355</v>
      </c>
      <c r="AL816" s="328"/>
      <c r="AM816" s="328"/>
      <c r="AN816" s="328"/>
      <c r="AO816" s="328"/>
      <c r="AP816" s="328"/>
      <c r="AQ816" s="328"/>
      <c r="AR816" s="328">
        <v>5.63</v>
      </c>
      <c r="AS816" s="328" t="s">
        <v>4362</v>
      </c>
      <c r="AT816" s="328"/>
      <c r="AU816" s="328"/>
      <c r="AV816" s="328"/>
      <c r="AW816" s="328"/>
      <c r="AX816" s="275"/>
      <c r="AY816" s="328"/>
      <c r="AZ816" s="328"/>
      <c r="BA816" s="328"/>
      <c r="BB816" s="971"/>
      <c r="BC816" s="269"/>
      <c r="BD816" s="1183">
        <v>1</v>
      </c>
      <c r="BE816" s="326"/>
      <c r="BF816" s="269"/>
      <c r="BG816" s="748"/>
      <c r="BH816" s="327"/>
      <c r="BI816" s="269"/>
      <c r="BJ816" s="748"/>
      <c r="BK816" s="325"/>
      <c r="BL816" s="269"/>
      <c r="BM816" s="269"/>
      <c r="BN816" s="326"/>
      <c r="BO816" s="327"/>
      <c r="BP816" s="327"/>
      <c r="BQ816" s="327"/>
      <c r="BR816" s="328"/>
      <c r="BS816" s="327"/>
      <c r="BT816" s="733"/>
      <c r="BU816" s="328"/>
      <c r="BV816" s="328"/>
      <c r="BW816" s="326"/>
      <c r="BX816" s="328"/>
      <c r="BY816" s="327"/>
      <c r="BZ816" s="327"/>
      <c r="CA816" s="328"/>
      <c r="CB816" s="327"/>
      <c r="CC816" s="733"/>
      <c r="CD816" s="328"/>
      <c r="CE816" s="328"/>
      <c r="CF816" s="326"/>
      <c r="CG816" s="328"/>
      <c r="CH816" s="327"/>
      <c r="CI816" s="275" t="s">
        <v>4363</v>
      </c>
      <c r="CJ816" s="328">
        <v>-9.9467140319715739</v>
      </c>
      <c r="CK816" s="327"/>
      <c r="CL816" s="733">
        <v>40</v>
      </c>
      <c r="CM816" s="328"/>
      <c r="CN816" s="328">
        <v>40</v>
      </c>
      <c r="CP816" s="328"/>
      <c r="CQ816" s="328"/>
      <c r="CR816" s="328"/>
      <c r="CS816" s="275"/>
      <c r="CT816" s="328"/>
      <c r="CU816" s="328"/>
      <c r="CV816" s="325"/>
      <c r="CW816" s="269"/>
      <c r="CX816" s="269"/>
    </row>
    <row r="817" spans="1:102" ht="165" x14ac:dyDescent="0.25">
      <c r="A817" s="3">
        <v>1203</v>
      </c>
      <c r="B817" s="3">
        <v>1203</v>
      </c>
      <c r="C817" s="21">
        <v>1203</v>
      </c>
      <c r="D817" s="925" t="s">
        <v>4364</v>
      </c>
      <c r="E817" s="64" t="s">
        <v>4365</v>
      </c>
      <c r="G817" s="370">
        <v>147</v>
      </c>
      <c r="J817" s="3">
        <v>1</v>
      </c>
      <c r="K817" s="3">
        <v>1</v>
      </c>
      <c r="L817" s="3">
        <v>1</v>
      </c>
      <c r="M817" s="3">
        <v>1</v>
      </c>
      <c r="N817" s="3">
        <v>1</v>
      </c>
      <c r="T817" s="3">
        <v>1</v>
      </c>
      <c r="U817" s="3">
        <v>1</v>
      </c>
      <c r="W817" s="254" t="s">
        <v>3320</v>
      </c>
      <c r="X817" s="254" t="s">
        <v>3038</v>
      </c>
      <c r="Z817" s="5"/>
      <c r="AA817" s="6" t="s">
        <v>4366</v>
      </c>
      <c r="AD817" s="230" t="s">
        <v>1366</v>
      </c>
      <c r="AE817" s="6">
        <v>41699</v>
      </c>
      <c r="AF817" s="6">
        <v>41791</v>
      </c>
      <c r="AG817" s="4">
        <v>1</v>
      </c>
      <c r="AI817" s="852" t="s">
        <v>2967</v>
      </c>
      <c r="AK817" s="6" t="s">
        <v>4367</v>
      </c>
      <c r="AL817" s="4">
        <v>8.4</v>
      </c>
      <c r="AN817" s="4">
        <v>1.5</v>
      </c>
      <c r="AP817" s="4">
        <v>0.41</v>
      </c>
      <c r="AR817" s="4">
        <v>0.2</v>
      </c>
      <c r="AV817" s="4" t="s">
        <v>4368</v>
      </c>
      <c r="AW817" s="4">
        <v>7.52</v>
      </c>
      <c r="AX817" s="6"/>
      <c r="AY817" s="4" t="s">
        <v>4369</v>
      </c>
      <c r="AZ817" s="4">
        <v>0.88</v>
      </c>
      <c r="BA817" s="4"/>
      <c r="BB817" s="970"/>
      <c r="BK817" s="13">
        <v>10</v>
      </c>
      <c r="CC817" s="14">
        <v>3</v>
      </c>
    </row>
    <row r="818" spans="1:102" ht="165" x14ac:dyDescent="0.25">
      <c r="A818" s="3">
        <v>1203</v>
      </c>
      <c r="B818" s="3">
        <v>1203</v>
      </c>
      <c r="C818" s="21">
        <v>1203</v>
      </c>
      <c r="D818" s="925" t="s">
        <v>4364</v>
      </c>
      <c r="E818" s="64" t="s">
        <v>4365</v>
      </c>
      <c r="G818" s="370">
        <v>147</v>
      </c>
      <c r="J818" s="3">
        <v>1</v>
      </c>
      <c r="K818" s="3">
        <v>1</v>
      </c>
      <c r="L818" s="3">
        <v>1</v>
      </c>
      <c r="M818" s="3">
        <v>1</v>
      </c>
      <c r="N818" s="3">
        <v>1</v>
      </c>
      <c r="T818" s="3">
        <v>1</v>
      </c>
      <c r="U818" s="3">
        <v>1</v>
      </c>
      <c r="W818" s="254" t="s">
        <v>3320</v>
      </c>
      <c r="X818" s="254" t="s">
        <v>3038</v>
      </c>
      <c r="Z818" s="5"/>
      <c r="AA818" s="6" t="s">
        <v>4366</v>
      </c>
      <c r="AD818" s="230" t="s">
        <v>1366</v>
      </c>
      <c r="AE818" s="6">
        <v>41699</v>
      </c>
      <c r="AF818" s="6">
        <v>41791</v>
      </c>
      <c r="AG818" s="4">
        <v>1</v>
      </c>
      <c r="AI818" s="1294" t="s">
        <v>4370</v>
      </c>
      <c r="AK818" s="6" t="s">
        <v>4371</v>
      </c>
      <c r="AL818" s="4">
        <v>79.900000000000006</v>
      </c>
      <c r="AN818" s="4">
        <v>14.2</v>
      </c>
      <c r="AP818" s="4">
        <v>3.9</v>
      </c>
      <c r="AR818" s="4">
        <v>2</v>
      </c>
      <c r="AV818" s="4" t="s">
        <v>4368</v>
      </c>
      <c r="AW818" s="4">
        <v>71.5</v>
      </c>
      <c r="AX818" s="6"/>
      <c r="AY818" s="4" t="s">
        <v>4369</v>
      </c>
      <c r="AZ818" s="4">
        <v>8.4</v>
      </c>
      <c r="BA818" s="4"/>
      <c r="BB818" s="970"/>
      <c r="BC818" s="3">
        <v>1</v>
      </c>
      <c r="BE818" s="211" t="s">
        <v>4372</v>
      </c>
      <c r="BF818" s="3">
        <v>-12.370000000000005</v>
      </c>
      <c r="BK818" s="13">
        <v>1</v>
      </c>
      <c r="BN818" s="211" t="s">
        <v>3402</v>
      </c>
      <c r="BO818" s="11">
        <v>5.3100000000000023</v>
      </c>
      <c r="BT818" s="14">
        <v>2</v>
      </c>
      <c r="BW818" s="211" t="s">
        <v>3402</v>
      </c>
      <c r="BX818" s="4">
        <v>-0.21999999999999975</v>
      </c>
      <c r="CC818" s="14">
        <v>3</v>
      </c>
      <c r="CF818" s="211" t="s">
        <v>4373</v>
      </c>
      <c r="CG818" s="4">
        <v>7.2799999999999994</v>
      </c>
      <c r="CL818" s="14">
        <v>4</v>
      </c>
    </row>
    <row r="819" spans="1:102" s="331" customFormat="1" ht="45" x14ac:dyDescent="0.25">
      <c r="A819" s="269">
        <v>1203</v>
      </c>
      <c r="B819" s="269">
        <v>1203</v>
      </c>
      <c r="C819" s="21">
        <v>1203</v>
      </c>
      <c r="D819" s="928" t="s">
        <v>4364</v>
      </c>
      <c r="E819" s="332" t="s">
        <v>3252</v>
      </c>
      <c r="F819" s="733"/>
      <c r="G819" s="377">
        <v>135</v>
      </c>
      <c r="H819" s="269"/>
      <c r="I819" s="270"/>
      <c r="J819" s="269">
        <v>1</v>
      </c>
      <c r="K819" s="269">
        <v>1</v>
      </c>
      <c r="L819" s="269">
        <v>1</v>
      </c>
      <c r="M819" s="269">
        <v>1</v>
      </c>
      <c r="N819" s="269">
        <v>1</v>
      </c>
      <c r="O819" s="269"/>
      <c r="P819" s="269"/>
      <c r="Q819" s="269"/>
      <c r="R819" s="269"/>
      <c r="S819" s="269"/>
      <c r="T819" s="269">
        <v>1</v>
      </c>
      <c r="U819" s="269">
        <v>1</v>
      </c>
      <c r="V819" s="670"/>
      <c r="W819" s="440" t="s">
        <v>3320</v>
      </c>
      <c r="X819" s="440" t="s">
        <v>3038</v>
      </c>
      <c r="Y819" s="1282"/>
      <c r="Z819" s="324"/>
      <c r="AA819" s="275" t="s">
        <v>4374</v>
      </c>
      <c r="AB819" s="275"/>
      <c r="AC819" s="275"/>
      <c r="AD819" s="690" t="s">
        <v>1366</v>
      </c>
      <c r="AE819" s="275">
        <v>41699</v>
      </c>
      <c r="AF819" s="275">
        <v>41791</v>
      </c>
      <c r="AG819" s="328">
        <v>1</v>
      </c>
      <c r="AH819" s="328"/>
      <c r="AI819" s="860" t="s">
        <v>4370</v>
      </c>
      <c r="AJ819" s="334"/>
      <c r="AK819" s="275" t="s">
        <v>4371</v>
      </c>
      <c r="AL819" s="328"/>
      <c r="AM819" s="328"/>
      <c r="AN819" s="328"/>
      <c r="AO819" s="328"/>
      <c r="AP819" s="328"/>
      <c r="AQ819" s="328"/>
      <c r="AR819" s="328"/>
      <c r="AS819" s="328"/>
      <c r="AT819" s="328"/>
      <c r="AU819" s="328"/>
      <c r="AV819" s="328" t="s">
        <v>4368</v>
      </c>
      <c r="AW819" s="328"/>
      <c r="AX819" s="275"/>
      <c r="AY819" s="328" t="s">
        <v>4369</v>
      </c>
      <c r="AZ819" s="328"/>
      <c r="BA819" s="328"/>
      <c r="BB819" s="971"/>
      <c r="BC819" s="269"/>
      <c r="BD819" s="1183">
        <v>1</v>
      </c>
      <c r="BE819" s="326"/>
      <c r="BF819" s="269"/>
      <c r="BG819" s="748"/>
      <c r="BH819" s="327"/>
      <c r="BI819" s="269"/>
      <c r="BJ819" s="748"/>
      <c r="BK819" s="325">
        <v>1</v>
      </c>
      <c r="BL819" s="269"/>
      <c r="BM819" s="269"/>
      <c r="BN819" s="326" t="s">
        <v>1039</v>
      </c>
      <c r="BO819" s="327"/>
      <c r="BP819" s="327"/>
      <c r="BQ819" s="327"/>
      <c r="BR819" s="328"/>
      <c r="BS819" s="327"/>
      <c r="BT819" s="733">
        <v>2</v>
      </c>
      <c r="BU819" s="328"/>
      <c r="BV819" s="328"/>
      <c r="BW819" s="326"/>
      <c r="BX819" s="328"/>
      <c r="BY819" s="327"/>
      <c r="BZ819" s="327"/>
      <c r="CA819" s="328"/>
      <c r="CB819" s="327"/>
      <c r="CC819" s="733">
        <v>3</v>
      </c>
      <c r="CD819" s="328"/>
      <c r="CE819" s="328"/>
      <c r="CF819" s="326" t="s">
        <v>4375</v>
      </c>
      <c r="CG819" s="328">
        <v>5.93</v>
      </c>
      <c r="CH819" s="327"/>
      <c r="CI819" s="275"/>
      <c r="CJ819" s="328"/>
      <c r="CK819" s="327"/>
      <c r="CL819" s="733"/>
      <c r="CM819" s="328"/>
      <c r="CN819" s="328"/>
      <c r="CP819" s="328"/>
      <c r="CQ819" s="328"/>
      <c r="CR819" s="328"/>
      <c r="CS819" s="275"/>
      <c r="CT819" s="328"/>
      <c r="CU819" s="328"/>
      <c r="CV819" s="325"/>
      <c r="CW819" s="269"/>
      <c r="CX819" s="269"/>
    </row>
    <row r="820" spans="1:102" ht="120" x14ac:dyDescent="0.25">
      <c r="A820" s="3">
        <v>1258</v>
      </c>
      <c r="B820" s="3">
        <v>1258</v>
      </c>
      <c r="C820" s="21">
        <v>125801</v>
      </c>
      <c r="D820" s="925" t="s">
        <v>4376</v>
      </c>
      <c r="E820" s="64" t="s">
        <v>4365</v>
      </c>
      <c r="G820" s="323">
        <v>86</v>
      </c>
      <c r="J820" s="3">
        <v>1</v>
      </c>
      <c r="K820" s="3">
        <v>1</v>
      </c>
      <c r="L820" s="3">
        <v>1</v>
      </c>
      <c r="M820" s="3">
        <v>1</v>
      </c>
      <c r="N820" s="3">
        <v>1</v>
      </c>
      <c r="O820" s="3">
        <v>1</v>
      </c>
      <c r="Q820" s="3">
        <v>1</v>
      </c>
      <c r="S820" s="3">
        <v>1</v>
      </c>
      <c r="T820" s="3">
        <v>1</v>
      </c>
      <c r="U820" s="3">
        <v>1</v>
      </c>
      <c r="W820" s="254" t="s">
        <v>2971</v>
      </c>
      <c r="X820" s="254" t="s">
        <v>2971</v>
      </c>
      <c r="Z820" s="5" t="s">
        <v>4377</v>
      </c>
      <c r="AA820" s="6" t="s">
        <v>4378</v>
      </c>
      <c r="AD820" s="230" t="s">
        <v>4031</v>
      </c>
      <c r="AE820" s="6">
        <v>40575</v>
      </c>
      <c r="AF820" s="6">
        <v>41061</v>
      </c>
      <c r="AG820" s="4">
        <v>1</v>
      </c>
      <c r="AI820" s="576" t="s">
        <v>3145</v>
      </c>
      <c r="AK820" s="43" t="s">
        <v>4379</v>
      </c>
      <c r="AL820" s="4">
        <v>100</v>
      </c>
      <c r="AN820" s="4">
        <v>0</v>
      </c>
      <c r="AV820" s="4"/>
      <c r="AX820" s="6"/>
      <c r="AZ820" s="4"/>
      <c r="BA820" s="4"/>
      <c r="BB820" s="970"/>
      <c r="BQ820" s="11" t="s">
        <v>4379</v>
      </c>
      <c r="BR820" s="4">
        <v>30</v>
      </c>
      <c r="BT820" s="14">
        <v>20</v>
      </c>
    </row>
    <row r="821" spans="1:102" ht="120" x14ac:dyDescent="0.25">
      <c r="A821" s="3">
        <v>1258</v>
      </c>
      <c r="B821" s="3">
        <v>1258</v>
      </c>
      <c r="C821" s="21">
        <v>125802</v>
      </c>
      <c r="D821" s="925" t="s">
        <v>4380</v>
      </c>
      <c r="E821" s="64" t="s">
        <v>4365</v>
      </c>
      <c r="G821" s="323">
        <v>86</v>
      </c>
      <c r="J821" s="3">
        <v>1</v>
      </c>
      <c r="K821" s="3">
        <v>1</v>
      </c>
      <c r="L821" s="3">
        <v>1</v>
      </c>
      <c r="M821" s="3">
        <v>1</v>
      </c>
      <c r="N821" s="3">
        <v>1</v>
      </c>
      <c r="O821" s="3">
        <v>1</v>
      </c>
      <c r="Q821" s="3">
        <v>1</v>
      </c>
      <c r="S821" s="3">
        <v>1</v>
      </c>
      <c r="T821" s="3">
        <v>1</v>
      </c>
      <c r="U821" s="3">
        <v>1</v>
      </c>
      <c r="W821" s="254" t="s">
        <v>2971</v>
      </c>
      <c r="X821" s="254" t="s">
        <v>2971</v>
      </c>
      <c r="Z821" s="5" t="s">
        <v>4377</v>
      </c>
      <c r="AA821" s="6" t="s">
        <v>4378</v>
      </c>
      <c r="AD821" s="230" t="s">
        <v>4031</v>
      </c>
      <c r="AE821" s="6">
        <v>40575</v>
      </c>
      <c r="AF821" s="6">
        <v>41061</v>
      </c>
      <c r="AG821" s="4">
        <v>1</v>
      </c>
      <c r="AI821" s="576" t="s">
        <v>3145</v>
      </c>
      <c r="AK821" s="43" t="s">
        <v>4379</v>
      </c>
      <c r="AL821" s="4">
        <v>100</v>
      </c>
      <c r="AN821" s="4">
        <v>0</v>
      </c>
      <c r="AV821" s="4"/>
      <c r="AX821" s="6"/>
      <c r="AZ821" s="4"/>
      <c r="BA821" s="4"/>
      <c r="BB821" s="970"/>
      <c r="BQ821" s="11" t="s">
        <v>4379</v>
      </c>
      <c r="BR821" s="4">
        <v>36</v>
      </c>
      <c r="BT821" s="14">
        <v>20</v>
      </c>
    </row>
    <row r="822" spans="1:102" s="331" customFormat="1" ht="60" x14ac:dyDescent="0.25">
      <c r="A822" s="269">
        <v>1258</v>
      </c>
      <c r="B822" s="269">
        <v>1258</v>
      </c>
      <c r="C822" s="21">
        <v>125801</v>
      </c>
      <c r="D822" s="928" t="s">
        <v>4381</v>
      </c>
      <c r="E822" s="332" t="s">
        <v>3285</v>
      </c>
      <c r="F822" s="733"/>
      <c r="G822" s="377">
        <v>23</v>
      </c>
      <c r="H822" s="269"/>
      <c r="I822" s="270"/>
      <c r="J822" s="269">
        <v>1</v>
      </c>
      <c r="K822" s="269">
        <v>1</v>
      </c>
      <c r="L822" s="269">
        <v>1</v>
      </c>
      <c r="M822" s="269">
        <v>1</v>
      </c>
      <c r="N822" s="269">
        <v>1</v>
      </c>
      <c r="O822" s="269">
        <v>1</v>
      </c>
      <c r="P822" s="269"/>
      <c r="Q822" s="269">
        <v>1</v>
      </c>
      <c r="R822" s="269"/>
      <c r="S822" s="269">
        <v>1</v>
      </c>
      <c r="T822" s="269">
        <v>1</v>
      </c>
      <c r="U822" s="269">
        <v>1</v>
      </c>
      <c r="V822" s="670"/>
      <c r="W822" s="440" t="s">
        <v>2971</v>
      </c>
      <c r="X822" s="440" t="s">
        <v>2971</v>
      </c>
      <c r="Y822" s="1282"/>
      <c r="Z822" s="324" t="s">
        <v>4382</v>
      </c>
      <c r="AA822" s="275" t="s">
        <v>4383</v>
      </c>
      <c r="AB822" s="275"/>
      <c r="AC822" s="275"/>
      <c r="AD822" s="690" t="s">
        <v>4031</v>
      </c>
      <c r="AE822" s="275">
        <v>40575</v>
      </c>
      <c r="AF822" s="275">
        <v>41061</v>
      </c>
      <c r="AG822" s="328">
        <v>1</v>
      </c>
      <c r="AH822" s="328"/>
      <c r="AI822" s="844" t="s">
        <v>3145</v>
      </c>
      <c r="AJ822" s="334"/>
      <c r="AK822" s="831" t="s">
        <v>4379</v>
      </c>
      <c r="AL822" s="328">
        <v>0</v>
      </c>
      <c r="AM822" s="328"/>
      <c r="AN822" s="328">
        <v>100</v>
      </c>
      <c r="AO822" s="328"/>
      <c r="AP822" s="328"/>
      <c r="AQ822" s="328"/>
      <c r="AR822" s="328"/>
      <c r="AS822" s="328"/>
      <c r="AT822" s="328"/>
      <c r="AU822" s="328"/>
      <c r="AV822" s="328"/>
      <c r="AW822" s="328"/>
      <c r="AX822" s="275"/>
      <c r="AY822" s="328"/>
      <c r="AZ822" s="328"/>
      <c r="BA822" s="328"/>
      <c r="BB822" s="971"/>
      <c r="BC822" s="269"/>
      <c r="BD822" s="1183">
        <v>1</v>
      </c>
      <c r="BE822" s="326"/>
      <c r="BF822" s="269"/>
      <c r="BG822" s="748"/>
      <c r="BH822" s="327"/>
      <c r="BI822" s="269"/>
      <c r="BJ822" s="748"/>
      <c r="BK822" s="325"/>
      <c r="BL822" s="269"/>
      <c r="BM822" s="269"/>
      <c r="BN822" s="326"/>
      <c r="BO822" s="327"/>
      <c r="BP822" s="327"/>
      <c r="BQ822" s="327" t="s">
        <v>4379</v>
      </c>
      <c r="BR822" s="328"/>
      <c r="BS822" s="327"/>
      <c r="BT822" s="733">
        <v>20</v>
      </c>
      <c r="BU822" s="328"/>
      <c r="BV822" s="328"/>
      <c r="BW822" s="326"/>
      <c r="BX822" s="328"/>
      <c r="BY822" s="327"/>
      <c r="BZ822" s="327"/>
      <c r="CA822" s="328"/>
      <c r="CB822" s="327"/>
      <c r="CC822" s="733"/>
      <c r="CD822" s="328"/>
      <c r="CE822" s="328"/>
      <c r="CF822" s="326"/>
      <c r="CG822" s="328"/>
      <c r="CH822" s="327"/>
      <c r="CI822" s="275"/>
      <c r="CJ822" s="328"/>
      <c r="CK822" s="327"/>
      <c r="CL822" s="733"/>
      <c r="CM822" s="328"/>
      <c r="CN822" s="328"/>
      <c r="CP822" s="328"/>
      <c r="CQ822" s="328"/>
      <c r="CR822" s="328"/>
      <c r="CS822" s="275"/>
      <c r="CT822" s="328"/>
      <c r="CU822" s="328"/>
      <c r="CV822" s="325"/>
      <c r="CW822" s="269"/>
      <c r="CX822" s="269"/>
    </row>
    <row r="823" spans="1:102" s="331" customFormat="1" ht="120" x14ac:dyDescent="0.25">
      <c r="A823" s="269">
        <v>1258</v>
      </c>
      <c r="B823" s="269">
        <v>1258</v>
      </c>
      <c r="C823" s="21">
        <v>125802</v>
      </c>
      <c r="D823" s="928" t="s">
        <v>4380</v>
      </c>
      <c r="E823" s="332" t="s">
        <v>3252</v>
      </c>
      <c r="F823" s="733"/>
      <c r="G823" s="379">
        <v>23</v>
      </c>
      <c r="H823" s="269"/>
      <c r="I823" s="270"/>
      <c r="J823" s="269"/>
      <c r="K823" s="269">
        <v>1</v>
      </c>
      <c r="L823" s="269">
        <v>1</v>
      </c>
      <c r="M823" s="269"/>
      <c r="N823" s="269"/>
      <c r="O823" s="269"/>
      <c r="P823" s="269"/>
      <c r="Q823" s="269">
        <v>1</v>
      </c>
      <c r="R823" s="269"/>
      <c r="S823" s="269"/>
      <c r="T823" s="269">
        <v>1</v>
      </c>
      <c r="U823" s="269">
        <v>1</v>
      </c>
      <c r="V823" s="670"/>
      <c r="W823" s="440" t="s">
        <v>2971</v>
      </c>
      <c r="X823" s="440" t="s">
        <v>2971</v>
      </c>
      <c r="Y823" s="1282"/>
      <c r="Z823" s="324" t="s">
        <v>4384</v>
      </c>
      <c r="AA823" s="275" t="s">
        <v>4378</v>
      </c>
      <c r="AB823" s="275"/>
      <c r="AC823" s="275"/>
      <c r="AD823" s="690" t="s">
        <v>4031</v>
      </c>
      <c r="AE823" s="275">
        <v>40575</v>
      </c>
      <c r="AF823" s="275">
        <v>41061</v>
      </c>
      <c r="AG823" s="328">
        <v>1</v>
      </c>
      <c r="AH823" s="328"/>
      <c r="AI823" s="844" t="s">
        <v>3145</v>
      </c>
      <c r="AJ823" s="334"/>
      <c r="AK823" s="831" t="s">
        <v>4379</v>
      </c>
      <c r="AL823" s="328">
        <v>100</v>
      </c>
      <c r="AM823" s="328"/>
      <c r="AN823" s="328">
        <v>0</v>
      </c>
      <c r="AO823" s="328"/>
      <c r="AP823" s="328"/>
      <c r="AQ823" s="328"/>
      <c r="AR823" s="328"/>
      <c r="AS823" s="328"/>
      <c r="AT823" s="328"/>
      <c r="AU823" s="328"/>
      <c r="AV823" s="328"/>
      <c r="AW823" s="328"/>
      <c r="AX823" s="275"/>
      <c r="AY823" s="328"/>
      <c r="AZ823" s="328"/>
      <c r="BA823" s="328"/>
      <c r="BB823" s="971"/>
      <c r="BC823" s="269"/>
      <c r="BD823" s="1183">
        <v>1</v>
      </c>
      <c r="BE823" s="326"/>
      <c r="BF823" s="269"/>
      <c r="BG823" s="748"/>
      <c r="BH823" s="327"/>
      <c r="BI823" s="269"/>
      <c r="BJ823" s="748"/>
      <c r="BK823" s="325"/>
      <c r="BL823" s="269"/>
      <c r="BM823" s="269"/>
      <c r="BN823" s="326"/>
      <c r="BO823" s="327"/>
      <c r="BP823" s="327"/>
      <c r="BQ823" s="327" t="s">
        <v>4379</v>
      </c>
      <c r="BR823" s="328">
        <v>9</v>
      </c>
      <c r="BS823" s="327"/>
      <c r="BT823" s="733">
        <v>20</v>
      </c>
      <c r="BU823" s="328"/>
      <c r="BV823" s="328"/>
      <c r="BW823" s="326"/>
      <c r="BX823" s="328"/>
      <c r="BY823" s="327"/>
      <c r="BZ823" s="327"/>
      <c r="CA823" s="328"/>
      <c r="CB823" s="327"/>
      <c r="CC823" s="733"/>
      <c r="CD823" s="328"/>
      <c r="CE823" s="328"/>
      <c r="CF823" s="326"/>
      <c r="CG823" s="328"/>
      <c r="CH823" s="327"/>
      <c r="CI823" s="275"/>
      <c r="CJ823" s="328"/>
      <c r="CK823" s="327"/>
      <c r="CL823" s="733"/>
      <c r="CM823" s="328"/>
      <c r="CN823" s="328"/>
      <c r="CP823" s="328"/>
      <c r="CQ823" s="328"/>
      <c r="CR823" s="328"/>
      <c r="CS823" s="275"/>
      <c r="CT823" s="328"/>
      <c r="CU823" s="328"/>
      <c r="CV823" s="325"/>
      <c r="CW823" s="269"/>
      <c r="CX823" s="269"/>
    </row>
    <row r="824" spans="1:102" ht="45" x14ac:dyDescent="0.25">
      <c r="A824" s="3">
        <v>1204</v>
      </c>
      <c r="B824" s="3">
        <v>1204</v>
      </c>
      <c r="C824" s="21">
        <v>1204</v>
      </c>
      <c r="D824" s="925" t="s">
        <v>4385</v>
      </c>
      <c r="E824" s="64" t="s">
        <v>4365</v>
      </c>
      <c r="G824" s="370">
        <v>270</v>
      </c>
      <c r="K824" s="3">
        <v>1</v>
      </c>
      <c r="L824" s="3">
        <v>1</v>
      </c>
      <c r="Q824" s="3">
        <v>1</v>
      </c>
      <c r="T824" s="3">
        <v>1</v>
      </c>
      <c r="U824" s="3">
        <v>1</v>
      </c>
      <c r="W824" s="254" t="s">
        <v>4386</v>
      </c>
      <c r="X824" s="254" t="s">
        <v>4386</v>
      </c>
      <c r="Z824" s="5"/>
      <c r="AA824" s="6" t="s">
        <v>4387</v>
      </c>
      <c r="AD824" s="230" t="s">
        <v>4388</v>
      </c>
      <c r="AE824" s="6">
        <v>40603</v>
      </c>
      <c r="AF824" s="6" t="s">
        <v>4388</v>
      </c>
      <c r="AG824" s="4">
        <v>1</v>
      </c>
      <c r="AI824" s="576" t="s">
        <v>2967</v>
      </c>
      <c r="AK824" s="6" t="s">
        <v>4389</v>
      </c>
      <c r="AL824" s="4">
        <v>62</v>
      </c>
      <c r="AN824" s="4">
        <v>16</v>
      </c>
      <c r="AP824" s="4">
        <v>4</v>
      </c>
      <c r="AR824" s="4">
        <v>13</v>
      </c>
      <c r="AV824" s="4" t="s">
        <v>3292</v>
      </c>
      <c r="AW824" s="4">
        <v>2</v>
      </c>
      <c r="AX824" s="6"/>
      <c r="AY824" s="4" t="s">
        <v>4390</v>
      </c>
      <c r="AZ824" s="4">
        <v>2</v>
      </c>
      <c r="BA824" s="4"/>
      <c r="BB824" s="970"/>
      <c r="BC824" s="3">
        <v>1</v>
      </c>
      <c r="BD824" s="1218"/>
      <c r="BE824" s="237"/>
      <c r="BF824" s="47"/>
      <c r="BG824" s="762"/>
      <c r="BH824" s="243"/>
      <c r="BI824" s="47"/>
      <c r="BJ824" s="762"/>
      <c r="BK824" s="245">
        <v>10</v>
      </c>
      <c r="BL824" s="47"/>
      <c r="BM824" s="47"/>
      <c r="BN824" s="237"/>
      <c r="BO824" s="243"/>
      <c r="BP824" s="243"/>
      <c r="BQ824" s="243"/>
      <c r="BR824" s="69"/>
      <c r="BS824" s="243"/>
      <c r="BT824" s="706">
        <v>2</v>
      </c>
      <c r="BU824" s="69"/>
      <c r="BV824" s="69"/>
      <c r="BW824" s="237" t="s">
        <v>3402</v>
      </c>
      <c r="BX824" s="69">
        <v>-1</v>
      </c>
      <c r="BY824" s="243"/>
      <c r="BZ824" s="243"/>
      <c r="CA824" s="69"/>
      <c r="CB824" s="243"/>
      <c r="CC824" s="706">
        <v>3</v>
      </c>
      <c r="CD824" s="69"/>
      <c r="CE824" s="69"/>
      <c r="CF824" s="237" t="s">
        <v>4345</v>
      </c>
      <c r="CG824" s="69">
        <v>-3</v>
      </c>
      <c r="CH824" s="243"/>
      <c r="CI824" s="59"/>
      <c r="CJ824" s="69"/>
      <c r="CK824" s="243"/>
      <c r="CL824" s="706">
        <v>4</v>
      </c>
      <c r="CM824" s="69"/>
      <c r="CN824" s="69"/>
      <c r="CP824" s="69"/>
      <c r="CQ824" s="69"/>
      <c r="CR824" s="69"/>
      <c r="CS824" s="59"/>
      <c r="CT824" s="69"/>
      <c r="CU824" s="69"/>
      <c r="CV824" s="245"/>
      <c r="CW824" s="47"/>
      <c r="CX824" s="47"/>
    </row>
    <row r="825" spans="1:102" ht="75" x14ac:dyDescent="0.25">
      <c r="A825" s="3">
        <v>1224</v>
      </c>
      <c r="B825" s="3">
        <v>1224</v>
      </c>
      <c r="C825" s="21">
        <v>1224</v>
      </c>
      <c r="D825" s="925" t="s">
        <v>4391</v>
      </c>
      <c r="E825" s="64" t="s">
        <v>4365</v>
      </c>
      <c r="G825" s="370">
        <v>92</v>
      </c>
      <c r="I825" s="12">
        <v>187</v>
      </c>
      <c r="J825" s="3">
        <v>1</v>
      </c>
      <c r="K825" s="3">
        <v>1</v>
      </c>
      <c r="L825" s="3">
        <v>1</v>
      </c>
      <c r="M825" s="3">
        <v>1</v>
      </c>
      <c r="N825" s="3">
        <v>1</v>
      </c>
      <c r="O825" s="3">
        <v>1</v>
      </c>
      <c r="Q825" s="3">
        <v>1</v>
      </c>
      <c r="T825" s="3">
        <v>1</v>
      </c>
      <c r="U825" s="3">
        <v>1</v>
      </c>
      <c r="W825" s="436" t="s">
        <v>3235</v>
      </c>
      <c r="X825" s="436" t="s">
        <v>3235</v>
      </c>
      <c r="Z825" s="5" t="s">
        <v>4392</v>
      </c>
      <c r="AA825" s="6" t="s">
        <v>4393</v>
      </c>
      <c r="AD825" s="230" t="s">
        <v>3258</v>
      </c>
      <c r="AE825" s="6">
        <v>42491</v>
      </c>
      <c r="AF825" s="6">
        <v>42552</v>
      </c>
      <c r="AG825" s="4">
        <v>1</v>
      </c>
      <c r="AI825" s="576" t="s">
        <v>2967</v>
      </c>
      <c r="AK825" s="6" t="s">
        <v>4394</v>
      </c>
      <c r="AL825" s="4">
        <v>21</v>
      </c>
      <c r="AM825" s="4">
        <v>34</v>
      </c>
      <c r="AP825" s="4">
        <v>57</v>
      </c>
      <c r="AQ825" s="4">
        <v>40</v>
      </c>
      <c r="AV825" s="4"/>
      <c r="AX825" s="6"/>
      <c r="AZ825" s="4"/>
      <c r="BA825" s="4"/>
      <c r="BB825" s="970"/>
      <c r="BC825" s="3">
        <v>1</v>
      </c>
      <c r="BE825" s="211" t="s">
        <v>4395</v>
      </c>
      <c r="BF825" s="3">
        <v>-18</v>
      </c>
      <c r="BK825" s="13">
        <v>1</v>
      </c>
      <c r="BW825" s="211" t="s">
        <v>3402</v>
      </c>
      <c r="BX825" s="4">
        <v>16</v>
      </c>
      <c r="CC825" s="14">
        <v>3</v>
      </c>
    </row>
    <row r="826" spans="1:102" ht="180" x14ac:dyDescent="0.25">
      <c r="A826" s="3">
        <v>1224</v>
      </c>
      <c r="B826" s="3">
        <v>1224</v>
      </c>
      <c r="C826" s="21">
        <v>1224</v>
      </c>
      <c r="D826" s="925" t="s">
        <v>4396</v>
      </c>
      <c r="E826" s="64" t="s">
        <v>4365</v>
      </c>
      <c r="G826" s="370">
        <v>26</v>
      </c>
      <c r="I826" s="12">
        <v>31</v>
      </c>
      <c r="J826" s="3">
        <v>1</v>
      </c>
      <c r="K826" s="3">
        <v>1</v>
      </c>
      <c r="L826" s="3">
        <v>1</v>
      </c>
      <c r="N826" s="3">
        <v>1</v>
      </c>
      <c r="O826" s="3">
        <v>1</v>
      </c>
      <c r="Q826" s="3">
        <v>1</v>
      </c>
      <c r="T826" s="3">
        <v>1</v>
      </c>
      <c r="U826" s="3">
        <v>1</v>
      </c>
      <c r="W826" s="436" t="s">
        <v>3235</v>
      </c>
      <c r="X826" s="436" t="s">
        <v>3235</v>
      </c>
      <c r="Z826" s="5" t="s">
        <v>4397</v>
      </c>
      <c r="AA826" s="6" t="s">
        <v>4398</v>
      </c>
      <c r="AD826" s="230" t="s">
        <v>3258</v>
      </c>
      <c r="AE826" s="6">
        <v>42491</v>
      </c>
      <c r="AF826" s="6">
        <v>42552</v>
      </c>
      <c r="AG826" s="4">
        <v>1</v>
      </c>
      <c r="AI826" s="576" t="s">
        <v>2967</v>
      </c>
      <c r="AK826" s="6" t="s">
        <v>4394</v>
      </c>
      <c r="AL826" s="4">
        <v>8</v>
      </c>
      <c r="AM826" s="4">
        <v>12</v>
      </c>
      <c r="AP826" s="4">
        <v>61</v>
      </c>
      <c r="AQ826" s="4">
        <v>43</v>
      </c>
      <c r="AV826" s="4"/>
      <c r="AX826" s="6"/>
      <c r="AZ826" s="4"/>
      <c r="BA826" s="4"/>
      <c r="BB826" s="970"/>
      <c r="BC826" s="3">
        <v>1</v>
      </c>
      <c r="BE826" s="211" t="s">
        <v>4395</v>
      </c>
      <c r="BF826" s="3">
        <v>-4</v>
      </c>
      <c r="BK826" s="13">
        <v>1</v>
      </c>
      <c r="BW826" s="211" t="s">
        <v>3402</v>
      </c>
      <c r="BX826" s="4">
        <v>4</v>
      </c>
      <c r="CC826" s="14">
        <v>3</v>
      </c>
    </row>
    <row r="827" spans="1:102" ht="75" x14ac:dyDescent="0.25">
      <c r="A827" s="3">
        <v>1224</v>
      </c>
      <c r="B827" s="3">
        <v>1224</v>
      </c>
      <c r="C827" s="21">
        <v>1224</v>
      </c>
      <c r="D827" s="925" t="s">
        <v>4399</v>
      </c>
      <c r="E827" s="64" t="s">
        <v>4365</v>
      </c>
      <c r="G827" s="370">
        <v>52</v>
      </c>
      <c r="J827" s="3">
        <v>1</v>
      </c>
      <c r="K827" s="3">
        <v>1</v>
      </c>
      <c r="L827" s="3">
        <v>1</v>
      </c>
      <c r="M827" s="3">
        <v>1</v>
      </c>
      <c r="N827" s="3">
        <v>1</v>
      </c>
      <c r="O827" s="3">
        <v>1</v>
      </c>
      <c r="Q827" s="3">
        <v>1</v>
      </c>
      <c r="T827" s="3">
        <v>1</v>
      </c>
      <c r="U827" s="3">
        <v>1</v>
      </c>
      <c r="W827" s="436" t="s">
        <v>3235</v>
      </c>
      <c r="X827" s="436" t="s">
        <v>3235</v>
      </c>
      <c r="Z827" s="5" t="s">
        <v>4392</v>
      </c>
      <c r="AA827" s="6" t="s">
        <v>4393</v>
      </c>
      <c r="AD827" s="230" t="s">
        <v>3258</v>
      </c>
      <c r="AE827" s="6">
        <v>42491</v>
      </c>
      <c r="AF827" s="6">
        <v>42552</v>
      </c>
      <c r="AG827" s="4">
        <v>1</v>
      </c>
      <c r="AI827" s="576" t="s">
        <v>2967</v>
      </c>
      <c r="AK827" s="6" t="s">
        <v>4394</v>
      </c>
      <c r="AL827" s="4">
        <v>21</v>
      </c>
      <c r="AM827" s="4">
        <v>34</v>
      </c>
      <c r="AP827" s="4">
        <v>57</v>
      </c>
      <c r="AQ827" s="4">
        <v>40</v>
      </c>
      <c r="AV827" s="4"/>
      <c r="AX827" s="6"/>
      <c r="AZ827" s="4"/>
      <c r="BA827" s="4"/>
      <c r="BB827" s="970"/>
      <c r="BC827" s="3">
        <v>1</v>
      </c>
      <c r="BE827" s="211" t="s">
        <v>4395</v>
      </c>
      <c r="BF827" s="3">
        <v>-3</v>
      </c>
      <c r="BK827" s="13">
        <v>1</v>
      </c>
      <c r="BW827" s="211" t="s">
        <v>3402</v>
      </c>
      <c r="BX827" s="4">
        <v>5</v>
      </c>
      <c r="CC827" s="14">
        <v>3</v>
      </c>
    </row>
    <row r="828" spans="1:102" ht="180" x14ac:dyDescent="0.25">
      <c r="A828" s="3">
        <v>1224</v>
      </c>
      <c r="B828" s="3">
        <v>1224</v>
      </c>
      <c r="C828" s="21">
        <v>1224</v>
      </c>
      <c r="D828" s="925" t="s">
        <v>4400</v>
      </c>
      <c r="E828" s="64" t="s">
        <v>4365</v>
      </c>
      <c r="G828" s="370">
        <v>16</v>
      </c>
      <c r="J828" s="3">
        <v>1</v>
      </c>
      <c r="K828" s="3">
        <v>1</v>
      </c>
      <c r="L828" s="3">
        <v>1</v>
      </c>
      <c r="N828" s="3">
        <v>1</v>
      </c>
      <c r="O828" s="3">
        <v>1</v>
      </c>
      <c r="Q828" s="3">
        <v>1</v>
      </c>
      <c r="T828" s="3">
        <v>1</v>
      </c>
      <c r="U828" s="3">
        <v>1</v>
      </c>
      <c r="W828" s="436" t="s">
        <v>3235</v>
      </c>
      <c r="X828" s="436" t="s">
        <v>3235</v>
      </c>
      <c r="Z828" s="5" t="s">
        <v>4397</v>
      </c>
      <c r="AA828" s="6" t="s">
        <v>4398</v>
      </c>
      <c r="AD828" s="230" t="s">
        <v>3258</v>
      </c>
      <c r="AE828" s="6">
        <v>42491</v>
      </c>
      <c r="AF828" s="6">
        <v>42552</v>
      </c>
      <c r="AG828" s="4">
        <v>1</v>
      </c>
      <c r="AI828" s="576" t="s">
        <v>2967</v>
      </c>
      <c r="AK828" s="6" t="s">
        <v>4394</v>
      </c>
      <c r="AL828" s="4">
        <v>8</v>
      </c>
      <c r="AM828" s="4">
        <v>12</v>
      </c>
      <c r="AP828" s="4">
        <v>61</v>
      </c>
      <c r="AQ828" s="4">
        <v>43</v>
      </c>
      <c r="AV828" s="4"/>
      <c r="AX828" s="6"/>
      <c r="AZ828" s="4"/>
      <c r="BA828" s="4"/>
      <c r="BB828" s="970"/>
      <c r="BC828" s="3">
        <v>1</v>
      </c>
      <c r="BE828" s="211" t="s">
        <v>4395</v>
      </c>
      <c r="BF828" s="3">
        <v>-6</v>
      </c>
      <c r="BK828" s="13">
        <v>1</v>
      </c>
      <c r="BW828" s="211" t="s">
        <v>3402</v>
      </c>
      <c r="BX828" s="4">
        <v>4</v>
      </c>
      <c r="CC828" s="14">
        <v>3</v>
      </c>
    </row>
    <row r="829" spans="1:102" ht="45" x14ac:dyDescent="0.25">
      <c r="A829" s="3">
        <v>1227</v>
      </c>
      <c r="B829" s="3">
        <v>1227</v>
      </c>
      <c r="C829" s="21">
        <v>1227</v>
      </c>
      <c r="D829" s="925" t="s">
        <v>4401</v>
      </c>
      <c r="E829" s="948" t="s">
        <v>4402</v>
      </c>
      <c r="F829" s="728"/>
      <c r="G829" s="370">
        <v>190</v>
      </c>
      <c r="H829" s="3">
        <v>401</v>
      </c>
      <c r="I829" s="12">
        <v>190</v>
      </c>
      <c r="J829" s="3">
        <v>1</v>
      </c>
      <c r="K829" s="3">
        <v>1</v>
      </c>
      <c r="L829" s="3">
        <v>1</v>
      </c>
      <c r="Q829" s="3">
        <v>1</v>
      </c>
      <c r="U829" s="3">
        <v>1</v>
      </c>
      <c r="W829" s="436" t="s">
        <v>2971</v>
      </c>
      <c r="X829" s="436" t="s">
        <v>4403</v>
      </c>
      <c r="Z829" s="5"/>
      <c r="AA829" s="6"/>
      <c r="AE829" s="6">
        <v>42795</v>
      </c>
      <c r="AF829" s="6">
        <v>43070</v>
      </c>
      <c r="AG829" s="4">
        <v>1</v>
      </c>
      <c r="AI829" s="576" t="s">
        <v>2967</v>
      </c>
      <c r="AK829" s="6" t="s">
        <v>4402</v>
      </c>
      <c r="AL829" s="4">
        <v>380</v>
      </c>
      <c r="AN829" s="4">
        <v>210</v>
      </c>
      <c r="AV829" s="4" t="s">
        <v>4404</v>
      </c>
      <c r="AW829" s="4">
        <v>250</v>
      </c>
      <c r="AX829" s="6"/>
      <c r="AZ829" s="4"/>
      <c r="BA829" s="4"/>
      <c r="BB829" s="970"/>
      <c r="BH829" s="11" t="s">
        <v>4405</v>
      </c>
      <c r="BI829" s="3">
        <v>-3.4210526315789478</v>
      </c>
      <c r="BM829" s="3">
        <v>10</v>
      </c>
      <c r="BQ829" s="11" t="s">
        <v>4406</v>
      </c>
      <c r="BR829" s="4">
        <v>50.476190476190474</v>
      </c>
      <c r="BT829" s="14">
        <v>20</v>
      </c>
      <c r="CP829" s="4" t="s">
        <v>4405</v>
      </c>
      <c r="CQ829" s="4">
        <v>-13</v>
      </c>
      <c r="CV829" s="13">
        <v>1</v>
      </c>
    </row>
    <row r="830" spans="1:102" ht="80.25" customHeight="1" x14ac:dyDescent="0.25">
      <c r="A830" s="3">
        <v>1227</v>
      </c>
      <c r="B830" s="3">
        <v>1227</v>
      </c>
      <c r="C830" s="21">
        <v>1227</v>
      </c>
      <c r="D830" s="925" t="s">
        <v>4401</v>
      </c>
      <c r="E830" s="948" t="s">
        <v>4407</v>
      </c>
      <c r="F830" s="728"/>
      <c r="G830" s="370">
        <v>190</v>
      </c>
      <c r="H830" s="3">
        <v>401</v>
      </c>
      <c r="I830" s="12">
        <v>190</v>
      </c>
      <c r="J830" s="3">
        <v>1</v>
      </c>
      <c r="K830" s="3">
        <v>1</v>
      </c>
      <c r="L830" s="3">
        <v>1</v>
      </c>
      <c r="Q830" s="3">
        <v>1</v>
      </c>
      <c r="U830" s="3">
        <v>1</v>
      </c>
      <c r="W830" s="436" t="s">
        <v>2971</v>
      </c>
      <c r="X830" s="436" t="s">
        <v>4403</v>
      </c>
      <c r="Z830" s="5"/>
      <c r="AA830" s="6"/>
      <c r="AE830" s="6">
        <v>42795</v>
      </c>
      <c r="AF830" s="6">
        <v>43070</v>
      </c>
      <c r="AG830" s="4">
        <v>1</v>
      </c>
      <c r="AI830" s="576" t="s">
        <v>2967</v>
      </c>
      <c r="AK830" s="6" t="s">
        <v>4407</v>
      </c>
      <c r="AL830" s="4">
        <v>2.0499999999999998</v>
      </c>
      <c r="AN830" s="4">
        <v>1.1399999999999999</v>
      </c>
      <c r="AV830" s="4" t="s">
        <v>4404</v>
      </c>
      <c r="AW830" s="4">
        <v>1.35</v>
      </c>
      <c r="AX830" s="6"/>
      <c r="AZ830" s="4"/>
      <c r="BA830" s="4"/>
      <c r="BB830" s="970"/>
      <c r="BH830" s="11" t="s">
        <v>4408</v>
      </c>
      <c r="BI830" s="3">
        <v>-5.8536585365853604</v>
      </c>
      <c r="BM830" s="3">
        <v>10</v>
      </c>
      <c r="BQ830" s="11" t="s">
        <v>4406</v>
      </c>
      <c r="BR830" s="4">
        <v>45.614035087719301</v>
      </c>
      <c r="BT830" s="14">
        <v>20</v>
      </c>
      <c r="CP830" s="4" t="s">
        <v>4409</v>
      </c>
      <c r="CQ830" s="4">
        <v>-0.11999999999999988</v>
      </c>
      <c r="CV830" s="13">
        <v>1</v>
      </c>
    </row>
    <row r="831" spans="1:102" ht="84.75" customHeight="1" x14ac:dyDescent="0.25">
      <c r="A831" s="3">
        <v>1227</v>
      </c>
      <c r="B831" s="3">
        <v>1227</v>
      </c>
      <c r="C831" s="21">
        <v>1227</v>
      </c>
      <c r="D831" s="925" t="s">
        <v>4401</v>
      </c>
      <c r="E831" s="948" t="s">
        <v>4410</v>
      </c>
      <c r="F831" s="728"/>
      <c r="G831" s="370">
        <v>190</v>
      </c>
      <c r="H831" s="3">
        <v>401</v>
      </c>
      <c r="I831" s="12">
        <v>190</v>
      </c>
      <c r="J831" s="3">
        <v>1</v>
      </c>
      <c r="K831" s="3">
        <v>1</v>
      </c>
      <c r="L831" s="3">
        <v>1</v>
      </c>
      <c r="Q831" s="3">
        <v>1</v>
      </c>
      <c r="U831" s="3">
        <v>1</v>
      </c>
      <c r="W831" s="436" t="s">
        <v>2971</v>
      </c>
      <c r="X831" s="436" t="s">
        <v>4403</v>
      </c>
      <c r="Z831" s="5"/>
      <c r="AA831" s="6"/>
      <c r="AE831" s="6">
        <v>42795</v>
      </c>
      <c r="AF831" s="6">
        <v>43070</v>
      </c>
      <c r="AG831" s="4">
        <v>1</v>
      </c>
      <c r="AI831" s="576" t="s">
        <v>2967</v>
      </c>
      <c r="AK831" s="6" t="s">
        <v>4410</v>
      </c>
      <c r="AL831" s="4">
        <v>45.2</v>
      </c>
      <c r="AN831" s="4">
        <v>25</v>
      </c>
      <c r="AV831" s="4" t="s">
        <v>4404</v>
      </c>
      <c r="AW831" s="4">
        <v>29.8</v>
      </c>
      <c r="AX831" s="6"/>
      <c r="AZ831" s="4"/>
      <c r="BA831" s="4"/>
      <c r="BB831" s="970"/>
      <c r="BC831" s="3">
        <v>1</v>
      </c>
      <c r="BE831" s="211" t="s">
        <v>4411</v>
      </c>
      <c r="BF831" s="3">
        <v>-7.9000000000000057</v>
      </c>
      <c r="BK831" s="13">
        <v>1</v>
      </c>
      <c r="BN831" s="211" t="s">
        <v>3402</v>
      </c>
      <c r="BO831" s="11">
        <v>7.1000000000000014</v>
      </c>
      <c r="BT831" s="14">
        <v>20</v>
      </c>
    </row>
    <row r="832" spans="1:102" ht="45" x14ac:dyDescent="0.25">
      <c r="A832" s="3">
        <v>1234</v>
      </c>
      <c r="B832" s="3">
        <v>1234</v>
      </c>
      <c r="C832" s="21">
        <v>1234</v>
      </c>
      <c r="D832" s="925" t="s">
        <v>4412</v>
      </c>
      <c r="E832" s="64" t="s">
        <v>4413</v>
      </c>
      <c r="G832" s="370">
        <v>1180</v>
      </c>
      <c r="L832" s="3">
        <v>1</v>
      </c>
      <c r="S832" s="3">
        <v>1</v>
      </c>
      <c r="T832" s="3">
        <v>1</v>
      </c>
      <c r="U832" s="3">
        <v>1</v>
      </c>
      <c r="W832" s="254" t="s">
        <v>2984</v>
      </c>
      <c r="X832" s="254" t="s">
        <v>2984</v>
      </c>
      <c r="Z832" s="5"/>
      <c r="AA832" s="6"/>
      <c r="AD832" s="230" t="s">
        <v>4388</v>
      </c>
      <c r="AE832" s="6">
        <v>42461</v>
      </c>
      <c r="AG832" s="4">
        <v>1</v>
      </c>
      <c r="AI832" s="576" t="s">
        <v>2967</v>
      </c>
      <c r="AK832" s="6" t="s">
        <v>4414</v>
      </c>
      <c r="AL832" s="4">
        <v>19.899999999999999</v>
      </c>
      <c r="AN832" s="4">
        <v>16.3</v>
      </c>
      <c r="AP832" s="4">
        <v>18</v>
      </c>
      <c r="AR832" s="4">
        <v>16.899999999999999</v>
      </c>
      <c r="AV832" s="4" t="s">
        <v>4415</v>
      </c>
      <c r="AW832" s="4">
        <v>14.2</v>
      </c>
      <c r="AX832" s="6"/>
      <c r="AY832" s="4" t="s">
        <v>4416</v>
      </c>
      <c r="AZ832" s="4">
        <v>3</v>
      </c>
      <c r="BA832" s="4"/>
      <c r="BB832" s="970"/>
      <c r="BC832" s="3">
        <v>1</v>
      </c>
      <c r="BE832" s="211" t="s">
        <v>4395</v>
      </c>
      <c r="BF832" s="3">
        <v>-3.8999999999999986</v>
      </c>
      <c r="BK832" s="13">
        <v>1</v>
      </c>
      <c r="BN832" s="211" t="s">
        <v>3402</v>
      </c>
      <c r="BO832" s="11">
        <v>-1.2000000000000011</v>
      </c>
      <c r="BT832" s="14">
        <v>2</v>
      </c>
      <c r="BW832" s="211" t="s">
        <v>3402</v>
      </c>
      <c r="BX832" s="4">
        <v>2.8999999999999986</v>
      </c>
      <c r="CC832" s="14">
        <v>3</v>
      </c>
    </row>
    <row r="833" spans="1:102" ht="45" x14ac:dyDescent="0.25">
      <c r="A833" s="3">
        <v>1234</v>
      </c>
      <c r="B833" s="3">
        <v>1234</v>
      </c>
      <c r="C833" s="21">
        <v>1234</v>
      </c>
      <c r="D833" s="925" t="s">
        <v>4412</v>
      </c>
      <c r="E833" s="64" t="s">
        <v>4413</v>
      </c>
      <c r="G833" s="370">
        <v>1180</v>
      </c>
      <c r="L833" s="3">
        <v>1</v>
      </c>
      <c r="S833" s="3">
        <v>1</v>
      </c>
      <c r="T833" s="3">
        <v>1</v>
      </c>
      <c r="U833" s="3">
        <v>1</v>
      </c>
      <c r="W833" s="254" t="s">
        <v>2984</v>
      </c>
      <c r="X833" s="254" t="s">
        <v>2984</v>
      </c>
      <c r="Z833" s="5"/>
      <c r="AA833" s="6"/>
      <c r="AD833" s="230" t="s">
        <v>4388</v>
      </c>
      <c r="AE833" s="6">
        <v>42461</v>
      </c>
      <c r="AG833" s="4">
        <v>1</v>
      </c>
      <c r="AI833" s="576" t="s">
        <v>2967</v>
      </c>
      <c r="AK833" s="6" t="s">
        <v>4417</v>
      </c>
      <c r="AL833" s="4">
        <v>16.7</v>
      </c>
      <c r="AN833" s="4">
        <v>20.7</v>
      </c>
      <c r="AP833" s="4">
        <v>18.2</v>
      </c>
      <c r="AR833" s="4">
        <v>25.5</v>
      </c>
      <c r="AV833" s="4" t="s">
        <v>4415</v>
      </c>
      <c r="AW833" s="4">
        <v>7.1</v>
      </c>
      <c r="AX833" s="6"/>
      <c r="AY833" s="4" t="s">
        <v>4416</v>
      </c>
      <c r="AZ833" s="4">
        <v>4.8</v>
      </c>
      <c r="BA833" s="4"/>
      <c r="BB833" s="970"/>
      <c r="BC833" s="3">
        <v>1</v>
      </c>
      <c r="BE833" s="211" t="s">
        <v>4395</v>
      </c>
      <c r="BF833" s="3">
        <v>-2.8999999999999986</v>
      </c>
      <c r="BK833" s="13">
        <v>1</v>
      </c>
      <c r="BN833" s="211" t="s">
        <v>3402</v>
      </c>
      <c r="BO833" s="11">
        <v>-4.3999999999999986</v>
      </c>
      <c r="BT833" s="14">
        <v>2</v>
      </c>
      <c r="BW833" s="211" t="s">
        <v>3402</v>
      </c>
      <c r="BX833" s="4">
        <v>3.6000000000000014</v>
      </c>
      <c r="CC833" s="14">
        <v>3</v>
      </c>
    </row>
    <row r="834" spans="1:102" ht="45" x14ac:dyDescent="0.25">
      <c r="A834" s="3">
        <v>1235</v>
      </c>
      <c r="B834" s="3">
        <v>1235</v>
      </c>
      <c r="C834" s="21">
        <v>1235</v>
      </c>
      <c r="D834" s="925" t="s">
        <v>4418</v>
      </c>
      <c r="E834" s="64" t="s">
        <v>4418</v>
      </c>
      <c r="G834" s="370">
        <v>6576</v>
      </c>
      <c r="W834" s="254" t="s">
        <v>2984</v>
      </c>
      <c r="X834" s="254" t="s">
        <v>2984</v>
      </c>
      <c r="Z834" s="5"/>
      <c r="AA834" s="6" t="s">
        <v>4418</v>
      </c>
      <c r="AI834" s="840" t="s">
        <v>3123</v>
      </c>
      <c r="AJ834" s="101" t="s">
        <v>4075</v>
      </c>
      <c r="AK834" s="6" t="s">
        <v>4419</v>
      </c>
      <c r="AN834" s="4" t="s">
        <v>4420</v>
      </c>
      <c r="AV834" s="4"/>
      <c r="AX834" s="6"/>
      <c r="AZ834" s="4"/>
      <c r="BA834" s="4"/>
      <c r="BB834" s="970"/>
      <c r="BU834" s="4">
        <v>2</v>
      </c>
    </row>
    <row r="835" spans="1:102" ht="45" x14ac:dyDescent="0.25">
      <c r="A835" s="3">
        <v>1235</v>
      </c>
      <c r="B835" s="3">
        <v>1235</v>
      </c>
      <c r="C835" s="21">
        <v>1235</v>
      </c>
      <c r="D835" s="925" t="s">
        <v>4418</v>
      </c>
      <c r="E835" s="64" t="s">
        <v>4418</v>
      </c>
      <c r="G835" s="370">
        <v>6576</v>
      </c>
      <c r="W835" s="254" t="s">
        <v>2984</v>
      </c>
      <c r="X835" s="254" t="s">
        <v>2984</v>
      </c>
      <c r="Z835" s="5"/>
      <c r="AA835" s="6" t="s">
        <v>4418</v>
      </c>
      <c r="AI835" s="840" t="s">
        <v>3123</v>
      </c>
      <c r="AJ835" s="101" t="s">
        <v>4421</v>
      </c>
      <c r="AK835" s="6" t="s">
        <v>4422</v>
      </c>
      <c r="AV835" s="4"/>
      <c r="AX835" s="6"/>
      <c r="AZ835" s="4"/>
      <c r="BA835" s="4"/>
      <c r="BB835" s="970"/>
      <c r="BU835" s="4">
        <v>2</v>
      </c>
    </row>
    <row r="836" spans="1:102" ht="45" x14ac:dyDescent="0.25">
      <c r="A836" s="3">
        <v>1235</v>
      </c>
      <c r="B836" s="3">
        <v>1235</v>
      </c>
      <c r="C836" s="21">
        <v>1235</v>
      </c>
      <c r="D836" s="925" t="s">
        <v>4423</v>
      </c>
      <c r="E836" s="64" t="s">
        <v>4423</v>
      </c>
      <c r="G836" s="370">
        <v>6576</v>
      </c>
      <c r="W836" s="254" t="s">
        <v>2984</v>
      </c>
      <c r="X836" s="254" t="s">
        <v>2984</v>
      </c>
      <c r="Z836" s="5"/>
      <c r="AA836" s="6" t="s">
        <v>4423</v>
      </c>
      <c r="AI836" s="840" t="s">
        <v>3123</v>
      </c>
      <c r="AJ836" s="101" t="s">
        <v>4075</v>
      </c>
      <c r="AK836" s="6" t="s">
        <v>4419</v>
      </c>
      <c r="AN836" s="4" t="s">
        <v>4420</v>
      </c>
      <c r="AV836" s="4"/>
      <c r="AX836" s="6"/>
      <c r="AZ836" s="4"/>
      <c r="BA836" s="4"/>
      <c r="BB836" s="970"/>
      <c r="BU836" s="4">
        <v>2</v>
      </c>
    </row>
    <row r="837" spans="1:102" ht="45" x14ac:dyDescent="0.25">
      <c r="A837" s="3">
        <v>1235</v>
      </c>
      <c r="B837" s="3">
        <v>1235</v>
      </c>
      <c r="C837" s="21">
        <v>1235</v>
      </c>
      <c r="D837" s="925" t="s">
        <v>4423</v>
      </c>
      <c r="E837" s="64" t="s">
        <v>4423</v>
      </c>
      <c r="G837" s="370">
        <v>6576</v>
      </c>
      <c r="W837" s="254" t="s">
        <v>2984</v>
      </c>
      <c r="X837" s="254" t="s">
        <v>2984</v>
      </c>
      <c r="Z837" s="5"/>
      <c r="AA837" s="6" t="s">
        <v>4423</v>
      </c>
      <c r="AI837" s="840" t="s">
        <v>3123</v>
      </c>
      <c r="AJ837" s="101" t="s">
        <v>4421</v>
      </c>
      <c r="AK837" s="6" t="s">
        <v>4422</v>
      </c>
      <c r="AV837" s="4"/>
      <c r="AX837" s="6"/>
      <c r="AZ837" s="4"/>
      <c r="BA837" s="4"/>
      <c r="BB837" s="970"/>
      <c r="BU837" s="4">
        <v>2</v>
      </c>
    </row>
    <row r="838" spans="1:102" s="142" customFormat="1" ht="51" x14ac:dyDescent="0.25">
      <c r="A838" s="46">
        <v>1244</v>
      </c>
      <c r="B838" s="46">
        <v>1244</v>
      </c>
      <c r="C838" s="127">
        <v>1244</v>
      </c>
      <c r="D838" s="926" t="s">
        <v>4424</v>
      </c>
      <c r="E838" s="133" t="s">
        <v>4365</v>
      </c>
      <c r="F838" s="146"/>
      <c r="G838" s="371"/>
      <c r="H838" s="46"/>
      <c r="I838" s="143"/>
      <c r="J838" s="46">
        <v>1</v>
      </c>
      <c r="K838" s="46">
        <v>1</v>
      </c>
      <c r="L838" s="46">
        <v>1</v>
      </c>
      <c r="M838" s="46">
        <v>1</v>
      </c>
      <c r="N838" s="46"/>
      <c r="O838" s="46"/>
      <c r="P838" s="46"/>
      <c r="Q838" s="46"/>
      <c r="R838" s="46">
        <v>1</v>
      </c>
      <c r="S838" s="46"/>
      <c r="T838" s="46">
        <v>1</v>
      </c>
      <c r="U838" s="46">
        <v>1</v>
      </c>
      <c r="V838" s="433"/>
      <c r="W838" s="438" t="s">
        <v>2971</v>
      </c>
      <c r="X838" s="438" t="s">
        <v>2971</v>
      </c>
      <c r="Y838" s="1286"/>
      <c r="Z838" s="23" t="s">
        <v>4425</v>
      </c>
      <c r="AA838" s="61"/>
      <c r="AB838" s="61"/>
      <c r="AC838" s="61"/>
      <c r="AD838" s="67" t="s">
        <v>1101</v>
      </c>
      <c r="AE838" s="765">
        <v>42644</v>
      </c>
      <c r="AF838" s="765" t="s">
        <v>1101</v>
      </c>
      <c r="AG838" s="66">
        <v>1</v>
      </c>
      <c r="AH838" s="66"/>
      <c r="AI838" s="840" t="s">
        <v>3123</v>
      </c>
      <c r="AJ838" s="141" t="s">
        <v>4426</v>
      </c>
      <c r="AK838" s="218" t="s">
        <v>4427</v>
      </c>
      <c r="AL838" s="66"/>
      <c r="AM838" s="66"/>
      <c r="AN838" s="66"/>
      <c r="AO838" s="66"/>
      <c r="AP838" s="66"/>
      <c r="AQ838" s="66"/>
      <c r="AR838" s="66"/>
      <c r="AS838" s="66"/>
      <c r="AT838" s="66"/>
      <c r="AU838" s="66"/>
      <c r="AV838" s="66" t="s">
        <v>4368</v>
      </c>
      <c r="AW838" s="66"/>
      <c r="AX838" s="66"/>
      <c r="AY838" s="66" t="s">
        <v>4369</v>
      </c>
      <c r="AZ838" s="66"/>
      <c r="BA838" s="66"/>
      <c r="BB838" s="955"/>
      <c r="BC838" s="46"/>
      <c r="BD838" s="1181"/>
      <c r="BE838" s="212"/>
      <c r="BF838" s="46"/>
      <c r="BG838" s="138"/>
      <c r="BH838" s="218"/>
      <c r="BI838" s="46"/>
      <c r="BJ838" s="138"/>
      <c r="BK838" s="98"/>
      <c r="BL838" s="46"/>
      <c r="BM838" s="46"/>
      <c r="BN838" s="212"/>
      <c r="BO838" s="218"/>
      <c r="BP838" s="218"/>
      <c r="BQ838" s="218"/>
      <c r="BR838" s="66"/>
      <c r="BS838" s="218"/>
      <c r="BT838" s="146"/>
      <c r="BU838" s="66"/>
      <c r="BV838" s="66">
        <v>2</v>
      </c>
      <c r="BW838" s="212"/>
      <c r="BX838" s="66"/>
      <c r="BY838" s="218"/>
      <c r="BZ838" s="218" t="s">
        <v>4427</v>
      </c>
      <c r="CA838" s="66">
        <v>0.77</v>
      </c>
      <c r="CB838" s="218"/>
      <c r="CC838" s="146">
        <v>30</v>
      </c>
      <c r="CD838" s="66"/>
      <c r="CE838" s="66">
        <v>30</v>
      </c>
      <c r="CF838" s="212"/>
      <c r="CG838" s="66"/>
      <c r="CH838" s="218"/>
      <c r="CI838" s="61"/>
      <c r="CJ838" s="66"/>
      <c r="CK838" s="218"/>
      <c r="CL838" s="146">
        <v>4</v>
      </c>
      <c r="CM838" s="66"/>
      <c r="CN838" s="66">
        <v>4</v>
      </c>
      <c r="CP838" s="66"/>
      <c r="CQ838" s="66"/>
      <c r="CR838" s="66"/>
      <c r="CS838" s="61"/>
      <c r="CT838" s="66"/>
      <c r="CU838" s="66"/>
      <c r="CV838" s="98"/>
      <c r="CW838" s="46"/>
      <c r="CX838" s="46"/>
    </row>
    <row r="839" spans="1:102" s="142" customFormat="1" ht="60" x14ac:dyDescent="0.25">
      <c r="A839" s="46">
        <v>1244</v>
      </c>
      <c r="B839" s="46">
        <v>1244</v>
      </c>
      <c r="C839" s="127">
        <v>1244</v>
      </c>
      <c r="D839" s="926" t="s">
        <v>4428</v>
      </c>
      <c r="E839" s="133" t="s">
        <v>4365</v>
      </c>
      <c r="F839" s="146"/>
      <c r="G839" s="371"/>
      <c r="H839" s="46"/>
      <c r="I839" s="143"/>
      <c r="J839" s="46">
        <v>1</v>
      </c>
      <c r="K839" s="46">
        <v>1</v>
      </c>
      <c r="L839" s="46">
        <v>1</v>
      </c>
      <c r="M839" s="46">
        <v>1</v>
      </c>
      <c r="N839" s="46"/>
      <c r="O839" s="46"/>
      <c r="P839" s="46"/>
      <c r="Q839" s="46"/>
      <c r="R839" s="46">
        <v>1</v>
      </c>
      <c r="S839" s="46"/>
      <c r="T839" s="46">
        <v>1</v>
      </c>
      <c r="U839" s="46">
        <v>1</v>
      </c>
      <c r="V839" s="433"/>
      <c r="W839" s="438" t="s">
        <v>2971</v>
      </c>
      <c r="X839" s="438" t="s">
        <v>2971</v>
      </c>
      <c r="Y839" s="1286"/>
      <c r="Z839" s="23" t="s">
        <v>4429</v>
      </c>
      <c r="AA839" s="61"/>
      <c r="AB839" s="61"/>
      <c r="AC839" s="61"/>
      <c r="AD839" s="67" t="s">
        <v>1101</v>
      </c>
      <c r="AE839" s="765">
        <v>42644</v>
      </c>
      <c r="AF839" s="765" t="s">
        <v>1101</v>
      </c>
      <c r="AG839" s="66">
        <v>1</v>
      </c>
      <c r="AH839" s="66"/>
      <c r="AI839" s="840" t="s">
        <v>3123</v>
      </c>
      <c r="AJ839" s="141" t="s">
        <v>4426</v>
      </c>
      <c r="AK839" s="218" t="s">
        <v>4427</v>
      </c>
      <c r="AL839" s="66"/>
      <c r="AM839" s="66"/>
      <c r="AN839" s="66"/>
      <c r="AO839" s="66"/>
      <c r="AP839" s="66"/>
      <c r="AQ839" s="66"/>
      <c r="AR839" s="66"/>
      <c r="AS839" s="66"/>
      <c r="AT839" s="66"/>
      <c r="AU839" s="66"/>
      <c r="AV839" s="66" t="s">
        <v>4368</v>
      </c>
      <c r="AW839" s="66"/>
      <c r="AX839" s="66"/>
      <c r="AY839" s="66" t="s">
        <v>4369</v>
      </c>
      <c r="AZ839" s="66"/>
      <c r="BA839" s="66"/>
      <c r="BB839" s="955"/>
      <c r="BC839" s="46"/>
      <c r="BD839" s="1181"/>
      <c r="BE839" s="212"/>
      <c r="BF839" s="46"/>
      <c r="BG839" s="138"/>
      <c r="BH839" s="218"/>
      <c r="BI839" s="46"/>
      <c r="BJ839" s="138"/>
      <c r="BK839" s="98"/>
      <c r="BL839" s="46"/>
      <c r="BM839" s="46"/>
      <c r="BN839" s="212"/>
      <c r="BO839" s="218"/>
      <c r="BP839" s="218"/>
      <c r="BQ839" s="218"/>
      <c r="BR839" s="66"/>
      <c r="BS839" s="218"/>
      <c r="BT839" s="146"/>
      <c r="BU839" s="66"/>
      <c r="BV839" s="66">
        <v>2</v>
      </c>
      <c r="BW839" s="212"/>
      <c r="BX839" s="66"/>
      <c r="BY839" s="218"/>
      <c r="BZ839" s="218" t="s">
        <v>4427</v>
      </c>
      <c r="CA839" s="66">
        <v>1.37</v>
      </c>
      <c r="CB839" s="218"/>
      <c r="CC839" s="146">
        <v>20</v>
      </c>
      <c r="CD839" s="66"/>
      <c r="CE839" s="66">
        <v>30</v>
      </c>
      <c r="CF839" s="212"/>
      <c r="CG839" s="66"/>
      <c r="CH839" s="218"/>
      <c r="CI839" s="61"/>
      <c r="CJ839" s="66"/>
      <c r="CK839" s="218"/>
      <c r="CL839" s="146">
        <v>4</v>
      </c>
      <c r="CM839" s="66"/>
      <c r="CN839" s="66">
        <v>4</v>
      </c>
      <c r="CP839" s="66"/>
      <c r="CQ839" s="66"/>
      <c r="CR839" s="66"/>
      <c r="CS839" s="61"/>
      <c r="CT839" s="66"/>
      <c r="CU839" s="66"/>
      <c r="CV839" s="98"/>
      <c r="CW839" s="46"/>
      <c r="CX839" s="46"/>
    </row>
    <row r="840" spans="1:102" s="142" customFormat="1" ht="38.25" x14ac:dyDescent="0.25">
      <c r="A840" s="46">
        <v>1244</v>
      </c>
      <c r="B840" s="46">
        <v>1244</v>
      </c>
      <c r="C840" s="127">
        <v>1244</v>
      </c>
      <c r="D840" s="926" t="s">
        <v>4430</v>
      </c>
      <c r="E840" s="133" t="s">
        <v>4365</v>
      </c>
      <c r="F840" s="146"/>
      <c r="G840" s="371"/>
      <c r="H840" s="46"/>
      <c r="I840" s="143"/>
      <c r="J840" s="46">
        <v>1</v>
      </c>
      <c r="K840" s="46">
        <v>1</v>
      </c>
      <c r="L840" s="46">
        <v>1</v>
      </c>
      <c r="M840" s="46">
        <v>1</v>
      </c>
      <c r="N840" s="46"/>
      <c r="O840" s="46"/>
      <c r="P840" s="46"/>
      <c r="Q840" s="46"/>
      <c r="R840" s="46">
        <v>1</v>
      </c>
      <c r="S840" s="46"/>
      <c r="T840" s="46">
        <v>1</v>
      </c>
      <c r="U840" s="46">
        <v>1</v>
      </c>
      <c r="V840" s="433"/>
      <c r="W840" s="454" t="s">
        <v>2971</v>
      </c>
      <c r="X840" s="454" t="s">
        <v>2971</v>
      </c>
      <c r="Y840" s="1286"/>
      <c r="Z840" s="23" t="s">
        <v>4431</v>
      </c>
      <c r="AA840" s="61"/>
      <c r="AB840" s="61"/>
      <c r="AC840" s="61"/>
      <c r="AD840" s="67" t="s">
        <v>1344</v>
      </c>
      <c r="AE840" s="765">
        <v>42552</v>
      </c>
      <c r="AF840" s="765">
        <v>42552</v>
      </c>
      <c r="AG840" s="66">
        <v>1</v>
      </c>
      <c r="AH840" s="66"/>
      <c r="AI840" s="840" t="s">
        <v>3123</v>
      </c>
      <c r="AJ840" s="141" t="s">
        <v>4426</v>
      </c>
      <c r="AK840" s="218" t="s">
        <v>4427</v>
      </c>
      <c r="AL840" s="66"/>
      <c r="AM840" s="66"/>
      <c r="AN840" s="66"/>
      <c r="AO840" s="66"/>
      <c r="AP840" s="66"/>
      <c r="AQ840" s="66"/>
      <c r="AR840" s="66"/>
      <c r="AS840" s="66"/>
      <c r="AT840" s="66"/>
      <c r="AU840" s="66"/>
      <c r="AV840" s="66" t="s">
        <v>4368</v>
      </c>
      <c r="AW840" s="66"/>
      <c r="AX840" s="66"/>
      <c r="AY840" s="66" t="s">
        <v>4369</v>
      </c>
      <c r="AZ840" s="66"/>
      <c r="BA840" s="66"/>
      <c r="BB840" s="955"/>
      <c r="BC840" s="46"/>
      <c r="BD840" s="1181"/>
      <c r="BE840" s="212"/>
      <c r="BF840" s="46"/>
      <c r="BG840" s="138"/>
      <c r="BH840" s="218"/>
      <c r="BI840" s="46"/>
      <c r="BJ840" s="138"/>
      <c r="BK840" s="98"/>
      <c r="BL840" s="46"/>
      <c r="BM840" s="46"/>
      <c r="BN840" s="212"/>
      <c r="BO840" s="218"/>
      <c r="BP840" s="218"/>
      <c r="BQ840" s="218"/>
      <c r="BR840" s="66"/>
      <c r="BS840" s="218"/>
      <c r="BT840" s="146"/>
      <c r="BU840" s="66"/>
      <c r="BV840" s="66">
        <v>2</v>
      </c>
      <c r="BW840" s="212"/>
      <c r="BX840" s="66"/>
      <c r="BY840" s="218"/>
      <c r="BZ840" s="218" t="s">
        <v>4427</v>
      </c>
      <c r="CA840" s="66">
        <v>2.06</v>
      </c>
      <c r="CB840" s="218"/>
      <c r="CC840" s="146">
        <v>30</v>
      </c>
      <c r="CD840" s="66"/>
      <c r="CE840" s="66">
        <v>30</v>
      </c>
      <c r="CF840" s="212"/>
      <c r="CG840" s="66"/>
      <c r="CH840" s="218"/>
      <c r="CI840" s="61"/>
      <c r="CJ840" s="66"/>
      <c r="CK840" s="218"/>
      <c r="CL840" s="146">
        <v>4</v>
      </c>
      <c r="CM840" s="66"/>
      <c r="CN840" s="66">
        <v>4</v>
      </c>
      <c r="CP840" s="66"/>
      <c r="CQ840" s="66"/>
      <c r="CR840" s="66"/>
      <c r="CS840" s="61"/>
      <c r="CT840" s="66"/>
      <c r="CU840" s="66"/>
      <c r="CV840" s="98"/>
      <c r="CW840" s="46"/>
      <c r="CX840" s="46"/>
    </row>
    <row r="841" spans="1:102" ht="75" x14ac:dyDescent="0.25">
      <c r="A841" s="184">
        <v>1241</v>
      </c>
      <c r="B841" s="184">
        <v>1241</v>
      </c>
      <c r="C841" s="127">
        <v>124101</v>
      </c>
      <c r="D841" s="925" t="s">
        <v>4432</v>
      </c>
      <c r="E841" s="64" t="s">
        <v>4365</v>
      </c>
      <c r="G841" s="370">
        <v>230</v>
      </c>
      <c r="I841" s="12">
        <v>229</v>
      </c>
      <c r="J841" s="3">
        <v>1</v>
      </c>
      <c r="K841" s="3">
        <v>1</v>
      </c>
      <c r="L841" s="3">
        <v>1</v>
      </c>
      <c r="M841" s="3">
        <v>1</v>
      </c>
      <c r="N841" s="3">
        <v>1</v>
      </c>
      <c r="O841" s="3">
        <v>1</v>
      </c>
      <c r="R841" s="3">
        <v>1</v>
      </c>
      <c r="T841" s="3">
        <v>1</v>
      </c>
      <c r="U841" s="3">
        <v>1</v>
      </c>
      <c r="W841" s="254" t="s">
        <v>2984</v>
      </c>
      <c r="X841" s="254" t="s">
        <v>2984</v>
      </c>
      <c r="Z841" s="5" t="s">
        <v>4433</v>
      </c>
      <c r="AA841" s="6"/>
      <c r="AD841" s="16" t="s">
        <v>1101</v>
      </c>
      <c r="AE841" s="688" t="s">
        <v>1101</v>
      </c>
      <c r="AF841" s="688" t="s">
        <v>1101</v>
      </c>
      <c r="AG841" s="4">
        <v>1</v>
      </c>
      <c r="AI841" s="576" t="s">
        <v>3145</v>
      </c>
      <c r="AK841" s="11" t="s">
        <v>4434</v>
      </c>
      <c r="AN841" s="4">
        <v>0.5</v>
      </c>
      <c r="AP841" s="4">
        <v>0.55000000000000004</v>
      </c>
      <c r="AR841" s="4">
        <v>1.32</v>
      </c>
      <c r="AV841" s="4" t="s">
        <v>4368</v>
      </c>
      <c r="AW841" s="4">
        <v>2.82</v>
      </c>
      <c r="AY841" s="4" t="s">
        <v>4369</v>
      </c>
      <c r="AZ841" s="4">
        <v>0.14000000000000001</v>
      </c>
      <c r="BA841" s="4"/>
      <c r="BB841" s="970"/>
      <c r="BH841" s="11" t="s">
        <v>4435</v>
      </c>
      <c r="BI841" s="3">
        <v>6.4150943396226383</v>
      </c>
      <c r="BL841" s="3">
        <v>10</v>
      </c>
      <c r="BQ841" s="11" t="s">
        <v>4436</v>
      </c>
      <c r="BR841" s="4">
        <v>-9.9999999999999982</v>
      </c>
      <c r="BT841" s="14">
        <v>20</v>
      </c>
      <c r="BZ841" s="11" t="s">
        <v>4437</v>
      </c>
      <c r="CA841" s="4">
        <v>0.96</v>
      </c>
      <c r="CC841" s="14">
        <v>30</v>
      </c>
      <c r="CI841" s="6" t="s">
        <v>4435</v>
      </c>
      <c r="CJ841" s="4">
        <v>7.5757575757575646</v>
      </c>
      <c r="CL841" s="14">
        <v>40</v>
      </c>
      <c r="CX841" s="3">
        <v>2</v>
      </c>
    </row>
    <row r="842" spans="1:102" s="331" customFormat="1" ht="75" x14ac:dyDescent="0.25">
      <c r="A842" s="269">
        <v>1241</v>
      </c>
      <c r="B842" s="269">
        <v>1241</v>
      </c>
      <c r="C842" s="127">
        <v>124101</v>
      </c>
      <c r="D842" s="928" t="s">
        <v>4432</v>
      </c>
      <c r="E842" s="332" t="s">
        <v>3252</v>
      </c>
      <c r="F842" s="733"/>
      <c r="G842" s="377">
        <v>205</v>
      </c>
      <c r="H842" s="269"/>
      <c r="I842" s="270">
        <v>204</v>
      </c>
      <c r="J842" s="269"/>
      <c r="K842" s="269"/>
      <c r="L842" s="269">
        <v>1</v>
      </c>
      <c r="M842" s="269"/>
      <c r="N842" s="269"/>
      <c r="O842" s="269"/>
      <c r="P842" s="269"/>
      <c r="Q842" s="269"/>
      <c r="R842" s="269"/>
      <c r="S842" s="269"/>
      <c r="T842" s="269"/>
      <c r="U842" s="269"/>
      <c r="V842" s="670"/>
      <c r="W842" s="440" t="s">
        <v>2984</v>
      </c>
      <c r="X842" s="440" t="s">
        <v>2984</v>
      </c>
      <c r="Y842" s="1282"/>
      <c r="Z842" s="324" t="s">
        <v>4438</v>
      </c>
      <c r="AA842" s="275"/>
      <c r="AB842" s="275"/>
      <c r="AC842" s="275"/>
      <c r="AD842" s="276" t="s">
        <v>1101</v>
      </c>
      <c r="AE842" s="821" t="s">
        <v>1101</v>
      </c>
      <c r="AF842" s="821" t="s">
        <v>1101</v>
      </c>
      <c r="AG842" s="328">
        <v>1</v>
      </c>
      <c r="AH842" s="328"/>
      <c r="AI842" s="844" t="s">
        <v>3145</v>
      </c>
      <c r="AJ842" s="334"/>
      <c r="AK842" s="327" t="s">
        <v>4434</v>
      </c>
      <c r="AL842" s="328"/>
      <c r="AM842" s="328"/>
      <c r="AN842" s="328">
        <v>0.8</v>
      </c>
      <c r="AO842" s="328"/>
      <c r="AP842" s="328">
        <v>0.3</v>
      </c>
      <c r="AQ842" s="328"/>
      <c r="AR842" s="328">
        <v>1.32</v>
      </c>
      <c r="AS842" s="328"/>
      <c r="AT842" s="328"/>
      <c r="AU842" s="328"/>
      <c r="AV842" s="328" t="s">
        <v>4368</v>
      </c>
      <c r="AW842" s="328">
        <v>2.65</v>
      </c>
      <c r="AX842" s="328"/>
      <c r="AY842" s="328" t="s">
        <v>4369</v>
      </c>
      <c r="AZ842" s="328">
        <v>0.06</v>
      </c>
      <c r="BA842" s="328"/>
      <c r="BB842" s="971"/>
      <c r="BC842" s="269"/>
      <c r="BD842" s="1183">
        <v>1</v>
      </c>
      <c r="BE842" s="326"/>
      <c r="BF842" s="269"/>
      <c r="BG842" s="748"/>
      <c r="BH842" s="327"/>
      <c r="BI842" s="269"/>
      <c r="BJ842" s="748"/>
      <c r="BK842" s="325"/>
      <c r="BL842" s="269">
        <v>10</v>
      </c>
      <c r="BM842" s="269"/>
      <c r="BN842" s="326"/>
      <c r="BO842" s="327"/>
      <c r="BP842" s="327"/>
      <c r="BQ842" s="327" t="s">
        <v>3252</v>
      </c>
      <c r="BR842" s="328">
        <v>-1.2500000000000011</v>
      </c>
      <c r="BS842" s="327"/>
      <c r="BT842" s="733">
        <v>20</v>
      </c>
      <c r="BU842" s="328"/>
      <c r="BV842" s="328"/>
      <c r="BW842" s="326"/>
      <c r="BX842" s="328"/>
      <c r="BY842" s="327"/>
      <c r="BZ842" s="327" t="s">
        <v>4437</v>
      </c>
      <c r="CA842" s="328">
        <v>4.9999999999999989E-2</v>
      </c>
      <c r="CB842" s="327"/>
      <c r="CC842" s="733">
        <v>30</v>
      </c>
      <c r="CD842" s="328"/>
      <c r="CE842" s="328"/>
      <c r="CF842" s="326"/>
      <c r="CG842" s="328"/>
      <c r="CH842" s="327"/>
      <c r="CI842" s="275" t="s">
        <v>4439</v>
      </c>
      <c r="CJ842" s="328">
        <v>1.5151515151515165</v>
      </c>
      <c r="CK842" s="327"/>
      <c r="CL842" s="733">
        <v>40</v>
      </c>
      <c r="CM842" s="328"/>
      <c r="CN842" s="328"/>
      <c r="CP842" s="328"/>
      <c r="CQ842" s="328"/>
      <c r="CR842" s="328"/>
      <c r="CS842" s="275"/>
      <c r="CT842" s="328"/>
      <c r="CU842" s="328"/>
      <c r="CV842" s="325"/>
      <c r="CW842" s="269"/>
      <c r="CX842" s="269">
        <v>2</v>
      </c>
    </row>
    <row r="843" spans="1:102" ht="75" x14ac:dyDescent="0.25">
      <c r="A843" s="184">
        <v>1241</v>
      </c>
      <c r="B843" s="184">
        <v>1241</v>
      </c>
      <c r="C843" s="127">
        <v>124102</v>
      </c>
      <c r="D843" s="925" t="s">
        <v>4440</v>
      </c>
      <c r="E843" s="64" t="s">
        <v>4365</v>
      </c>
      <c r="G843" s="370">
        <v>173</v>
      </c>
      <c r="I843" s="12">
        <v>160</v>
      </c>
      <c r="J843" s="3">
        <v>1</v>
      </c>
      <c r="K843" s="3">
        <v>1</v>
      </c>
      <c r="L843" s="3">
        <v>1</v>
      </c>
      <c r="M843" s="3">
        <v>1</v>
      </c>
      <c r="N843" s="3">
        <v>1</v>
      </c>
      <c r="O843" s="3">
        <v>1</v>
      </c>
      <c r="R843" s="3">
        <v>1</v>
      </c>
      <c r="T843" s="3">
        <v>1</v>
      </c>
      <c r="U843" s="3">
        <v>1</v>
      </c>
      <c r="W843" s="254" t="s">
        <v>2984</v>
      </c>
      <c r="X843" s="254" t="s">
        <v>2984</v>
      </c>
      <c r="Z843" s="5" t="s">
        <v>4433</v>
      </c>
      <c r="AA843" s="6"/>
      <c r="AD843" s="16" t="s">
        <v>1101</v>
      </c>
      <c r="AE843" s="688" t="s">
        <v>1101</v>
      </c>
      <c r="AF843" s="688" t="s">
        <v>1101</v>
      </c>
      <c r="AG843" s="4">
        <v>1</v>
      </c>
      <c r="AI843" s="576" t="s">
        <v>3145</v>
      </c>
      <c r="AK843" s="11" t="s">
        <v>4434</v>
      </c>
      <c r="AN843" s="4">
        <v>1.17</v>
      </c>
      <c r="AP843" s="4">
        <v>0.75</v>
      </c>
      <c r="AR843" s="4">
        <v>2.57</v>
      </c>
      <c r="AV843" s="4" t="s">
        <v>4368</v>
      </c>
      <c r="AW843" s="4">
        <v>0.68</v>
      </c>
      <c r="AY843" s="4" t="s">
        <v>4369</v>
      </c>
      <c r="AZ843" s="4">
        <v>0.27</v>
      </c>
      <c r="BA843" s="4"/>
      <c r="BB843" s="970"/>
      <c r="BH843" s="11" t="s">
        <v>4435</v>
      </c>
      <c r="BI843" s="3">
        <v>-17.073170731707307</v>
      </c>
      <c r="BL843" s="3">
        <v>10</v>
      </c>
      <c r="BQ843" s="11" t="s">
        <v>4436</v>
      </c>
      <c r="BR843" s="4">
        <v>1.7094017094017109</v>
      </c>
      <c r="BT843" s="14">
        <v>20</v>
      </c>
      <c r="BZ843" s="11" t="s">
        <v>4437</v>
      </c>
      <c r="CA843" s="4">
        <v>0.39999999999999991</v>
      </c>
      <c r="CC843" s="14">
        <v>30</v>
      </c>
      <c r="CI843" s="6" t="s">
        <v>4435</v>
      </c>
      <c r="CJ843" s="4">
        <v>0.38910505836576781</v>
      </c>
      <c r="CL843" s="14">
        <v>40</v>
      </c>
      <c r="CX843" s="3">
        <v>2</v>
      </c>
    </row>
    <row r="844" spans="1:102" s="331" customFormat="1" ht="75" x14ac:dyDescent="0.25">
      <c r="A844" s="269">
        <v>1241</v>
      </c>
      <c r="B844" s="269">
        <v>1241</v>
      </c>
      <c r="C844" s="127">
        <v>124102</v>
      </c>
      <c r="D844" s="928" t="s">
        <v>4440</v>
      </c>
      <c r="E844" s="332" t="s">
        <v>3252</v>
      </c>
      <c r="F844" s="733"/>
      <c r="G844" s="325">
        <v>40</v>
      </c>
      <c r="H844" s="269"/>
      <c r="I844" s="270">
        <v>39</v>
      </c>
      <c r="J844" s="269"/>
      <c r="K844" s="269"/>
      <c r="L844" s="269">
        <v>1</v>
      </c>
      <c r="M844" s="269"/>
      <c r="N844" s="269"/>
      <c r="O844" s="269"/>
      <c r="P844" s="269"/>
      <c r="Q844" s="269"/>
      <c r="R844" s="269"/>
      <c r="S844" s="269"/>
      <c r="T844" s="269"/>
      <c r="U844" s="269"/>
      <c r="V844" s="269"/>
      <c r="W844" s="440" t="s">
        <v>2984</v>
      </c>
      <c r="X844" s="440" t="s">
        <v>2984</v>
      </c>
      <c r="Y844" s="1287"/>
      <c r="Z844" s="324" t="s">
        <v>4438</v>
      </c>
      <c r="AA844" s="356"/>
      <c r="AD844" s="276" t="s">
        <v>1101</v>
      </c>
      <c r="AE844" s="821" t="s">
        <v>1101</v>
      </c>
      <c r="AF844" s="821" t="s">
        <v>1101</v>
      </c>
      <c r="AG844" s="328">
        <v>1</v>
      </c>
      <c r="AI844" s="747" t="s">
        <v>3145</v>
      </c>
      <c r="AK844" s="327" t="s">
        <v>4434</v>
      </c>
      <c r="AL844" s="328"/>
      <c r="AM844" s="328"/>
      <c r="AN844" s="328">
        <v>1.4</v>
      </c>
      <c r="AO844" s="328"/>
      <c r="AP844" s="328">
        <v>0.59</v>
      </c>
      <c r="AQ844" s="328"/>
      <c r="AR844" s="328">
        <v>2</v>
      </c>
      <c r="AS844" s="328"/>
      <c r="AT844" s="328"/>
      <c r="AU844" s="328"/>
      <c r="AV844" s="328" t="s">
        <v>4368</v>
      </c>
      <c r="AW844" s="328">
        <v>0.82</v>
      </c>
      <c r="AX844" s="328"/>
      <c r="AY844" s="328" t="s">
        <v>4369</v>
      </c>
      <c r="AZ844" s="328">
        <v>0.05</v>
      </c>
      <c r="BA844" s="328"/>
      <c r="BB844" s="971"/>
      <c r="BC844" s="269"/>
      <c r="BD844" s="1183">
        <v>1</v>
      </c>
      <c r="BE844" s="326"/>
      <c r="BF844" s="269"/>
      <c r="BG844" s="748"/>
      <c r="BH844" s="327"/>
      <c r="BI844" s="269"/>
      <c r="BJ844" s="748"/>
      <c r="BK844" s="325"/>
      <c r="BL844" s="269">
        <v>10</v>
      </c>
      <c r="BM844" s="269"/>
      <c r="BN844" s="326"/>
      <c r="BO844" s="327"/>
      <c r="BP844" s="327"/>
      <c r="BQ844" s="327" t="s">
        <v>3252</v>
      </c>
      <c r="BR844" s="328">
        <v>2.8571428571428599</v>
      </c>
      <c r="BS844" s="327"/>
      <c r="BT844" s="733">
        <v>20</v>
      </c>
      <c r="BU844" s="328"/>
      <c r="BV844" s="328"/>
      <c r="BW844" s="326"/>
      <c r="BX844" s="328"/>
      <c r="BY844" s="327"/>
      <c r="BZ844" s="327" t="s">
        <v>4437</v>
      </c>
      <c r="CA844" s="328">
        <v>8.0000000000000071E-2</v>
      </c>
      <c r="CB844" s="327"/>
      <c r="CC844" s="733">
        <v>30</v>
      </c>
      <c r="CD844" s="328"/>
      <c r="CE844" s="328"/>
      <c r="CF844" s="326"/>
      <c r="CG844" s="328"/>
      <c r="CH844" s="327"/>
      <c r="CI844" s="275" t="s">
        <v>4439</v>
      </c>
      <c r="CJ844" s="328">
        <v>2.4999999999999911</v>
      </c>
      <c r="CK844" s="327"/>
      <c r="CL844" s="733">
        <v>40</v>
      </c>
      <c r="CM844" s="328"/>
      <c r="CN844" s="328"/>
      <c r="CP844" s="328"/>
      <c r="CQ844" s="328"/>
      <c r="CR844" s="328"/>
      <c r="CS844" s="275"/>
      <c r="CT844" s="328"/>
      <c r="CU844" s="328"/>
      <c r="CV844" s="325"/>
      <c r="CW844" s="269"/>
      <c r="CX844" s="269">
        <v>2</v>
      </c>
    </row>
    <row r="845" spans="1:102" ht="114" customHeight="1" x14ac:dyDescent="0.25">
      <c r="A845" s="184">
        <v>1241</v>
      </c>
      <c r="B845" s="184">
        <v>1241</v>
      </c>
      <c r="C845" s="127">
        <v>124103</v>
      </c>
      <c r="D845" s="925" t="s">
        <v>4432</v>
      </c>
      <c r="E845" s="64" t="s">
        <v>4365</v>
      </c>
      <c r="G845" s="370">
        <v>230</v>
      </c>
      <c r="I845" s="12">
        <v>229</v>
      </c>
      <c r="J845" s="3">
        <v>1</v>
      </c>
      <c r="K845" s="3">
        <v>1</v>
      </c>
      <c r="L845" s="3">
        <v>1</v>
      </c>
      <c r="M845" s="3">
        <v>1</v>
      </c>
      <c r="N845" s="3">
        <v>1</v>
      </c>
      <c r="O845" s="3">
        <v>1</v>
      </c>
      <c r="R845" s="3">
        <v>1</v>
      </c>
      <c r="T845" s="3">
        <v>1</v>
      </c>
      <c r="U845" s="3">
        <v>1</v>
      </c>
      <c r="V845" s="3"/>
      <c r="W845" s="254" t="s">
        <v>2984</v>
      </c>
      <c r="X845" s="254" t="s">
        <v>2984</v>
      </c>
      <c r="Y845" s="1288"/>
      <c r="Z845" s="5" t="s">
        <v>4441</v>
      </c>
      <c r="AA845" s="19"/>
      <c r="AB845" s="1"/>
      <c r="AC845" s="1"/>
      <c r="AD845" s="16" t="s">
        <v>1101</v>
      </c>
      <c r="AE845" s="688" t="s">
        <v>1101</v>
      </c>
      <c r="AF845" s="688" t="s">
        <v>1101</v>
      </c>
      <c r="AG845" s="4">
        <v>1</v>
      </c>
      <c r="AH845" s="1"/>
      <c r="AI845" s="24" t="s">
        <v>3145</v>
      </c>
      <c r="AJ845" s="1"/>
      <c r="AK845" s="11" t="s">
        <v>4442</v>
      </c>
      <c r="AL845" s="4">
        <v>54.95</v>
      </c>
      <c r="AN845" s="4">
        <v>12.62</v>
      </c>
      <c r="AP845" s="4">
        <v>6.6</v>
      </c>
      <c r="AR845" s="4">
        <v>25.05</v>
      </c>
      <c r="AV845" s="4" t="s">
        <v>3630</v>
      </c>
      <c r="AW845" s="4">
        <v>0.78</v>
      </c>
      <c r="AZ845" s="4"/>
      <c r="BA845" s="4"/>
      <c r="BB845" s="970"/>
      <c r="BC845" s="3">
        <v>1</v>
      </c>
      <c r="BE845" s="211" t="s">
        <v>4395</v>
      </c>
      <c r="BF845" s="3">
        <v>-10.200000000000003</v>
      </c>
      <c r="BK845" s="13">
        <v>1</v>
      </c>
      <c r="BN845" s="211" t="s">
        <v>3402</v>
      </c>
      <c r="BO845" s="11">
        <v>-5.339999999999999</v>
      </c>
      <c r="BT845" s="14">
        <v>2</v>
      </c>
      <c r="BW845" s="211" t="s">
        <v>4443</v>
      </c>
      <c r="BX845" s="4">
        <v>17.79</v>
      </c>
      <c r="CC845" s="14">
        <v>3</v>
      </c>
      <c r="CI845" s="6" t="s">
        <v>4435</v>
      </c>
      <c r="CJ845" s="4">
        <v>-8.4231536926147683</v>
      </c>
      <c r="CL845" s="14">
        <v>40</v>
      </c>
    </row>
    <row r="846" spans="1:102" s="331" customFormat="1" ht="93.75" customHeight="1" x14ac:dyDescent="0.25">
      <c r="A846" s="269">
        <v>1241</v>
      </c>
      <c r="B846" s="269">
        <v>1241</v>
      </c>
      <c r="C846" s="127">
        <v>124103</v>
      </c>
      <c r="D846" s="928" t="s">
        <v>4432</v>
      </c>
      <c r="E846" s="332" t="s">
        <v>3252</v>
      </c>
      <c r="F846" s="733"/>
      <c r="G846" s="377">
        <v>205</v>
      </c>
      <c r="H846" s="269"/>
      <c r="I846" s="270">
        <v>204</v>
      </c>
      <c r="J846" s="269"/>
      <c r="K846" s="269"/>
      <c r="L846" s="269">
        <v>1</v>
      </c>
      <c r="M846" s="269"/>
      <c r="N846" s="269"/>
      <c r="O846" s="269"/>
      <c r="P846" s="269"/>
      <c r="Q846" s="269"/>
      <c r="R846" s="269"/>
      <c r="S846" s="269"/>
      <c r="T846" s="269"/>
      <c r="U846" s="269"/>
      <c r="V846" s="269"/>
      <c r="W846" s="440" t="s">
        <v>2984</v>
      </c>
      <c r="X846" s="440" t="s">
        <v>2984</v>
      </c>
      <c r="Y846" s="1287"/>
      <c r="Z846" s="324" t="s">
        <v>4444</v>
      </c>
      <c r="AA846" s="356"/>
      <c r="AD846" s="276" t="s">
        <v>1101</v>
      </c>
      <c r="AE846" s="821" t="s">
        <v>1101</v>
      </c>
      <c r="AF846" s="821" t="s">
        <v>1101</v>
      </c>
      <c r="AG846" s="328">
        <v>1</v>
      </c>
      <c r="AI846" s="747"/>
      <c r="AK846" s="327" t="s">
        <v>4442</v>
      </c>
      <c r="AL846" s="328"/>
      <c r="AM846" s="328"/>
      <c r="AN846" s="328"/>
      <c r="AO846" s="328"/>
      <c r="AP846" s="328"/>
      <c r="AQ846" s="328"/>
      <c r="AR846" s="328"/>
      <c r="AS846" s="328"/>
      <c r="AT846" s="328"/>
      <c r="AU846" s="328"/>
      <c r="AV846" s="328" t="s">
        <v>3630</v>
      </c>
      <c r="AW846" s="328"/>
      <c r="AX846" s="328"/>
      <c r="AY846" s="328"/>
      <c r="AZ846" s="328"/>
      <c r="BA846" s="328"/>
      <c r="BB846" s="971"/>
      <c r="BC846" s="269"/>
      <c r="BD846" s="1183">
        <v>1</v>
      </c>
      <c r="BE846" s="326"/>
      <c r="BF846" s="269"/>
      <c r="BG846" s="748"/>
      <c r="BH846" s="327"/>
      <c r="BI846" s="269"/>
      <c r="BJ846" s="748"/>
      <c r="BK846" s="325">
        <v>1</v>
      </c>
      <c r="BL846" s="269"/>
      <c r="BM846" s="269"/>
      <c r="BN846" s="326" t="s">
        <v>3252</v>
      </c>
      <c r="BO846" s="327"/>
      <c r="BP846" s="327"/>
      <c r="BQ846" s="327"/>
      <c r="BR846" s="328"/>
      <c r="BS846" s="327"/>
      <c r="BT846" s="733">
        <v>2</v>
      </c>
      <c r="BU846" s="328"/>
      <c r="BV846" s="328"/>
      <c r="BW846" s="326"/>
      <c r="BX846" s="328"/>
      <c r="BY846" s="327"/>
      <c r="BZ846" s="327"/>
      <c r="CA846" s="328"/>
      <c r="CB846" s="327"/>
      <c r="CC846" s="733">
        <v>3</v>
      </c>
      <c r="CD846" s="328"/>
      <c r="CE846" s="328"/>
      <c r="CF846" s="326"/>
      <c r="CG846" s="328"/>
      <c r="CH846" s="327"/>
      <c r="CI846" s="275"/>
      <c r="CJ846" s="328"/>
      <c r="CK846" s="327"/>
      <c r="CL846" s="733">
        <v>4</v>
      </c>
      <c r="CM846" s="328"/>
      <c r="CN846" s="328"/>
      <c r="CP846" s="328"/>
      <c r="CQ846" s="328"/>
      <c r="CR846" s="328"/>
      <c r="CS846" s="275"/>
      <c r="CT846" s="328"/>
      <c r="CU846" s="328"/>
      <c r="CV846" s="325"/>
      <c r="CW846" s="269"/>
      <c r="CX846" s="269"/>
    </row>
    <row r="847" spans="1:102" ht="75" x14ac:dyDescent="0.25">
      <c r="A847" s="184">
        <v>1241</v>
      </c>
      <c r="B847" s="184">
        <v>1241</v>
      </c>
      <c r="C847" s="127">
        <v>124104</v>
      </c>
      <c r="D847" s="925" t="s">
        <v>4440</v>
      </c>
      <c r="E847" s="64" t="s">
        <v>4365</v>
      </c>
      <c r="G847" s="370">
        <v>173</v>
      </c>
      <c r="I847" s="12">
        <v>160</v>
      </c>
      <c r="J847" s="3">
        <v>1</v>
      </c>
      <c r="K847" s="3">
        <v>1</v>
      </c>
      <c r="L847" s="3">
        <v>1</v>
      </c>
      <c r="M847" s="3">
        <v>1</v>
      </c>
      <c r="N847" s="3">
        <v>1</v>
      </c>
      <c r="O847" s="3">
        <v>1</v>
      </c>
      <c r="R847" s="3">
        <v>1</v>
      </c>
      <c r="T847" s="3">
        <v>1</v>
      </c>
      <c r="U847" s="3">
        <v>1</v>
      </c>
      <c r="V847" s="3"/>
      <c r="W847" s="254" t="s">
        <v>2984</v>
      </c>
      <c r="X847" s="254" t="s">
        <v>2984</v>
      </c>
      <c r="Y847" s="1288"/>
      <c r="Z847" s="5" t="s">
        <v>4441</v>
      </c>
      <c r="AA847" s="19"/>
      <c r="AB847" s="1"/>
      <c r="AC847" s="1"/>
      <c r="AD847" s="16" t="s">
        <v>1101</v>
      </c>
      <c r="AE847" s="688" t="s">
        <v>1101</v>
      </c>
      <c r="AF847" s="688" t="s">
        <v>1101</v>
      </c>
      <c r="AG847" s="4">
        <v>1</v>
      </c>
      <c r="AH847" s="1"/>
      <c r="AI847" s="24" t="s">
        <v>3145</v>
      </c>
      <c r="AJ847" s="1"/>
      <c r="AK847" s="11" t="s">
        <v>4442</v>
      </c>
      <c r="AL847" s="4">
        <v>18.510000000000002</v>
      </c>
      <c r="AN847" s="4">
        <v>24.14</v>
      </c>
      <c r="AP847" s="4">
        <v>13.88</v>
      </c>
      <c r="AR847" s="4">
        <v>43.06</v>
      </c>
      <c r="AV847" s="4" t="s">
        <v>3630</v>
      </c>
      <c r="AW847" s="4">
        <v>0.4</v>
      </c>
      <c r="AZ847" s="4"/>
      <c r="BA847" s="4"/>
      <c r="BB847" s="970"/>
      <c r="BC847" s="3">
        <v>1</v>
      </c>
      <c r="BE847" s="211" t="s">
        <v>4395</v>
      </c>
      <c r="BF847" s="3">
        <v>-6.2300000000000022</v>
      </c>
      <c r="BK847" s="13">
        <v>1</v>
      </c>
      <c r="BN847" s="211" t="s">
        <v>3402</v>
      </c>
      <c r="BO847" s="11">
        <v>-2.9699999999999989</v>
      </c>
      <c r="BT847" s="14">
        <v>2</v>
      </c>
      <c r="BW847" s="211" t="s">
        <v>4443</v>
      </c>
      <c r="BX847" s="4">
        <v>6.58</v>
      </c>
      <c r="CC847" s="14">
        <v>3</v>
      </c>
      <c r="CF847" s="211" t="s">
        <v>4345</v>
      </c>
      <c r="CG847" s="4">
        <v>2.8499999999999943</v>
      </c>
      <c r="CL847" s="14">
        <v>4</v>
      </c>
    </row>
    <row r="848" spans="1:102" s="331" customFormat="1" ht="60" x14ac:dyDescent="0.25">
      <c r="A848" s="269">
        <v>1241</v>
      </c>
      <c r="B848" s="269">
        <v>1241</v>
      </c>
      <c r="C848" s="127">
        <v>124104</v>
      </c>
      <c r="D848" s="928" t="s">
        <v>4440</v>
      </c>
      <c r="E848" s="332" t="s">
        <v>3252</v>
      </c>
      <c r="F848" s="733"/>
      <c r="G848" s="325">
        <v>40</v>
      </c>
      <c r="H848" s="269"/>
      <c r="I848" s="270">
        <v>39</v>
      </c>
      <c r="J848" s="269"/>
      <c r="K848" s="269"/>
      <c r="L848" s="269">
        <v>1</v>
      </c>
      <c r="M848" s="269"/>
      <c r="N848" s="269"/>
      <c r="O848" s="269"/>
      <c r="P848" s="269"/>
      <c r="Q848" s="269"/>
      <c r="R848" s="269"/>
      <c r="S848" s="269"/>
      <c r="T848" s="269"/>
      <c r="U848" s="269"/>
      <c r="V848" s="269"/>
      <c r="W848" s="440" t="s">
        <v>2984</v>
      </c>
      <c r="X848" s="440" t="s">
        <v>2984</v>
      </c>
      <c r="Y848" s="1287"/>
      <c r="Z848" s="324" t="s">
        <v>4444</v>
      </c>
      <c r="AA848" s="356"/>
      <c r="AD848" s="276" t="s">
        <v>1101</v>
      </c>
      <c r="AE848" s="821" t="s">
        <v>1101</v>
      </c>
      <c r="AF848" s="821" t="s">
        <v>1101</v>
      </c>
      <c r="AG848" s="328">
        <v>1</v>
      </c>
      <c r="AI848" s="747"/>
      <c r="AK848" s="327" t="s">
        <v>4442</v>
      </c>
      <c r="AL848" s="328"/>
      <c r="AM848" s="328"/>
      <c r="AN848" s="328"/>
      <c r="AO848" s="328"/>
      <c r="AP848" s="328"/>
      <c r="AQ848" s="328"/>
      <c r="AR848" s="328"/>
      <c r="AS848" s="328"/>
      <c r="AT848" s="328"/>
      <c r="AU848" s="328"/>
      <c r="AV848" s="328" t="s">
        <v>3630</v>
      </c>
      <c r="AW848" s="328"/>
      <c r="AX848" s="328"/>
      <c r="AY848" s="328"/>
      <c r="AZ848" s="328"/>
      <c r="BA848" s="328"/>
      <c r="BB848" s="971"/>
      <c r="BC848" s="269"/>
      <c r="BD848" s="1183">
        <v>1</v>
      </c>
      <c r="BE848" s="326"/>
      <c r="BF848" s="269"/>
      <c r="BG848" s="748"/>
      <c r="BH848" s="327"/>
      <c r="BI848" s="269"/>
      <c r="BJ848" s="748"/>
      <c r="BK848" s="325">
        <v>1</v>
      </c>
      <c r="BL848" s="269"/>
      <c r="BM848" s="269"/>
      <c r="BN848" s="326" t="s">
        <v>3252</v>
      </c>
      <c r="BO848" s="327"/>
      <c r="BP848" s="327"/>
      <c r="BQ848" s="327"/>
      <c r="BR848" s="328"/>
      <c r="BS848" s="327"/>
      <c r="BT848" s="733">
        <v>2</v>
      </c>
      <c r="BU848" s="328"/>
      <c r="BV848" s="328"/>
      <c r="BW848" s="326"/>
      <c r="BX848" s="328"/>
      <c r="BY848" s="327"/>
      <c r="BZ848" s="327"/>
      <c r="CA848" s="328"/>
      <c r="CB848" s="327"/>
      <c r="CC848" s="733">
        <v>3</v>
      </c>
      <c r="CD848" s="328"/>
      <c r="CE848" s="328"/>
      <c r="CF848" s="326"/>
      <c r="CG848" s="328"/>
      <c r="CH848" s="327"/>
      <c r="CI848" s="275"/>
      <c r="CJ848" s="328"/>
      <c r="CK848" s="327"/>
      <c r="CL848" s="733">
        <v>4</v>
      </c>
      <c r="CM848" s="328"/>
      <c r="CN848" s="328"/>
      <c r="CP848" s="328"/>
      <c r="CQ848" s="328"/>
      <c r="CR848" s="328"/>
      <c r="CS848" s="275"/>
      <c r="CT848" s="328"/>
      <c r="CU848" s="328"/>
      <c r="CV848" s="325"/>
      <c r="CW848" s="269"/>
      <c r="CX848" s="269"/>
    </row>
    <row r="849" spans="1:102" ht="38.25" customHeight="1" x14ac:dyDescent="0.25">
      <c r="A849" s="184">
        <v>1257</v>
      </c>
      <c r="B849" s="184">
        <v>1257</v>
      </c>
      <c r="C849" s="127">
        <v>1257</v>
      </c>
      <c r="D849" s="785" t="s">
        <v>4445</v>
      </c>
      <c r="E849" s="64" t="s">
        <v>4365</v>
      </c>
      <c r="G849" s="13">
        <v>1511</v>
      </c>
      <c r="H849" s="3">
        <v>1538</v>
      </c>
      <c r="I849" s="12">
        <v>1511</v>
      </c>
      <c r="L849" s="3">
        <v>1</v>
      </c>
      <c r="O849" s="3">
        <v>1</v>
      </c>
      <c r="Q849" s="3">
        <v>1</v>
      </c>
      <c r="R849" s="3">
        <v>1</v>
      </c>
      <c r="U849" s="3">
        <v>1</v>
      </c>
      <c r="V849" s="3"/>
      <c r="W849" s="254" t="s">
        <v>2984</v>
      </c>
      <c r="X849" s="254" t="s">
        <v>2984</v>
      </c>
      <c r="Y849" s="1288"/>
      <c r="Z849" s="5"/>
      <c r="AA849" s="19"/>
      <c r="AB849" s="1"/>
      <c r="AC849" s="1"/>
      <c r="AD849" s="16" t="s">
        <v>1101</v>
      </c>
      <c r="AE849" s="705">
        <v>41275</v>
      </c>
      <c r="AF849" s="6" t="s">
        <v>1101</v>
      </c>
      <c r="AG849" s="4">
        <v>1</v>
      </c>
      <c r="AH849" s="1"/>
      <c r="AI849" s="24" t="s">
        <v>2967</v>
      </c>
      <c r="AJ849" s="1"/>
      <c r="AK849" s="11" t="s">
        <v>4446</v>
      </c>
      <c r="AL849" s="4">
        <v>31</v>
      </c>
      <c r="AN849" s="4">
        <v>55</v>
      </c>
      <c r="AP849" s="4">
        <v>12</v>
      </c>
      <c r="AR849" s="4">
        <v>1</v>
      </c>
      <c r="AV849" s="4" t="s">
        <v>3748</v>
      </c>
      <c r="AW849" s="4">
        <v>1</v>
      </c>
      <c r="AZ849" s="4"/>
      <c r="BA849" s="4"/>
      <c r="BB849" s="970"/>
      <c r="BC849" s="3">
        <v>1</v>
      </c>
      <c r="BE849" s="211" t="s">
        <v>4395</v>
      </c>
      <c r="BF849" s="3">
        <v>-3</v>
      </c>
      <c r="BK849" s="13">
        <v>1</v>
      </c>
      <c r="BN849" s="211" t="s">
        <v>3402</v>
      </c>
      <c r="BO849" s="11">
        <v>8</v>
      </c>
      <c r="BT849" s="14">
        <v>2</v>
      </c>
      <c r="BW849" s="211" t="s">
        <v>4443</v>
      </c>
      <c r="BX849" s="4">
        <v>-11</v>
      </c>
      <c r="CC849" s="14">
        <v>3</v>
      </c>
      <c r="CF849" s="211" t="s">
        <v>4345</v>
      </c>
      <c r="CG849" s="4">
        <v>6</v>
      </c>
      <c r="CL849" s="14">
        <v>4</v>
      </c>
    </row>
    <row r="850" spans="1:102" ht="90" x14ac:dyDescent="0.25">
      <c r="A850" s="184">
        <v>1266</v>
      </c>
      <c r="B850" s="184">
        <v>1266</v>
      </c>
      <c r="C850" s="127">
        <v>126601</v>
      </c>
      <c r="D850" s="925" t="s">
        <v>4447</v>
      </c>
      <c r="E850" s="948" t="s">
        <v>4448</v>
      </c>
      <c r="F850" s="728"/>
      <c r="G850" s="98">
        <v>245</v>
      </c>
      <c r="H850" s="3">
        <v>245</v>
      </c>
      <c r="I850" s="143"/>
      <c r="J850" s="3">
        <v>1</v>
      </c>
      <c r="K850" s="3">
        <v>1</v>
      </c>
      <c r="L850" s="3">
        <v>1</v>
      </c>
      <c r="M850" s="3">
        <v>1</v>
      </c>
      <c r="N850" s="3">
        <v>1</v>
      </c>
      <c r="O850" s="3">
        <v>1</v>
      </c>
      <c r="R850" s="3">
        <v>1</v>
      </c>
      <c r="S850" s="3">
        <v>1</v>
      </c>
      <c r="T850" s="3">
        <v>1</v>
      </c>
      <c r="U850" s="3">
        <v>1</v>
      </c>
      <c r="V850" s="3"/>
      <c r="W850" s="254" t="s">
        <v>2984</v>
      </c>
      <c r="X850" s="254" t="s">
        <v>2984</v>
      </c>
      <c r="Y850" s="1288"/>
      <c r="Z850" s="5"/>
      <c r="AA850" s="19" t="s">
        <v>4449</v>
      </c>
      <c r="AB850" s="11" t="s">
        <v>4450</v>
      </c>
      <c r="AC850" s="11" t="s">
        <v>4451</v>
      </c>
      <c r="AD850" s="16" t="s">
        <v>1853</v>
      </c>
      <c r="AE850" s="688">
        <v>41365</v>
      </c>
      <c r="AF850" s="688">
        <v>41395</v>
      </c>
      <c r="AG850" s="4">
        <v>1</v>
      </c>
      <c r="AH850" s="1"/>
      <c r="AI850" s="24" t="s">
        <v>3145</v>
      </c>
      <c r="AJ850" s="1"/>
      <c r="AK850" s="11" t="s">
        <v>4452</v>
      </c>
      <c r="AL850" s="4">
        <v>2.73</v>
      </c>
      <c r="AN850" s="4">
        <v>0.7</v>
      </c>
      <c r="AR850" s="4">
        <v>0.79</v>
      </c>
      <c r="AV850" s="4"/>
      <c r="AZ850" s="4"/>
      <c r="BA850" s="4"/>
      <c r="BB850" s="970"/>
      <c r="BH850" s="11" t="s">
        <v>4453</v>
      </c>
      <c r="BI850" s="3">
        <v>-8.0586080586080584</v>
      </c>
      <c r="BK850" s="13">
        <v>10</v>
      </c>
      <c r="BQ850" s="11" t="s">
        <v>4454</v>
      </c>
      <c r="BR850" s="4">
        <v>0.1</v>
      </c>
      <c r="BT850" s="14">
        <v>20</v>
      </c>
      <c r="CI850" s="6" t="s">
        <v>4454</v>
      </c>
      <c r="CJ850" s="4">
        <v>0.17</v>
      </c>
      <c r="CL850" s="14">
        <v>4</v>
      </c>
      <c r="CP850" s="4" t="s">
        <v>4455</v>
      </c>
      <c r="CQ850" s="4">
        <v>-0.21999999999999997</v>
      </c>
      <c r="CV850" s="13">
        <v>2</v>
      </c>
    </row>
    <row r="851" spans="1:102" ht="90" x14ac:dyDescent="0.25">
      <c r="A851" s="184">
        <v>1266</v>
      </c>
      <c r="B851" s="184">
        <v>1266</v>
      </c>
      <c r="C851" s="127">
        <v>126602</v>
      </c>
      <c r="D851" s="925" t="s">
        <v>4456</v>
      </c>
      <c r="E851" s="948" t="s">
        <v>4457</v>
      </c>
      <c r="F851" s="728"/>
      <c r="G851" s="98">
        <v>245</v>
      </c>
      <c r="H851" s="3">
        <v>245</v>
      </c>
      <c r="I851" s="143"/>
      <c r="J851" s="3">
        <v>1</v>
      </c>
      <c r="K851" s="3">
        <v>1</v>
      </c>
      <c r="L851" s="3">
        <v>1</v>
      </c>
      <c r="M851" s="3">
        <v>1</v>
      </c>
      <c r="N851" s="3">
        <v>1</v>
      </c>
      <c r="O851" s="3">
        <v>1</v>
      </c>
      <c r="R851" s="3">
        <v>1</v>
      </c>
      <c r="S851" s="3">
        <v>1</v>
      </c>
      <c r="T851" s="3">
        <v>1</v>
      </c>
      <c r="U851" s="3">
        <v>1</v>
      </c>
      <c r="V851" s="3"/>
      <c r="W851" s="254" t="s">
        <v>2984</v>
      </c>
      <c r="X851" s="254" t="s">
        <v>2984</v>
      </c>
      <c r="Y851" s="1288"/>
      <c r="Z851" s="5"/>
      <c r="AA851" s="19" t="s">
        <v>4449</v>
      </c>
      <c r="AB851" s="11" t="s">
        <v>4458</v>
      </c>
      <c r="AC851" s="11" t="s">
        <v>4459</v>
      </c>
      <c r="AD851" s="16" t="s">
        <v>1853</v>
      </c>
      <c r="AE851" s="688">
        <v>41730</v>
      </c>
      <c r="AF851" s="688">
        <v>41760</v>
      </c>
      <c r="AG851" s="4">
        <v>1</v>
      </c>
      <c r="AH851" s="1"/>
      <c r="AI851" s="24" t="s">
        <v>3145</v>
      </c>
      <c r="AJ851" s="1"/>
      <c r="AK851" s="11" t="s">
        <v>4452</v>
      </c>
      <c r="AL851" s="4">
        <v>2.73</v>
      </c>
      <c r="AN851" s="4">
        <v>0.7</v>
      </c>
      <c r="AR851" s="4">
        <v>0.79</v>
      </c>
      <c r="AV851" s="4"/>
      <c r="AZ851" s="4"/>
      <c r="BA851" s="4"/>
      <c r="BB851" s="970"/>
      <c r="BH851" s="11" t="s">
        <v>4453</v>
      </c>
      <c r="BI851" s="3">
        <v>3.2967032967032974</v>
      </c>
      <c r="BK851" s="13">
        <v>10</v>
      </c>
      <c r="BQ851" s="11" t="s">
        <v>4454</v>
      </c>
      <c r="BR851" s="4">
        <v>0.15</v>
      </c>
      <c r="BT851" s="14">
        <v>20</v>
      </c>
      <c r="CI851" s="6" t="s">
        <v>4454</v>
      </c>
      <c r="CJ851" s="4">
        <v>0.22</v>
      </c>
      <c r="CL851" s="14">
        <v>4</v>
      </c>
      <c r="CP851" s="4" t="s">
        <v>4455</v>
      </c>
      <c r="CQ851" s="4">
        <v>0.09</v>
      </c>
      <c r="CV851" s="13">
        <v>2</v>
      </c>
    </row>
    <row r="852" spans="1:102" ht="90" x14ac:dyDescent="0.25">
      <c r="A852" s="184">
        <v>1266</v>
      </c>
      <c r="B852" s="184">
        <v>1266</v>
      </c>
      <c r="C852" s="127">
        <v>126603</v>
      </c>
      <c r="D852" s="925" t="s">
        <v>4447</v>
      </c>
      <c r="E852" s="948" t="s">
        <v>4448</v>
      </c>
      <c r="F852" s="728"/>
      <c r="G852" s="98">
        <v>245</v>
      </c>
      <c r="H852" s="3">
        <v>245</v>
      </c>
      <c r="I852" s="143"/>
      <c r="J852" s="3">
        <v>1</v>
      </c>
      <c r="K852" s="3">
        <v>1</v>
      </c>
      <c r="L852" s="3">
        <v>1</v>
      </c>
      <c r="M852" s="3">
        <v>1</v>
      </c>
      <c r="N852" s="3">
        <v>1</v>
      </c>
      <c r="O852" s="3">
        <v>1</v>
      </c>
      <c r="R852" s="3">
        <v>1</v>
      </c>
      <c r="S852" s="3">
        <v>1</v>
      </c>
      <c r="T852" s="3">
        <v>1</v>
      </c>
      <c r="U852" s="3">
        <v>1</v>
      </c>
      <c r="V852" s="3"/>
      <c r="W852" s="254" t="s">
        <v>4386</v>
      </c>
      <c r="X852" s="254" t="s">
        <v>4386</v>
      </c>
      <c r="Y852" s="1288"/>
      <c r="Z852" s="5"/>
      <c r="AA852" s="19" t="s">
        <v>4449</v>
      </c>
      <c r="AB852" s="11" t="s">
        <v>4458</v>
      </c>
      <c r="AC852" s="11" t="s">
        <v>4459</v>
      </c>
      <c r="AD852" s="16" t="s">
        <v>1853</v>
      </c>
      <c r="AE852" s="688">
        <v>41365</v>
      </c>
      <c r="AF852" s="688">
        <v>41395</v>
      </c>
      <c r="AG852" s="4">
        <v>1</v>
      </c>
      <c r="AH852" s="1"/>
      <c r="AI852" s="24" t="s">
        <v>3145</v>
      </c>
      <c r="AJ852" s="1"/>
      <c r="AK852" s="11" t="s">
        <v>4460</v>
      </c>
      <c r="AL852" s="4">
        <v>31.36</v>
      </c>
      <c r="AN852" s="4">
        <v>14.58</v>
      </c>
      <c r="AR852" s="4">
        <v>7.7</v>
      </c>
      <c r="AV852" s="4"/>
      <c r="AZ852" s="4"/>
      <c r="BA852" s="4"/>
      <c r="BB852" s="970"/>
      <c r="BH852" s="11" t="s">
        <v>4461</v>
      </c>
      <c r="BI852" s="3">
        <v>-35.9375</v>
      </c>
      <c r="BK852" s="13">
        <v>10</v>
      </c>
      <c r="BQ852" s="11" t="s">
        <v>4462</v>
      </c>
      <c r="BR852" s="4">
        <v>2.48</v>
      </c>
      <c r="BT852" s="14">
        <v>20</v>
      </c>
      <c r="CI852" s="6" t="s">
        <v>4462</v>
      </c>
      <c r="CJ852" s="4">
        <v>-0.01</v>
      </c>
      <c r="CL852" s="14">
        <v>4</v>
      </c>
      <c r="CP852" s="4" t="s">
        <v>4463</v>
      </c>
      <c r="CQ852" s="4">
        <v>-11.27</v>
      </c>
      <c r="CV852" s="13">
        <v>2</v>
      </c>
    </row>
    <row r="853" spans="1:102" ht="90" x14ac:dyDescent="0.25">
      <c r="A853" s="184">
        <v>1266</v>
      </c>
      <c r="B853" s="184">
        <v>1266</v>
      </c>
      <c r="C853" s="127">
        <v>126604</v>
      </c>
      <c r="D853" s="925" t="s">
        <v>4456</v>
      </c>
      <c r="E853" s="948" t="s">
        <v>4457</v>
      </c>
      <c r="F853" s="728"/>
      <c r="G853" s="98">
        <v>245</v>
      </c>
      <c r="H853" s="3">
        <v>245</v>
      </c>
      <c r="I853" s="143"/>
      <c r="J853" s="3">
        <v>1</v>
      </c>
      <c r="K853" s="3">
        <v>1</v>
      </c>
      <c r="L853" s="3">
        <v>1</v>
      </c>
      <c r="M853" s="3">
        <v>1</v>
      </c>
      <c r="N853" s="3">
        <v>1</v>
      </c>
      <c r="O853" s="3">
        <v>1</v>
      </c>
      <c r="R853" s="3">
        <v>1</v>
      </c>
      <c r="S853" s="3">
        <v>1</v>
      </c>
      <c r="T853" s="3">
        <v>1</v>
      </c>
      <c r="U853" s="3">
        <v>1</v>
      </c>
      <c r="V853" s="3"/>
      <c r="W853" s="254" t="s">
        <v>4386</v>
      </c>
      <c r="X853" s="254" t="s">
        <v>4386</v>
      </c>
      <c r="Y853" s="1288"/>
      <c r="Z853" s="5"/>
      <c r="AA853" s="19" t="s">
        <v>4449</v>
      </c>
      <c r="AB853" s="11" t="s">
        <v>4458</v>
      </c>
      <c r="AC853" s="11" t="s">
        <v>4459</v>
      </c>
      <c r="AD853" s="16" t="s">
        <v>1853</v>
      </c>
      <c r="AE853" s="688">
        <v>41730</v>
      </c>
      <c r="AF853" s="688">
        <v>41760</v>
      </c>
      <c r="AG853" s="4">
        <v>1</v>
      </c>
      <c r="AH853" s="1"/>
      <c r="AI853" s="24" t="s">
        <v>3145</v>
      </c>
      <c r="AJ853" s="1"/>
      <c r="AK853" s="11" t="s">
        <v>4460</v>
      </c>
      <c r="AL853" s="4">
        <v>31.36</v>
      </c>
      <c r="AN853" s="4">
        <v>14.58</v>
      </c>
      <c r="AR853" s="4">
        <v>7.7</v>
      </c>
      <c r="AV853" s="4"/>
      <c r="AZ853" s="4"/>
      <c r="BA853" s="4"/>
      <c r="BB853" s="970"/>
      <c r="BH853" s="11" t="s">
        <v>4461</v>
      </c>
      <c r="BI853" s="3">
        <v>-0.73341836734693899</v>
      </c>
      <c r="BK853" s="13">
        <v>10</v>
      </c>
      <c r="BQ853" s="11" t="s">
        <v>4462</v>
      </c>
      <c r="BR853" s="4">
        <v>3.84</v>
      </c>
      <c r="BT853" s="14">
        <v>20</v>
      </c>
      <c r="CI853" s="6" t="s">
        <v>4462</v>
      </c>
      <c r="CJ853" s="4">
        <v>3.18</v>
      </c>
      <c r="CL853" s="14">
        <v>4</v>
      </c>
      <c r="CP853" s="4" t="s">
        <v>4463</v>
      </c>
      <c r="CQ853" s="4">
        <v>-0.22999999999999998</v>
      </c>
      <c r="CV853" s="13">
        <v>2</v>
      </c>
    </row>
    <row r="854" spans="1:102" ht="90" x14ac:dyDescent="0.25">
      <c r="A854" s="184">
        <v>1266</v>
      </c>
      <c r="B854" s="184">
        <v>1266</v>
      </c>
      <c r="C854" s="127">
        <v>126605</v>
      </c>
      <c r="D854" s="925" t="s">
        <v>4447</v>
      </c>
      <c r="E854" s="948" t="s">
        <v>4448</v>
      </c>
      <c r="F854" s="728"/>
      <c r="G854" s="98">
        <v>245</v>
      </c>
      <c r="H854" s="3">
        <v>245</v>
      </c>
      <c r="I854" s="143"/>
      <c r="J854" s="3">
        <v>1</v>
      </c>
      <c r="K854" s="3">
        <v>1</v>
      </c>
      <c r="L854" s="3">
        <v>1</v>
      </c>
      <c r="M854" s="3">
        <v>1</v>
      </c>
      <c r="N854" s="3">
        <v>1</v>
      </c>
      <c r="O854" s="3">
        <v>1</v>
      </c>
      <c r="R854" s="3">
        <v>1</v>
      </c>
      <c r="S854" s="3">
        <v>1</v>
      </c>
      <c r="T854" s="3">
        <v>1</v>
      </c>
      <c r="U854" s="3">
        <v>1</v>
      </c>
      <c r="V854" s="3"/>
      <c r="W854" s="254" t="s">
        <v>4386</v>
      </c>
      <c r="X854" s="254" t="s">
        <v>4386</v>
      </c>
      <c r="Y854" s="1288"/>
      <c r="Z854" s="5"/>
      <c r="AA854" s="19" t="s">
        <v>4449</v>
      </c>
      <c r="AB854" s="11" t="s">
        <v>4458</v>
      </c>
      <c r="AC854" s="11" t="s">
        <v>4459</v>
      </c>
      <c r="AD854" s="16" t="s">
        <v>1853</v>
      </c>
      <c r="AE854" s="688">
        <v>41365</v>
      </c>
      <c r="AF854" s="688">
        <v>41395</v>
      </c>
      <c r="AG854" s="4">
        <v>1</v>
      </c>
      <c r="AH854" s="1"/>
      <c r="AI854" s="24" t="s">
        <v>3145</v>
      </c>
      <c r="AJ854" s="1"/>
      <c r="AK854" s="11" t="s">
        <v>4464</v>
      </c>
      <c r="AL854" s="4">
        <v>19.079999999999998</v>
      </c>
      <c r="AN854" s="4">
        <v>7.33</v>
      </c>
      <c r="AR854" s="4">
        <v>0.71</v>
      </c>
      <c r="AV854" s="4"/>
      <c r="AZ854" s="4"/>
      <c r="BA854" s="4"/>
      <c r="BB854" s="970"/>
      <c r="BH854" s="11" t="s">
        <v>4465</v>
      </c>
      <c r="BI854" s="3">
        <v>-41.090146750524113</v>
      </c>
      <c r="BK854" s="13">
        <v>10</v>
      </c>
      <c r="BQ854" s="11" t="s">
        <v>4466</v>
      </c>
      <c r="BR854" s="4">
        <v>0.92</v>
      </c>
      <c r="BT854" s="14">
        <v>20</v>
      </c>
      <c r="CI854" s="6" t="s">
        <v>4466</v>
      </c>
      <c r="CJ854" s="4">
        <v>0.08</v>
      </c>
      <c r="CL854" s="14">
        <v>4</v>
      </c>
      <c r="CP854" s="4" t="s">
        <v>4467</v>
      </c>
      <c r="CQ854" s="4">
        <v>-7.84</v>
      </c>
      <c r="CS854" s="6" t="s">
        <v>4468</v>
      </c>
      <c r="CT854" s="222">
        <v>-27.777777777777779</v>
      </c>
      <c r="CV854" s="13">
        <v>210</v>
      </c>
    </row>
    <row r="855" spans="1:102" ht="90" x14ac:dyDescent="0.25">
      <c r="A855" s="184">
        <v>1266</v>
      </c>
      <c r="B855" s="184">
        <v>1266</v>
      </c>
      <c r="C855" s="127">
        <v>126606</v>
      </c>
      <c r="D855" s="925" t="s">
        <v>4456</v>
      </c>
      <c r="E855" s="948" t="s">
        <v>4457</v>
      </c>
      <c r="F855" s="728"/>
      <c r="G855" s="371">
        <v>245</v>
      </c>
      <c r="H855" s="3">
        <v>245</v>
      </c>
      <c r="I855" s="143"/>
      <c r="J855" s="3">
        <v>1</v>
      </c>
      <c r="K855" s="3">
        <v>1</v>
      </c>
      <c r="L855" s="3">
        <v>1</v>
      </c>
      <c r="M855" s="3">
        <v>1</v>
      </c>
      <c r="N855" s="3">
        <v>1</v>
      </c>
      <c r="O855" s="3">
        <v>1</v>
      </c>
      <c r="R855" s="3">
        <v>1</v>
      </c>
      <c r="S855" s="3">
        <v>1</v>
      </c>
      <c r="T855" s="3">
        <v>1</v>
      </c>
      <c r="U855" s="3">
        <v>1</v>
      </c>
      <c r="W855" s="254" t="s">
        <v>4386</v>
      </c>
      <c r="X855" s="254" t="s">
        <v>4386</v>
      </c>
      <c r="Z855" s="5"/>
      <c r="AA855" s="6" t="s">
        <v>4449</v>
      </c>
      <c r="AB855" s="6" t="s">
        <v>4450</v>
      </c>
      <c r="AC855" s="6" t="s">
        <v>4451</v>
      </c>
      <c r="AD855" s="16" t="s">
        <v>1853</v>
      </c>
      <c r="AE855" s="688">
        <v>41730</v>
      </c>
      <c r="AF855" s="688">
        <v>41760</v>
      </c>
      <c r="AG855" s="4">
        <v>1</v>
      </c>
      <c r="AI855" s="576" t="s">
        <v>3145</v>
      </c>
      <c r="AK855" s="11" t="s">
        <v>4464</v>
      </c>
      <c r="AL855" s="4">
        <v>19.079999999999998</v>
      </c>
      <c r="AN855" s="4">
        <v>7.33</v>
      </c>
      <c r="AR855" s="4">
        <v>0.71</v>
      </c>
      <c r="AV855" s="4"/>
      <c r="BH855" s="11" t="s">
        <v>4469</v>
      </c>
      <c r="BI855" s="3">
        <v>-10.691823899371071</v>
      </c>
      <c r="BK855" s="13">
        <v>10</v>
      </c>
      <c r="BQ855" s="11" t="s">
        <v>4466</v>
      </c>
      <c r="BR855" s="4">
        <v>1.55</v>
      </c>
      <c r="BT855" s="14">
        <v>20</v>
      </c>
      <c r="CI855" s="6" t="s">
        <v>4466</v>
      </c>
      <c r="CJ855" s="4">
        <v>0.39</v>
      </c>
      <c r="CL855" s="14">
        <v>4</v>
      </c>
      <c r="CP855" s="4" t="s">
        <v>4467</v>
      </c>
      <c r="CQ855" s="4">
        <v>-2.04</v>
      </c>
      <c r="CS855" s="6" t="s">
        <v>4470</v>
      </c>
      <c r="CT855" s="222">
        <v>-12.683438155136271</v>
      </c>
      <c r="CV855" s="13">
        <v>210</v>
      </c>
    </row>
    <row r="856" spans="1:102" s="331" customFormat="1" ht="38.25" x14ac:dyDescent="0.25">
      <c r="A856" s="269">
        <v>1266</v>
      </c>
      <c r="B856" s="269">
        <v>1266</v>
      </c>
      <c r="C856" s="127">
        <v>126601</v>
      </c>
      <c r="D856" s="928" t="s">
        <v>4447</v>
      </c>
      <c r="E856" s="332" t="s">
        <v>4471</v>
      </c>
      <c r="F856" s="733"/>
      <c r="G856" s="377">
        <v>96</v>
      </c>
      <c r="H856" s="269">
        <v>96</v>
      </c>
      <c r="I856" s="270"/>
      <c r="J856" s="269">
        <v>1</v>
      </c>
      <c r="K856" s="269">
        <v>1</v>
      </c>
      <c r="L856" s="269">
        <v>1</v>
      </c>
      <c r="M856" s="269">
        <v>1</v>
      </c>
      <c r="N856" s="269">
        <v>1</v>
      </c>
      <c r="O856" s="269">
        <v>1</v>
      </c>
      <c r="P856" s="269"/>
      <c r="Q856" s="269"/>
      <c r="R856" s="269">
        <v>1</v>
      </c>
      <c r="S856" s="269">
        <v>1</v>
      </c>
      <c r="T856" s="269">
        <v>1</v>
      </c>
      <c r="U856" s="269">
        <v>1</v>
      </c>
      <c r="V856" s="670"/>
      <c r="W856" s="440" t="s">
        <v>4386</v>
      </c>
      <c r="X856" s="440" t="s">
        <v>4386</v>
      </c>
      <c r="Y856" s="1282"/>
      <c r="Z856" s="324"/>
      <c r="AA856" s="275" t="s">
        <v>4449</v>
      </c>
      <c r="AB856" s="275" t="s">
        <v>4472</v>
      </c>
      <c r="AC856" s="275"/>
      <c r="AD856" s="276" t="s">
        <v>1853</v>
      </c>
      <c r="AE856" s="821">
        <v>41365</v>
      </c>
      <c r="AF856" s="821">
        <v>41395</v>
      </c>
      <c r="AG856" s="328">
        <v>1</v>
      </c>
      <c r="AH856" s="328"/>
      <c r="AI856" s="844" t="s">
        <v>3145</v>
      </c>
      <c r="AJ856" s="334"/>
      <c r="AK856" s="327" t="s">
        <v>4452</v>
      </c>
      <c r="AL856" s="328">
        <v>2.73</v>
      </c>
      <c r="AM856" s="328"/>
      <c r="AN856" s="328">
        <v>0.7</v>
      </c>
      <c r="AO856" s="328"/>
      <c r="AP856" s="328"/>
      <c r="AQ856" s="328"/>
      <c r="AR856" s="328">
        <v>0.79</v>
      </c>
      <c r="AS856" s="328"/>
      <c r="AT856" s="328"/>
      <c r="AU856" s="328"/>
      <c r="AV856" s="328"/>
      <c r="AW856" s="328"/>
      <c r="AX856" s="328"/>
      <c r="AY856" s="328"/>
      <c r="AZ856" s="269"/>
      <c r="BA856" s="269"/>
      <c r="BB856" s="747"/>
      <c r="BC856" s="269"/>
      <c r="BD856" s="1183">
        <v>1</v>
      </c>
      <c r="BE856" s="326"/>
      <c r="BF856" s="269"/>
      <c r="BG856" s="748"/>
      <c r="BH856" s="327" t="s">
        <v>4473</v>
      </c>
      <c r="BI856" s="269">
        <v>-2.9304029304029302</v>
      </c>
      <c r="BJ856" s="748"/>
      <c r="BK856" s="325">
        <v>10</v>
      </c>
      <c r="BL856" s="269"/>
      <c r="BM856" s="269"/>
      <c r="BN856" s="326"/>
      <c r="BO856" s="327"/>
      <c r="BP856" s="327"/>
      <c r="BQ856" s="327"/>
      <c r="BR856" s="328"/>
      <c r="BS856" s="327"/>
      <c r="BT856" s="733">
        <v>20</v>
      </c>
      <c r="BU856" s="328"/>
      <c r="BV856" s="328"/>
      <c r="BW856" s="326"/>
      <c r="BX856" s="328"/>
      <c r="BY856" s="327"/>
      <c r="BZ856" s="327"/>
      <c r="CA856" s="328"/>
      <c r="CB856" s="327"/>
      <c r="CC856" s="733"/>
      <c r="CD856" s="328"/>
      <c r="CE856" s="328"/>
      <c r="CF856" s="326"/>
      <c r="CG856" s="328"/>
      <c r="CH856" s="327"/>
      <c r="CI856" s="275"/>
      <c r="CJ856" s="328"/>
      <c r="CK856" s="327"/>
      <c r="CL856" s="733">
        <v>4</v>
      </c>
      <c r="CM856" s="328"/>
      <c r="CN856" s="328"/>
      <c r="CP856" s="328"/>
      <c r="CQ856" s="328"/>
      <c r="CR856" s="328"/>
      <c r="CS856" s="275"/>
      <c r="CT856" s="328"/>
      <c r="CU856" s="328"/>
      <c r="CV856" s="325">
        <v>2</v>
      </c>
      <c r="CW856" s="269"/>
      <c r="CX856" s="269"/>
    </row>
    <row r="857" spans="1:102" s="331" customFormat="1" ht="38.25" x14ac:dyDescent="0.25">
      <c r="A857" s="269">
        <v>1266</v>
      </c>
      <c r="B857" s="269">
        <v>1266</v>
      </c>
      <c r="C857" s="127">
        <v>126602</v>
      </c>
      <c r="D857" s="928" t="s">
        <v>4456</v>
      </c>
      <c r="E857" s="332" t="s">
        <v>4474</v>
      </c>
      <c r="F857" s="733"/>
      <c r="G857" s="377">
        <v>96</v>
      </c>
      <c r="H857" s="269">
        <v>96</v>
      </c>
      <c r="I857" s="270"/>
      <c r="J857" s="269">
        <v>1</v>
      </c>
      <c r="K857" s="269">
        <v>1</v>
      </c>
      <c r="L857" s="269">
        <v>1</v>
      </c>
      <c r="M857" s="269">
        <v>1</v>
      </c>
      <c r="N857" s="269">
        <v>1</v>
      </c>
      <c r="O857" s="269">
        <v>1</v>
      </c>
      <c r="P857" s="269"/>
      <c r="Q857" s="269"/>
      <c r="R857" s="269">
        <v>1</v>
      </c>
      <c r="S857" s="269">
        <v>1</v>
      </c>
      <c r="T857" s="269">
        <v>1</v>
      </c>
      <c r="U857" s="269">
        <v>1</v>
      </c>
      <c r="V857" s="670"/>
      <c r="W857" s="440" t="s">
        <v>4386</v>
      </c>
      <c r="X857" s="440" t="s">
        <v>4386</v>
      </c>
      <c r="Y857" s="1282"/>
      <c r="Z857" s="324"/>
      <c r="AA857" s="275" t="s">
        <v>4449</v>
      </c>
      <c r="AB857" s="275" t="s">
        <v>4472</v>
      </c>
      <c r="AC857" s="275"/>
      <c r="AD857" s="276" t="s">
        <v>1853</v>
      </c>
      <c r="AE857" s="821">
        <v>41730</v>
      </c>
      <c r="AF857" s="821">
        <v>41760</v>
      </c>
      <c r="AG857" s="328">
        <v>1</v>
      </c>
      <c r="AH857" s="328"/>
      <c r="AI857" s="844" t="s">
        <v>3145</v>
      </c>
      <c r="AJ857" s="334"/>
      <c r="AK857" s="327" t="s">
        <v>4452</v>
      </c>
      <c r="AL857" s="328">
        <v>2.73</v>
      </c>
      <c r="AM857" s="328"/>
      <c r="AN857" s="328">
        <v>0.7</v>
      </c>
      <c r="AO857" s="328"/>
      <c r="AP857" s="328"/>
      <c r="AQ857" s="328"/>
      <c r="AR857" s="328">
        <v>0.79</v>
      </c>
      <c r="AS857" s="328"/>
      <c r="AT857" s="328"/>
      <c r="AU857" s="328"/>
      <c r="AV857" s="328"/>
      <c r="AW857" s="328"/>
      <c r="AX857" s="328"/>
      <c r="AY857" s="328"/>
      <c r="AZ857" s="269"/>
      <c r="BA857" s="269"/>
      <c r="BB857" s="747"/>
      <c r="BC857" s="269"/>
      <c r="BD857" s="1183">
        <v>1</v>
      </c>
      <c r="BE857" s="326"/>
      <c r="BF857" s="269"/>
      <c r="BG857" s="748"/>
      <c r="BH857" s="327" t="s">
        <v>4473</v>
      </c>
      <c r="BI857" s="269">
        <v>-7.6923076923076925</v>
      </c>
      <c r="BJ857" s="748"/>
      <c r="BK857" s="325">
        <v>10</v>
      </c>
      <c r="BL857" s="269"/>
      <c r="BM857" s="269"/>
      <c r="BN857" s="326"/>
      <c r="BO857" s="327"/>
      <c r="BP857" s="327"/>
      <c r="BQ857" s="327"/>
      <c r="BR857" s="328"/>
      <c r="BS857" s="327"/>
      <c r="BT857" s="733">
        <v>20</v>
      </c>
      <c r="BU857" s="328"/>
      <c r="BV857" s="328"/>
      <c r="BW857" s="326"/>
      <c r="BX857" s="328"/>
      <c r="BY857" s="327"/>
      <c r="BZ857" s="327"/>
      <c r="CA857" s="328"/>
      <c r="CB857" s="327"/>
      <c r="CC857" s="733"/>
      <c r="CD857" s="328"/>
      <c r="CE857" s="328"/>
      <c r="CF857" s="326"/>
      <c r="CG857" s="328"/>
      <c r="CH857" s="327"/>
      <c r="CI857" s="275"/>
      <c r="CJ857" s="328"/>
      <c r="CK857" s="327"/>
      <c r="CL857" s="733">
        <v>4</v>
      </c>
      <c r="CM857" s="328"/>
      <c r="CN857" s="328"/>
      <c r="CP857" s="328"/>
      <c r="CQ857" s="328"/>
      <c r="CR857" s="328"/>
      <c r="CS857" s="275"/>
      <c r="CT857" s="328"/>
      <c r="CU857" s="328"/>
      <c r="CV857" s="325">
        <v>2</v>
      </c>
      <c r="CW857" s="269"/>
      <c r="CX857" s="269"/>
    </row>
    <row r="858" spans="1:102" s="331" customFormat="1" ht="38.25" x14ac:dyDescent="0.25">
      <c r="A858" s="269">
        <v>1266</v>
      </c>
      <c r="B858" s="269">
        <v>1266</v>
      </c>
      <c r="C858" s="127">
        <v>126603</v>
      </c>
      <c r="D858" s="928" t="s">
        <v>4447</v>
      </c>
      <c r="E858" s="332" t="s">
        <v>4471</v>
      </c>
      <c r="F858" s="733"/>
      <c r="G858" s="377">
        <v>96</v>
      </c>
      <c r="H858" s="269">
        <v>96</v>
      </c>
      <c r="I858" s="270"/>
      <c r="J858" s="269">
        <v>1</v>
      </c>
      <c r="K858" s="269">
        <v>1</v>
      </c>
      <c r="L858" s="269">
        <v>1</v>
      </c>
      <c r="M858" s="269">
        <v>1</v>
      </c>
      <c r="N858" s="269">
        <v>1</v>
      </c>
      <c r="O858" s="269">
        <v>1</v>
      </c>
      <c r="P858" s="269"/>
      <c r="Q858" s="269"/>
      <c r="R858" s="269">
        <v>1</v>
      </c>
      <c r="S858" s="269">
        <v>1</v>
      </c>
      <c r="T858" s="269">
        <v>1</v>
      </c>
      <c r="U858" s="269">
        <v>1</v>
      </c>
      <c r="V858" s="670"/>
      <c r="W858" s="440" t="s">
        <v>4386</v>
      </c>
      <c r="X858" s="440" t="s">
        <v>4386</v>
      </c>
      <c r="Y858" s="1282"/>
      <c r="Z858" s="324"/>
      <c r="AA858" s="275" t="s">
        <v>4449</v>
      </c>
      <c r="AB858" s="275" t="s">
        <v>4472</v>
      </c>
      <c r="AC858" s="275"/>
      <c r="AD858" s="276" t="s">
        <v>1853</v>
      </c>
      <c r="AE858" s="821">
        <v>41365</v>
      </c>
      <c r="AF858" s="821">
        <v>41395</v>
      </c>
      <c r="AG858" s="328">
        <v>1</v>
      </c>
      <c r="AH858" s="328"/>
      <c r="AI858" s="844" t="s">
        <v>3145</v>
      </c>
      <c r="AJ858" s="334"/>
      <c r="AK858" s="327" t="s">
        <v>4460</v>
      </c>
      <c r="AL858" s="328">
        <v>31.36</v>
      </c>
      <c r="AM858" s="328"/>
      <c r="AN858" s="328">
        <v>14.58</v>
      </c>
      <c r="AO858" s="328"/>
      <c r="AP858" s="328"/>
      <c r="AQ858" s="328"/>
      <c r="AR858" s="328">
        <v>7.7</v>
      </c>
      <c r="AS858" s="328"/>
      <c r="AT858" s="328"/>
      <c r="AU858" s="328"/>
      <c r="AV858" s="328"/>
      <c r="AW858" s="328"/>
      <c r="AX858" s="328"/>
      <c r="AY858" s="328"/>
      <c r="AZ858" s="269"/>
      <c r="BA858" s="269"/>
      <c r="BB858" s="747"/>
      <c r="BC858" s="269"/>
      <c r="BD858" s="1183">
        <v>1</v>
      </c>
      <c r="BE858" s="326"/>
      <c r="BF858" s="269"/>
      <c r="BG858" s="748"/>
      <c r="BH858" s="327" t="s">
        <v>4475</v>
      </c>
      <c r="BI858" s="269">
        <v>8.5778061224489797</v>
      </c>
      <c r="BJ858" s="748"/>
      <c r="BK858" s="325">
        <v>10</v>
      </c>
      <c r="BL858" s="269"/>
      <c r="BM858" s="269"/>
      <c r="BN858" s="326"/>
      <c r="BO858" s="327"/>
      <c r="BP858" s="327"/>
      <c r="BQ858" s="327"/>
      <c r="BR858" s="328"/>
      <c r="BS858" s="327"/>
      <c r="BT858" s="733">
        <v>20</v>
      </c>
      <c r="BU858" s="328"/>
      <c r="BV858" s="328"/>
      <c r="BW858" s="326"/>
      <c r="BX858" s="328"/>
      <c r="BY858" s="327"/>
      <c r="BZ858" s="327"/>
      <c r="CA858" s="328"/>
      <c r="CB858" s="327"/>
      <c r="CC858" s="733"/>
      <c r="CD858" s="328"/>
      <c r="CE858" s="328"/>
      <c r="CF858" s="326"/>
      <c r="CG858" s="328"/>
      <c r="CH858" s="327"/>
      <c r="CI858" s="275"/>
      <c r="CJ858" s="328"/>
      <c r="CK858" s="327"/>
      <c r="CL858" s="733">
        <v>4</v>
      </c>
      <c r="CM858" s="328"/>
      <c r="CN858" s="328"/>
      <c r="CP858" s="328"/>
      <c r="CQ858" s="328"/>
      <c r="CR858" s="328"/>
      <c r="CS858" s="275"/>
      <c r="CT858" s="328"/>
      <c r="CU858" s="328"/>
      <c r="CV858" s="325">
        <v>2</v>
      </c>
      <c r="CW858" s="269"/>
      <c r="CX858" s="269"/>
    </row>
    <row r="859" spans="1:102" s="331" customFormat="1" ht="38.25" x14ac:dyDescent="0.25">
      <c r="A859" s="269">
        <v>1266</v>
      </c>
      <c r="B859" s="269">
        <v>1266</v>
      </c>
      <c r="C859" s="127">
        <v>126604</v>
      </c>
      <c r="D859" s="928" t="s">
        <v>4456</v>
      </c>
      <c r="E859" s="332" t="s">
        <v>4476</v>
      </c>
      <c r="F859" s="733"/>
      <c r="G859" s="377">
        <v>96</v>
      </c>
      <c r="H859" s="269">
        <v>96</v>
      </c>
      <c r="I859" s="270"/>
      <c r="J859" s="269">
        <v>1</v>
      </c>
      <c r="K859" s="269">
        <v>1</v>
      </c>
      <c r="L859" s="269">
        <v>1</v>
      </c>
      <c r="M859" s="269">
        <v>1</v>
      </c>
      <c r="N859" s="269">
        <v>1</v>
      </c>
      <c r="O859" s="269">
        <v>1</v>
      </c>
      <c r="P859" s="269"/>
      <c r="Q859" s="269"/>
      <c r="R859" s="269">
        <v>1</v>
      </c>
      <c r="S859" s="269">
        <v>1</v>
      </c>
      <c r="T859" s="269">
        <v>1</v>
      </c>
      <c r="U859" s="269">
        <v>1</v>
      </c>
      <c r="V859" s="670"/>
      <c r="W859" s="440" t="s">
        <v>4386</v>
      </c>
      <c r="X859" s="440" t="s">
        <v>4386</v>
      </c>
      <c r="Y859" s="1282"/>
      <c r="Z859" s="324"/>
      <c r="AA859" s="275" t="s">
        <v>4449</v>
      </c>
      <c r="AB859" s="275" t="s">
        <v>4472</v>
      </c>
      <c r="AC859" s="275"/>
      <c r="AD859" s="276" t="s">
        <v>1853</v>
      </c>
      <c r="AE859" s="821">
        <v>41730</v>
      </c>
      <c r="AF859" s="821">
        <v>41760</v>
      </c>
      <c r="AG859" s="328">
        <v>1</v>
      </c>
      <c r="AH859" s="328"/>
      <c r="AI859" s="844" t="s">
        <v>3145</v>
      </c>
      <c r="AJ859" s="334"/>
      <c r="AK859" s="327" t="s">
        <v>4460</v>
      </c>
      <c r="AL859" s="328">
        <v>31.36</v>
      </c>
      <c r="AM859" s="328"/>
      <c r="AN859" s="328">
        <v>14.58</v>
      </c>
      <c r="AO859" s="328"/>
      <c r="AP859" s="328"/>
      <c r="AQ859" s="328"/>
      <c r="AR859" s="328">
        <v>7.7</v>
      </c>
      <c r="AS859" s="328"/>
      <c r="AT859" s="328"/>
      <c r="AU859" s="328"/>
      <c r="AV859" s="328"/>
      <c r="AW859" s="328"/>
      <c r="AX859" s="328"/>
      <c r="AY859" s="328"/>
      <c r="AZ859" s="269"/>
      <c r="BA859" s="269"/>
      <c r="BB859" s="747"/>
      <c r="BC859" s="269"/>
      <c r="BD859" s="1183">
        <v>1</v>
      </c>
      <c r="BE859" s="326"/>
      <c r="BF859" s="269"/>
      <c r="BG859" s="748"/>
      <c r="BH859" s="327" t="s">
        <v>4475</v>
      </c>
      <c r="BI859" s="269">
        <v>-9.7895408163265305</v>
      </c>
      <c r="BJ859" s="748"/>
      <c r="BK859" s="325">
        <v>10</v>
      </c>
      <c r="BL859" s="269"/>
      <c r="BM859" s="269"/>
      <c r="BN859" s="326"/>
      <c r="BO859" s="327"/>
      <c r="BP859" s="327"/>
      <c r="BQ859" s="327"/>
      <c r="BR859" s="328"/>
      <c r="BS859" s="327"/>
      <c r="BT859" s="733">
        <v>20</v>
      </c>
      <c r="BU859" s="328"/>
      <c r="BV859" s="328"/>
      <c r="BW859" s="326"/>
      <c r="BX859" s="328"/>
      <c r="BY859" s="327"/>
      <c r="BZ859" s="327"/>
      <c r="CA859" s="328"/>
      <c r="CB859" s="327"/>
      <c r="CC859" s="733"/>
      <c r="CD859" s="328"/>
      <c r="CE859" s="328"/>
      <c r="CF859" s="326"/>
      <c r="CG859" s="328"/>
      <c r="CH859" s="327"/>
      <c r="CI859" s="275"/>
      <c r="CJ859" s="328"/>
      <c r="CK859" s="327"/>
      <c r="CL859" s="733">
        <v>4</v>
      </c>
      <c r="CM859" s="328"/>
      <c r="CN859" s="328"/>
      <c r="CP859" s="328"/>
      <c r="CQ859" s="328"/>
      <c r="CR859" s="328"/>
      <c r="CS859" s="275"/>
      <c r="CT859" s="328"/>
      <c r="CU859" s="328"/>
      <c r="CV859" s="325">
        <v>2</v>
      </c>
      <c r="CW859" s="269"/>
      <c r="CX859" s="269"/>
    </row>
    <row r="860" spans="1:102" s="331" customFormat="1" ht="45" x14ac:dyDescent="0.25">
      <c r="A860" s="269">
        <v>1266</v>
      </c>
      <c r="B860" s="269">
        <v>1266</v>
      </c>
      <c r="C860" s="127">
        <v>126605</v>
      </c>
      <c r="D860" s="928" t="s">
        <v>4447</v>
      </c>
      <c r="E860" s="332" t="s">
        <v>4471</v>
      </c>
      <c r="F860" s="733"/>
      <c r="G860" s="377">
        <v>96</v>
      </c>
      <c r="H860" s="269">
        <v>96</v>
      </c>
      <c r="I860" s="270"/>
      <c r="J860" s="269">
        <v>1</v>
      </c>
      <c r="K860" s="269">
        <v>1</v>
      </c>
      <c r="L860" s="269">
        <v>1</v>
      </c>
      <c r="M860" s="269">
        <v>1</v>
      </c>
      <c r="N860" s="269">
        <v>1</v>
      </c>
      <c r="O860" s="269">
        <v>1</v>
      </c>
      <c r="P860" s="269"/>
      <c r="Q860" s="269"/>
      <c r="R860" s="269">
        <v>1</v>
      </c>
      <c r="S860" s="269">
        <v>1</v>
      </c>
      <c r="T860" s="269">
        <v>1</v>
      </c>
      <c r="U860" s="269">
        <v>1</v>
      </c>
      <c r="V860" s="670"/>
      <c r="W860" s="440" t="s">
        <v>4386</v>
      </c>
      <c r="X860" s="440" t="s">
        <v>4386</v>
      </c>
      <c r="Y860" s="1282"/>
      <c r="Z860" s="324"/>
      <c r="AA860" s="275" t="s">
        <v>4449</v>
      </c>
      <c r="AB860" s="275" t="s">
        <v>4472</v>
      </c>
      <c r="AC860" s="275"/>
      <c r="AD860" s="276" t="s">
        <v>1853</v>
      </c>
      <c r="AE860" s="821">
        <v>41365</v>
      </c>
      <c r="AF860" s="821">
        <v>41395</v>
      </c>
      <c r="AG860" s="328">
        <v>1</v>
      </c>
      <c r="AH860" s="328"/>
      <c r="AI860" s="844" t="s">
        <v>3145</v>
      </c>
      <c r="AJ860" s="334"/>
      <c r="AK860" s="327" t="s">
        <v>4464</v>
      </c>
      <c r="AL860" s="328">
        <v>19.079999999999998</v>
      </c>
      <c r="AM860" s="328"/>
      <c r="AN860" s="328">
        <v>7.33</v>
      </c>
      <c r="AO860" s="328"/>
      <c r="AP860" s="328"/>
      <c r="AQ860" s="328"/>
      <c r="AR860" s="328">
        <v>0.71</v>
      </c>
      <c r="AS860" s="328"/>
      <c r="AT860" s="328"/>
      <c r="AU860" s="328"/>
      <c r="AV860" s="328"/>
      <c r="AW860" s="328"/>
      <c r="AX860" s="328"/>
      <c r="AY860" s="328"/>
      <c r="AZ860" s="269"/>
      <c r="BA860" s="269"/>
      <c r="BB860" s="747"/>
      <c r="BC860" s="269"/>
      <c r="BD860" s="1183">
        <v>1</v>
      </c>
      <c r="BE860" s="326"/>
      <c r="BF860" s="269"/>
      <c r="BG860" s="748"/>
      <c r="BH860" s="327" t="s">
        <v>4477</v>
      </c>
      <c r="BI860" s="269">
        <v>13.312368972746333</v>
      </c>
      <c r="BJ860" s="748"/>
      <c r="BK860" s="325">
        <v>10</v>
      </c>
      <c r="BL860" s="269"/>
      <c r="BM860" s="269"/>
      <c r="BN860" s="326"/>
      <c r="BO860" s="327"/>
      <c r="BP860" s="327"/>
      <c r="BQ860" s="327"/>
      <c r="BR860" s="328"/>
      <c r="BS860" s="327"/>
      <c r="BT860" s="733">
        <v>20</v>
      </c>
      <c r="BU860" s="328"/>
      <c r="BV860" s="328"/>
      <c r="BW860" s="326"/>
      <c r="BX860" s="328"/>
      <c r="BY860" s="327"/>
      <c r="BZ860" s="327"/>
      <c r="CA860" s="328"/>
      <c r="CB860" s="327"/>
      <c r="CC860" s="733"/>
      <c r="CD860" s="328"/>
      <c r="CE860" s="328"/>
      <c r="CF860" s="326"/>
      <c r="CG860" s="328"/>
      <c r="CH860" s="327"/>
      <c r="CI860" s="275"/>
      <c r="CJ860" s="328"/>
      <c r="CK860" s="327"/>
      <c r="CL860" s="733">
        <v>4</v>
      </c>
      <c r="CM860" s="328"/>
      <c r="CN860" s="328"/>
      <c r="CP860" s="328"/>
      <c r="CQ860" s="328"/>
      <c r="CR860" s="328"/>
      <c r="CS860" s="275" t="s">
        <v>4477</v>
      </c>
      <c r="CT860" s="328">
        <v>13.312368972746333</v>
      </c>
      <c r="CU860" s="328"/>
      <c r="CV860" s="325">
        <v>1</v>
      </c>
      <c r="CW860" s="269"/>
      <c r="CX860" s="269"/>
    </row>
    <row r="861" spans="1:102" s="331" customFormat="1" ht="45" x14ac:dyDescent="0.25">
      <c r="A861" s="269">
        <v>1266</v>
      </c>
      <c r="B861" s="269">
        <v>1266</v>
      </c>
      <c r="C861" s="127">
        <v>126606</v>
      </c>
      <c r="D861" s="928" t="s">
        <v>4456</v>
      </c>
      <c r="E861" s="332" t="s">
        <v>4476</v>
      </c>
      <c r="F861" s="733"/>
      <c r="G861" s="377">
        <v>96</v>
      </c>
      <c r="H861" s="269">
        <v>96</v>
      </c>
      <c r="I861" s="270"/>
      <c r="J861" s="269">
        <v>1</v>
      </c>
      <c r="K861" s="269">
        <v>1</v>
      </c>
      <c r="L861" s="269">
        <v>1</v>
      </c>
      <c r="M861" s="269">
        <v>1</v>
      </c>
      <c r="N861" s="269">
        <v>1</v>
      </c>
      <c r="O861" s="269">
        <v>1</v>
      </c>
      <c r="P861" s="269"/>
      <c r="Q861" s="269"/>
      <c r="R861" s="269">
        <v>1</v>
      </c>
      <c r="S861" s="269">
        <v>1</v>
      </c>
      <c r="T861" s="269">
        <v>1</v>
      </c>
      <c r="U861" s="269">
        <v>1</v>
      </c>
      <c r="V861" s="670"/>
      <c r="W861" s="440" t="s">
        <v>4386</v>
      </c>
      <c r="X861" s="440" t="s">
        <v>4386</v>
      </c>
      <c r="Y861" s="1282"/>
      <c r="Z861" s="324"/>
      <c r="AA861" s="275" t="s">
        <v>4449</v>
      </c>
      <c r="AB861" s="275" t="s">
        <v>4472</v>
      </c>
      <c r="AC861" s="275"/>
      <c r="AD861" s="276" t="s">
        <v>1853</v>
      </c>
      <c r="AE861" s="821">
        <v>41730</v>
      </c>
      <c r="AF861" s="821">
        <v>41760</v>
      </c>
      <c r="AG861" s="328">
        <v>1</v>
      </c>
      <c r="AH861" s="328"/>
      <c r="AI861" s="844" t="s">
        <v>3145</v>
      </c>
      <c r="AJ861" s="334"/>
      <c r="AK861" s="327" t="s">
        <v>4464</v>
      </c>
      <c r="AL861" s="328">
        <v>19.079999999999998</v>
      </c>
      <c r="AM861" s="328"/>
      <c r="AN861" s="328">
        <v>7.33</v>
      </c>
      <c r="AO861" s="328"/>
      <c r="AP861" s="328"/>
      <c r="AQ861" s="328"/>
      <c r="AR861" s="328">
        <v>0.71</v>
      </c>
      <c r="AS861" s="328"/>
      <c r="AT861" s="328"/>
      <c r="AU861" s="328"/>
      <c r="AV861" s="328"/>
      <c r="AW861" s="328"/>
      <c r="AX861" s="328"/>
      <c r="AY861" s="328"/>
      <c r="AZ861" s="269"/>
      <c r="BA861" s="269"/>
      <c r="BB861" s="747"/>
      <c r="BC861" s="269"/>
      <c r="BD861" s="1183">
        <v>1</v>
      </c>
      <c r="BE861" s="326"/>
      <c r="BF861" s="269"/>
      <c r="BG861" s="748"/>
      <c r="BH861" s="327" t="s">
        <v>4477</v>
      </c>
      <c r="BI861" s="269">
        <v>-1.9916142557651995</v>
      </c>
      <c r="BJ861" s="748"/>
      <c r="BK861" s="325">
        <v>10</v>
      </c>
      <c r="BL861" s="269"/>
      <c r="BM861" s="269"/>
      <c r="BN861" s="326"/>
      <c r="BO861" s="327"/>
      <c r="BP861" s="327"/>
      <c r="BQ861" s="327"/>
      <c r="BR861" s="328"/>
      <c r="BS861" s="327"/>
      <c r="BT861" s="733">
        <v>20</v>
      </c>
      <c r="BU861" s="328"/>
      <c r="BV861" s="328"/>
      <c r="BW861" s="326"/>
      <c r="BX861" s="328"/>
      <c r="BY861" s="327"/>
      <c r="BZ861" s="327"/>
      <c r="CA861" s="328"/>
      <c r="CB861" s="327"/>
      <c r="CC861" s="733"/>
      <c r="CD861" s="328"/>
      <c r="CE861" s="328"/>
      <c r="CF861" s="326"/>
      <c r="CG861" s="328"/>
      <c r="CH861" s="327"/>
      <c r="CI861" s="275"/>
      <c r="CJ861" s="328"/>
      <c r="CK861" s="327"/>
      <c r="CL861" s="733">
        <v>4</v>
      </c>
      <c r="CM861" s="328"/>
      <c r="CN861" s="328"/>
      <c r="CP861" s="328"/>
      <c r="CQ861" s="328"/>
      <c r="CR861" s="328"/>
      <c r="CS861" s="275" t="s">
        <v>4477</v>
      </c>
      <c r="CT861" s="328">
        <v>-1.9916142557651995</v>
      </c>
      <c r="CU861" s="328"/>
      <c r="CV861" s="325">
        <v>1</v>
      </c>
      <c r="CW861" s="269"/>
      <c r="CX861" s="269"/>
    </row>
    <row r="862" spans="1:102" ht="75" x14ac:dyDescent="0.25">
      <c r="A862" s="184">
        <v>1268</v>
      </c>
      <c r="B862" s="184">
        <v>1268</v>
      </c>
      <c r="C862" s="127">
        <v>1268</v>
      </c>
      <c r="D862" s="925" t="s">
        <v>4478</v>
      </c>
      <c r="E862" s="64" t="s">
        <v>4365</v>
      </c>
      <c r="G862" s="323">
        <v>50</v>
      </c>
      <c r="H862" s="42"/>
      <c r="I862" s="768">
        <v>46</v>
      </c>
      <c r="K862" s="3">
        <v>1</v>
      </c>
      <c r="L862" s="3">
        <v>1</v>
      </c>
      <c r="Q862" s="3">
        <v>1</v>
      </c>
      <c r="R862" s="3">
        <v>1</v>
      </c>
      <c r="T862" s="3">
        <v>1</v>
      </c>
      <c r="U862" s="3">
        <v>1</v>
      </c>
      <c r="W862" s="254" t="s">
        <v>2971</v>
      </c>
      <c r="X862" s="254" t="s">
        <v>2971</v>
      </c>
      <c r="Z862" s="5"/>
      <c r="AA862" s="6" t="s">
        <v>4479</v>
      </c>
      <c r="AD862" s="16" t="s">
        <v>1101</v>
      </c>
      <c r="AE862" s="688">
        <v>41426</v>
      </c>
      <c r="AF862" s="688">
        <v>41548</v>
      </c>
      <c r="AG862" s="4">
        <v>1</v>
      </c>
      <c r="AI862" s="576" t="s">
        <v>2967</v>
      </c>
      <c r="AK862" s="11" t="s">
        <v>4480</v>
      </c>
      <c r="AL862" s="4">
        <v>23</v>
      </c>
      <c r="AN862" s="4">
        <v>15</v>
      </c>
      <c r="AP862" s="4">
        <v>0</v>
      </c>
      <c r="AR862" s="4">
        <v>3</v>
      </c>
      <c r="AV862" s="4"/>
      <c r="AW862" s="4" t="s">
        <v>4481</v>
      </c>
      <c r="AX862" s="4">
        <v>0</v>
      </c>
      <c r="AY862" s="4" t="s">
        <v>4482</v>
      </c>
      <c r="AZ862" s="4">
        <v>5</v>
      </c>
      <c r="BC862" s="3">
        <v>1</v>
      </c>
      <c r="BE862" s="211" t="s">
        <v>4483</v>
      </c>
      <c r="BF862" s="3">
        <v>1</v>
      </c>
      <c r="BL862" s="3">
        <v>1</v>
      </c>
      <c r="BN862" s="211" t="s">
        <v>3402</v>
      </c>
      <c r="BO862" s="11">
        <v>0</v>
      </c>
      <c r="BU862" s="4">
        <v>2</v>
      </c>
      <c r="BW862" s="211" t="s">
        <v>4443</v>
      </c>
      <c r="BX862" s="4">
        <v>1</v>
      </c>
      <c r="CD862" s="4">
        <v>3</v>
      </c>
      <c r="CI862" s="6" t="s">
        <v>4484</v>
      </c>
      <c r="CJ862" s="222">
        <v>-33.333333333333329</v>
      </c>
      <c r="CM862" s="4">
        <v>4</v>
      </c>
    </row>
    <row r="863" spans="1:102" ht="90" x14ac:dyDescent="0.25">
      <c r="A863" s="184">
        <v>1285</v>
      </c>
      <c r="B863" s="184">
        <v>1285</v>
      </c>
      <c r="C863" s="127">
        <v>1285</v>
      </c>
      <c r="D863" s="925" t="s">
        <v>4485</v>
      </c>
      <c r="E863" s="64" t="s">
        <v>4365</v>
      </c>
      <c r="G863" s="323">
        <v>50</v>
      </c>
      <c r="H863" s="42"/>
      <c r="I863" s="768">
        <v>46</v>
      </c>
      <c r="J863" s="3">
        <v>1</v>
      </c>
      <c r="K863" s="3">
        <v>1</v>
      </c>
      <c r="L863" s="3">
        <v>1</v>
      </c>
      <c r="M863" s="3">
        <v>1</v>
      </c>
      <c r="N863" s="3">
        <v>1</v>
      </c>
      <c r="O863" s="3">
        <v>1</v>
      </c>
      <c r="Q863" s="3">
        <v>1</v>
      </c>
      <c r="R863" s="3">
        <v>1</v>
      </c>
      <c r="T863" s="3">
        <v>1</v>
      </c>
      <c r="U863" s="3">
        <v>1</v>
      </c>
      <c r="W863" s="254" t="s">
        <v>2971</v>
      </c>
      <c r="X863" s="254" t="s">
        <v>2971</v>
      </c>
      <c r="Z863" s="5"/>
      <c r="AA863" s="6" t="s">
        <v>4486</v>
      </c>
      <c r="AB863" s="6" t="s">
        <v>4487</v>
      </c>
      <c r="AD863" s="16" t="s">
        <v>3918</v>
      </c>
      <c r="AE863" s="6" t="s">
        <v>2824</v>
      </c>
      <c r="AF863" s="6" t="s">
        <v>2824</v>
      </c>
      <c r="AG863" s="4">
        <v>1</v>
      </c>
      <c r="AI863" s="576" t="s">
        <v>2967</v>
      </c>
      <c r="AK863" s="11" t="s">
        <v>4488</v>
      </c>
      <c r="AL863" s="4">
        <v>49</v>
      </c>
      <c r="AN863" s="4">
        <v>43</v>
      </c>
      <c r="AP863" s="4">
        <v>1</v>
      </c>
      <c r="AR863" s="4">
        <v>5</v>
      </c>
      <c r="AV863" s="4"/>
      <c r="AY863" s="4" t="s">
        <v>4489</v>
      </c>
      <c r="AZ863" s="3">
        <v>2</v>
      </c>
      <c r="BH863" s="11" t="s">
        <v>4490</v>
      </c>
      <c r="BI863" s="3">
        <v>-15</v>
      </c>
      <c r="BM863" s="3">
        <v>10</v>
      </c>
      <c r="BQ863" s="11" t="s">
        <v>4491</v>
      </c>
      <c r="BR863" s="4">
        <v>8</v>
      </c>
      <c r="BV863" s="4">
        <v>20</v>
      </c>
      <c r="BZ863" s="11" t="s">
        <v>4492</v>
      </c>
      <c r="CA863" s="4">
        <v>-2</v>
      </c>
      <c r="CE863" s="4">
        <v>30</v>
      </c>
      <c r="CF863" s="211" t="s">
        <v>4493</v>
      </c>
      <c r="CG863" s="4">
        <v>3</v>
      </c>
      <c r="CL863" s="14">
        <v>4</v>
      </c>
      <c r="CN863" s="4">
        <v>4</v>
      </c>
      <c r="CS863" s="6" t="s">
        <v>4490</v>
      </c>
      <c r="CT863" s="4">
        <v>-15</v>
      </c>
      <c r="CX863" s="3">
        <v>1</v>
      </c>
    </row>
    <row r="864" spans="1:102" ht="90" x14ac:dyDescent="0.25">
      <c r="A864" s="184">
        <v>1285</v>
      </c>
      <c r="B864" s="184">
        <v>1285</v>
      </c>
      <c r="C864" s="127">
        <v>1285</v>
      </c>
      <c r="D864" s="925" t="s">
        <v>4494</v>
      </c>
      <c r="E864" s="64" t="s">
        <v>4365</v>
      </c>
      <c r="G864" s="370">
        <v>26</v>
      </c>
      <c r="H864" s="42">
        <v>26</v>
      </c>
      <c r="I864" s="768">
        <v>26</v>
      </c>
      <c r="J864" s="3">
        <v>1</v>
      </c>
      <c r="K864" s="3">
        <v>1</v>
      </c>
      <c r="L864" s="3">
        <v>1</v>
      </c>
      <c r="M864" s="3">
        <v>1</v>
      </c>
      <c r="N864" s="3">
        <v>1</v>
      </c>
      <c r="O864" s="3">
        <v>1</v>
      </c>
      <c r="Q864" s="3">
        <v>1</v>
      </c>
      <c r="R864" s="3">
        <v>1</v>
      </c>
      <c r="T864" s="3">
        <v>1</v>
      </c>
      <c r="U864" s="3">
        <v>1</v>
      </c>
      <c r="W864" s="254" t="s">
        <v>2971</v>
      </c>
      <c r="X864" s="254" t="s">
        <v>2971</v>
      </c>
      <c r="Z864" s="5"/>
      <c r="AA864" s="6" t="s">
        <v>4486</v>
      </c>
      <c r="AB864" s="6" t="s">
        <v>4495</v>
      </c>
      <c r="AD864" s="16" t="s">
        <v>3918</v>
      </c>
      <c r="AE864" s="6" t="s">
        <v>2824</v>
      </c>
      <c r="AF864" s="6" t="s">
        <v>2824</v>
      </c>
      <c r="AG864" s="4">
        <v>1</v>
      </c>
      <c r="AI864" s="576" t="s">
        <v>2967</v>
      </c>
      <c r="AK864" s="11" t="s">
        <v>4488</v>
      </c>
      <c r="AL864" s="4">
        <v>49</v>
      </c>
      <c r="AN864" s="4">
        <v>43</v>
      </c>
      <c r="AP864" s="4">
        <v>1</v>
      </c>
      <c r="AR864" s="4">
        <v>5</v>
      </c>
      <c r="AV864" s="4"/>
      <c r="AY864" s="4" t="s">
        <v>4489</v>
      </c>
      <c r="AZ864" s="3">
        <v>2</v>
      </c>
      <c r="BH864" s="11" t="s">
        <v>4490</v>
      </c>
      <c r="BI864" s="3">
        <v>-28</v>
      </c>
      <c r="BM864" s="3">
        <v>10</v>
      </c>
      <c r="BQ864" s="11" t="s">
        <v>4491</v>
      </c>
      <c r="BR864" s="4">
        <v>11</v>
      </c>
      <c r="BV864" s="4">
        <v>20</v>
      </c>
      <c r="BZ864" s="11" t="s">
        <v>4492</v>
      </c>
      <c r="CA864" s="4">
        <v>1</v>
      </c>
      <c r="CE864" s="4">
        <v>30</v>
      </c>
      <c r="CF864" s="211" t="s">
        <v>4493</v>
      </c>
      <c r="CG864" s="4">
        <v>7</v>
      </c>
      <c r="CL864" s="14">
        <v>4</v>
      </c>
      <c r="CN864" s="4">
        <v>4</v>
      </c>
      <c r="CS864" s="6" t="s">
        <v>4490</v>
      </c>
      <c r="CT864" s="4">
        <v>-28</v>
      </c>
      <c r="CX864" s="3">
        <v>1</v>
      </c>
    </row>
    <row r="865" spans="1:102" ht="90" x14ac:dyDescent="0.25">
      <c r="A865" s="184">
        <v>1285</v>
      </c>
      <c r="B865" s="184">
        <v>1285</v>
      </c>
      <c r="C865" s="127">
        <v>1285</v>
      </c>
      <c r="D865" s="925" t="s">
        <v>4485</v>
      </c>
      <c r="E865" s="64" t="s">
        <v>4365</v>
      </c>
      <c r="G865" s="370">
        <v>26</v>
      </c>
      <c r="H865" s="42">
        <v>26</v>
      </c>
      <c r="I865" s="768">
        <v>29</v>
      </c>
      <c r="J865" s="3">
        <v>1</v>
      </c>
      <c r="K865" s="3">
        <v>1</v>
      </c>
      <c r="L865" s="3">
        <v>1</v>
      </c>
      <c r="M865" s="3">
        <v>1</v>
      </c>
      <c r="N865" s="3">
        <v>1</v>
      </c>
      <c r="O865" s="3">
        <v>1</v>
      </c>
      <c r="Q865" s="3">
        <v>1</v>
      </c>
      <c r="R865" s="3">
        <v>1</v>
      </c>
      <c r="T865" s="3">
        <v>1</v>
      </c>
      <c r="U865" s="3">
        <v>1</v>
      </c>
      <c r="W865" s="254" t="s">
        <v>2971</v>
      </c>
      <c r="X865" s="254" t="s">
        <v>2971</v>
      </c>
      <c r="Z865" s="5"/>
      <c r="AA865" s="6" t="s">
        <v>4486</v>
      </c>
      <c r="AB865" s="6" t="s">
        <v>4495</v>
      </c>
      <c r="AD865" s="16" t="s">
        <v>3918</v>
      </c>
      <c r="AE865" s="6" t="s">
        <v>2824</v>
      </c>
      <c r="AF865" s="6" t="s">
        <v>2824</v>
      </c>
      <c r="AG865" s="4">
        <v>1</v>
      </c>
      <c r="AI865" s="576" t="s">
        <v>2967</v>
      </c>
      <c r="AK865" s="11" t="s">
        <v>4496</v>
      </c>
      <c r="AL865" s="4">
        <v>34.799999999999997</v>
      </c>
      <c r="AP865" s="4">
        <v>11.3</v>
      </c>
      <c r="AV865" s="4"/>
      <c r="BH865" s="11" t="s">
        <v>4497</v>
      </c>
      <c r="BI865" s="3">
        <v>-7.5999999999999979</v>
      </c>
      <c r="BM865" s="3">
        <v>10</v>
      </c>
      <c r="BZ865" s="11" t="s">
        <v>4498</v>
      </c>
      <c r="CA865" s="4">
        <v>-0.90000000000000213</v>
      </c>
      <c r="CE865" s="4">
        <v>30</v>
      </c>
      <c r="CP865" s="61" t="s">
        <v>4497</v>
      </c>
      <c r="CQ865" s="66">
        <v>-7.5999999999999979</v>
      </c>
      <c r="CX865" s="3">
        <v>2</v>
      </c>
    </row>
    <row r="866" spans="1:102" ht="90" x14ac:dyDescent="0.25">
      <c r="A866" s="184">
        <v>1285</v>
      </c>
      <c r="B866" s="184">
        <v>1285</v>
      </c>
      <c r="C866" s="127">
        <v>1285</v>
      </c>
      <c r="D866" s="925" t="s">
        <v>4494</v>
      </c>
      <c r="E866" s="64" t="s">
        <v>4365</v>
      </c>
      <c r="G866" s="370">
        <v>26</v>
      </c>
      <c r="H866" s="42">
        <v>26</v>
      </c>
      <c r="I866" s="768">
        <v>26</v>
      </c>
      <c r="J866" s="3">
        <v>1</v>
      </c>
      <c r="K866" s="3">
        <v>1</v>
      </c>
      <c r="L866" s="3">
        <v>1</v>
      </c>
      <c r="M866" s="3">
        <v>1</v>
      </c>
      <c r="N866" s="3">
        <v>1</v>
      </c>
      <c r="O866" s="3">
        <v>1</v>
      </c>
      <c r="Q866" s="3">
        <v>1</v>
      </c>
      <c r="R866" s="3">
        <v>1</v>
      </c>
      <c r="T866" s="3">
        <v>1</v>
      </c>
      <c r="U866" s="3">
        <v>1</v>
      </c>
      <c r="W866" s="254" t="s">
        <v>2971</v>
      </c>
      <c r="X866" s="254" t="s">
        <v>2971</v>
      </c>
      <c r="Z866" s="5"/>
      <c r="AA866" s="6" t="s">
        <v>4486</v>
      </c>
      <c r="AB866" s="6" t="s">
        <v>4495</v>
      </c>
      <c r="AD866" s="16" t="s">
        <v>3918</v>
      </c>
      <c r="AE866" s="6" t="s">
        <v>2824</v>
      </c>
      <c r="AF866" s="6" t="s">
        <v>2824</v>
      </c>
      <c r="AG866" s="4">
        <v>1</v>
      </c>
      <c r="AI866" s="576" t="s">
        <v>2967</v>
      </c>
      <c r="AK866" s="11" t="s">
        <v>4496</v>
      </c>
      <c r="AL866" s="4">
        <v>34.799999999999997</v>
      </c>
      <c r="AP866" s="4">
        <v>11.3</v>
      </c>
      <c r="AV866" s="4"/>
      <c r="BH866" s="11" t="s">
        <v>4497</v>
      </c>
      <c r="BI866" s="3">
        <v>-17.899999999999999</v>
      </c>
      <c r="BM866" s="3">
        <v>10</v>
      </c>
      <c r="CE866" s="4">
        <v>30</v>
      </c>
      <c r="CP866" s="61" t="s">
        <v>4497</v>
      </c>
      <c r="CQ866" s="66">
        <v>-17.899999999999999</v>
      </c>
      <c r="CX866" s="3">
        <v>2</v>
      </c>
    </row>
    <row r="867" spans="1:102" s="331" customFormat="1" ht="15" x14ac:dyDescent="0.25">
      <c r="A867" s="269">
        <v>1286</v>
      </c>
      <c r="B867" s="269">
        <v>1286</v>
      </c>
      <c r="C867" s="3">
        <v>1286</v>
      </c>
      <c r="D867" s="928" t="s">
        <v>4499</v>
      </c>
      <c r="E867" s="332" t="s">
        <v>3252</v>
      </c>
      <c r="F867" s="733"/>
      <c r="G867" s="377"/>
      <c r="H867" s="269"/>
      <c r="I867" s="270"/>
      <c r="J867" s="269"/>
      <c r="K867" s="269"/>
      <c r="L867" s="269"/>
      <c r="M867" s="269"/>
      <c r="N867" s="269"/>
      <c r="O867" s="269"/>
      <c r="P867" s="269"/>
      <c r="Q867" s="269"/>
      <c r="R867" s="269"/>
      <c r="S867" s="269"/>
      <c r="T867" s="269"/>
      <c r="U867" s="269"/>
      <c r="V867" s="670"/>
      <c r="W867" s="447" t="s">
        <v>4386</v>
      </c>
      <c r="X867" s="447" t="s">
        <v>4386</v>
      </c>
      <c r="Y867" s="1282"/>
      <c r="Z867" s="324"/>
      <c r="AA867" s="275"/>
      <c r="AB867" s="275"/>
      <c r="AC867" s="275"/>
      <c r="AD867" s="276"/>
      <c r="AE867" s="275"/>
      <c r="AF867" s="275"/>
      <c r="AG867" s="328"/>
      <c r="AH867" s="328"/>
      <c r="AI867" s="844" t="s">
        <v>3238</v>
      </c>
      <c r="AJ867" s="334"/>
      <c r="AK867" s="327"/>
      <c r="AL867" s="328"/>
      <c r="AM867" s="328"/>
      <c r="AN867" s="328"/>
      <c r="AO867" s="328"/>
      <c r="AP867" s="328"/>
      <c r="AQ867" s="328"/>
      <c r="AR867" s="328"/>
      <c r="AS867" s="328"/>
      <c r="AT867" s="328"/>
      <c r="AU867" s="328"/>
      <c r="AV867" s="328"/>
      <c r="AW867" s="328"/>
      <c r="AX867" s="328"/>
      <c r="AY867" s="328"/>
      <c r="AZ867" s="269"/>
      <c r="BA867" s="269"/>
      <c r="BB867" s="747"/>
      <c r="BC867" s="269"/>
      <c r="BD867" s="1183">
        <v>1</v>
      </c>
      <c r="BE867" s="326"/>
      <c r="BF867" s="269"/>
      <c r="BG867" s="748"/>
      <c r="BH867" s="327"/>
      <c r="BI867" s="269"/>
      <c r="BJ867" s="748"/>
      <c r="BK867" s="325"/>
      <c r="BL867" s="269"/>
      <c r="BM867" s="269"/>
      <c r="BN867" s="326"/>
      <c r="BO867" s="327"/>
      <c r="BP867" s="327"/>
      <c r="BQ867" s="327"/>
      <c r="BR867" s="328"/>
      <c r="BS867" s="327"/>
      <c r="BT867" s="733"/>
      <c r="BU867" s="328"/>
      <c r="BV867" s="328"/>
      <c r="BW867" s="326"/>
      <c r="BX867" s="328"/>
      <c r="BY867" s="327"/>
      <c r="BZ867" s="327"/>
      <c r="CA867" s="328"/>
      <c r="CB867" s="327"/>
      <c r="CC867" s="733"/>
      <c r="CD867" s="328"/>
      <c r="CE867" s="328"/>
      <c r="CF867" s="326"/>
      <c r="CG867" s="328"/>
      <c r="CH867" s="327"/>
      <c r="CI867" s="275"/>
      <c r="CJ867" s="328"/>
      <c r="CK867" s="327"/>
      <c r="CL867" s="733"/>
      <c r="CM867" s="328"/>
      <c r="CN867" s="328"/>
      <c r="CP867" s="328"/>
      <c r="CQ867" s="328"/>
      <c r="CR867" s="328"/>
      <c r="CS867" s="275"/>
      <c r="CT867" s="328"/>
      <c r="CU867" s="328"/>
      <c r="CV867" s="325"/>
      <c r="CW867" s="269"/>
      <c r="CX867" s="269"/>
    </row>
    <row r="868" spans="1:102" s="266" customFormat="1" ht="15" x14ac:dyDescent="0.25">
      <c r="A868" s="47">
        <v>1286</v>
      </c>
      <c r="B868" s="47">
        <v>1286</v>
      </c>
      <c r="C868" s="3">
        <v>1286</v>
      </c>
      <c r="D868" s="932" t="s">
        <v>4499</v>
      </c>
      <c r="E868" s="949" t="s">
        <v>4500</v>
      </c>
      <c r="F868" s="1073"/>
      <c r="G868" s="373"/>
      <c r="H868" s="47"/>
      <c r="I868" s="246"/>
      <c r="J868" s="47"/>
      <c r="K868" s="47"/>
      <c r="L868" s="47"/>
      <c r="M868" s="47"/>
      <c r="N868" s="47"/>
      <c r="O868" s="47"/>
      <c r="P868" s="47"/>
      <c r="Q868" s="47"/>
      <c r="R868" s="47"/>
      <c r="S868" s="47"/>
      <c r="T868" s="47"/>
      <c r="U868" s="47"/>
      <c r="V868" s="502"/>
      <c r="W868" s="707" t="s">
        <v>4386</v>
      </c>
      <c r="X868" s="707" t="s">
        <v>4386</v>
      </c>
      <c r="Y868" s="1289"/>
      <c r="Z868" s="29"/>
      <c r="AA868" s="59"/>
      <c r="AB868" s="59"/>
      <c r="AC868" s="59"/>
      <c r="AD868" s="30"/>
      <c r="AE868" s="59"/>
      <c r="AF868" s="59"/>
      <c r="AG868" s="69"/>
      <c r="AH868" s="69"/>
      <c r="AI868" s="852" t="s">
        <v>3238</v>
      </c>
      <c r="AJ868" s="265"/>
      <c r="AK868" s="243"/>
      <c r="AL868" s="69"/>
      <c r="AM868" s="69"/>
      <c r="AN868" s="69"/>
      <c r="AO868" s="69"/>
      <c r="AP868" s="69"/>
      <c r="AQ868" s="69"/>
      <c r="AR868" s="69"/>
      <c r="AS868" s="69"/>
      <c r="AT868" s="69"/>
      <c r="AU868" s="69"/>
      <c r="AV868" s="69"/>
      <c r="AW868" s="69"/>
      <c r="AX868" s="69"/>
      <c r="AY868" s="69"/>
      <c r="AZ868" s="47"/>
      <c r="BA868" s="47"/>
      <c r="BB868" s="320"/>
      <c r="BC868" s="47"/>
      <c r="BD868" s="975"/>
      <c r="BE868" s="211"/>
      <c r="BF868" s="3"/>
      <c r="BG868" s="10"/>
      <c r="BH868" s="11"/>
      <c r="BI868" s="3"/>
      <c r="BJ868" s="10"/>
      <c r="BK868" s="13"/>
      <c r="BL868" s="3"/>
      <c r="BM868" s="3"/>
      <c r="BN868" s="211"/>
      <c r="BO868" s="11"/>
      <c r="BP868" s="11"/>
      <c r="BQ868" s="11"/>
      <c r="BR868" s="4"/>
      <c r="BS868" s="11"/>
      <c r="BT868" s="14"/>
      <c r="BU868" s="4"/>
      <c r="BV868" s="4"/>
      <c r="BW868" s="211"/>
      <c r="BX868" s="4"/>
      <c r="BY868" s="11"/>
      <c r="BZ868" s="11"/>
      <c r="CA868" s="4"/>
      <c r="CB868" s="11"/>
      <c r="CC868" s="14"/>
      <c r="CD868" s="4"/>
      <c r="CE868" s="4"/>
      <c r="CF868" s="211"/>
      <c r="CG868" s="4"/>
      <c r="CH868" s="11"/>
      <c r="CI868" s="6"/>
      <c r="CJ868" s="4"/>
      <c r="CK868" s="11"/>
      <c r="CL868" s="14"/>
      <c r="CM868" s="4"/>
      <c r="CN868" s="4"/>
      <c r="CP868" s="4"/>
      <c r="CQ868" s="4"/>
      <c r="CR868" s="4"/>
      <c r="CS868" s="6"/>
      <c r="CT868" s="4"/>
      <c r="CU868" s="4"/>
      <c r="CV868" s="13"/>
      <c r="CW868" s="3"/>
      <c r="CX868" s="3"/>
    </row>
    <row r="869" spans="1:102" s="266" customFormat="1" ht="15" x14ac:dyDescent="0.25">
      <c r="A869" s="47">
        <v>1286</v>
      </c>
      <c r="B869" s="47">
        <v>1286</v>
      </c>
      <c r="C869" s="3">
        <v>1286</v>
      </c>
      <c r="D869" s="932" t="s">
        <v>4499</v>
      </c>
      <c r="E869" s="949" t="s">
        <v>4501</v>
      </c>
      <c r="F869" s="1073"/>
      <c r="G869" s="373"/>
      <c r="H869" s="47"/>
      <c r="I869" s="246"/>
      <c r="J869" s="47"/>
      <c r="K869" s="47"/>
      <c r="L869" s="47"/>
      <c r="M869" s="47"/>
      <c r="N869" s="47"/>
      <c r="O869" s="47"/>
      <c r="P869" s="47"/>
      <c r="Q869" s="47"/>
      <c r="R869" s="47"/>
      <c r="S869" s="47"/>
      <c r="T869" s="47"/>
      <c r="U869" s="47"/>
      <c r="V869" s="502"/>
      <c r="W869" s="707" t="s">
        <v>4386</v>
      </c>
      <c r="X869" s="707" t="s">
        <v>4386</v>
      </c>
      <c r="Y869" s="1289"/>
      <c r="Z869" s="29"/>
      <c r="AA869" s="59"/>
      <c r="AB869" s="59"/>
      <c r="AC869" s="59"/>
      <c r="AD869" s="30"/>
      <c r="AE869" s="59"/>
      <c r="AF869" s="59"/>
      <c r="AG869" s="69"/>
      <c r="AH869" s="69"/>
      <c r="AI869" s="852" t="s">
        <v>3238</v>
      </c>
      <c r="AJ869" s="265"/>
      <c r="AK869" s="243"/>
      <c r="AL869" s="69"/>
      <c r="AM869" s="69"/>
      <c r="AN869" s="69"/>
      <c r="AO869" s="69"/>
      <c r="AP869" s="69"/>
      <c r="AQ869" s="69"/>
      <c r="AR869" s="69"/>
      <c r="AS869" s="69"/>
      <c r="AT869" s="69"/>
      <c r="AU869" s="69"/>
      <c r="AV869" s="69"/>
      <c r="AW869" s="69"/>
      <c r="AX869" s="69"/>
      <c r="AY869" s="69"/>
      <c r="AZ869" s="47"/>
      <c r="BA869" s="47"/>
      <c r="BB869" s="320"/>
      <c r="BC869" s="47"/>
      <c r="BD869" s="975"/>
      <c r="BE869" s="211"/>
      <c r="BF869" s="3"/>
      <c r="BG869" s="10"/>
      <c r="BH869" s="11"/>
      <c r="BI869" s="3"/>
      <c r="BJ869" s="10"/>
      <c r="BK869" s="13"/>
      <c r="BL869" s="3"/>
      <c r="BM869" s="3"/>
      <c r="BN869" s="211"/>
      <c r="BO869" s="11"/>
      <c r="BP869" s="11"/>
      <c r="BQ869" s="11"/>
      <c r="BR869" s="4"/>
      <c r="BS869" s="11"/>
      <c r="BT869" s="14"/>
      <c r="BU869" s="4"/>
      <c r="BV869" s="4"/>
      <c r="BW869" s="211"/>
      <c r="BX869" s="4"/>
      <c r="BY869" s="11"/>
      <c r="BZ869" s="11"/>
      <c r="CA869" s="4"/>
      <c r="CB869" s="11"/>
      <c r="CC869" s="14"/>
      <c r="CD869" s="4"/>
      <c r="CE869" s="4"/>
      <c r="CF869" s="211"/>
      <c r="CG869" s="4"/>
      <c r="CH869" s="11"/>
      <c r="CI869" s="6"/>
      <c r="CJ869" s="4"/>
      <c r="CK869" s="11"/>
      <c r="CL869" s="14"/>
      <c r="CM869" s="4"/>
      <c r="CN869" s="4"/>
      <c r="CP869" s="4"/>
      <c r="CQ869" s="4"/>
      <c r="CR869" s="4"/>
      <c r="CS869" s="6"/>
      <c r="CT869" s="4"/>
      <c r="CU869" s="4"/>
      <c r="CV869" s="13"/>
      <c r="CW869" s="3"/>
      <c r="CX869" s="3"/>
    </row>
    <row r="870" spans="1:102" s="57" customFormat="1" ht="165" x14ac:dyDescent="0.25">
      <c r="A870" s="63">
        <v>1215</v>
      </c>
      <c r="B870" s="63">
        <v>1215</v>
      </c>
      <c r="C870" s="45">
        <v>1215</v>
      </c>
      <c r="D870" s="924" t="s">
        <v>4502</v>
      </c>
      <c r="E870" s="201" t="s">
        <v>4123</v>
      </c>
      <c r="F870" s="72"/>
      <c r="G870" s="376"/>
      <c r="H870" s="63"/>
      <c r="I870" s="202"/>
      <c r="J870" s="63"/>
      <c r="K870" s="63"/>
      <c r="L870" s="63">
        <v>1</v>
      </c>
      <c r="M870" s="63"/>
      <c r="N870" s="63"/>
      <c r="O870" s="63"/>
      <c r="P870" s="63"/>
      <c r="Q870" s="63"/>
      <c r="R870" s="63"/>
      <c r="S870" s="63"/>
      <c r="T870" s="63"/>
      <c r="U870" s="63">
        <v>1</v>
      </c>
      <c r="V870" s="500"/>
      <c r="W870" s="448" t="s">
        <v>4386</v>
      </c>
      <c r="X870" s="448" t="s">
        <v>4386</v>
      </c>
      <c r="Y870" s="1284"/>
      <c r="Z870" s="33" t="s">
        <v>4123</v>
      </c>
      <c r="AA870" s="62" t="s">
        <v>4124</v>
      </c>
      <c r="AB870" s="62"/>
      <c r="AC870" s="62"/>
      <c r="AD870" s="689" t="s">
        <v>4125</v>
      </c>
      <c r="AE870" s="62" t="s">
        <v>1101</v>
      </c>
      <c r="AF870" s="62">
        <v>42826</v>
      </c>
      <c r="AG870" s="55">
        <v>1</v>
      </c>
      <c r="AH870" s="55"/>
      <c r="AI870" s="862" t="s">
        <v>2967</v>
      </c>
      <c r="AJ870" s="192"/>
      <c r="AK870" s="62" t="s">
        <v>4503</v>
      </c>
      <c r="AL870" s="55">
        <v>70</v>
      </c>
      <c r="AM870" s="55"/>
      <c r="AN870" s="55"/>
      <c r="AO870" s="55"/>
      <c r="AP870" s="55"/>
      <c r="AQ870" s="55"/>
      <c r="AR870" s="55"/>
      <c r="AS870" s="55"/>
      <c r="AT870" s="55"/>
      <c r="AU870" s="55"/>
      <c r="AV870" s="55" t="s">
        <v>3629</v>
      </c>
      <c r="AW870" s="55"/>
      <c r="AX870" s="62"/>
      <c r="AY870" s="55" t="s">
        <v>4127</v>
      </c>
      <c r="AZ870" s="55"/>
      <c r="BA870" s="55"/>
      <c r="BB870" s="956"/>
      <c r="BC870" s="63"/>
      <c r="BD870" s="1203"/>
      <c r="BE870" s="216"/>
      <c r="BF870" s="63"/>
      <c r="BG870" s="193"/>
      <c r="BH870" s="221"/>
      <c r="BI870" s="63"/>
      <c r="BJ870" s="193"/>
      <c r="BK870" s="200"/>
      <c r="BL870" s="63"/>
      <c r="BM870" s="63"/>
      <c r="BN870" s="216"/>
      <c r="BO870" s="221"/>
      <c r="BP870" s="221"/>
      <c r="BQ870" s="221"/>
      <c r="BR870" s="55"/>
      <c r="BS870" s="221"/>
      <c r="BT870" s="72">
        <v>2</v>
      </c>
      <c r="BU870" s="55"/>
      <c r="BV870" s="55"/>
      <c r="BW870" s="216"/>
      <c r="BX870" s="55"/>
      <c r="BY870" s="221"/>
      <c r="BZ870" s="221"/>
      <c r="CA870" s="55"/>
      <c r="CB870" s="221"/>
      <c r="CC870" s="72">
        <v>3</v>
      </c>
      <c r="CD870" s="55"/>
      <c r="CE870" s="55"/>
      <c r="CF870" s="216"/>
      <c r="CG870" s="55"/>
      <c r="CH870" s="221"/>
      <c r="CI870" s="62"/>
      <c r="CJ870" s="55"/>
      <c r="CK870" s="221"/>
      <c r="CL870" s="72">
        <v>4</v>
      </c>
      <c r="CM870" s="55"/>
      <c r="CN870" s="55"/>
      <c r="CP870" s="55"/>
      <c r="CQ870" s="55"/>
      <c r="CR870" s="55"/>
      <c r="CS870" s="62"/>
      <c r="CT870" s="55"/>
      <c r="CU870" s="55"/>
      <c r="CV870" s="200"/>
      <c r="CW870" s="63"/>
      <c r="CX870" s="63"/>
    </row>
    <row r="871" spans="1:102" s="57" customFormat="1" ht="300" x14ac:dyDescent="0.25">
      <c r="A871" s="63">
        <v>1215</v>
      </c>
      <c r="B871" s="63">
        <v>1215</v>
      </c>
      <c r="C871" s="45">
        <v>1215</v>
      </c>
      <c r="D871" s="924" t="s">
        <v>4504</v>
      </c>
      <c r="E871" s="201" t="s">
        <v>4132</v>
      </c>
      <c r="F871" s="72"/>
      <c r="G871" s="376"/>
      <c r="H871" s="63"/>
      <c r="I871" s="202"/>
      <c r="J871" s="63"/>
      <c r="K871" s="63">
        <v>1</v>
      </c>
      <c r="L871" s="63">
        <v>1</v>
      </c>
      <c r="M871" s="63">
        <v>1</v>
      </c>
      <c r="N871" s="63"/>
      <c r="O871" s="63"/>
      <c r="P871" s="63"/>
      <c r="Q871" s="63">
        <v>1</v>
      </c>
      <c r="R871" s="63"/>
      <c r="S871" s="63"/>
      <c r="T871" s="63"/>
      <c r="U871" s="63">
        <v>1</v>
      </c>
      <c r="V871" s="500"/>
      <c r="W871" s="448" t="s">
        <v>4386</v>
      </c>
      <c r="X871" s="448" t="s">
        <v>4386</v>
      </c>
      <c r="Y871" s="1284"/>
      <c r="Z871" s="33" t="s">
        <v>4132</v>
      </c>
      <c r="AA871" s="62" t="s">
        <v>4133</v>
      </c>
      <c r="AB871" s="62"/>
      <c r="AC871" s="62"/>
      <c r="AD871" s="689" t="s">
        <v>4125</v>
      </c>
      <c r="AE871" s="62" t="s">
        <v>1101</v>
      </c>
      <c r="AF871" s="62">
        <v>42826</v>
      </c>
      <c r="AG871" s="55">
        <v>1</v>
      </c>
      <c r="AH871" s="55"/>
      <c r="AI871" s="862" t="s">
        <v>2967</v>
      </c>
      <c r="AJ871" s="192"/>
      <c r="AK871" s="62" t="s">
        <v>4503</v>
      </c>
      <c r="AL871" s="55"/>
      <c r="AM871" s="55"/>
      <c r="AN871" s="55"/>
      <c r="AO871" s="55"/>
      <c r="AP871" s="55"/>
      <c r="AQ871" s="55"/>
      <c r="AR871" s="55"/>
      <c r="AS871" s="55"/>
      <c r="AT871" s="55"/>
      <c r="AU871" s="55"/>
      <c r="AV871" s="55" t="s">
        <v>3629</v>
      </c>
      <c r="AW871" s="55"/>
      <c r="AX871" s="62"/>
      <c r="AY871" s="55" t="s">
        <v>4127</v>
      </c>
      <c r="AZ871" s="55"/>
      <c r="BA871" s="55"/>
      <c r="BB871" s="956"/>
      <c r="BC871" s="63"/>
      <c r="BD871" s="1203"/>
      <c r="BE871" s="216"/>
      <c r="BF871" s="63"/>
      <c r="BG871" s="193"/>
      <c r="BH871" s="221"/>
      <c r="BI871" s="63"/>
      <c r="BJ871" s="193"/>
      <c r="BK871" s="200"/>
      <c r="BL871" s="63"/>
      <c r="BM871" s="63"/>
      <c r="BN871" s="216"/>
      <c r="BO871" s="221"/>
      <c r="BP871" s="221"/>
      <c r="BQ871" s="221"/>
      <c r="BR871" s="55"/>
      <c r="BS871" s="221"/>
      <c r="BT871" s="72">
        <v>2</v>
      </c>
      <c r="BU871" s="55"/>
      <c r="BV871" s="55"/>
      <c r="BW871" s="216"/>
      <c r="BX871" s="55"/>
      <c r="BY871" s="221"/>
      <c r="BZ871" s="221"/>
      <c r="CA871" s="55"/>
      <c r="CB871" s="221"/>
      <c r="CC871" s="72">
        <v>3</v>
      </c>
      <c r="CD871" s="55"/>
      <c r="CE871" s="55"/>
      <c r="CF871" s="216"/>
      <c r="CG871" s="55"/>
      <c r="CH871" s="221"/>
      <c r="CI871" s="62"/>
      <c r="CJ871" s="55"/>
      <c r="CK871" s="221"/>
      <c r="CL871" s="72">
        <v>4</v>
      </c>
      <c r="CM871" s="55"/>
      <c r="CN871" s="55"/>
      <c r="CP871" s="55"/>
      <c r="CQ871" s="55"/>
      <c r="CR871" s="55"/>
      <c r="CS871" s="62"/>
      <c r="CT871" s="55"/>
      <c r="CU871" s="55"/>
      <c r="CV871" s="200"/>
      <c r="CW871" s="63"/>
      <c r="CX871" s="63"/>
    </row>
    <row r="872" spans="1:102" ht="63.75" x14ac:dyDescent="0.25">
      <c r="A872" s="21">
        <v>1274</v>
      </c>
      <c r="B872" s="21">
        <v>1274</v>
      </c>
      <c r="C872" s="21">
        <v>1274</v>
      </c>
      <c r="D872" s="925" t="s">
        <v>4505</v>
      </c>
      <c r="E872" s="950" t="s">
        <v>4365</v>
      </c>
      <c r="F872" s="727"/>
      <c r="G872" s="727">
        <v>93</v>
      </c>
      <c r="H872" s="21"/>
      <c r="I872" s="93"/>
      <c r="J872" s="21"/>
      <c r="K872" s="21"/>
      <c r="L872" s="21"/>
      <c r="M872" s="21"/>
      <c r="N872" s="21"/>
      <c r="O872" s="21"/>
      <c r="P872" s="21"/>
      <c r="Q872" s="21">
        <v>1</v>
      </c>
      <c r="R872" s="21">
        <v>1</v>
      </c>
      <c r="S872" s="21"/>
      <c r="T872" s="21"/>
      <c r="U872" s="21">
        <v>1</v>
      </c>
      <c r="V872" s="318" t="s">
        <v>4506</v>
      </c>
      <c r="W872" s="229" t="s">
        <v>2971</v>
      </c>
      <c r="X872" s="229" t="s">
        <v>2971</v>
      </c>
      <c r="Y872" s="889"/>
      <c r="Z872" s="87"/>
      <c r="AA872" s="40"/>
      <c r="AB872" s="40"/>
      <c r="AC872" s="40"/>
      <c r="AD872" s="728" t="s">
        <v>1344</v>
      </c>
      <c r="AE872" s="318" t="s">
        <v>1101</v>
      </c>
      <c r="AF872" s="318" t="s">
        <v>1101</v>
      </c>
      <c r="AG872" s="318">
        <v>1</v>
      </c>
      <c r="AH872" s="318"/>
      <c r="AI872" s="229" t="s">
        <v>1101</v>
      </c>
      <c r="AJ872" s="40" t="s">
        <v>1101</v>
      </c>
      <c r="AK872" s="40" t="s">
        <v>4507</v>
      </c>
      <c r="AL872" s="40"/>
      <c r="AM872" s="40"/>
      <c r="AN872" s="40">
        <v>2.72</v>
      </c>
      <c r="AO872" s="318"/>
      <c r="AP872" s="318"/>
      <c r="AQ872" s="318"/>
      <c r="AR872" s="318"/>
      <c r="AS872" s="318"/>
      <c r="AT872" s="318"/>
      <c r="AU872" s="318"/>
      <c r="AV872" s="40"/>
      <c r="AW872" s="318"/>
      <c r="AX872" s="318"/>
      <c r="AY872" s="318"/>
      <c r="AZ872" s="21"/>
      <c r="BA872" s="21"/>
      <c r="BC872" s="21"/>
    </row>
    <row r="873" spans="1:102" ht="51" x14ac:dyDescent="0.25">
      <c r="A873" s="21">
        <v>1269</v>
      </c>
      <c r="B873" s="21">
        <v>1269</v>
      </c>
      <c r="C873" s="21">
        <v>1269</v>
      </c>
      <c r="D873" s="925" t="s">
        <v>4508</v>
      </c>
      <c r="E873" s="948" t="s">
        <v>4365</v>
      </c>
      <c r="F873" s="728"/>
      <c r="G873" s="732">
        <v>3805</v>
      </c>
      <c r="H873" s="234">
        <v>3805</v>
      </c>
      <c r="I873" s="93"/>
      <c r="J873" s="21"/>
      <c r="K873" s="21"/>
      <c r="L873" s="21"/>
      <c r="M873" s="21"/>
      <c r="N873" s="21"/>
      <c r="O873" s="21"/>
      <c r="P873" s="21"/>
      <c r="Q873" s="21">
        <v>1</v>
      </c>
      <c r="R873" s="21"/>
      <c r="S873" s="21"/>
      <c r="T873" s="21"/>
      <c r="U873" s="21"/>
      <c r="V873" s="21"/>
      <c r="W873" s="229" t="s">
        <v>4386</v>
      </c>
      <c r="X873" s="229" t="s">
        <v>4386</v>
      </c>
      <c r="Y873" s="889"/>
      <c r="Z873" s="87"/>
      <c r="AA873" s="40" t="s">
        <v>4509</v>
      </c>
      <c r="AB873" s="40" t="s">
        <v>4510</v>
      </c>
      <c r="AC873" s="40"/>
      <c r="AD873" s="728" t="s">
        <v>1101</v>
      </c>
      <c r="AE873" s="318" t="s">
        <v>1101</v>
      </c>
      <c r="AF873" s="318" t="s">
        <v>1101</v>
      </c>
      <c r="AG873" s="318" t="s">
        <v>1101</v>
      </c>
      <c r="AH873" s="318"/>
      <c r="AI873" s="863" t="s">
        <v>3123</v>
      </c>
      <c r="AJ873" s="468" t="s">
        <v>4511</v>
      </c>
      <c r="AK873" s="40" t="s">
        <v>4512</v>
      </c>
      <c r="AL873" s="318">
        <v>0.439</v>
      </c>
      <c r="AM873" s="318"/>
      <c r="AN873" s="318">
        <v>1.113</v>
      </c>
      <c r="AO873" s="318"/>
      <c r="AP873" s="318"/>
      <c r="AQ873" s="318"/>
      <c r="AR873" s="318">
        <v>2.41</v>
      </c>
      <c r="AS873" s="318"/>
      <c r="AT873" s="318"/>
      <c r="AU873" s="318"/>
      <c r="AV873" s="40" t="s">
        <v>4513</v>
      </c>
      <c r="AW873" s="318">
        <v>2.4809999999999999</v>
      </c>
      <c r="AX873" s="40" t="s">
        <v>4514</v>
      </c>
      <c r="AY873" s="318">
        <v>1.653</v>
      </c>
      <c r="AZ873" s="318" t="s">
        <v>4515</v>
      </c>
      <c r="BA873" s="318">
        <v>1.32</v>
      </c>
      <c r="BC873" s="21"/>
    </row>
    <row r="874" spans="1:102" ht="51" x14ac:dyDescent="0.25">
      <c r="A874" s="21">
        <v>1269</v>
      </c>
      <c r="B874" s="21">
        <v>1269</v>
      </c>
      <c r="C874" s="21">
        <v>1269</v>
      </c>
      <c r="D874" s="925" t="s">
        <v>4516</v>
      </c>
      <c r="E874" s="948" t="s">
        <v>4365</v>
      </c>
      <c r="F874" s="728"/>
      <c r="G874" s="732">
        <v>3805</v>
      </c>
      <c r="H874" s="234">
        <v>3805</v>
      </c>
      <c r="I874" s="93"/>
      <c r="J874" s="21"/>
      <c r="K874" s="21"/>
      <c r="L874" s="21"/>
      <c r="M874" s="21"/>
      <c r="N874" s="21"/>
      <c r="O874" s="21"/>
      <c r="P874" s="21"/>
      <c r="Q874" s="21">
        <v>1</v>
      </c>
      <c r="R874" s="21"/>
      <c r="S874" s="21"/>
      <c r="T874" s="21"/>
      <c r="U874" s="21"/>
      <c r="V874" s="21"/>
      <c r="W874" s="229" t="s">
        <v>4386</v>
      </c>
      <c r="X874" s="229" t="s">
        <v>4386</v>
      </c>
      <c r="Y874" s="889"/>
      <c r="Z874" s="87"/>
      <c r="AA874" s="40" t="s">
        <v>4517</v>
      </c>
      <c r="AB874" s="40" t="s">
        <v>4510</v>
      </c>
      <c r="AC874" s="40"/>
      <c r="AD874" s="728" t="s">
        <v>1101</v>
      </c>
      <c r="AE874" s="318" t="s">
        <v>1101</v>
      </c>
      <c r="AF874" s="318" t="s">
        <v>1101</v>
      </c>
      <c r="AG874" s="318" t="s">
        <v>1101</v>
      </c>
      <c r="AH874" s="318"/>
      <c r="AI874" s="863" t="s">
        <v>3123</v>
      </c>
      <c r="AJ874" s="468" t="s">
        <v>4511</v>
      </c>
      <c r="AK874" s="40" t="s">
        <v>4518</v>
      </c>
      <c r="AL874" s="318"/>
      <c r="AM874" s="318"/>
      <c r="AN874" s="318">
        <v>1.089</v>
      </c>
      <c r="AO874" s="318"/>
      <c r="AP874" s="318"/>
      <c r="AQ874" s="318"/>
      <c r="AR874" s="318"/>
      <c r="AS874" s="318"/>
      <c r="AT874" s="318"/>
      <c r="AU874" s="318"/>
      <c r="AV874" s="40" t="s">
        <v>4513</v>
      </c>
      <c r="AW874" s="318">
        <v>1.2609999999999999</v>
      </c>
      <c r="AX874" s="40" t="s">
        <v>4514</v>
      </c>
      <c r="AY874" s="318">
        <v>0.39100000000000001</v>
      </c>
      <c r="AZ874" s="318" t="s">
        <v>4515</v>
      </c>
      <c r="BA874" s="21">
        <v>0.83199999999999996</v>
      </c>
      <c r="BC874" s="21"/>
    </row>
    <row r="875" spans="1:102" ht="127.5" x14ac:dyDescent="0.25">
      <c r="A875" s="21">
        <v>1255</v>
      </c>
      <c r="B875" s="21">
        <v>1255</v>
      </c>
      <c r="C875" s="21">
        <v>125502</v>
      </c>
      <c r="D875" s="925" t="s">
        <v>4519</v>
      </c>
      <c r="E875" s="948" t="s">
        <v>4365</v>
      </c>
      <c r="F875" s="728"/>
      <c r="G875" s="731">
        <v>72</v>
      </c>
      <c r="H875" s="21"/>
      <c r="I875" s="93"/>
      <c r="J875" s="21">
        <v>1</v>
      </c>
      <c r="K875" s="21">
        <v>1</v>
      </c>
      <c r="L875" s="21">
        <v>1</v>
      </c>
      <c r="M875" s="21">
        <v>1</v>
      </c>
      <c r="N875" s="21"/>
      <c r="O875" s="21"/>
      <c r="P875" s="21"/>
      <c r="Q875" s="21"/>
      <c r="R875" s="21">
        <v>1</v>
      </c>
      <c r="S875" s="21"/>
      <c r="T875" s="21">
        <v>1</v>
      </c>
      <c r="U875" s="21">
        <v>1</v>
      </c>
      <c r="V875" s="21"/>
      <c r="W875" s="229" t="s">
        <v>4386</v>
      </c>
      <c r="X875" s="229" t="s">
        <v>4386</v>
      </c>
      <c r="Y875" s="889"/>
      <c r="Z875" s="87"/>
      <c r="AA875" s="40" t="s">
        <v>4520</v>
      </c>
      <c r="AB875" s="40"/>
      <c r="AC875" s="40"/>
      <c r="AD875" s="728" t="s">
        <v>1853</v>
      </c>
      <c r="AE875" s="729">
        <v>40422</v>
      </c>
      <c r="AF875" s="729">
        <v>40848</v>
      </c>
      <c r="AG875" s="318">
        <v>1</v>
      </c>
      <c r="AH875" s="318"/>
      <c r="AJ875" s="469"/>
      <c r="AK875" s="40" t="s">
        <v>4521</v>
      </c>
      <c r="AL875" s="318">
        <v>76.599999999999994</v>
      </c>
      <c r="AM875" s="318"/>
      <c r="AN875" s="318"/>
      <c r="AO875" s="318"/>
      <c r="AP875" s="318"/>
      <c r="AQ875" s="318"/>
      <c r="AR875" s="318"/>
      <c r="AS875" s="318"/>
      <c r="AT875" s="318"/>
      <c r="AU875" s="318"/>
      <c r="AV875" s="40"/>
      <c r="AW875" s="318"/>
      <c r="AX875" s="318"/>
      <c r="AY875" s="318"/>
      <c r="AZ875" s="21"/>
      <c r="BA875" s="21"/>
      <c r="BC875" s="21"/>
      <c r="BH875" s="11" t="s">
        <v>4522</v>
      </c>
      <c r="BI875" s="952">
        <v>-0.68258917670042318</v>
      </c>
      <c r="BM875" s="3">
        <v>10</v>
      </c>
      <c r="CS875" s="6" t="s">
        <v>4522</v>
      </c>
      <c r="CT875" s="4">
        <v>-11.280500403854456</v>
      </c>
      <c r="CX875" s="3">
        <v>1</v>
      </c>
    </row>
    <row r="876" spans="1:102" ht="127.5" x14ac:dyDescent="0.25">
      <c r="A876" s="21">
        <v>1255</v>
      </c>
      <c r="B876" s="21">
        <v>1255</v>
      </c>
      <c r="C876" s="21">
        <v>125501</v>
      </c>
      <c r="D876" s="925" t="s">
        <v>4519</v>
      </c>
      <c r="E876" s="948" t="s">
        <v>4365</v>
      </c>
      <c r="F876" s="728"/>
      <c r="G876" s="731">
        <v>72</v>
      </c>
      <c r="H876" s="21"/>
      <c r="I876" s="93"/>
      <c r="J876" s="21">
        <v>1</v>
      </c>
      <c r="K876" s="21">
        <v>1</v>
      </c>
      <c r="L876" s="21">
        <v>1</v>
      </c>
      <c r="M876" s="21">
        <v>1</v>
      </c>
      <c r="N876" s="21"/>
      <c r="O876" s="21"/>
      <c r="P876" s="21"/>
      <c r="Q876" s="21"/>
      <c r="R876" s="21">
        <v>1</v>
      </c>
      <c r="S876" s="21"/>
      <c r="T876" s="21">
        <v>1</v>
      </c>
      <c r="U876" s="21">
        <v>1</v>
      </c>
      <c r="V876" s="21"/>
      <c r="W876" s="229" t="s">
        <v>4386</v>
      </c>
      <c r="X876" s="229" t="s">
        <v>4386</v>
      </c>
      <c r="Y876" s="889"/>
      <c r="Z876" s="87"/>
      <c r="AA876" s="40" t="s">
        <v>4520</v>
      </c>
      <c r="AB876" s="40"/>
      <c r="AC876" s="40"/>
      <c r="AD876" s="728" t="s">
        <v>1853</v>
      </c>
      <c r="AE876" s="729">
        <v>40422</v>
      </c>
      <c r="AF876" s="729">
        <v>40848</v>
      </c>
      <c r="AG876" s="318">
        <v>1</v>
      </c>
      <c r="AH876" s="318"/>
      <c r="AJ876" s="469"/>
      <c r="AK876" s="40" t="s">
        <v>4523</v>
      </c>
      <c r="AL876" s="318">
        <v>86</v>
      </c>
      <c r="AM876" s="318"/>
      <c r="AN876" s="318"/>
      <c r="AO876" s="318"/>
      <c r="AP876" s="318"/>
      <c r="AQ876" s="318"/>
      <c r="AR876" s="318"/>
      <c r="AS876" s="318"/>
      <c r="AT876" s="318"/>
      <c r="AU876" s="318"/>
      <c r="AV876" s="40"/>
      <c r="AW876" s="318"/>
      <c r="AX876" s="318"/>
      <c r="AY876" s="318"/>
      <c r="AZ876" s="21"/>
      <c r="BA876" s="21"/>
      <c r="BC876" s="21">
        <v>1</v>
      </c>
      <c r="BE876" s="211" t="s">
        <v>4524</v>
      </c>
      <c r="BF876" s="3">
        <v>-8</v>
      </c>
      <c r="BK876" s="13">
        <v>1</v>
      </c>
    </row>
    <row r="877" spans="1:102" s="331" customFormat="1" ht="127.5" x14ac:dyDescent="0.25">
      <c r="A877" s="735">
        <v>1255</v>
      </c>
      <c r="B877" s="735">
        <v>1255</v>
      </c>
      <c r="C877" s="21">
        <v>125501</v>
      </c>
      <c r="D877" s="928" t="s">
        <v>4519</v>
      </c>
      <c r="E877" s="951" t="s">
        <v>3252</v>
      </c>
      <c r="F877" s="827"/>
      <c r="G877" s="823">
        <v>72</v>
      </c>
      <c r="H877" s="735"/>
      <c r="I877" s="362"/>
      <c r="J877" s="735">
        <v>1</v>
      </c>
      <c r="K877" s="735">
        <v>1</v>
      </c>
      <c r="L877" s="735">
        <v>1</v>
      </c>
      <c r="M877" s="735">
        <v>1</v>
      </c>
      <c r="N877" s="735"/>
      <c r="O877" s="735"/>
      <c r="P877" s="735"/>
      <c r="Q877" s="735"/>
      <c r="R877" s="735">
        <v>1</v>
      </c>
      <c r="S877" s="735"/>
      <c r="T877" s="735">
        <v>1</v>
      </c>
      <c r="U877" s="735">
        <v>1</v>
      </c>
      <c r="V877" s="735"/>
      <c r="W877" s="824" t="s">
        <v>4386</v>
      </c>
      <c r="X877" s="824" t="s">
        <v>4386</v>
      </c>
      <c r="Y877" s="1290"/>
      <c r="Z877" s="355"/>
      <c r="AA877" s="826" t="s">
        <v>4520</v>
      </c>
      <c r="AB877" s="826"/>
      <c r="AC877" s="826"/>
      <c r="AD877" s="827" t="s">
        <v>1853</v>
      </c>
      <c r="AE877" s="828">
        <v>40422</v>
      </c>
      <c r="AF877" s="828">
        <v>40848</v>
      </c>
      <c r="AG877" s="825">
        <v>1</v>
      </c>
      <c r="AH877" s="825"/>
      <c r="AI877" s="864"/>
      <c r="AJ877" s="829"/>
      <c r="AK877" s="826" t="s">
        <v>4521</v>
      </c>
      <c r="AL877" s="825">
        <v>69.5</v>
      </c>
      <c r="AM877" s="825"/>
      <c r="AN877" s="825"/>
      <c r="AO877" s="825"/>
      <c r="AP877" s="825"/>
      <c r="AQ877" s="825"/>
      <c r="AR877" s="825"/>
      <c r="AS877" s="825"/>
      <c r="AT877" s="825"/>
      <c r="AU877" s="825"/>
      <c r="AV877" s="826"/>
      <c r="AW877" s="825"/>
      <c r="AX877" s="825"/>
      <c r="AY877" s="825"/>
      <c r="AZ877" s="735"/>
      <c r="BA877" s="735"/>
      <c r="BB877" s="747"/>
      <c r="BC877" s="735"/>
      <c r="BD877" s="1183">
        <v>1</v>
      </c>
      <c r="BE877" s="326"/>
      <c r="BF877" s="269"/>
      <c r="BG877" s="748"/>
      <c r="BH877" s="327" t="s">
        <v>4525</v>
      </c>
      <c r="BI877" s="269">
        <v>0.57553956834533193</v>
      </c>
      <c r="BJ877" s="748"/>
      <c r="BK877" s="325"/>
      <c r="BL877" s="269"/>
      <c r="BM877" s="269">
        <v>10</v>
      </c>
      <c r="BN877" s="326"/>
      <c r="BO877" s="327"/>
      <c r="BP877" s="327"/>
      <c r="BQ877" s="327"/>
      <c r="BR877" s="328"/>
      <c r="BS877" s="327"/>
      <c r="BT877" s="733"/>
      <c r="BU877" s="328"/>
      <c r="BV877" s="328"/>
      <c r="BW877" s="326"/>
      <c r="BX877" s="328"/>
      <c r="BY877" s="327"/>
      <c r="BZ877" s="327"/>
      <c r="CA877" s="328"/>
      <c r="CB877" s="327"/>
      <c r="CC877" s="733"/>
      <c r="CD877" s="328"/>
      <c r="CE877" s="328"/>
      <c r="CF877" s="326"/>
      <c r="CG877" s="328"/>
      <c r="CH877" s="327"/>
      <c r="CI877" s="275"/>
      <c r="CJ877" s="328"/>
      <c r="CK877" s="327"/>
      <c r="CL877" s="733"/>
      <c r="CM877" s="328"/>
      <c r="CN877" s="328"/>
      <c r="CP877" s="328"/>
      <c r="CQ877" s="328"/>
      <c r="CR877" s="328"/>
      <c r="CS877" s="275" t="s">
        <v>1039</v>
      </c>
      <c r="CT877" s="328">
        <v>0.57553956834533193</v>
      </c>
      <c r="CU877" s="328"/>
      <c r="CV877" s="325"/>
      <c r="CW877" s="269"/>
      <c r="CX877" s="269">
        <v>2</v>
      </c>
    </row>
    <row r="878" spans="1:102" s="331" customFormat="1" ht="48" customHeight="1" x14ac:dyDescent="0.25">
      <c r="A878" s="735">
        <v>1255</v>
      </c>
      <c r="B878" s="735">
        <v>1255</v>
      </c>
      <c r="C878" s="21">
        <v>125502</v>
      </c>
      <c r="D878" s="928" t="s">
        <v>4519</v>
      </c>
      <c r="E878" s="951" t="s">
        <v>3252</v>
      </c>
      <c r="F878" s="827"/>
      <c r="G878" s="823">
        <v>72</v>
      </c>
      <c r="H878" s="735"/>
      <c r="I878" s="362"/>
      <c r="J878" s="735"/>
      <c r="K878" s="735">
        <v>1</v>
      </c>
      <c r="L878" s="735">
        <v>1</v>
      </c>
      <c r="M878" s="735"/>
      <c r="N878" s="735"/>
      <c r="O878" s="735"/>
      <c r="P878" s="735"/>
      <c r="Q878" s="735"/>
      <c r="R878" s="735">
        <v>1</v>
      </c>
      <c r="S878" s="735"/>
      <c r="T878" s="735">
        <v>1</v>
      </c>
      <c r="U878" s="735">
        <v>1</v>
      </c>
      <c r="V878" s="735"/>
      <c r="W878" s="824" t="s">
        <v>4386</v>
      </c>
      <c r="X878" s="824" t="s">
        <v>4386</v>
      </c>
      <c r="Y878" s="1290"/>
      <c r="Z878" s="355"/>
      <c r="AA878" s="826"/>
      <c r="AB878" s="826"/>
      <c r="AC878" s="826"/>
      <c r="AD878" s="827" t="s">
        <v>1853</v>
      </c>
      <c r="AE878" s="828">
        <v>40422</v>
      </c>
      <c r="AF878" s="828">
        <v>40848</v>
      </c>
      <c r="AG878" s="825">
        <v>1</v>
      </c>
      <c r="AH878" s="825"/>
      <c r="AI878" s="864"/>
      <c r="AJ878" s="829"/>
      <c r="AK878" s="826" t="s">
        <v>4523</v>
      </c>
      <c r="AL878" s="825">
        <v>83</v>
      </c>
      <c r="AM878" s="825"/>
      <c r="AN878" s="825"/>
      <c r="AO878" s="825"/>
      <c r="AP878" s="825"/>
      <c r="AQ878" s="825"/>
      <c r="AR878" s="825"/>
      <c r="AS878" s="825"/>
      <c r="AT878" s="825"/>
      <c r="AU878" s="825"/>
      <c r="AV878" s="826"/>
      <c r="AW878" s="825"/>
      <c r="AX878" s="825"/>
      <c r="AY878" s="825"/>
      <c r="AZ878" s="735"/>
      <c r="BA878" s="735"/>
      <c r="BB878" s="747"/>
      <c r="BC878" s="735"/>
      <c r="BD878" s="1183">
        <v>1</v>
      </c>
      <c r="BE878" s="326" t="s">
        <v>4526</v>
      </c>
      <c r="BF878" s="269">
        <v>1</v>
      </c>
      <c r="BG878" s="748"/>
      <c r="BH878" s="327"/>
      <c r="BI878" s="269"/>
      <c r="BJ878" s="748"/>
      <c r="BK878" s="325">
        <v>1</v>
      </c>
      <c r="BL878" s="269"/>
      <c r="BM878" s="269"/>
      <c r="BN878" s="326"/>
      <c r="BO878" s="327"/>
      <c r="BP878" s="327"/>
      <c r="BQ878" s="327"/>
      <c r="BR878" s="328"/>
      <c r="BS878" s="327"/>
      <c r="BT878" s="733"/>
      <c r="BU878" s="328"/>
      <c r="BV878" s="328"/>
      <c r="BW878" s="326"/>
      <c r="BX878" s="328"/>
      <c r="BY878" s="327"/>
      <c r="BZ878" s="327"/>
      <c r="CA878" s="328"/>
      <c r="CB878" s="327"/>
      <c r="CC878" s="733"/>
      <c r="CD878" s="328"/>
      <c r="CE878" s="328"/>
      <c r="CF878" s="326"/>
      <c r="CG878" s="328"/>
      <c r="CH878" s="327"/>
      <c r="CI878" s="275"/>
      <c r="CJ878" s="328"/>
      <c r="CK878" s="327"/>
      <c r="CL878" s="733"/>
      <c r="CM878" s="328"/>
      <c r="CN878" s="328"/>
      <c r="CP878" s="328"/>
      <c r="CQ878" s="328"/>
      <c r="CR878" s="328"/>
      <c r="CS878" s="275"/>
      <c r="CT878" s="328"/>
      <c r="CU878" s="328"/>
      <c r="CV878" s="325"/>
      <c r="CW878" s="269"/>
      <c r="CX878" s="269"/>
    </row>
    <row r="879" spans="1:102" ht="60" x14ac:dyDescent="0.25">
      <c r="A879" s="63">
        <v>1254</v>
      </c>
      <c r="B879" s="63">
        <v>1254</v>
      </c>
      <c r="C879" s="21">
        <v>125401</v>
      </c>
      <c r="D879" s="925" t="s">
        <v>4082</v>
      </c>
      <c r="E879" s="64" t="s">
        <v>4083</v>
      </c>
      <c r="G879" s="370">
        <v>28</v>
      </c>
      <c r="L879" s="3">
        <v>1</v>
      </c>
      <c r="N879" s="3">
        <v>1</v>
      </c>
      <c r="O879" s="3">
        <v>1</v>
      </c>
      <c r="Q879" s="3">
        <v>1</v>
      </c>
      <c r="T879" s="3">
        <v>1</v>
      </c>
      <c r="U879" s="3">
        <v>1</v>
      </c>
      <c r="W879" s="254" t="s">
        <v>4072</v>
      </c>
      <c r="X879" s="254" t="s">
        <v>4072</v>
      </c>
      <c r="Z879" s="5"/>
      <c r="AA879" s="6" t="s">
        <v>4073</v>
      </c>
      <c r="AB879" s="6" t="s">
        <v>4083</v>
      </c>
      <c r="AD879" s="122" t="s">
        <v>3528</v>
      </c>
      <c r="AE879" s="4" t="s">
        <v>4074</v>
      </c>
      <c r="AF879" s="4" t="s">
        <v>3447</v>
      </c>
      <c r="AG879" s="4">
        <v>1</v>
      </c>
      <c r="AI879" s="840" t="s">
        <v>3123</v>
      </c>
      <c r="AJ879" s="101" t="s">
        <v>4075</v>
      </c>
      <c r="AK879" s="6" t="s">
        <v>4076</v>
      </c>
      <c r="AR879" s="4" t="s">
        <v>1101</v>
      </c>
      <c r="AV879" s="4"/>
      <c r="AX879" s="6"/>
      <c r="AZ879" s="4"/>
      <c r="BA879" s="4"/>
      <c r="CI879" s="6" t="s">
        <v>4527</v>
      </c>
      <c r="CJ879" s="4">
        <v>0</v>
      </c>
    </row>
    <row r="880" spans="1:102" ht="60" x14ac:dyDescent="0.25">
      <c r="A880" s="63">
        <v>1254</v>
      </c>
      <c r="B880" s="63">
        <v>1254</v>
      </c>
      <c r="C880" s="21">
        <v>125401</v>
      </c>
      <c r="D880" s="925" t="s">
        <v>4070</v>
      </c>
      <c r="E880" s="64" t="s">
        <v>4071</v>
      </c>
      <c r="G880" s="370">
        <v>26</v>
      </c>
      <c r="L880" s="3">
        <v>1</v>
      </c>
      <c r="N880" s="3">
        <v>1</v>
      </c>
      <c r="O880" s="3">
        <v>1</v>
      </c>
      <c r="Q880" s="3">
        <v>1</v>
      </c>
      <c r="T880" s="3">
        <v>1</v>
      </c>
      <c r="U880" s="3">
        <v>1</v>
      </c>
      <c r="W880" s="254" t="s">
        <v>4072</v>
      </c>
      <c r="X880" s="254" t="s">
        <v>4072</v>
      </c>
      <c r="Z880" s="5"/>
      <c r="AA880" s="6" t="s">
        <v>4073</v>
      </c>
      <c r="AB880" s="6" t="s">
        <v>4071</v>
      </c>
      <c r="AD880" s="122" t="s">
        <v>3528</v>
      </c>
      <c r="AE880" s="4" t="s">
        <v>4074</v>
      </c>
      <c r="AF880" s="4" t="s">
        <v>3447</v>
      </c>
      <c r="AG880" s="4">
        <v>1</v>
      </c>
      <c r="AI880" s="840" t="s">
        <v>3123</v>
      </c>
      <c r="AJ880" s="101" t="s">
        <v>4075</v>
      </c>
      <c r="AK880" s="6" t="s">
        <v>4076</v>
      </c>
      <c r="AR880" s="4" t="s">
        <v>1101</v>
      </c>
      <c r="AV880" s="4"/>
      <c r="AX880" s="6"/>
      <c r="AZ880" s="4"/>
      <c r="BA880" s="4"/>
      <c r="CI880" s="6" t="s">
        <v>4527</v>
      </c>
      <c r="CJ880" s="4">
        <v>21.052631578947363</v>
      </c>
    </row>
    <row r="881" spans="1:102" ht="60" x14ac:dyDescent="0.25">
      <c r="A881" s="63">
        <v>1254</v>
      </c>
      <c r="B881" s="63">
        <v>1254</v>
      </c>
      <c r="C881" s="21">
        <v>125401</v>
      </c>
      <c r="D881" s="925" t="s">
        <v>4079</v>
      </c>
      <c r="E881" s="64" t="s">
        <v>4080</v>
      </c>
      <c r="G881" s="370">
        <v>41</v>
      </c>
      <c r="L881" s="3">
        <v>1</v>
      </c>
      <c r="N881" s="3">
        <v>1</v>
      </c>
      <c r="O881" s="3">
        <v>1</v>
      </c>
      <c r="Q881" s="3">
        <v>1</v>
      </c>
      <c r="T881" s="3">
        <v>1</v>
      </c>
      <c r="U881" s="3">
        <v>1</v>
      </c>
      <c r="W881" s="254" t="s">
        <v>4072</v>
      </c>
      <c r="X881" s="254" t="s">
        <v>4072</v>
      </c>
      <c r="Z881" s="5"/>
      <c r="AA881" s="6" t="s">
        <v>4073</v>
      </c>
      <c r="AB881" s="6" t="s">
        <v>4080</v>
      </c>
      <c r="AD881" s="122" t="s">
        <v>3528</v>
      </c>
      <c r="AE881" s="4" t="s">
        <v>4074</v>
      </c>
      <c r="AF881" s="4" t="s">
        <v>3447</v>
      </c>
      <c r="AG881" s="4">
        <v>1</v>
      </c>
      <c r="AI881" s="840" t="s">
        <v>3123</v>
      </c>
      <c r="AJ881" s="101" t="s">
        <v>4075</v>
      </c>
      <c r="AK881" s="6" t="s">
        <v>4076</v>
      </c>
      <c r="AR881" s="4" t="s">
        <v>1101</v>
      </c>
      <c r="AV881" s="4"/>
      <c r="AX881" s="6"/>
      <c r="AZ881" s="4"/>
      <c r="BA881" s="4"/>
      <c r="CI881" s="6" t="s">
        <v>4527</v>
      </c>
      <c r="CJ881" s="4">
        <v>0</v>
      </c>
    </row>
    <row r="882" spans="1:102" ht="60" x14ac:dyDescent="0.25">
      <c r="A882" s="63">
        <v>1254</v>
      </c>
      <c r="B882" s="63">
        <v>1254</v>
      </c>
      <c r="C882" s="21">
        <v>125401</v>
      </c>
      <c r="D882" s="925" t="s">
        <v>4085</v>
      </c>
      <c r="E882" s="64" t="s">
        <v>4086</v>
      </c>
      <c r="G882" s="370">
        <v>29</v>
      </c>
      <c r="L882" s="3">
        <v>1</v>
      </c>
      <c r="N882" s="3">
        <v>1</v>
      </c>
      <c r="O882" s="3">
        <v>1</v>
      </c>
      <c r="Q882" s="3">
        <v>1</v>
      </c>
      <c r="T882" s="3">
        <v>1</v>
      </c>
      <c r="U882" s="3">
        <v>1</v>
      </c>
      <c r="W882" s="254" t="s">
        <v>4072</v>
      </c>
      <c r="X882" s="254" t="s">
        <v>4072</v>
      </c>
      <c r="Z882" s="5"/>
      <c r="AA882" s="6" t="s">
        <v>4073</v>
      </c>
      <c r="AB882" s="6" t="s">
        <v>4087</v>
      </c>
      <c r="AD882" s="122" t="s">
        <v>3528</v>
      </c>
      <c r="AE882" s="4" t="s">
        <v>4074</v>
      </c>
      <c r="AF882" s="4" t="s">
        <v>3447</v>
      </c>
      <c r="AG882" s="4">
        <v>1</v>
      </c>
      <c r="AI882" s="840" t="s">
        <v>3123</v>
      </c>
      <c r="AJ882" s="101" t="s">
        <v>4075</v>
      </c>
      <c r="AK882" s="6" t="s">
        <v>4076</v>
      </c>
      <c r="AR882" s="4" t="s">
        <v>1101</v>
      </c>
      <c r="AV882" s="4"/>
      <c r="AX882" s="6"/>
      <c r="AZ882" s="4"/>
      <c r="BA882" s="4"/>
      <c r="CI882" s="6" t="s">
        <v>4527</v>
      </c>
      <c r="CJ882" s="4">
        <v>15.789473684210542</v>
      </c>
    </row>
    <row r="883" spans="1:102" s="331" customFormat="1" ht="60" x14ac:dyDescent="0.25">
      <c r="A883" s="269">
        <v>1254</v>
      </c>
      <c r="B883" s="269">
        <v>1254</v>
      </c>
      <c r="C883" s="21">
        <v>125401</v>
      </c>
      <c r="D883" s="928" t="s">
        <v>4085</v>
      </c>
      <c r="E883" s="332" t="s">
        <v>3252</v>
      </c>
      <c r="F883" s="733"/>
      <c r="G883" s="377">
        <v>29</v>
      </c>
      <c r="H883" s="269"/>
      <c r="I883" s="270"/>
      <c r="J883" s="269"/>
      <c r="K883" s="269"/>
      <c r="L883" s="269">
        <v>1</v>
      </c>
      <c r="M883" s="269"/>
      <c r="N883" s="269">
        <v>1</v>
      </c>
      <c r="O883" s="269">
        <v>1</v>
      </c>
      <c r="P883" s="269"/>
      <c r="Q883" s="269">
        <v>1</v>
      </c>
      <c r="R883" s="269"/>
      <c r="S883" s="269"/>
      <c r="T883" s="269">
        <v>1</v>
      </c>
      <c r="U883" s="269">
        <v>1</v>
      </c>
      <c r="V883" s="670"/>
      <c r="W883" s="440" t="s">
        <v>4072</v>
      </c>
      <c r="X883" s="440" t="s">
        <v>4072</v>
      </c>
      <c r="Y883" s="1282"/>
      <c r="Z883" s="324"/>
      <c r="AA883" s="275" t="s">
        <v>4073</v>
      </c>
      <c r="AB883" s="275" t="s">
        <v>4087</v>
      </c>
      <c r="AC883" s="275"/>
      <c r="AD883" s="830" t="s">
        <v>3528</v>
      </c>
      <c r="AE883" s="328" t="s">
        <v>4074</v>
      </c>
      <c r="AF883" s="328" t="s">
        <v>3447</v>
      </c>
      <c r="AG883" s="328">
        <v>1</v>
      </c>
      <c r="AH883" s="328"/>
      <c r="AI883" s="840" t="s">
        <v>3123</v>
      </c>
      <c r="AJ883" s="334" t="s">
        <v>4075</v>
      </c>
      <c r="AK883" s="275" t="s">
        <v>4076</v>
      </c>
      <c r="AL883" s="328"/>
      <c r="AM883" s="328"/>
      <c r="AN883" s="328"/>
      <c r="AO883" s="328"/>
      <c r="AP883" s="328"/>
      <c r="AQ883" s="328"/>
      <c r="AR883" s="328" t="s">
        <v>1101</v>
      </c>
      <c r="AS883" s="328"/>
      <c r="AT883" s="328"/>
      <c r="AU883" s="328"/>
      <c r="AV883" s="328"/>
      <c r="AW883" s="328"/>
      <c r="AX883" s="275"/>
      <c r="AY883" s="328"/>
      <c r="AZ883" s="328"/>
      <c r="BA883" s="328"/>
      <c r="BB883" s="747"/>
      <c r="BC883" s="269"/>
      <c r="BD883" s="1183">
        <v>1</v>
      </c>
      <c r="BE883" s="326"/>
      <c r="BF883" s="269"/>
      <c r="BG883" s="748"/>
      <c r="BH883" s="327"/>
      <c r="BI883" s="269"/>
      <c r="BJ883" s="748"/>
      <c r="BK883" s="325"/>
      <c r="BL883" s="269"/>
      <c r="BM883" s="269"/>
      <c r="BN883" s="326"/>
      <c r="BO883" s="327"/>
      <c r="BP883" s="327"/>
      <c r="BQ883" s="327"/>
      <c r="BR883" s="328"/>
      <c r="BS883" s="327"/>
      <c r="BT883" s="733"/>
      <c r="BU883" s="328"/>
      <c r="BV883" s="328"/>
      <c r="BW883" s="326"/>
      <c r="BX883" s="328"/>
      <c r="BY883" s="327"/>
      <c r="BZ883" s="327"/>
      <c r="CA883" s="328"/>
      <c r="CB883" s="327"/>
      <c r="CC883" s="733"/>
      <c r="CD883" s="328"/>
      <c r="CE883" s="328"/>
      <c r="CF883" s="326"/>
      <c r="CG883" s="328"/>
      <c r="CH883" s="327"/>
      <c r="CI883" s="275"/>
      <c r="CJ883" s="328"/>
      <c r="CK883" s="327"/>
      <c r="CL883" s="733"/>
      <c r="CM883" s="328"/>
      <c r="CN883" s="328"/>
      <c r="CP883" s="328"/>
      <c r="CQ883" s="328"/>
      <c r="CR883" s="328"/>
      <c r="CS883" s="275"/>
      <c r="CT883" s="328"/>
      <c r="CU883" s="328"/>
      <c r="CV883" s="325"/>
      <c r="CW883" s="269"/>
      <c r="CX883" s="269"/>
    </row>
    <row r="884" spans="1:102" ht="60" x14ac:dyDescent="0.25">
      <c r="A884" s="3">
        <v>1254</v>
      </c>
      <c r="B884" s="3">
        <v>1254</v>
      </c>
      <c r="C884" s="21">
        <v>125402</v>
      </c>
      <c r="D884" s="925" t="s">
        <v>4082</v>
      </c>
      <c r="E884" s="64" t="s">
        <v>4083</v>
      </c>
      <c r="G884" s="370">
        <v>28</v>
      </c>
      <c r="L884" s="3">
        <v>1</v>
      </c>
      <c r="N884" s="3">
        <v>1</v>
      </c>
      <c r="O884" s="3">
        <v>1</v>
      </c>
      <c r="Q884" s="3">
        <v>1</v>
      </c>
      <c r="T884" s="3">
        <v>1</v>
      </c>
      <c r="U884" s="3">
        <v>1</v>
      </c>
      <c r="W884" s="254" t="s">
        <v>4072</v>
      </c>
      <c r="X884" s="254" t="s">
        <v>4072</v>
      </c>
      <c r="Z884" s="5"/>
      <c r="AA884" s="6" t="s">
        <v>4073</v>
      </c>
      <c r="AB884" s="6" t="s">
        <v>4083</v>
      </c>
      <c r="AD884" s="122" t="s">
        <v>3528</v>
      </c>
      <c r="AE884" s="4" t="s">
        <v>4074</v>
      </c>
      <c r="AF884" s="4" t="s">
        <v>3447</v>
      </c>
      <c r="AG884" s="4">
        <v>1</v>
      </c>
      <c r="AI884" s="840" t="s">
        <v>3123</v>
      </c>
      <c r="AJ884" s="101" t="s">
        <v>4075</v>
      </c>
      <c r="AK884" s="6" t="s">
        <v>4528</v>
      </c>
      <c r="AR884" s="4" t="s">
        <v>1101</v>
      </c>
      <c r="AV884" s="4"/>
      <c r="AX884" s="6"/>
      <c r="AZ884" s="4"/>
      <c r="BA884" s="4"/>
      <c r="CI884" s="6" t="s">
        <v>4527</v>
      </c>
      <c r="CJ884" s="222">
        <v>29.787234042553195</v>
      </c>
      <c r="CN884" s="4">
        <v>40</v>
      </c>
    </row>
    <row r="885" spans="1:102" ht="60" x14ac:dyDescent="0.25">
      <c r="A885" s="3">
        <v>1254</v>
      </c>
      <c r="B885" s="3">
        <v>1254</v>
      </c>
      <c r="C885" s="21">
        <v>125402</v>
      </c>
      <c r="D885" s="925" t="s">
        <v>4070</v>
      </c>
      <c r="E885" s="64" t="s">
        <v>4071</v>
      </c>
      <c r="G885" s="370">
        <v>26</v>
      </c>
      <c r="L885" s="3">
        <v>1</v>
      </c>
      <c r="N885" s="3">
        <v>1</v>
      </c>
      <c r="O885" s="3">
        <v>1</v>
      </c>
      <c r="Q885" s="3">
        <v>1</v>
      </c>
      <c r="T885" s="3">
        <v>1</v>
      </c>
      <c r="U885" s="3">
        <v>1</v>
      </c>
      <c r="W885" s="254" t="s">
        <v>4072</v>
      </c>
      <c r="X885" s="254" t="s">
        <v>4072</v>
      </c>
      <c r="Z885" s="5"/>
      <c r="AA885" s="6" t="s">
        <v>4073</v>
      </c>
      <c r="AB885" s="6" t="s">
        <v>4071</v>
      </c>
      <c r="AD885" s="122" t="s">
        <v>3528</v>
      </c>
      <c r="AE885" s="4" t="s">
        <v>4074</v>
      </c>
      <c r="AF885" s="4" t="s">
        <v>3447</v>
      </c>
      <c r="AG885" s="4">
        <v>1</v>
      </c>
      <c r="AI885" s="840" t="s">
        <v>3123</v>
      </c>
      <c r="AJ885" s="54" t="s">
        <v>4075</v>
      </c>
      <c r="AK885" s="6" t="s">
        <v>4528</v>
      </c>
      <c r="AR885" s="4" t="s">
        <v>1101</v>
      </c>
      <c r="AV885" s="4"/>
      <c r="AX885" s="6"/>
      <c r="AZ885" s="4"/>
      <c r="BA885" s="4"/>
      <c r="CI885" s="6" t="s">
        <v>4527</v>
      </c>
      <c r="CJ885" s="222">
        <v>4.2553191489361746</v>
      </c>
      <c r="CN885" s="4">
        <v>40</v>
      </c>
    </row>
    <row r="886" spans="1:102" ht="60" x14ac:dyDescent="0.25">
      <c r="A886" s="3">
        <v>1254</v>
      </c>
      <c r="B886" s="3">
        <v>1254</v>
      </c>
      <c r="C886" s="21">
        <v>125402</v>
      </c>
      <c r="D886" s="925" t="s">
        <v>4079</v>
      </c>
      <c r="E886" s="64" t="s">
        <v>4080</v>
      </c>
      <c r="G886" s="370">
        <v>41</v>
      </c>
      <c r="L886" s="3">
        <v>1</v>
      </c>
      <c r="N886" s="3">
        <v>1</v>
      </c>
      <c r="O886" s="3">
        <v>1</v>
      </c>
      <c r="Q886" s="3">
        <v>1</v>
      </c>
      <c r="T886" s="3">
        <v>1</v>
      </c>
      <c r="U886" s="3">
        <v>1</v>
      </c>
      <c r="W886" s="254" t="s">
        <v>4072</v>
      </c>
      <c r="X886" s="254" t="s">
        <v>4072</v>
      </c>
      <c r="Z886" s="5"/>
      <c r="AA886" s="6" t="s">
        <v>4073</v>
      </c>
      <c r="AB886" s="6" t="s">
        <v>4080</v>
      </c>
      <c r="AD886" s="122" t="s">
        <v>3528</v>
      </c>
      <c r="AE886" s="4" t="s">
        <v>4074</v>
      </c>
      <c r="AF886" s="4" t="s">
        <v>3447</v>
      </c>
      <c r="AG886" s="4">
        <v>1</v>
      </c>
      <c r="AI886" s="840" t="s">
        <v>3123</v>
      </c>
      <c r="AJ886" s="54" t="s">
        <v>4075</v>
      </c>
      <c r="AK886" s="6" t="s">
        <v>4528</v>
      </c>
      <c r="AR886" s="4" t="s">
        <v>1101</v>
      </c>
      <c r="AV886" s="4"/>
      <c r="AX886" s="6"/>
      <c r="AZ886" s="4"/>
      <c r="BA886" s="4"/>
      <c r="CI886" s="6" t="s">
        <v>4527</v>
      </c>
      <c r="CJ886" s="222">
        <v>34.042553191489375</v>
      </c>
      <c r="CN886" s="4">
        <v>40</v>
      </c>
    </row>
    <row r="887" spans="1:102" ht="60" x14ac:dyDescent="0.25">
      <c r="A887" s="3">
        <v>1254</v>
      </c>
      <c r="B887" s="3">
        <v>1254</v>
      </c>
      <c r="C887" s="21">
        <v>125402</v>
      </c>
      <c r="D887" s="925" t="s">
        <v>4085</v>
      </c>
      <c r="E887" s="64" t="s">
        <v>4086</v>
      </c>
      <c r="G887" s="370">
        <v>29</v>
      </c>
      <c r="L887" s="3">
        <v>1</v>
      </c>
      <c r="N887" s="3">
        <v>1</v>
      </c>
      <c r="O887" s="3">
        <v>1</v>
      </c>
      <c r="Q887" s="3">
        <v>1</v>
      </c>
      <c r="T887" s="3">
        <v>1</v>
      </c>
      <c r="U887" s="3">
        <v>1</v>
      </c>
      <c r="W887" s="254" t="s">
        <v>4072</v>
      </c>
      <c r="X887" s="254" t="s">
        <v>4072</v>
      </c>
      <c r="Z887" s="5"/>
      <c r="AA887" s="6" t="s">
        <v>4073</v>
      </c>
      <c r="AB887" s="6" t="s">
        <v>4087</v>
      </c>
      <c r="AD887" s="122" t="s">
        <v>3528</v>
      </c>
      <c r="AE887" s="4" t="s">
        <v>4074</v>
      </c>
      <c r="AF887" s="4" t="s">
        <v>3447</v>
      </c>
      <c r="AG887" s="4">
        <v>1</v>
      </c>
      <c r="AI887" s="840" t="s">
        <v>3123</v>
      </c>
      <c r="AJ887" s="54" t="s">
        <v>4075</v>
      </c>
      <c r="AK887" s="6" t="s">
        <v>4528</v>
      </c>
      <c r="AR887" s="4" t="s">
        <v>1101</v>
      </c>
      <c r="AV887" s="4"/>
      <c r="AX887" s="6"/>
      <c r="AZ887" s="4"/>
      <c r="BA887" s="4"/>
      <c r="CI887" s="6" t="s">
        <v>4527</v>
      </c>
      <c r="CJ887" s="222">
        <v>55.319148936170215</v>
      </c>
      <c r="CN887" s="4">
        <v>40</v>
      </c>
    </row>
    <row r="888" spans="1:102" ht="60" x14ac:dyDescent="0.25">
      <c r="A888" s="184">
        <v>1254</v>
      </c>
      <c r="B888" s="184">
        <v>1254</v>
      </c>
      <c r="C888" s="21">
        <v>125402</v>
      </c>
      <c r="D888" s="933" t="s">
        <v>4085</v>
      </c>
      <c r="E888" s="940" t="s">
        <v>3252</v>
      </c>
      <c r="F888" s="751"/>
      <c r="G888" s="389">
        <v>29</v>
      </c>
      <c r="H888" s="184"/>
      <c r="I888" s="236"/>
      <c r="J888" s="184"/>
      <c r="K888" s="184"/>
      <c r="L888" s="184">
        <v>1</v>
      </c>
      <c r="M888" s="184"/>
      <c r="N888" s="184">
        <v>1</v>
      </c>
      <c r="O888" s="184">
        <v>1</v>
      </c>
      <c r="P888" s="184"/>
      <c r="Q888" s="184">
        <v>1</v>
      </c>
      <c r="R888" s="184"/>
      <c r="S888" s="184"/>
      <c r="T888" s="184">
        <v>1</v>
      </c>
      <c r="U888" s="184">
        <v>1</v>
      </c>
      <c r="V888" s="501"/>
      <c r="W888" s="37" t="s">
        <v>4072</v>
      </c>
      <c r="X888" s="37" t="s">
        <v>4072</v>
      </c>
      <c r="Y888" s="1291"/>
      <c r="Z888" s="31"/>
      <c r="AA888" s="50" t="s">
        <v>4073</v>
      </c>
      <c r="AB888" s="50" t="s">
        <v>4087</v>
      </c>
      <c r="AC888" s="50"/>
      <c r="AD888" s="730" t="s">
        <v>3528</v>
      </c>
      <c r="AE888" s="70" t="s">
        <v>4074</v>
      </c>
      <c r="AF888" s="70" t="s">
        <v>3447</v>
      </c>
      <c r="AG888" s="70">
        <v>1</v>
      </c>
      <c r="AH888" s="70"/>
      <c r="AI888" s="840" t="s">
        <v>3123</v>
      </c>
      <c r="AJ888" s="1366" t="s">
        <v>4075</v>
      </c>
      <c r="AK888" s="6" t="s">
        <v>4528</v>
      </c>
      <c r="AL888" s="70"/>
      <c r="AM888" s="70"/>
      <c r="AN888" s="70"/>
      <c r="AO888" s="70"/>
      <c r="AP888" s="70"/>
      <c r="AQ888" s="70"/>
      <c r="AR888" s="70" t="s">
        <v>1101</v>
      </c>
      <c r="AS888" s="70"/>
      <c r="AT888" s="70"/>
      <c r="AU888" s="70"/>
      <c r="AV888" s="70"/>
      <c r="AW888" s="70"/>
      <c r="AX888" s="50"/>
      <c r="AY888" s="70"/>
      <c r="AZ888" s="70"/>
      <c r="BA888" s="70"/>
      <c r="BC888" s="184"/>
      <c r="BD888" s="975">
        <v>1</v>
      </c>
    </row>
    <row r="889" spans="1:102" s="331" customFormat="1" ht="90" x14ac:dyDescent="0.25">
      <c r="A889" s="269">
        <v>1270</v>
      </c>
      <c r="B889" s="269">
        <v>1270</v>
      </c>
      <c r="C889" s="21">
        <v>1270</v>
      </c>
      <c r="D889" s="928" t="s">
        <v>4264</v>
      </c>
      <c r="E889" s="332" t="s">
        <v>4022</v>
      </c>
      <c r="F889" s="733"/>
      <c r="G889" s="377">
        <v>191</v>
      </c>
      <c r="H889" s="269">
        <v>225</v>
      </c>
      <c r="I889" s="270">
        <v>191</v>
      </c>
      <c r="J889" s="46"/>
      <c r="K889" s="46">
        <v>1</v>
      </c>
      <c r="L889" s="46">
        <v>1</v>
      </c>
      <c r="M889" s="46"/>
      <c r="N889" s="46"/>
      <c r="O889" s="46"/>
      <c r="P889" s="46"/>
      <c r="Q889" s="46"/>
      <c r="R889" s="46"/>
      <c r="S889" s="46"/>
      <c r="T889" s="46">
        <v>1</v>
      </c>
      <c r="U889" s="46">
        <v>1</v>
      </c>
      <c r="V889" s="433"/>
      <c r="W889" s="438" t="s">
        <v>4266</v>
      </c>
      <c r="X889" s="438" t="s">
        <v>4266</v>
      </c>
      <c r="Y889" s="1286"/>
      <c r="Z889" s="23"/>
      <c r="AA889" s="61" t="s">
        <v>4267</v>
      </c>
      <c r="AB889" s="61" t="s">
        <v>4268</v>
      </c>
      <c r="AC889" s="61"/>
      <c r="AD889" s="690" t="s">
        <v>1344</v>
      </c>
      <c r="AE889" s="275">
        <v>42278</v>
      </c>
      <c r="AF889" s="275">
        <v>42309</v>
      </c>
      <c r="AG889" s="328">
        <v>1</v>
      </c>
      <c r="AH889" s="328"/>
      <c r="AI889" s="844" t="s">
        <v>3145</v>
      </c>
      <c r="AJ889" s="334"/>
      <c r="AK889" s="275" t="s">
        <v>4529</v>
      </c>
      <c r="AL889" s="330">
        <v>51</v>
      </c>
      <c r="AM889" s="328"/>
      <c r="AN889" s="328"/>
      <c r="AO889" s="328"/>
      <c r="AP889" s="328"/>
      <c r="AQ889" s="328"/>
      <c r="AR889" s="328"/>
      <c r="AS889" s="328"/>
      <c r="AT889" s="328"/>
      <c r="AU889" s="328"/>
      <c r="AV889" s="328" t="s">
        <v>4530</v>
      </c>
      <c r="AW889" s="328">
        <v>49</v>
      </c>
      <c r="AX889" s="275"/>
      <c r="AY889" s="328"/>
      <c r="AZ889" s="328"/>
      <c r="BA889" s="328"/>
      <c r="BB889" s="747"/>
      <c r="BC889" s="269">
        <v>1</v>
      </c>
      <c r="BD889" s="1183">
        <v>1</v>
      </c>
      <c r="BE889" s="326" t="s">
        <v>1039</v>
      </c>
      <c r="BF889" s="269">
        <v>2.7999999999999972</v>
      </c>
      <c r="BG889" s="748"/>
      <c r="BH889" s="327"/>
      <c r="BI889" s="269"/>
      <c r="BJ889" s="748"/>
      <c r="BK889" s="325">
        <v>1</v>
      </c>
      <c r="BL889" s="269"/>
      <c r="BM889" s="269"/>
      <c r="BN889" s="326"/>
      <c r="BO889" s="327"/>
      <c r="BP889" s="327"/>
      <c r="BQ889" s="327"/>
      <c r="BR889" s="328"/>
      <c r="BS889" s="327"/>
      <c r="BT889" s="733"/>
      <c r="BU889" s="328"/>
      <c r="BV889" s="328"/>
      <c r="BW889" s="326"/>
      <c r="BX889" s="328"/>
      <c r="BY889" s="327"/>
      <c r="BZ889" s="327"/>
      <c r="CA889" s="328"/>
      <c r="CB889" s="327"/>
      <c r="CC889" s="733"/>
      <c r="CD889" s="328"/>
      <c r="CE889" s="328"/>
      <c r="CF889" s="326"/>
      <c r="CG889" s="328"/>
      <c r="CH889" s="327"/>
      <c r="CI889" s="275"/>
      <c r="CJ889" s="328"/>
      <c r="CK889" s="327"/>
      <c r="CL889" s="733"/>
      <c r="CM889" s="328"/>
      <c r="CN889" s="328"/>
      <c r="CP889" s="328"/>
      <c r="CQ889" s="328"/>
      <c r="CR889" s="328"/>
      <c r="CS889" s="275"/>
      <c r="CT889" s="328"/>
      <c r="CU889" s="328"/>
      <c r="CV889" s="325"/>
      <c r="CW889" s="269"/>
      <c r="CX889" s="269"/>
    </row>
    <row r="890" spans="1:102" ht="45.75" customHeight="1" x14ac:dyDescent="0.25">
      <c r="A890" s="3">
        <v>1270</v>
      </c>
      <c r="B890" s="3">
        <v>1270</v>
      </c>
      <c r="C890" s="21">
        <v>1270</v>
      </c>
      <c r="D890" s="925" t="s">
        <v>4275</v>
      </c>
      <c r="E890" s="64" t="s">
        <v>4531</v>
      </c>
      <c r="G890" s="370">
        <v>201</v>
      </c>
      <c r="H890" s="3">
        <v>227</v>
      </c>
      <c r="I890" s="12">
        <v>201</v>
      </c>
      <c r="J890" s="46">
        <v>1</v>
      </c>
      <c r="K890" s="46">
        <v>1</v>
      </c>
      <c r="L890" s="46">
        <v>1</v>
      </c>
      <c r="M890" s="46">
        <v>1</v>
      </c>
      <c r="N890" s="46">
        <v>1</v>
      </c>
      <c r="O890" s="46"/>
      <c r="P890" s="46"/>
      <c r="Q890" s="46"/>
      <c r="R890" s="46"/>
      <c r="S890" s="46"/>
      <c r="T890" s="46">
        <v>1</v>
      </c>
      <c r="U890" s="46">
        <v>1</v>
      </c>
      <c r="V890" s="433"/>
      <c r="W890" s="438" t="s">
        <v>4266</v>
      </c>
      <c r="X890" s="438" t="s">
        <v>4266</v>
      </c>
      <c r="Y890" s="1286"/>
      <c r="Z890" s="23"/>
      <c r="AA890" s="61" t="s">
        <v>4277</v>
      </c>
      <c r="AB890" s="61" t="s">
        <v>4268</v>
      </c>
      <c r="AC890" s="61"/>
      <c r="AD890" s="230" t="s">
        <v>1344</v>
      </c>
      <c r="AE890" s="6">
        <v>42278</v>
      </c>
      <c r="AF890" s="6">
        <v>42309</v>
      </c>
      <c r="AG890" s="4">
        <v>1</v>
      </c>
      <c r="AI890" s="576" t="s">
        <v>3145</v>
      </c>
      <c r="AK890" s="6" t="s">
        <v>4529</v>
      </c>
      <c r="AL890" s="4">
        <v>51.9</v>
      </c>
      <c r="AV890" s="4" t="s">
        <v>4530</v>
      </c>
      <c r="AW890" s="4">
        <v>48.1</v>
      </c>
      <c r="AX890" s="6"/>
      <c r="AZ890" s="4"/>
      <c r="BA890" s="4"/>
      <c r="BC890" s="3">
        <v>1</v>
      </c>
      <c r="BE890" s="211" t="s">
        <v>4532</v>
      </c>
      <c r="BF890" s="3">
        <v>-8.0999999999999943</v>
      </c>
      <c r="BK890" s="245">
        <v>1</v>
      </c>
      <c r="BL890" s="47"/>
      <c r="BM890" s="47"/>
    </row>
    <row r="891" spans="1:102" ht="15" x14ac:dyDescent="0.25">
      <c r="A891" s="3">
        <v>60</v>
      </c>
      <c r="B891" s="3">
        <v>5501</v>
      </c>
      <c r="C891" s="21">
        <v>14</v>
      </c>
      <c r="D891" s="898" t="s">
        <v>70</v>
      </c>
      <c r="E891" s="64" t="s">
        <v>4533</v>
      </c>
      <c r="G891" s="376">
        <v>5000</v>
      </c>
      <c r="W891" s="254" t="s">
        <v>2971</v>
      </c>
      <c r="X891" s="254" t="s">
        <v>2971</v>
      </c>
      <c r="Y891" s="1257"/>
      <c r="Z891" s="211"/>
      <c r="AA891" s="11"/>
      <c r="AB891" s="11"/>
      <c r="AC891" s="11"/>
      <c r="AD891" s="366"/>
      <c r="AE891" s="51"/>
      <c r="AF891" s="51"/>
      <c r="AG891" s="52"/>
      <c r="AH891" s="52"/>
      <c r="AI891" s="835" t="s">
        <v>2967</v>
      </c>
      <c r="AK891" s="1361" t="s">
        <v>4534</v>
      </c>
      <c r="AL891" s="42">
        <v>34</v>
      </c>
      <c r="AM891" s="3"/>
      <c r="AN891" s="3">
        <v>20</v>
      </c>
      <c r="AO891" s="3"/>
      <c r="AP891" s="3">
        <v>10</v>
      </c>
      <c r="AQ891" s="3"/>
      <c r="AR891" s="3">
        <v>24</v>
      </c>
      <c r="AS891" s="3"/>
      <c r="AT891" s="3"/>
      <c r="AU891" s="3"/>
      <c r="AV891" s="19" t="s">
        <v>3016</v>
      </c>
      <c r="AW891" s="3">
        <v>11</v>
      </c>
      <c r="AX891" s="3"/>
      <c r="AY891" s="3" t="s">
        <v>3003</v>
      </c>
      <c r="AZ891" s="3">
        <v>17</v>
      </c>
      <c r="BC891" s="3">
        <v>1</v>
      </c>
      <c r="BE891" s="211" t="s">
        <v>3344</v>
      </c>
      <c r="BF891" s="3">
        <v>-1</v>
      </c>
      <c r="BH891" s="11" t="s">
        <v>4535</v>
      </c>
      <c r="BI891" s="3">
        <v>-3</v>
      </c>
      <c r="BK891" s="13">
        <v>1</v>
      </c>
      <c r="BN891" s="211" t="s">
        <v>3344</v>
      </c>
      <c r="BO891" s="4">
        <v>2</v>
      </c>
      <c r="BQ891" s="11" t="s">
        <v>4535</v>
      </c>
      <c r="BR891" s="4">
        <v>13</v>
      </c>
      <c r="BT891" s="14">
        <v>2</v>
      </c>
      <c r="BW891" s="211" t="s">
        <v>3344</v>
      </c>
      <c r="BX891" s="4">
        <v>-1</v>
      </c>
      <c r="BZ891" s="11" t="s">
        <v>4535</v>
      </c>
      <c r="CA891" s="4">
        <v>-6</v>
      </c>
      <c r="CC891" s="14">
        <v>3</v>
      </c>
      <c r="CF891" s="211" t="s">
        <v>3344</v>
      </c>
      <c r="CG891" s="4">
        <v>0</v>
      </c>
      <c r="CI891" s="11" t="s">
        <v>4535</v>
      </c>
      <c r="CJ891" s="4">
        <v>1</v>
      </c>
      <c r="CL891" s="14">
        <v>4</v>
      </c>
      <c r="CV891" s="13">
        <v>2</v>
      </c>
    </row>
    <row r="892" spans="1:102" s="57" customFormat="1" ht="15" x14ac:dyDescent="0.25">
      <c r="A892" s="45">
        <v>5502</v>
      </c>
      <c r="B892" s="45">
        <v>14</v>
      </c>
      <c r="C892" s="45">
        <v>55</v>
      </c>
      <c r="D892" s="898" t="s">
        <v>2862</v>
      </c>
      <c r="E892" s="64" t="s">
        <v>4536</v>
      </c>
      <c r="F892" s="72"/>
      <c r="G892" s="376"/>
      <c r="H892" s="63"/>
      <c r="I892" s="202"/>
      <c r="J892" s="63"/>
      <c r="K892" s="63"/>
      <c r="L892" s="63"/>
      <c r="M892" s="63"/>
      <c r="N892" s="63"/>
      <c r="O892" s="63"/>
      <c r="P892" s="63"/>
      <c r="Q892" s="63"/>
      <c r="R892" s="63"/>
      <c r="S892" s="63"/>
      <c r="T892" s="63"/>
      <c r="U892" s="63"/>
      <c r="V892" s="500"/>
      <c r="W892" s="439"/>
      <c r="X892" s="439"/>
      <c r="Y892" s="1284"/>
      <c r="Z892" s="439" t="s">
        <v>4537</v>
      </c>
      <c r="AA892" s="55" t="s">
        <v>3392</v>
      </c>
      <c r="AB892" s="62"/>
      <c r="AC892" s="62"/>
      <c r="AD892" s="689"/>
      <c r="AE892" s="62"/>
      <c r="AF892" s="62"/>
      <c r="AG892" s="55"/>
      <c r="AH892" s="55"/>
      <c r="AI892" s="851"/>
      <c r="AJ892" s="192"/>
      <c r="AK892" s="62" t="s">
        <v>4538</v>
      </c>
      <c r="AL892" s="55">
        <v>65</v>
      </c>
      <c r="AM892" s="55"/>
      <c r="AN892" s="55">
        <v>11</v>
      </c>
      <c r="AO892" s="55"/>
      <c r="AP892" s="55"/>
      <c r="AQ892" s="55"/>
      <c r="AR892" s="55"/>
      <c r="AS892" s="55"/>
      <c r="AT892" s="55">
        <v>24</v>
      </c>
      <c r="AU892" s="55"/>
      <c r="AV892" s="62"/>
      <c r="AW892" s="55"/>
      <c r="AX892" s="55"/>
      <c r="AY892" s="55"/>
      <c r="AZ892" s="63"/>
      <c r="BA892" s="63"/>
      <c r="BB892" s="34"/>
      <c r="BC892" s="63">
        <v>1</v>
      </c>
      <c r="BD892" s="1203"/>
      <c r="BE892" s="216" t="s">
        <v>3344</v>
      </c>
      <c r="BF892" s="63">
        <v>0</v>
      </c>
      <c r="BG892" s="193"/>
      <c r="BH892" s="221"/>
      <c r="BI892" s="63"/>
      <c r="BJ892" s="193"/>
      <c r="BK892" s="200">
        <v>1</v>
      </c>
      <c r="BL892" s="63"/>
      <c r="BM892" s="63"/>
      <c r="BN892" s="216" t="s">
        <v>3344</v>
      </c>
      <c r="BO892" s="55">
        <v>2</v>
      </c>
      <c r="BP892" s="221"/>
      <c r="BQ892" s="221"/>
      <c r="BR892" s="55"/>
      <c r="BS892" s="221"/>
      <c r="BT892" s="72">
        <v>2</v>
      </c>
      <c r="BU892" s="55"/>
      <c r="BV892" s="55"/>
      <c r="BW892" s="216"/>
      <c r="BX892" s="55"/>
      <c r="BY892" s="221"/>
      <c r="BZ892" s="221"/>
      <c r="CA892" s="55"/>
      <c r="CB892" s="221"/>
      <c r="CC892" s="72">
        <v>3</v>
      </c>
      <c r="CD892" s="55"/>
      <c r="CE892" s="55"/>
      <c r="CF892" s="216" t="s">
        <v>3344</v>
      </c>
      <c r="CG892" s="55">
        <v>-2</v>
      </c>
      <c r="CH892" s="221"/>
      <c r="CI892" s="62"/>
      <c r="CJ892" s="55"/>
      <c r="CK892" s="221"/>
      <c r="CL892" s="72">
        <v>4</v>
      </c>
      <c r="CM892" s="55"/>
      <c r="CN892" s="55"/>
      <c r="CP892" s="55"/>
      <c r="CQ892" s="55"/>
      <c r="CR892" s="55"/>
      <c r="CS892" s="62"/>
      <c r="CT892" s="55"/>
      <c r="CU892" s="55"/>
      <c r="CV892" s="200"/>
      <c r="CW892" s="63"/>
      <c r="CX892" s="63"/>
    </row>
    <row r="893" spans="1:102" s="298" customFormat="1" ht="15" x14ac:dyDescent="0.25">
      <c r="A893" s="1330">
        <v>5502</v>
      </c>
      <c r="B893" s="1330">
        <v>14</v>
      </c>
      <c r="C893" s="1330">
        <v>55</v>
      </c>
      <c r="D893" s="908" t="s">
        <v>2862</v>
      </c>
      <c r="E893" s="313" t="s">
        <v>4539</v>
      </c>
      <c r="F893" s="750"/>
      <c r="G893" s="388"/>
      <c r="H893" s="228"/>
      <c r="I893" s="277"/>
      <c r="J893" s="228"/>
      <c r="K893" s="228"/>
      <c r="L893" s="228"/>
      <c r="M893" s="228"/>
      <c r="N893" s="228"/>
      <c r="O893" s="228"/>
      <c r="P893" s="228"/>
      <c r="Q893" s="228"/>
      <c r="R893" s="228"/>
      <c r="S893" s="228"/>
      <c r="T893" s="228"/>
      <c r="U893" s="228"/>
      <c r="V893" s="671"/>
      <c r="W893" s="441"/>
      <c r="X893" s="441"/>
      <c r="Y893" s="1283"/>
      <c r="Z893" s="441" t="s">
        <v>4537</v>
      </c>
      <c r="AA893" s="297" t="s">
        <v>3392</v>
      </c>
      <c r="AB893" s="280"/>
      <c r="AC893" s="280"/>
      <c r="AD893" s="357"/>
      <c r="AE893" s="280"/>
      <c r="AF893" s="280"/>
      <c r="AG893" s="297"/>
      <c r="AH893" s="297"/>
      <c r="AI893" s="843"/>
      <c r="AJ893" s="296"/>
      <c r="AK893" s="280" t="s">
        <v>4538</v>
      </c>
      <c r="AL893" s="297">
        <v>65</v>
      </c>
      <c r="AM893" s="297"/>
      <c r="AN893" s="297">
        <v>11</v>
      </c>
      <c r="AO893" s="297"/>
      <c r="AP893" s="297"/>
      <c r="AQ893" s="297"/>
      <c r="AR893" s="297"/>
      <c r="AS893" s="297"/>
      <c r="AT893" s="297">
        <v>24</v>
      </c>
      <c r="AU893" s="297"/>
      <c r="AV893" s="280"/>
      <c r="AW893" s="297"/>
      <c r="AX893" s="297"/>
      <c r="AY893" s="297"/>
      <c r="AZ893" s="228"/>
      <c r="BA893" s="228"/>
      <c r="BB893" s="1243"/>
      <c r="BC893" s="228"/>
      <c r="BD893" s="1186">
        <v>1</v>
      </c>
      <c r="BE893" s="295" t="s">
        <v>3344</v>
      </c>
      <c r="BF893" s="228">
        <v>3</v>
      </c>
      <c r="BG893" s="749"/>
      <c r="BH893" s="302"/>
      <c r="BI893" s="228"/>
      <c r="BJ893" s="749"/>
      <c r="BK893" s="294">
        <v>1</v>
      </c>
      <c r="BL893" s="228"/>
      <c r="BM893" s="228"/>
      <c r="BN893" s="295" t="s">
        <v>3344</v>
      </c>
      <c r="BO893" s="297">
        <v>-1</v>
      </c>
      <c r="BP893" s="302"/>
      <c r="BQ893" s="302"/>
      <c r="BR893" s="297"/>
      <c r="BS893" s="302"/>
      <c r="BT893" s="750">
        <v>2</v>
      </c>
      <c r="BU893" s="297"/>
      <c r="BV893" s="297"/>
      <c r="BW893" s="295"/>
      <c r="BX893" s="297"/>
      <c r="BY893" s="302"/>
      <c r="BZ893" s="302"/>
      <c r="CA893" s="297"/>
      <c r="CB893" s="302"/>
      <c r="CC893" s="750">
        <v>3</v>
      </c>
      <c r="CD893" s="297"/>
      <c r="CE893" s="297"/>
      <c r="CF893" s="295" t="s">
        <v>3344</v>
      </c>
      <c r="CG893" s="297">
        <v>-2</v>
      </c>
      <c r="CH893" s="302"/>
      <c r="CI893" s="280"/>
      <c r="CJ893" s="297"/>
      <c r="CK893" s="302"/>
      <c r="CL893" s="750">
        <v>4</v>
      </c>
      <c r="CM893" s="297"/>
      <c r="CN893" s="297"/>
      <c r="CP893" s="297"/>
      <c r="CQ893" s="297"/>
      <c r="CR893" s="297"/>
      <c r="CS893" s="280"/>
      <c r="CT893" s="297"/>
      <c r="CU893" s="297"/>
      <c r="CV893" s="294"/>
      <c r="CW893" s="228"/>
      <c r="CX893" s="228"/>
    </row>
    <row r="894" spans="1:102" s="57" customFormat="1" ht="15" x14ac:dyDescent="0.25">
      <c r="A894" s="45">
        <v>5502</v>
      </c>
      <c r="B894" s="45">
        <v>14</v>
      </c>
      <c r="C894" s="45">
        <v>55</v>
      </c>
      <c r="D894" s="898" t="s">
        <v>2862</v>
      </c>
      <c r="E894" s="64" t="s">
        <v>4540</v>
      </c>
      <c r="F894" s="72"/>
      <c r="G894" s="376"/>
      <c r="H894" s="63"/>
      <c r="I894" s="202"/>
      <c r="J894" s="63"/>
      <c r="K894" s="63"/>
      <c r="L894" s="63"/>
      <c r="M894" s="63"/>
      <c r="N894" s="63"/>
      <c r="O894" s="63"/>
      <c r="P894" s="63"/>
      <c r="Q894" s="63"/>
      <c r="R894" s="63"/>
      <c r="S894" s="63"/>
      <c r="T894" s="63"/>
      <c r="U894" s="63"/>
      <c r="V894" s="500"/>
      <c r="W894" s="439"/>
      <c r="X894" s="439"/>
      <c r="Y894" s="1284"/>
      <c r="Z894" s="439" t="s">
        <v>4537</v>
      </c>
      <c r="AA894" s="55" t="s">
        <v>3392</v>
      </c>
      <c r="AB894" s="62"/>
      <c r="AC894" s="62"/>
      <c r="AD894" s="689"/>
      <c r="AE894" s="62"/>
      <c r="AF894" s="62"/>
      <c r="AG894" s="55"/>
      <c r="AH894" s="55"/>
      <c r="AI894" s="851"/>
      <c r="AJ894" s="192"/>
      <c r="AK894" s="62" t="s">
        <v>4538</v>
      </c>
      <c r="AL894" s="55">
        <v>65</v>
      </c>
      <c r="AM894" s="55"/>
      <c r="AN894" s="55">
        <v>11</v>
      </c>
      <c r="AO894" s="55"/>
      <c r="AP894" s="55"/>
      <c r="AQ894" s="55"/>
      <c r="AR894" s="55"/>
      <c r="AS894" s="55"/>
      <c r="AT894" s="55">
        <v>24</v>
      </c>
      <c r="AU894" s="55"/>
      <c r="AV894" s="62"/>
      <c r="AW894" s="55"/>
      <c r="AX894" s="55"/>
      <c r="AY894" s="55"/>
      <c r="AZ894" s="63"/>
      <c r="BA894" s="63"/>
      <c r="BB894" s="34"/>
      <c r="BC894" s="63">
        <v>1</v>
      </c>
      <c r="BD894" s="1203"/>
      <c r="BE894" s="216" t="s">
        <v>3344</v>
      </c>
      <c r="BF894" s="63">
        <v>-1</v>
      </c>
      <c r="BG894" s="193"/>
      <c r="BH894" s="221"/>
      <c r="BI894" s="63"/>
      <c r="BJ894" s="193"/>
      <c r="BK894" s="200">
        <v>1</v>
      </c>
      <c r="BL894" s="63"/>
      <c r="BM894" s="63"/>
      <c r="BN894" s="216" t="s">
        <v>3344</v>
      </c>
      <c r="BO894" s="55">
        <v>2</v>
      </c>
      <c r="BP894" s="221"/>
      <c r="BQ894" s="221"/>
      <c r="BR894" s="55"/>
      <c r="BS894" s="221"/>
      <c r="BT894" s="72">
        <v>2</v>
      </c>
      <c r="BU894" s="55"/>
      <c r="BV894" s="55"/>
      <c r="BW894" s="216"/>
      <c r="BX894" s="55"/>
      <c r="BY894" s="221"/>
      <c r="BZ894" s="221"/>
      <c r="CA894" s="55"/>
      <c r="CB894" s="221"/>
      <c r="CC894" s="72">
        <v>3</v>
      </c>
      <c r="CD894" s="55"/>
      <c r="CE894" s="55"/>
      <c r="CF894" s="216" t="s">
        <v>3344</v>
      </c>
      <c r="CG894" s="55">
        <v>-1</v>
      </c>
      <c r="CH894" s="221"/>
      <c r="CI894" s="62"/>
      <c r="CJ894" s="55"/>
      <c r="CK894" s="221"/>
      <c r="CL894" s="72">
        <v>4</v>
      </c>
      <c r="CM894" s="55"/>
      <c r="CN894" s="55"/>
      <c r="CP894" s="55"/>
      <c r="CQ894" s="55"/>
      <c r="CR894" s="55"/>
      <c r="CS894" s="62"/>
      <c r="CT894" s="55"/>
      <c r="CU894" s="55"/>
      <c r="CV894" s="200"/>
      <c r="CW894" s="63"/>
      <c r="CX894" s="63"/>
    </row>
    <row r="895" spans="1:102" s="57" customFormat="1" ht="15" x14ac:dyDescent="0.25">
      <c r="A895" s="45">
        <v>5502</v>
      </c>
      <c r="B895" s="45">
        <v>14</v>
      </c>
      <c r="C895" s="45">
        <v>55</v>
      </c>
      <c r="D895" s="898" t="s">
        <v>2862</v>
      </c>
      <c r="E895" s="64" t="s">
        <v>4541</v>
      </c>
      <c r="F895" s="72"/>
      <c r="G895" s="376"/>
      <c r="H895" s="63"/>
      <c r="I895" s="202"/>
      <c r="J895" s="63"/>
      <c r="K895" s="63"/>
      <c r="L895" s="63"/>
      <c r="M895" s="63"/>
      <c r="N895" s="63"/>
      <c r="O895" s="63"/>
      <c r="P895" s="63"/>
      <c r="Q895" s="63"/>
      <c r="R895" s="63"/>
      <c r="S895" s="63"/>
      <c r="T895" s="63"/>
      <c r="U895" s="63"/>
      <c r="V895" s="500"/>
      <c r="W895" s="439"/>
      <c r="X895" s="439"/>
      <c r="Y895" s="1284"/>
      <c r="Z895" s="439" t="s">
        <v>4537</v>
      </c>
      <c r="AA895" s="55" t="s">
        <v>3392</v>
      </c>
      <c r="AB895" s="62"/>
      <c r="AC895" s="62"/>
      <c r="AD895" s="689"/>
      <c r="AE895" s="62"/>
      <c r="AF895" s="62"/>
      <c r="AG895" s="55"/>
      <c r="AH895" s="55"/>
      <c r="AI895" s="851"/>
      <c r="AJ895" s="192"/>
      <c r="AK895" s="62" t="s">
        <v>4538</v>
      </c>
      <c r="AL895" s="55">
        <v>65</v>
      </c>
      <c r="AM895" s="55"/>
      <c r="AN895" s="55">
        <v>11</v>
      </c>
      <c r="AO895" s="55"/>
      <c r="AP895" s="55"/>
      <c r="AQ895" s="55"/>
      <c r="AR895" s="55"/>
      <c r="AS895" s="55"/>
      <c r="AT895" s="55">
        <v>24</v>
      </c>
      <c r="AU895" s="55"/>
      <c r="AV895" s="62"/>
      <c r="AW895" s="55"/>
      <c r="AX895" s="55"/>
      <c r="AY895" s="55"/>
      <c r="AZ895" s="63"/>
      <c r="BA895" s="63"/>
      <c r="BB895" s="34"/>
      <c r="BC895" s="63">
        <v>1</v>
      </c>
      <c r="BD895" s="1183"/>
      <c r="BE895" s="216" t="s">
        <v>3344</v>
      </c>
      <c r="BF895" s="63">
        <v>0</v>
      </c>
      <c r="BG895" s="193"/>
      <c r="BH895" s="221"/>
      <c r="BI895" s="63"/>
      <c r="BJ895" s="193"/>
      <c r="BK895" s="200">
        <v>1</v>
      </c>
      <c r="BL895" s="63"/>
      <c r="BM895" s="63"/>
      <c r="BN895" s="216" t="s">
        <v>3344</v>
      </c>
      <c r="BO895" s="55">
        <v>2</v>
      </c>
      <c r="BP895" s="221"/>
      <c r="BQ895" s="221"/>
      <c r="BR895" s="55"/>
      <c r="BS895" s="221"/>
      <c r="BT895" s="72">
        <v>2</v>
      </c>
      <c r="BU895" s="55"/>
      <c r="BV895" s="55"/>
      <c r="BW895" s="216"/>
      <c r="BX895" s="55"/>
      <c r="BY895" s="221"/>
      <c r="BZ895" s="221"/>
      <c r="CA895" s="55"/>
      <c r="CB895" s="221"/>
      <c r="CC895" s="72">
        <v>3</v>
      </c>
      <c r="CD895" s="55"/>
      <c r="CE895" s="55"/>
      <c r="CF895" s="216" t="s">
        <v>3344</v>
      </c>
      <c r="CG895" s="55">
        <v>-2</v>
      </c>
      <c r="CH895" s="221"/>
      <c r="CI895" s="62"/>
      <c r="CJ895" s="55"/>
      <c r="CK895" s="221"/>
      <c r="CL895" s="72">
        <v>4</v>
      </c>
      <c r="CM895" s="55"/>
      <c r="CN895" s="55"/>
      <c r="CP895" s="55"/>
      <c r="CQ895" s="55"/>
      <c r="CR895" s="55"/>
      <c r="CS895" s="62"/>
      <c r="CT895" s="55"/>
      <c r="CU895" s="55"/>
      <c r="CV895" s="200"/>
      <c r="CW895" s="63"/>
      <c r="CX895" s="63"/>
    </row>
    <row r="896" spans="1:102" ht="30" x14ac:dyDescent="0.25">
      <c r="A896" s="3">
        <v>5503</v>
      </c>
      <c r="B896" s="3">
        <v>14</v>
      </c>
      <c r="C896" s="21">
        <v>55</v>
      </c>
      <c r="D896" s="898" t="s">
        <v>2863</v>
      </c>
      <c r="E896" s="64" t="s">
        <v>4542</v>
      </c>
      <c r="F896" s="72"/>
      <c r="G896" s="376"/>
      <c r="Z896" s="5" t="s">
        <v>4543</v>
      </c>
      <c r="AA896" s="4" t="s">
        <v>4544</v>
      </c>
      <c r="AB896" s="6" t="s">
        <v>4545</v>
      </c>
      <c r="AK896" s="6" t="s">
        <v>4538</v>
      </c>
      <c r="AL896" s="4">
        <v>43</v>
      </c>
      <c r="AN896" s="4">
        <v>5</v>
      </c>
      <c r="AP896" s="4">
        <v>15</v>
      </c>
      <c r="AR896" s="4">
        <v>24</v>
      </c>
      <c r="AV896" s="6" t="s">
        <v>3016</v>
      </c>
      <c r="AW896" s="4">
        <v>12</v>
      </c>
      <c r="BC896" s="3">
        <v>1</v>
      </c>
      <c r="BE896" s="211" t="s">
        <v>3344</v>
      </c>
      <c r="BF896" s="3">
        <v>-3</v>
      </c>
      <c r="BH896" s="11" t="s">
        <v>4535</v>
      </c>
      <c r="BI896" s="3">
        <v>-12</v>
      </c>
      <c r="BK896" s="13">
        <v>1</v>
      </c>
      <c r="BN896" s="211" t="s">
        <v>3344</v>
      </c>
      <c r="BO896" s="4">
        <v>1</v>
      </c>
      <c r="BQ896" s="11" t="s">
        <v>4535</v>
      </c>
      <c r="BR896" s="4">
        <v>29</v>
      </c>
      <c r="BT896" s="14">
        <v>2</v>
      </c>
      <c r="BW896" s="211" t="s">
        <v>3344</v>
      </c>
      <c r="BX896" s="4">
        <v>2</v>
      </c>
      <c r="BZ896" s="11" t="s">
        <v>4535</v>
      </c>
      <c r="CA896" s="4">
        <v>10</v>
      </c>
      <c r="CC896" s="14">
        <v>3</v>
      </c>
      <c r="CF896" s="211" t="s">
        <v>3344</v>
      </c>
      <c r="CG896" s="4">
        <v>1</v>
      </c>
      <c r="CI896" s="6" t="s">
        <v>4535</v>
      </c>
      <c r="CJ896" s="4">
        <v>17</v>
      </c>
      <c r="CL896" s="14">
        <v>4</v>
      </c>
    </row>
  </sheetData>
  <autoFilter ref="A1:CN896"/>
  <mergeCells count="7">
    <mergeCell ref="AP584:AR584"/>
    <mergeCell ref="AP482:AR482"/>
    <mergeCell ref="AP573:AR573"/>
    <mergeCell ref="AP575:AR575"/>
    <mergeCell ref="AP576:AR576"/>
    <mergeCell ref="AP579:AR579"/>
    <mergeCell ref="AP580:AR580"/>
  </mergeCells>
  <pageMargins left="0.7" right="0.7" top="0.78740157499999996" bottom="0.78740157499999996"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1st details</vt:lpstr>
      <vt:lpstr>Sample details</vt:lpstr>
      <vt:lpstr>Treats &amp; Results--simplified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Anneque Javaid</dc:creator>
  <cp:keywords/>
  <dc:description/>
  <cp:lastModifiedBy>Aneeque Javaid</cp:lastModifiedBy>
  <cp:revision/>
  <dcterms:created xsi:type="dcterms:W3CDTF">2019-01-06T17:48:31Z</dcterms:created>
  <dcterms:modified xsi:type="dcterms:W3CDTF">2022-07-04T22:20:23Z</dcterms:modified>
  <cp:category/>
  <cp:contentStatus/>
</cp:coreProperties>
</file>