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ger\publicDistribution\excelTemplates\"/>
    </mc:Choice>
  </mc:AlternateContent>
  <xr:revisionPtr revIDLastSave="0" documentId="13_ncr:1_{B5379381-AC6A-4A56-9D90-878F33669F26}" xr6:coauthVersionLast="47" xr6:coauthVersionMax="47" xr10:uidLastSave="{00000000-0000-0000-0000-000000000000}"/>
  <bookViews>
    <workbookView xWindow="855" yWindow="-120" windowWidth="28065" windowHeight="16440" xr2:uid="{8E8B6B7D-9C2B-416B-A110-A36DABE1E38C}"/>
  </bookViews>
  <sheets>
    <sheet name="intro" sheetId="1" r:id="rId1"/>
    <sheet name="registros" sheetId="2" r:id="rId2"/>
    <sheet name="asistencia" sheetId="3" r:id="rId3"/>
    <sheet name="HojadePago" sheetId="4" r:id="rId4"/>
  </sheets>
  <definedNames>
    <definedName name="ID_empleados">empleados[ID]</definedName>
    <definedName name="nombre_meses">meses[Meses]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M14" i="3" s="1"/>
  <c r="J14" i="3"/>
  <c r="G14" i="3"/>
  <c r="E14" i="3"/>
  <c r="L13" i="3"/>
  <c r="M13" i="3" s="1"/>
  <c r="J13" i="3"/>
  <c r="G13" i="3"/>
  <c r="E13" i="3"/>
  <c r="D3" i="4"/>
  <c r="G7" i="4"/>
  <c r="J12" i="4" s="1"/>
  <c r="J13" i="4" s="1"/>
  <c r="G8" i="4" l="1"/>
  <c r="G9" i="4"/>
  <c r="G3" i="3" l="1"/>
  <c r="G4" i="3"/>
  <c r="G5" i="3"/>
  <c r="G6" i="3"/>
  <c r="I12" i="4" s="1"/>
  <c r="G7" i="3"/>
  <c r="G8" i="3"/>
  <c r="G9" i="3"/>
  <c r="G10" i="3"/>
  <c r="G11" i="3"/>
  <c r="G12" i="3"/>
  <c r="E12" i="3"/>
  <c r="J12" i="3"/>
  <c r="L12" i="3"/>
  <c r="E11" i="3"/>
  <c r="J11" i="3"/>
  <c r="L11" i="3"/>
  <c r="E10" i="3"/>
  <c r="J10" i="3"/>
  <c r="L10" i="3"/>
  <c r="E9" i="3"/>
  <c r="J9" i="3"/>
  <c r="L9" i="3"/>
  <c r="E8" i="3"/>
  <c r="J8" i="3"/>
  <c r="L8" i="3"/>
  <c r="E7" i="3"/>
  <c r="J7" i="3"/>
  <c r="L7" i="3"/>
  <c r="E6" i="3"/>
  <c r="J6" i="3"/>
  <c r="L6" i="3"/>
  <c r="E5" i="3"/>
  <c r="J5" i="3"/>
  <c r="L5" i="3"/>
  <c r="L3" i="3"/>
  <c r="L4" i="3"/>
  <c r="E3" i="3"/>
  <c r="E4" i="3"/>
  <c r="J4" i="3"/>
  <c r="J3" i="3"/>
  <c r="K12" i="4" l="1"/>
  <c r="I13" i="4"/>
  <c r="K13" i="4" s="1"/>
  <c r="M12" i="3"/>
  <c r="M11" i="3"/>
  <c r="M10" i="3"/>
  <c r="M9" i="3"/>
  <c r="M8" i="3"/>
  <c r="M6" i="3"/>
  <c r="M5" i="3"/>
  <c r="M7" i="3"/>
  <c r="M4" i="3"/>
  <c r="M3" i="3"/>
  <c r="K14" i="4" l="1"/>
  <c r="I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Chamorro Medina</author>
  </authors>
  <commentList>
    <comment ref="K7" authorId="0" shapeId="0" xr:uid="{3FD1D68C-2BBF-4422-9695-980871524AFC}">
      <text>
        <r>
          <rPr>
            <b/>
            <sz val="9"/>
            <color indexed="81"/>
            <rFont val="Tahoma"/>
            <family val="2"/>
          </rPr>
          <t>Roger Chamorro Medina:</t>
        </r>
        <r>
          <rPr>
            <sz val="9"/>
            <color indexed="81"/>
            <rFont val="Tahoma"/>
            <family val="2"/>
          </rPr>
          <t xml:space="preserve">
Ingrese el Rango que se imprimira</t>
        </r>
      </text>
    </comment>
  </commentList>
</comments>
</file>

<file path=xl/sharedStrings.xml><?xml version="1.0" encoding="utf-8"?>
<sst xmlns="http://schemas.openxmlformats.org/spreadsheetml/2006/main" count="125" uniqueCount="96">
  <si>
    <t>#</t>
  </si>
  <si>
    <t>ID Empleado</t>
  </si>
  <si>
    <t>Nombre Empleado</t>
  </si>
  <si>
    <t>Fecha</t>
  </si>
  <si>
    <t>Hora de entrada</t>
  </si>
  <si>
    <t>Hora de salida</t>
  </si>
  <si>
    <t>Total horas trabajadas</t>
  </si>
  <si>
    <t>tipo de Jornada</t>
  </si>
  <si>
    <t>Comentarios</t>
  </si>
  <si>
    <t>E0001</t>
  </si>
  <si>
    <t>Carlos Méndez</t>
  </si>
  <si>
    <t>Lucía Fernández</t>
  </si>
  <si>
    <t>David Torres</t>
  </si>
  <si>
    <t>Ana Gómez</t>
  </si>
  <si>
    <t>Javier Ramírez</t>
  </si>
  <si>
    <t>Sofía Vargas</t>
  </si>
  <si>
    <t>Miguel Herrera</t>
  </si>
  <si>
    <t>Laura Castillo</t>
  </si>
  <si>
    <t>Alejandro Paredes</t>
  </si>
  <si>
    <t>María Ríos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</si>
  <si>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</si>
  <si>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</si>
  <si>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</si>
  <si>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</si>
  <si>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</si>
  <si>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</si>
  <si>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</si>
  <si>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</si>
  <si>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</si>
  <si>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ID</t>
  </si>
  <si>
    <t>Puesto</t>
  </si>
  <si>
    <t>Salario por hora</t>
  </si>
  <si>
    <t>Agente</t>
  </si>
  <si>
    <t>Supervisor</t>
  </si>
  <si>
    <t>IT</t>
  </si>
  <si>
    <t>HR</t>
  </si>
  <si>
    <t>Gerente</t>
  </si>
  <si>
    <t>Vendedor</t>
  </si>
  <si>
    <t>Extra</t>
  </si>
  <si>
    <t>Salario Por Jornada</t>
  </si>
  <si>
    <t>Salario Por hora</t>
  </si>
  <si>
    <t>Regular</t>
  </si>
  <si>
    <t>N/A</t>
  </si>
  <si>
    <t>Seleccione El empleado</t>
  </si>
  <si>
    <t>Mes a Evaluar</t>
  </si>
  <si>
    <t>Mes</t>
  </si>
  <si>
    <t>Meses</t>
  </si>
  <si>
    <t>Numero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</si>
  <si>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</si>
  <si>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</si>
  <si>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</si>
  <si>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</si>
  <si>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</si>
  <si>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</si>
  <si>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</si>
  <si>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</si>
  <si>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</si>
  <si>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</si>
  <si>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</si>
  <si>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</si>
  <si>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</si>
  <si>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TOTAL EARNINGS</t>
  </si>
  <si>
    <t>NET PAYMENT</t>
  </si>
  <si>
    <t>Puesto:</t>
  </si>
  <si>
    <t>Nombre Empleado:</t>
  </si>
  <si>
    <t>Codigo de Empleado:</t>
  </si>
  <si>
    <t>Periodo de Pago</t>
  </si>
  <si>
    <t>Descripcion</t>
  </si>
  <si>
    <t>Horas Regulares</t>
  </si>
  <si>
    <t>Horas Extras</t>
  </si>
  <si>
    <t>Cantidad</t>
  </si>
  <si>
    <t>Valor</t>
  </si>
  <si>
    <t>Notas Generales</t>
  </si>
  <si>
    <t>Tu Empresa!</t>
  </si>
  <si>
    <t>09/01/2024 - 09/30/2024</t>
  </si>
  <si>
    <t>Bienvenido al archivo de gestión de salarios. Este archivo está diseñado para ayudarte a registrar, calcular y gestionar los salarios de los empleados de manera eficiente. A continuación, te ofrecemos una breve descripción de cada sección del archivo:</t>
  </si>
  <si>
    <t>Archivo de Gestión de Salarios</t>
  </si>
  <si>
    <t>1. Registros</t>
  </si>
  <si>
    <t>2. Asistencia</t>
  </si>
  <si>
    <t>3. Hoja de Pago</t>
  </si>
  <si>
    <t>¡Gracias por usar esta herramienta para una gestión más eficiente de los salarios!</t>
  </si>
  <si>
    <t>En la pestaña "Registro", podrás añadir y mantener la información de los empleados. Incluye:</t>
  </si>
  <si>
    <t>ID del Empleado: Un identificador único para cada trabajador.</t>
  </si>
  <si>
    <t>Nombre: Nombre completo del empleado.</t>
  </si>
  <si>
    <t>Puesto: Cargo que ocupa el empleado.</t>
  </si>
  <si>
    <t>Salario por Hora: La tasa de pago por cada hora trabajada.</t>
  </si>
  <si>
    <t>Fecha: Día específico en que se trabajó.</t>
  </si>
  <si>
    <t>Hora de Entrada: La hora que el empleado empezo a laborar ese dia</t>
  </si>
  <si>
    <t>Hora de Salida: La hora que el empleado Termino de laborar ese dia</t>
  </si>
  <si>
    <t>Tipo de Jornada: Especifica si la jornada es regular o extra.</t>
  </si>
  <si>
    <t>Salario por Hora: Muestra el salario aplicable para esas horas en base a los registros</t>
  </si>
  <si>
    <t>Salario por Jornada: Calculado con base en las horas trabajadas y el tipo de jornada.</t>
  </si>
  <si>
    <t>Comentarios: Espacio para notas adicionales.</t>
  </si>
  <si>
    <t>En la pestaña "Hoja de Pago", podrás ver el desglose de los salarios mensuales de cada empleado. Esta sección proporciona:</t>
  </si>
  <si>
    <t>Resumen de Salarios: Total de salarios por empleado.</t>
  </si>
  <si>
    <t>Horas Extras y Regulares: Desglose detallado de las horas trabajadas, diferenciando entre horas regulares y 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</si>
</sst>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h]:mm"/>
    <numFmt numFmtId="165" formatCode="_([$NIO]\ * #,##0.00_);_([$NIO]\ * \(#,##0.00\);_([$NIO]\ * &quot;-&quot;??_);_(@_)"/>
    <numFmt numFmtId="168" formatCode="_-&quot;$&quot;\ * #,##0.00_-;\-&quot;$&quot;\ * #,##0.00_-;_-&quot;$&quot;\ * &quot;-&quot;??_-;_-@_-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b/>
      <i/>
      <u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5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3.5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center"/>
    </xf>
    <xf numFmtId="18" fontId="3" fillId="0" borderId="0" xfId="0" applyNumberFormat="1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7" fillId="0" borderId="8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8" fillId="0" borderId="6" xfId="0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7" fillId="2" borderId="4" xfId="0" applyFont="1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 vertical="center"/>
    </xf>
    <xf numFmtId="0" fontId="7" fillId="4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165" fontId="10" fillId="0" borderId="9" xfId="1" applyNumberFormat="1" applyFont="1" applyBorder="1" applyAlignment="1">
      <alignment horizontal="centerContinuous" vertical="center"/>
    </xf>
    <xf numFmtId="0" fontId="5" fillId="6" borderId="0" xfId="0" applyFont="1" applyFill="1"/>
    <xf numFmtId="0" fontId="15" fillId="6" borderId="0" xfId="0" applyFont="1" applyFill="1" applyAlignment="1">
      <alignment vertical="center"/>
    </xf>
    <xf numFmtId="0" fontId="6" fillId="6" borderId="0" xfId="0" applyFont="1" applyFill="1"/>
    <xf numFmtId="0" fontId="1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22">
    <dxf>
      <font>
        <color rgb="FF00B05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[$NIO]\ * #,##0.00_);_([$NIO]\ * \(#,##0.00\);_([$NIO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h]: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FFD99-1B88-4AD1-9224-1D964EFA4E3C}" name="empleados" displayName="empleados" ref="B2:E12" totalsRowShown="0" headerRowDxfId="21" dataDxfId="20">
  <autoFilter ref="B2:E12" xr:uid="{202FFD99-1B88-4AD1-9224-1D964EFA4E3C}"/>
  <tableColumns count="4">
    <tableColumn id="1" xr3:uid="{E0D8F718-78BE-4C64-9B81-6548FBF6D1B1}" name="ID" dataDxfId="19"/>
    <tableColumn id="2" xr3:uid="{D1189B43-33A7-428B-9A3E-9DCA1AD59098}" name="Nombre Empleado" dataDxfId="18"/>
    <tableColumn id="3" xr3:uid="{1F924F82-CD4C-4903-A8C4-E683B1BFA1C7}" name="Puesto" dataDxfId="17"/>
    <tableColumn id="4" xr3:uid="{661668F7-F8CA-4863-9A8F-0E7CFE55A0D0}" name="Salario por hora" dataDxfId="1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74DE88-65E3-424E-A531-7E3550453A33}" name="meses" displayName="meses" ref="I2:J14" totalsRowShown="0">
  <autoFilter ref="I2:J14" xr:uid="{8474DE88-65E3-424E-A531-7E3550453A33}"/>
  <tableColumns count="2">
    <tableColumn id="1" xr3:uid="{06D07FB0-6FB5-4008-BE0C-2F2BF169C11A}" name="Meses"/>
    <tableColumn id="2" xr3:uid="{B4138F1D-1E9B-413E-B671-70A2BB0AD2CA}" name="Numero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652E7-23C1-472C-AF57-9A0E74A64416}" name="Table1" displayName="Table1" ref="C2:N14" totalsRowShown="0" headerRowDxfId="15" dataDxfId="14">
  <autoFilter ref="C2:N14" xr:uid="{D0A652E7-23C1-472C-AF57-9A0E74A64416}"/>
  <tableColumns count="12">
    <tableColumn id="1" xr3:uid="{69D66FB8-4BBC-4069-BB47-26697FFC7431}" name="#" dataDxfId="13"/>
    <tableColumn id="2" xr3:uid="{CAA7906F-0827-47A3-BFD9-58965B4F5BE3}" name="ID Empleado" dataDxfId="12"/>
    <tableColumn id="3" xr3:uid="{379CC541-852A-4C41-AA3C-A01B46883C53}" name="Nombre Empleado" dataDxfId="8">
      <calculatedColumnFormula>IFERROR(VLOOKUP(Table1[[#This Row],[ID Empleado]],empleados[],2,FALSE),"")</calculatedColumnFormula>
    </tableColumn>
    <tableColumn id="4" xr3:uid="{19C53093-A0BC-4BED-AEC6-AF93CDD469D0}" name="Fecha" dataDxfId="4"/>
    <tableColumn id="12" xr3:uid="{514D1E25-EAFA-4F3C-9B3B-5EF934A52C3D}" name="Mes" dataDxfId="2">
      <calculatedColumnFormula>MONTH(Table1[[#This Row],[Fecha]])</calculatedColumnFormula>
    </tableColumn>
    <tableColumn id="5" xr3:uid="{C0DD8DEC-04F5-4D09-A38D-678E384B59AE}" name="Hora de entrada" dataDxfId="3"/>
    <tableColumn id="6" xr3:uid="{D6688405-3EA7-4487-9257-2E8D09D6C427}" name="Hora de salida" dataDxfId="11"/>
    <tableColumn id="7" xr3:uid="{47496B94-7738-4D6D-9456-4961B972C898}" name="Total horas trabajadas" dataDxfId="10">
      <calculatedColumnFormula>Table1[[#This Row],[Hora de salida]]-Table1[[#This Row],[Hora de entrada]]</calculatedColumnFormula>
    </tableColumn>
    <tableColumn id="8" xr3:uid="{919E1C3E-4CBD-4AE1-B9A4-BB5CF377132C}" name="tipo de Jornada" dataDxfId="5"/>
    <tableColumn id="11" xr3:uid="{BE9DB554-A8FB-40B2-9EC7-7C93B85680D1}" name="Salario Por hora" dataDxfId="7">
      <calculatedColumnFormula>IF(Table1[[#This Row],[tipo de Jornada]]="Regular",VLOOKUP(Table1[[#This Row],[ID Empleado]],empleados[#All],4,FALSE),(2*VLOOKUP(Table1[[#This Row],[ID Empleado]],empleados[#All],4,FALSE)))</calculatedColumnFormula>
    </tableColumn>
    <tableColumn id="10" xr3:uid="{13624B27-24DC-4ECD-9778-883B9ABF862D}" name="Salario Por Jornada" dataDxfId="6">
      <calculatedColumnFormula>IFERROR((Table1[[#This Row],[Salario Por hora]]*(24*Table1[[#This Row],[Total horas trabajadas]])),"")</calculatedColumnFormula>
    </tableColumn>
    <tableColumn id="9" xr3:uid="{FFF7D993-E152-4C39-86F5-215FA701B4FB}" name="Comentarios" dataDxfId="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9FA4-B3E3-4200-A98F-34E5089BC7BB}">
  <dimension ref="C2:C36"/>
  <sheetViews>
    <sheetView showGridLines="0" showRowColHeaders="0" tabSelected="1" workbookViewId="0">
      <selection activeCell="F6" sqref="F6"/>
    </sheetView>
  </sheetViews>
  <sheetFormatPr defaultColWidth="9" defaultRowHeight="15" x14ac:dyDescent="0.25"/>
  <cols>
    <col min="1" max="16384" width="9" style="60"/>
  </cols>
  <sheetData>
    <row r="2" spans="3:3" ht="24" x14ac:dyDescent="0.25">
      <c r="C2" s="61" t="s">
        <v>76</v>
      </c>
    </row>
    <row r="3" spans="3:3" x14ac:dyDescent="0.25">
      <c r="C3" s="62"/>
    </row>
    <row r="4" spans="3:3" x14ac:dyDescent="0.25">
      <c r="C4" s="62" t="s">
        <v>75</v>
      </c>
    </row>
    <row r="6" spans="3:3" ht="18" x14ac:dyDescent="0.25">
      <c r="C6" s="63" t="s">
        <v>77</v>
      </c>
    </row>
    <row r="7" spans="3:3" x14ac:dyDescent="0.25">
      <c r="C7" s="62"/>
    </row>
    <row r="8" spans="3:3" x14ac:dyDescent="0.25">
      <c r="C8" s="62" t="s">
        <v>81</v>
      </c>
    </row>
    <row r="9" spans="3:3" x14ac:dyDescent="0.25">
      <c r="C9" s="64"/>
    </row>
    <row r="10" spans="3:3" x14ac:dyDescent="0.25">
      <c r="C10" s="64" t="s">
        <v>82</v>
      </c>
    </row>
    <row r="11" spans="3:3" x14ac:dyDescent="0.25">
      <c r="C11" s="64" t="s">
        <v>83</v>
      </c>
    </row>
    <row r="12" spans="3:3" x14ac:dyDescent="0.25">
      <c r="C12" s="64" t="s">
        <v>84</v>
      </c>
    </row>
    <row r="13" spans="3:3" x14ac:dyDescent="0.25">
      <c r="C13" s="64" t="s">
        <v>85</v>
      </c>
    </row>
    <row r="15" spans="3:3" ht="18" x14ac:dyDescent="0.25">
      <c r="C15" s="63" t="s">
        <v>78</v>
      </c>
    </row>
    <row r="16" spans="3:3" x14ac:dyDescent="0.25">
      <c r="C16" s="62"/>
    </row>
    <row r="17" spans="3:3" x14ac:dyDescent="0.25">
      <c r="C17" s="62"/>
    </row>
    <row r="18" spans="3:3" x14ac:dyDescent="0.25">
      <c r="C18" s="64"/>
    </row>
    <row r="19" spans="3:3" x14ac:dyDescent="0.25">
      <c r="C19" s="64" t="s">
        <v>86</v>
      </c>
    </row>
    <row r="20" spans="3:3" x14ac:dyDescent="0.25">
      <c r="C20" s="64" t="s">
        <v>87</v>
      </c>
    </row>
    <row r="21" spans="3:3" x14ac:dyDescent="0.25">
      <c r="C21" s="64" t="s">
        <v>88</v>
      </c>
    </row>
    <row r="22" spans="3:3" x14ac:dyDescent="0.25">
      <c r="C22" s="64" t="s">
        <v>89</v>
      </c>
    </row>
    <row r="23" spans="3:3" x14ac:dyDescent="0.25">
      <c r="C23" s="64" t="s">
        <v>90</v>
      </c>
    </row>
    <row r="24" spans="3:3" x14ac:dyDescent="0.25">
      <c r="C24" s="64" t="s">
        <v>91</v>
      </c>
    </row>
    <row r="25" spans="3:3" x14ac:dyDescent="0.25">
      <c r="C25" s="64" t="s">
        <v>92</v>
      </c>
    </row>
    <row r="27" spans="3:3" ht="18" x14ac:dyDescent="0.25">
      <c r="C27" s="63" t="s">
        <v>79</v>
      </c>
    </row>
    <row r="28" spans="3:3" x14ac:dyDescent="0.25">
      <c r="C28" s="62"/>
    </row>
    <row r="29" spans="3:3" x14ac:dyDescent="0.25">
      <c r="C29" s="62" t="s">
        <v>93</v>
      </c>
    </row>
    <row r="30" spans="3:3" x14ac:dyDescent="0.25">
      <c r="C30" s="64"/>
    </row>
    <row r="31" spans="3:3" x14ac:dyDescent="0.25">
      <c r="C31" s="64" t="s">
        <v>94</v>
      </c>
    </row>
    <row r="32" spans="3:3" x14ac:dyDescent="0.25">
      <c r="C32" s="64" t="s">
        <v>95</v>
      </c>
    </row>
    <row r="33" spans="3:3" x14ac:dyDescent="0.25">
      <c r="C33" s="62"/>
    </row>
    <row r="34" spans="3:3" x14ac:dyDescent="0.25">
      <c r="C34" s="62"/>
    </row>
    <row r="35" spans="3:3" x14ac:dyDescent="0.25">
      <c r="C35" s="62"/>
    </row>
    <row r="36" spans="3:3" x14ac:dyDescent="0.25">
      <c r="C36" s="6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6D53-A846-4461-810C-AE3DEB236BA3}">
  <dimension ref="B2:J14"/>
  <sheetViews>
    <sheetView showGridLines="0" showRowColHeaders="0" workbookViewId="0">
      <selection activeCell="G18" sqref="G18"/>
    </sheetView>
  </sheetViews>
  <sheetFormatPr defaultRowHeight="15" x14ac:dyDescent="0.25"/>
  <cols>
    <col min="2" max="2" width="5.28515625" bestFit="1" customWidth="1"/>
    <col min="3" max="3" width="19.42578125" bestFit="1" customWidth="1"/>
    <col min="5" max="5" width="17.28515625" bestFit="1" customWidth="1"/>
    <col min="9" max="9" width="10.85546875" hidden="1" customWidth="1"/>
    <col min="10" max="10" width="10.5703125" hidden="1" customWidth="1"/>
  </cols>
  <sheetData>
    <row r="2" spans="2:10" x14ac:dyDescent="0.25">
      <c r="B2" s="1" t="s">
        <v>29</v>
      </c>
      <c r="C2" s="1" t="s">
        <v>2</v>
      </c>
      <c r="D2" s="4" t="s">
        <v>30</v>
      </c>
      <c r="E2" s="4" t="s">
        <v>31</v>
      </c>
      <c r="I2" t="s">
        <v>46</v>
      </c>
      <c r="J2" t="s">
        <v>47</v>
      </c>
    </row>
    <row r="3" spans="2:10" x14ac:dyDescent="0.25">
      <c r="B3" s="1" t="s">
        <v>9</v>
      </c>
      <c r="C3" s="1" t="s">
        <v>10</v>
      </c>
      <c r="D3" s="4" t="s">
        <v>32</v>
      </c>
      <c r="E3" s="4">
        <v>60</v>
      </c>
      <c r="I3" t="s">
        <v>48</v>
      </c>
      <c r="J3">
        <v>1</v>
      </c>
    </row>
    <row r="4" spans="2:10" x14ac:dyDescent="0.25">
      <c r="B4" s="1" t="s">
        <v>20</v>
      </c>
      <c r="C4" s="1" t="s">
        <v>11</v>
      </c>
      <c r="D4" s="4" t="s">
        <v>32</v>
      </c>
      <c r="E4" s="4">
        <v>60</v>
      </c>
      <c r="I4" t="s">
        <v>49</v>
      </c>
      <c r="J4">
        <v>2</v>
      </c>
    </row>
    <row r="5" spans="2:10" x14ac:dyDescent="0.25">
      <c r="B5" s="1" t="s">
        <v>21</v>
      </c>
      <c r="C5" s="1" t="s">
        <v>12</v>
      </c>
      <c r="D5" s="4" t="s">
        <v>37</v>
      </c>
      <c r="E5" s="4">
        <v>70</v>
      </c>
      <c r="I5" t="s">
        <v>50</v>
      </c>
      <c r="J5">
        <v>3</v>
      </c>
    </row>
    <row r="6" spans="2:10" x14ac:dyDescent="0.25">
      <c r="B6" s="1" t="s">
        <v>22</v>
      </c>
      <c r="C6" s="1" t="s">
        <v>13</v>
      </c>
      <c r="D6" s="4" t="s">
        <v>33</v>
      </c>
      <c r="E6" s="4">
        <v>100</v>
      </c>
      <c r="I6" t="s">
        <v>51</v>
      </c>
      <c r="J6">
        <v>4</v>
      </c>
    </row>
    <row r="7" spans="2:10" x14ac:dyDescent="0.25">
      <c r="B7" s="1" t="s">
        <v>23</v>
      </c>
      <c r="C7" s="1" t="s">
        <v>14</v>
      </c>
      <c r="D7" s="4" t="s">
        <v>33</v>
      </c>
      <c r="E7" s="4">
        <v>100</v>
      </c>
      <c r="I7" t="s">
        <v>52</v>
      </c>
      <c r="J7">
        <v>5</v>
      </c>
    </row>
    <row r="8" spans="2:10" x14ac:dyDescent="0.25">
      <c r="B8" s="1" t="s">
        <v>24</v>
      </c>
      <c r="C8" s="1" t="s">
        <v>15</v>
      </c>
      <c r="D8" s="4" t="s">
        <v>34</v>
      </c>
      <c r="E8" s="4">
        <v>80</v>
      </c>
      <c r="I8" t="s">
        <v>53</v>
      </c>
      <c r="J8">
        <v>6</v>
      </c>
    </row>
    <row r="9" spans="2:10" x14ac:dyDescent="0.25">
      <c r="B9" s="1" t="s">
        <v>25</v>
      </c>
      <c r="C9" s="1" t="s">
        <v>16</v>
      </c>
      <c r="D9" s="4" t="s">
        <v>35</v>
      </c>
      <c r="E9" s="4">
        <v>90</v>
      </c>
      <c r="I9" t="s">
        <v>54</v>
      </c>
      <c r="J9">
        <v>7</v>
      </c>
    </row>
    <row r="10" spans="2:10" x14ac:dyDescent="0.25">
      <c r="B10" s="1" t="s">
        <v>26</v>
      </c>
      <c r="C10" s="1" t="s">
        <v>17</v>
      </c>
      <c r="D10" s="4" t="s">
        <v>36</v>
      </c>
      <c r="E10" s="4">
        <v>150</v>
      </c>
      <c r="I10" t="s">
        <v>55</v>
      </c>
      <c r="J10">
        <v>8</v>
      </c>
    </row>
    <row r="11" spans="2:10" x14ac:dyDescent="0.25">
      <c r="B11" s="1" t="s">
        <v>27</v>
      </c>
      <c r="C11" s="1" t="s">
        <v>18</v>
      </c>
      <c r="D11" s="4" t="s">
        <v>32</v>
      </c>
      <c r="E11" s="4">
        <v>60</v>
      </c>
      <c r="I11" t="s">
        <v>56</v>
      </c>
      <c r="J11">
        <v>9</v>
      </c>
    </row>
    <row r="12" spans="2:10" x14ac:dyDescent="0.25">
      <c r="B12" s="1" t="s">
        <v>28</v>
      </c>
      <c r="C12" s="1" t="s">
        <v>19</v>
      </c>
      <c r="D12" s="4" t="s">
        <v>37</v>
      </c>
      <c r="E12" s="4">
        <v>70</v>
      </c>
      <c r="I12" t="s">
        <v>57</v>
      </c>
      <c r="J12">
        <v>10</v>
      </c>
    </row>
    <row r="13" spans="2:10" x14ac:dyDescent="0.25">
      <c r="I13" t="s">
        <v>58</v>
      </c>
      <c r="J13">
        <v>11</v>
      </c>
    </row>
    <row r="14" spans="2:10" x14ac:dyDescent="0.25">
      <c r="I14" t="s">
        <v>59</v>
      </c>
      <c r="J14">
        <v>12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3F84-3A1B-479B-9D72-D7E9E7BE7372}">
  <dimension ref="C2:N14"/>
  <sheetViews>
    <sheetView showGridLines="0" showRowColHeaders="0" workbookViewId="0">
      <selection activeCell="M3" sqref="M3"/>
    </sheetView>
  </sheetViews>
  <sheetFormatPr defaultRowHeight="15" x14ac:dyDescent="0.25"/>
  <cols>
    <col min="3" max="3" width="3.7109375" customWidth="1"/>
    <col min="4" max="4" width="14" bestFit="1" customWidth="1"/>
    <col min="5" max="5" width="19.42578125" bestFit="1" customWidth="1"/>
    <col min="6" max="6" width="9.7109375" bestFit="1" customWidth="1"/>
    <col min="7" max="7" width="9.7109375" hidden="1" customWidth="1"/>
    <col min="8" max="8" width="17.28515625" bestFit="1" customWidth="1"/>
    <col min="9" max="9" width="16" bestFit="1" customWidth="1"/>
    <col min="10" max="10" width="20" bestFit="1" customWidth="1"/>
    <col min="11" max="11" width="16.7109375" bestFit="1" customWidth="1"/>
    <col min="12" max="12" width="16.7109375" customWidth="1"/>
    <col min="13" max="13" width="21.28515625" bestFit="1" customWidth="1"/>
    <col min="14" max="14" width="14.140625" bestFit="1" customWidth="1"/>
  </cols>
  <sheetData>
    <row r="2" spans="3:14" x14ac:dyDescent="0.25">
      <c r="C2" s="4" t="s">
        <v>0</v>
      </c>
      <c r="D2" s="1" t="s">
        <v>1</v>
      </c>
      <c r="E2" s="1" t="s">
        <v>2</v>
      </c>
      <c r="F2" s="1" t="s">
        <v>3</v>
      </c>
      <c r="G2" s="4" t="s">
        <v>45</v>
      </c>
      <c r="H2" s="1" t="s">
        <v>4</v>
      </c>
      <c r="I2" s="1" t="s">
        <v>5</v>
      </c>
      <c r="J2" s="1" t="s">
        <v>6</v>
      </c>
      <c r="K2" s="1" t="s">
        <v>7</v>
      </c>
      <c r="L2" s="4" t="s">
        <v>40</v>
      </c>
      <c r="M2" s="4" t="s">
        <v>39</v>
      </c>
      <c r="N2" s="1" t="s">
        <v>8</v>
      </c>
    </row>
    <row r="3" spans="3:14" s="9" customFormat="1" x14ac:dyDescent="0.25">
      <c r="C3" s="5">
        <v>1</v>
      </c>
      <c r="D3" s="5" t="s">
        <v>9</v>
      </c>
      <c r="E3" s="5" t="str">
        <f>IFERROR(VLOOKUP(Table1[[#This Row],[ID Empleado]],empleados[],2,FALSE),"")</f>
        <v>Carlos Méndez</v>
      </c>
      <c r="F3" s="6">
        <v>45551</v>
      </c>
      <c r="G3" s="15">
        <f>MONTH(Table1[[#This Row],[Fecha]])</f>
        <v>9</v>
      </c>
      <c r="H3" s="3">
        <v>0.33333333333333331</v>
      </c>
      <c r="I3" s="3">
        <v>0.78125</v>
      </c>
      <c r="J3" s="2">
        <f>Table1[[#This Row],[Hora de salida]]-Table1[[#This Row],[Hora de entrada]]</f>
        <v>0.44791666666666669</v>
      </c>
      <c r="K3" s="8" t="s">
        <v>41</v>
      </c>
      <c r="L3" s="5">
        <f>IF(Table1[[#This Row],[tipo de Jornada]]="Regular",VLOOKUP(Table1[[#This Row],[ID Empleado]],empleados[#All],4,FALSE),(2*VLOOKUP(Table1[[#This Row],[ID Empleado]],empleados[#All],4,FALSE)))</f>
        <v>60</v>
      </c>
      <c r="M3" s="7">
        <f>IFERROR((Table1[[#This Row],[Salario Por hora]]*(24*Table1[[#This Row],[Total horas trabajadas]])),"")</f>
        <v>645</v>
      </c>
      <c r="N3" s="8" t="s">
        <v>42</v>
      </c>
    </row>
    <row r="4" spans="3:14" x14ac:dyDescent="0.25">
      <c r="C4" s="5">
        <v>2</v>
      </c>
      <c r="D4" s="8" t="s">
        <v>22</v>
      </c>
      <c r="E4" s="8" t="str">
        <f>IFERROR(VLOOKUP(Table1[[#This Row],[ID Empleado]],empleados[],2,FALSE),"")</f>
        <v>Ana Gómez</v>
      </c>
      <c r="F4" s="12">
        <v>45550</v>
      </c>
      <c r="G4" s="14">
        <f>MONTH(Table1[[#This Row],[Fecha]])</f>
        <v>9</v>
      </c>
      <c r="H4" s="13">
        <v>0.41666666666666669</v>
      </c>
      <c r="I4" s="13">
        <v>0.45833333333333331</v>
      </c>
      <c r="J4" s="10">
        <f>Table1[[#This Row],[Hora de salida]]-Table1[[#This Row],[Hora de entrada]]</f>
        <v>4.166666666666663E-2</v>
      </c>
      <c r="K4" s="8" t="s">
        <v>41</v>
      </c>
      <c r="L4" s="8">
        <f>IF(Table1[[#This Row],[tipo de Jornada]]="Regular",VLOOKUP(Table1[[#This Row],[ID Empleado]],empleados[#All],4,FALSE),(2*VLOOKUP(Table1[[#This Row],[ID Empleado]],empleados[#All],4,FALSE)))</f>
        <v>100</v>
      </c>
      <c r="M4" s="11">
        <f>IFERROR((Table1[[#This Row],[Salario Por hora]]*(24*Table1[[#This Row],[Total horas trabajadas]])),"")</f>
        <v>99.999999999999915</v>
      </c>
      <c r="N4" s="8"/>
    </row>
    <row r="5" spans="3:14" x14ac:dyDescent="0.25">
      <c r="C5" s="8">
        <v>3</v>
      </c>
      <c r="D5" s="8" t="s">
        <v>26</v>
      </c>
      <c r="E5" s="14" t="str">
        <f>IFERROR(VLOOKUP(Table1[[#This Row],[ID Empleado]],empleados[],2,FALSE),"")</f>
        <v>Laura Castillo</v>
      </c>
      <c r="F5" s="12">
        <v>45544</v>
      </c>
      <c r="G5" s="14">
        <f>MONTH(Table1[[#This Row],[Fecha]])</f>
        <v>9</v>
      </c>
      <c r="H5" s="13">
        <v>0.375</v>
      </c>
      <c r="I5" s="13">
        <v>0.625</v>
      </c>
      <c r="J5" s="10">
        <f>Table1[[#This Row],[Hora de salida]]-Table1[[#This Row],[Hora de entrada]]</f>
        <v>0.25</v>
      </c>
      <c r="K5" s="8" t="s">
        <v>41</v>
      </c>
      <c r="L5" s="14">
        <f>IF(Table1[[#This Row],[tipo de Jornada]]="Regular",VLOOKUP(Table1[[#This Row],[ID Empleado]],empleados[#All],4,FALSE),(2*VLOOKUP(Table1[[#This Row],[ID Empleado]],empleados[#All],4,FALSE)))</f>
        <v>150</v>
      </c>
      <c r="M5" s="11">
        <f>IFERROR((Table1[[#This Row],[Salario Por hora]]*(24*Table1[[#This Row],[Total horas trabajadas]])),"")</f>
        <v>900</v>
      </c>
      <c r="N5" s="8"/>
    </row>
    <row r="6" spans="3:14" x14ac:dyDescent="0.25">
      <c r="C6" s="8">
        <v>4</v>
      </c>
      <c r="D6" s="8" t="s">
        <v>23</v>
      </c>
      <c r="E6" s="14" t="str">
        <f>IFERROR(VLOOKUP(Table1[[#This Row],[ID Empleado]],empleados[],2,FALSE),"")</f>
        <v>Javier Ramírez</v>
      </c>
      <c r="F6" s="12">
        <v>45545</v>
      </c>
      <c r="G6" s="14">
        <f>MONTH(Table1[[#This Row],[Fecha]])</f>
        <v>9</v>
      </c>
      <c r="H6" s="13">
        <v>0.32291666666666669</v>
      </c>
      <c r="I6" s="13">
        <v>0.85069444444444442</v>
      </c>
      <c r="J6" s="10">
        <f>Table1[[#This Row],[Hora de salida]]-Table1[[#This Row],[Hora de entrada]]</f>
        <v>0.52777777777777768</v>
      </c>
      <c r="K6" s="8" t="s">
        <v>41</v>
      </c>
      <c r="L6" s="14">
        <f>IF(Table1[[#This Row],[tipo de Jornada]]="Regular",VLOOKUP(Table1[[#This Row],[ID Empleado]],empleados[#All],4,FALSE),(2*VLOOKUP(Table1[[#This Row],[ID Empleado]],empleados[#All],4,FALSE)))</f>
        <v>100</v>
      </c>
      <c r="M6" s="11">
        <f>IFERROR((Table1[[#This Row],[Salario Por hora]]*(24*Table1[[#This Row],[Total horas trabajadas]])),"")</f>
        <v>1266.6666666666665</v>
      </c>
      <c r="N6" s="8"/>
    </row>
    <row r="7" spans="3:14" x14ac:dyDescent="0.25">
      <c r="C7" s="8">
        <v>5</v>
      </c>
      <c r="D7" s="8" t="s">
        <v>23</v>
      </c>
      <c r="E7" s="14" t="str">
        <f>IFERROR(VLOOKUP(Table1[[#This Row],[ID Empleado]],empleados[],2,FALSE),"")</f>
        <v>Javier Ramírez</v>
      </c>
      <c r="F7" s="12">
        <v>45536</v>
      </c>
      <c r="G7" s="14">
        <f>MONTH(Table1[[#This Row],[Fecha]])</f>
        <v>9</v>
      </c>
      <c r="H7" s="13">
        <v>0.16666666666666666</v>
      </c>
      <c r="I7" s="13">
        <v>0.95833333333333337</v>
      </c>
      <c r="J7" s="10">
        <f>Table1[[#This Row],[Hora de salida]]-Table1[[#This Row],[Hora de entrada]]</f>
        <v>0.79166666666666674</v>
      </c>
      <c r="K7" s="8" t="s">
        <v>41</v>
      </c>
      <c r="L7" s="14">
        <f>IF(Table1[[#This Row],[tipo de Jornada]]="Regular",VLOOKUP(Table1[[#This Row],[ID Empleado]],empleados[#All],4,FALSE),(2*VLOOKUP(Table1[[#This Row],[ID Empleado]],empleados[#All],4,FALSE)))</f>
        <v>100</v>
      </c>
      <c r="M7" s="11">
        <f>IFERROR((Table1[[#This Row],[Salario Por hora]]*(24*Table1[[#This Row],[Total horas trabajadas]])),"")</f>
        <v>1900</v>
      </c>
      <c r="N7" s="8"/>
    </row>
    <row r="8" spans="3:14" x14ac:dyDescent="0.25">
      <c r="C8" s="8">
        <v>6</v>
      </c>
      <c r="D8" s="8" t="s">
        <v>21</v>
      </c>
      <c r="E8" s="14" t="str">
        <f>IFERROR(VLOOKUP(Table1[[#This Row],[ID Empleado]],empleados[],2,FALSE),"")</f>
        <v>David Torres</v>
      </c>
      <c r="F8" s="12">
        <v>45536</v>
      </c>
      <c r="G8" s="14">
        <f>MONTH(Table1[[#This Row],[Fecha]])</f>
        <v>9</v>
      </c>
      <c r="H8" s="13">
        <v>0.25</v>
      </c>
      <c r="I8" s="13">
        <v>0.66666666666666663</v>
      </c>
      <c r="J8" s="10">
        <f>Table1[[#This Row],[Hora de salida]]-Table1[[#This Row],[Hora de entrada]]</f>
        <v>0.41666666666666663</v>
      </c>
      <c r="K8" s="8" t="s">
        <v>41</v>
      </c>
      <c r="L8" s="14">
        <f>IF(Table1[[#This Row],[tipo de Jornada]]="Regular",VLOOKUP(Table1[[#This Row],[ID Empleado]],empleados[#All],4,FALSE),(2*VLOOKUP(Table1[[#This Row],[ID Empleado]],empleados[#All],4,FALSE)))</f>
        <v>70</v>
      </c>
      <c r="M8" s="11">
        <f>IFERROR((Table1[[#This Row],[Salario Por hora]]*(24*Table1[[#This Row],[Total horas trabajadas]])),"")</f>
        <v>700</v>
      </c>
      <c r="N8" s="8"/>
    </row>
    <row r="9" spans="3:14" x14ac:dyDescent="0.25">
      <c r="C9" s="8">
        <v>7</v>
      </c>
      <c r="D9" s="8" t="s">
        <v>28</v>
      </c>
      <c r="E9" s="14" t="str">
        <f>IFERROR(VLOOKUP(Table1[[#This Row],[ID Empleado]],empleados[],2,FALSE),"")</f>
        <v>María Ríos</v>
      </c>
      <c r="F9" s="12">
        <v>45540</v>
      </c>
      <c r="G9" s="14">
        <f>MONTH(Table1[[#This Row],[Fecha]])</f>
        <v>9</v>
      </c>
      <c r="H9" s="13">
        <v>0.25</v>
      </c>
      <c r="I9" s="13">
        <v>0.66666666666666663</v>
      </c>
      <c r="J9" s="10">
        <f>Table1[[#This Row],[Hora de salida]]-Table1[[#This Row],[Hora de entrada]]</f>
        <v>0.41666666666666663</v>
      </c>
      <c r="K9" s="8" t="s">
        <v>41</v>
      </c>
      <c r="L9" s="14">
        <f>IF(Table1[[#This Row],[tipo de Jornada]]="Regular",VLOOKUP(Table1[[#This Row],[ID Empleado]],empleados[#All],4,FALSE),(2*VLOOKUP(Table1[[#This Row],[ID Empleado]],empleados[#All],4,FALSE)))</f>
        <v>70</v>
      </c>
      <c r="M9" s="11">
        <f>IFERROR((Table1[[#This Row],[Salario Por hora]]*(24*Table1[[#This Row],[Total horas trabajadas]])),"")</f>
        <v>700</v>
      </c>
      <c r="N9" s="8"/>
    </row>
    <row r="10" spans="3:14" x14ac:dyDescent="0.25">
      <c r="C10" s="8">
        <v>8</v>
      </c>
      <c r="D10" s="8" t="s">
        <v>27</v>
      </c>
      <c r="E10" s="14" t="str">
        <f>IFERROR(VLOOKUP(Table1[[#This Row],[ID Empleado]],empleados[],2,FALSE),"")</f>
        <v>Alejandro Paredes</v>
      </c>
      <c r="F10" s="12">
        <v>45543</v>
      </c>
      <c r="G10" s="14">
        <f>MONTH(Table1[[#This Row],[Fecha]])</f>
        <v>9</v>
      </c>
      <c r="H10" s="13">
        <v>0.25</v>
      </c>
      <c r="I10" s="13">
        <v>0.66666666666666663</v>
      </c>
      <c r="J10" s="10">
        <f>Table1[[#This Row],[Hora de salida]]-Table1[[#This Row],[Hora de entrada]]</f>
        <v>0.41666666666666663</v>
      </c>
      <c r="K10" s="8" t="s">
        <v>41</v>
      </c>
      <c r="L10" s="14">
        <f>IF(Table1[[#This Row],[tipo de Jornada]]="Regular",VLOOKUP(Table1[[#This Row],[ID Empleado]],empleados[#All],4,FALSE),(2*VLOOKUP(Table1[[#This Row],[ID Empleado]],empleados[#All],4,FALSE)))</f>
        <v>60</v>
      </c>
      <c r="M10" s="11">
        <f>IFERROR((Table1[[#This Row],[Salario Por hora]]*(24*Table1[[#This Row],[Total horas trabajadas]])),"")</f>
        <v>600</v>
      </c>
      <c r="N10" s="8"/>
    </row>
    <row r="11" spans="3:14" x14ac:dyDescent="0.25">
      <c r="C11" s="8">
        <v>9</v>
      </c>
      <c r="D11" s="8" t="s">
        <v>23</v>
      </c>
      <c r="E11" s="14" t="str">
        <f>IFERROR(VLOOKUP(Table1[[#This Row],[ID Empleado]],empleados[],2,FALSE),"")</f>
        <v>Javier Ramírez</v>
      </c>
      <c r="F11" s="12">
        <v>45536</v>
      </c>
      <c r="G11" s="14">
        <f>MONTH(Table1[[#This Row],[Fecha]])</f>
        <v>9</v>
      </c>
      <c r="H11" s="13">
        <v>0.5</v>
      </c>
      <c r="I11" s="13">
        <v>0.66666666666666663</v>
      </c>
      <c r="J11" s="10">
        <f>Table1[[#This Row],[Hora de salida]]-Table1[[#This Row],[Hora de entrada]]</f>
        <v>0.16666666666666663</v>
      </c>
      <c r="K11" s="8" t="s">
        <v>38</v>
      </c>
      <c r="L11" s="14">
        <f>IF(Table1[[#This Row],[tipo de Jornada]]="Regular",VLOOKUP(Table1[[#This Row],[ID Empleado]],empleados[#All],4,FALSE),(2*VLOOKUP(Table1[[#This Row],[ID Empleado]],empleados[#All],4,FALSE)))</f>
        <v>200</v>
      </c>
      <c r="M11" s="11">
        <f>IFERROR((Table1[[#This Row],[Salario Por hora]]*(24*Table1[[#This Row],[Total horas trabajadas]])),"")</f>
        <v>799.99999999999977</v>
      </c>
      <c r="N11" s="8"/>
    </row>
    <row r="12" spans="3:14" x14ac:dyDescent="0.25">
      <c r="C12" s="8">
        <v>10</v>
      </c>
      <c r="D12" s="8" t="s">
        <v>23</v>
      </c>
      <c r="E12" s="14" t="str">
        <f>IFERROR(VLOOKUP(Table1[[#This Row],[ID Empleado]],empleados[],2,FALSE),"")</f>
        <v>Javier Ramírez</v>
      </c>
      <c r="F12" s="12">
        <v>45550</v>
      </c>
      <c r="G12" s="14">
        <f>MONTH(Table1[[#This Row],[Fecha]])</f>
        <v>9</v>
      </c>
      <c r="H12" s="13">
        <v>0.25</v>
      </c>
      <c r="I12" s="13">
        <v>0.66666666666666663</v>
      </c>
      <c r="J12" s="10">
        <f>Table1[[#This Row],[Hora de salida]]-Table1[[#This Row],[Hora de entrada]]</f>
        <v>0.41666666666666663</v>
      </c>
      <c r="K12" s="8" t="s">
        <v>41</v>
      </c>
      <c r="L12" s="14">
        <f>IF(Table1[[#This Row],[tipo de Jornada]]="Regular",VLOOKUP(Table1[[#This Row],[ID Empleado]],empleados[#All],4,FALSE),(2*VLOOKUP(Table1[[#This Row],[ID Empleado]],empleados[#All],4,FALSE)))</f>
        <v>100</v>
      </c>
      <c r="M12" s="11">
        <f>IFERROR((Table1[[#This Row],[Salario Por hora]]*(24*Table1[[#This Row],[Total horas trabajadas]])),"")</f>
        <v>1000</v>
      </c>
      <c r="N12" s="8"/>
    </row>
    <row r="13" spans="3:14" x14ac:dyDescent="0.25">
      <c r="C13" s="8">
        <v>11</v>
      </c>
      <c r="D13" s="8" t="s">
        <v>23</v>
      </c>
      <c r="E13" s="14" t="str">
        <f>IFERROR(VLOOKUP(Table1[[#This Row],[ID Empleado]],empleados[],2,FALSE),"")</f>
        <v>Javier Ramírez</v>
      </c>
      <c r="F13" s="12">
        <v>45505</v>
      </c>
      <c r="G13" s="14">
        <f>MONTH(Table1[[#This Row],[Fecha]])</f>
        <v>8</v>
      </c>
      <c r="H13" s="13">
        <v>0.5</v>
      </c>
      <c r="I13" s="13">
        <v>0.66666666666666663</v>
      </c>
      <c r="J13" s="10">
        <f>Table1[[#This Row],[Hora de salida]]-Table1[[#This Row],[Hora de entrada]]</f>
        <v>0.16666666666666663</v>
      </c>
      <c r="K13" s="8" t="s">
        <v>38</v>
      </c>
      <c r="L13" s="14">
        <f>IF(Table1[[#This Row],[tipo de Jornada]]="Regular",VLOOKUP(Table1[[#This Row],[ID Empleado]],empleados[#All],4,FALSE),(2*VLOOKUP(Table1[[#This Row],[ID Empleado]],empleados[#All],4,FALSE)))</f>
        <v>200</v>
      </c>
      <c r="M13" s="11">
        <f>IFERROR((Table1[[#This Row],[Salario Por hora]]*(24*Table1[[#This Row],[Total horas trabajadas]])),"")</f>
        <v>799.99999999999977</v>
      </c>
      <c r="N13" s="8"/>
    </row>
    <row r="14" spans="3:14" x14ac:dyDescent="0.25">
      <c r="C14" s="8">
        <v>12</v>
      </c>
      <c r="D14" s="8" t="s">
        <v>23</v>
      </c>
      <c r="E14" s="14" t="str">
        <f>IFERROR(VLOOKUP(Table1[[#This Row],[ID Empleado]],empleados[],2,FALSE),"")</f>
        <v>Javier Ramírez</v>
      </c>
      <c r="F14" s="12">
        <v>45506</v>
      </c>
      <c r="G14" s="14">
        <f>MONTH(Table1[[#This Row],[Fecha]])</f>
        <v>8</v>
      </c>
      <c r="H14" s="13">
        <v>0.25</v>
      </c>
      <c r="I14" s="13">
        <v>0.66666666666666663</v>
      </c>
      <c r="J14" s="10">
        <f>Table1[[#This Row],[Hora de salida]]-Table1[[#This Row],[Hora de entrada]]</f>
        <v>0.41666666666666663</v>
      </c>
      <c r="K14" s="8" t="s">
        <v>41</v>
      </c>
      <c r="L14" s="14">
        <f>IF(Table1[[#This Row],[tipo de Jornada]]="Regular",VLOOKUP(Table1[[#This Row],[ID Empleado]],empleados[#All],4,FALSE),(2*VLOOKUP(Table1[[#This Row],[ID Empleado]],empleados[#All],4,FALSE)))</f>
        <v>100</v>
      </c>
      <c r="M14" s="11">
        <f>IFERROR((Table1[[#This Row],[Salario Por hora]]*(24*Table1[[#This Row],[Total horas trabajadas]])),"")</f>
        <v>1000</v>
      </c>
      <c r="N14" s="8"/>
    </row>
  </sheetData>
  <dataValidations xWindow="992" yWindow="358" count="2">
    <dataValidation type="list" allowBlank="1" showInputMessage="1" showErrorMessage="1" sqref="D3:D14" xr:uid="{50C0EDB3-D602-472C-BCA5-C7EF752CA42A}">
      <formula1>ID_empleados</formula1>
    </dataValidation>
    <dataValidation type="list" allowBlank="1" showErrorMessage="1" promptTitle="Jornada" prompt="Seleccione el tipo de Jornada" sqref="K3:K14" xr:uid="{B535BA1F-E205-4EA3-8357-50018969AE36}">
      <formula1>"Regular,Extra"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EA79-C6E5-4234-931E-A9A1E2D7D053}">
  <dimension ref="B2:K23"/>
  <sheetViews>
    <sheetView showGridLines="0" showRowColHeaders="0" zoomScaleNormal="100" workbookViewId="0">
      <selection activeCell="B16" sqref="B16"/>
    </sheetView>
  </sheetViews>
  <sheetFormatPr defaultRowHeight="15" x14ac:dyDescent="0.25"/>
  <cols>
    <col min="2" max="2" width="23" bestFit="1" customWidth="1"/>
    <col min="3" max="3" width="11.5703125" bestFit="1" customWidth="1"/>
    <col min="4" max="4" width="9.140625" hidden="1" customWidth="1"/>
    <col min="5" max="5" width="8.7109375" bestFit="1" customWidth="1"/>
    <col min="6" max="6" width="20.42578125" bestFit="1" customWidth="1"/>
    <col min="8" max="8" width="6.140625" bestFit="1" customWidth="1"/>
    <col min="9" max="9" width="18" bestFit="1" customWidth="1"/>
    <col min="10" max="10" width="15.5703125" bestFit="1" customWidth="1"/>
    <col min="11" max="11" width="20.7109375" bestFit="1" customWidth="1"/>
  </cols>
  <sheetData>
    <row r="2" spans="2:11" x14ac:dyDescent="0.25">
      <c r="B2" s="57" t="s">
        <v>43</v>
      </c>
      <c r="C2" s="58" t="s">
        <v>23</v>
      </c>
      <c r="F2" s="16"/>
      <c r="G2" s="16"/>
      <c r="H2" s="16"/>
      <c r="I2" s="16"/>
      <c r="J2" s="16"/>
      <c r="K2" s="16"/>
    </row>
    <row r="3" spans="2:11" x14ac:dyDescent="0.25">
      <c r="B3" s="57" t="s">
        <v>44</v>
      </c>
      <c r="C3" s="58" t="s">
        <v>55</v>
      </c>
      <c r="D3">
        <f>VLOOKUP(C3,meses[],2,FALSE)</f>
        <v>8</v>
      </c>
      <c r="F3" s="16"/>
      <c r="G3" s="16"/>
      <c r="H3" s="16"/>
      <c r="I3" s="16"/>
      <c r="J3" s="16"/>
      <c r="K3" s="16"/>
    </row>
    <row r="4" spans="2:11" x14ac:dyDescent="0.25">
      <c r="F4" s="16"/>
      <c r="G4" s="16"/>
      <c r="H4" s="16"/>
      <c r="I4" s="16"/>
      <c r="J4" s="16"/>
      <c r="K4" s="16"/>
    </row>
    <row r="5" spans="2:11" x14ac:dyDescent="0.25">
      <c r="F5" s="16"/>
      <c r="G5" s="16"/>
      <c r="H5" s="16"/>
      <c r="I5" s="16"/>
      <c r="J5" s="16"/>
      <c r="K5" s="16"/>
    </row>
    <row r="6" spans="2:11" x14ac:dyDescent="0.25">
      <c r="F6" s="16"/>
      <c r="G6" s="16"/>
      <c r="H6" s="16"/>
      <c r="I6" s="16"/>
      <c r="J6" s="16"/>
      <c r="K6" s="16"/>
    </row>
    <row r="7" spans="2:11" x14ac:dyDescent="0.25">
      <c r="F7" s="17" t="s">
        <v>65</v>
      </c>
      <c r="G7" s="54" t="str">
        <f>C2</f>
        <v>E0005</v>
      </c>
      <c r="H7" s="55"/>
      <c r="I7" s="56"/>
      <c r="J7" s="18" t="s">
        <v>66</v>
      </c>
      <c r="K7" s="19" t="s">
        <v>74</v>
      </c>
    </row>
    <row r="8" spans="2:11" x14ac:dyDescent="0.25">
      <c r="F8" s="20" t="s">
        <v>64</v>
      </c>
      <c r="G8" s="48" t="str">
        <f>VLOOKUP(G7,registros!B3:C12,2,FALSE)</f>
        <v>Javier Ramírez</v>
      </c>
      <c r="H8" s="49"/>
      <c r="I8" s="50"/>
      <c r="J8" s="21" t="s">
        <v>73</v>
      </c>
      <c r="K8" s="21"/>
    </row>
    <row r="9" spans="2:11" x14ac:dyDescent="0.25">
      <c r="F9" s="20" t="s">
        <v>63</v>
      </c>
      <c r="G9" s="51" t="str">
        <f>VLOOKUP(G7,registros!B3:D12,3,FALSE)</f>
        <v>Supervisor</v>
      </c>
      <c r="H9" s="52"/>
      <c r="I9" s="53"/>
      <c r="J9" s="21"/>
      <c r="K9" s="21"/>
    </row>
    <row r="10" spans="2:11" ht="15.75" thickBot="1" x14ac:dyDescent="0.3">
      <c r="F10" s="16"/>
      <c r="G10" s="16"/>
      <c r="H10" s="16"/>
      <c r="I10" s="16"/>
      <c r="J10" s="16"/>
      <c r="K10" s="16"/>
    </row>
    <row r="11" spans="2:11" ht="15.75" thickBot="1" x14ac:dyDescent="0.3">
      <c r="F11" s="22" t="s">
        <v>67</v>
      </c>
      <c r="G11" s="23"/>
      <c r="H11" s="24"/>
      <c r="I11" s="25" t="s">
        <v>70</v>
      </c>
      <c r="J11" s="25" t="s">
        <v>71</v>
      </c>
      <c r="K11" s="25" t="s">
        <v>60</v>
      </c>
    </row>
    <row r="12" spans="2:11" x14ac:dyDescent="0.25">
      <c r="F12" s="26" t="s">
        <v>68</v>
      </c>
      <c r="G12" s="27"/>
      <c r="H12" s="28"/>
      <c r="I12" s="29">
        <f>SUMIFS(Table1[Total horas trabajadas],Table1[ID Empleado],HojadePago!C2,Table1[tipo de Jornada],"Regular",Table1[Mes],D3)*24</f>
        <v>10</v>
      </c>
      <c r="J12" s="30">
        <f>VLOOKUP(G7,empleados[],4,FALSE)</f>
        <v>100</v>
      </c>
      <c r="K12" s="45">
        <f>IFERROR(I12*J12,"")</f>
        <v>1000</v>
      </c>
    </row>
    <row r="13" spans="2:11" ht="15.75" thickBot="1" x14ac:dyDescent="0.3">
      <c r="F13" s="31" t="s">
        <v>69</v>
      </c>
      <c r="G13" s="32"/>
      <c r="H13" s="33"/>
      <c r="I13" s="29">
        <f>SUMIFS(Table1[Total horas trabajadas],Table1[ID Empleado],HojadePago!C2,Table1[tipo de Jornada],"Extra",Table1[Mes],D3)*24</f>
        <v>3.9999999999999991</v>
      </c>
      <c r="J13" s="30">
        <f>J12*2</f>
        <v>200</v>
      </c>
      <c r="K13" s="45">
        <f>IFERROR(I13*J13,"")</f>
        <v>799.99999999999977</v>
      </c>
    </row>
    <row r="14" spans="2:11" ht="15.75" thickBot="1" x14ac:dyDescent="0.3">
      <c r="F14" s="34" t="s">
        <v>61</v>
      </c>
      <c r="G14" s="35"/>
      <c r="H14" s="35"/>
      <c r="I14" s="35"/>
      <c r="J14" s="36"/>
      <c r="K14" s="46">
        <f>SUM(K12:K13)</f>
        <v>1799.9999999999998</v>
      </c>
    </row>
    <row r="15" spans="2:11" ht="15.75" thickBot="1" x14ac:dyDescent="0.3">
      <c r="F15" s="16"/>
      <c r="G15" s="16"/>
      <c r="H15" s="16"/>
      <c r="I15" s="16"/>
      <c r="J15" s="16"/>
      <c r="K15" s="16"/>
    </row>
    <row r="16" spans="2:11" ht="19.5" thickBot="1" x14ac:dyDescent="0.3">
      <c r="F16" s="22" t="s">
        <v>62</v>
      </c>
      <c r="G16" s="23"/>
      <c r="H16" s="47"/>
      <c r="I16" s="59">
        <f>K14</f>
        <v>1799.9999999999998</v>
      </c>
      <c r="J16" s="16"/>
      <c r="K16" s="16"/>
    </row>
    <row r="17" spans="6:11" ht="15.75" thickBot="1" x14ac:dyDescent="0.3">
      <c r="F17" s="16"/>
      <c r="G17" s="16"/>
      <c r="H17" s="16"/>
      <c r="I17" s="16"/>
      <c r="J17" s="16"/>
      <c r="K17" s="16"/>
    </row>
    <row r="18" spans="6:11" x14ac:dyDescent="0.25">
      <c r="F18" s="44" t="s">
        <v>72</v>
      </c>
      <c r="G18" s="37"/>
      <c r="H18" s="38"/>
      <c r="I18" s="38"/>
      <c r="J18" s="38"/>
      <c r="K18" s="39"/>
    </row>
    <row r="19" spans="6:11" ht="15.75" thickBot="1" x14ac:dyDescent="0.3">
      <c r="F19" s="40"/>
      <c r="G19" s="41"/>
      <c r="H19" s="42"/>
      <c r="I19" s="42"/>
      <c r="J19" s="42"/>
      <c r="K19" s="43"/>
    </row>
    <row r="20" spans="6:11" x14ac:dyDescent="0.25">
      <c r="F20" s="44"/>
      <c r="G20" s="37"/>
      <c r="H20" s="38"/>
      <c r="I20" s="38"/>
      <c r="J20" s="38"/>
      <c r="K20" s="39"/>
    </row>
    <row r="21" spans="6:11" ht="15.75" thickBot="1" x14ac:dyDescent="0.3">
      <c r="F21" s="40"/>
      <c r="G21" s="41"/>
      <c r="H21" s="42"/>
      <c r="I21" s="42"/>
      <c r="J21" s="42"/>
      <c r="K21" s="43"/>
    </row>
    <row r="22" spans="6:11" x14ac:dyDescent="0.25">
      <c r="F22" s="44"/>
      <c r="G22" s="37"/>
      <c r="H22" s="38"/>
      <c r="I22" s="38"/>
      <c r="J22" s="38"/>
      <c r="K22" s="39"/>
    </row>
    <row r="23" spans="6:11" ht="15.75" thickBot="1" x14ac:dyDescent="0.3">
      <c r="F23" s="40"/>
      <c r="G23" s="41"/>
      <c r="H23" s="42"/>
      <c r="I23" s="42"/>
      <c r="J23" s="42"/>
      <c r="K23" s="43"/>
    </row>
  </sheetData>
  <mergeCells count="11">
    <mergeCell ref="F20:F21"/>
    <mergeCell ref="G20:K21"/>
    <mergeCell ref="F22:F23"/>
    <mergeCell ref="G22:K23"/>
    <mergeCell ref="F16:G16"/>
    <mergeCell ref="F18:F19"/>
    <mergeCell ref="G18:K19"/>
    <mergeCell ref="J8:K9"/>
    <mergeCell ref="F11:H11"/>
    <mergeCell ref="F12:H12"/>
    <mergeCell ref="F13:H13"/>
  </mergeCells>
  <conditionalFormatting sqref="K12:K13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2">
    <dataValidation type="list" allowBlank="1" showInputMessage="1" showErrorMessage="1" sqref="C2" xr:uid="{223A26D0-A0C3-49BF-92B1-210C7236DA3A}">
      <formula1>ID_empleados</formula1>
    </dataValidation>
    <dataValidation type="list" allowBlank="1" showInputMessage="1" showErrorMessage="1" sqref="C3" xr:uid="{D372946F-6D90-451E-8DAB-4A95934DCD87}">
      <formula1>nombre_meses</formula1>
    </dataValidation>
  </dataValidations>
  <pageMargins left="0.7" right="0.7" top="0.75" bottom="0.75" header="0.3" footer="0.3"/>
  <pageSetup orientation="portrait" r:id="rId1"/>
  <colBreaks count="1" manualBreakCount="1">
    <brk id="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intro</vt:lpstr>
      <vt:lpstr>registros</vt:lpstr>
      <vt:lpstr>asistencia</vt:lpstr>
      <vt:lpstr>HojadePago</vt:lpstr>
      <vt:lpstr>ID_empleados</vt:lpstr>
      <vt:lpstr>nombre_meses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Antonio Chamorro Medina</dc:creator>
  <cp:lastModifiedBy>Roger Antonio Chamorro Medina</cp:lastModifiedBy>
  <cp:lastPrinted>2024-09-16T21:17:19Z</cp:lastPrinted>
  <dcterms:created xsi:type="dcterms:W3CDTF">2024-09-16T20:09:41Z</dcterms:created>
  <dcterms:modified xsi:type="dcterms:W3CDTF">2024-09-16T21:40:25Z</dcterms:modified>
</cp:coreProperties>
</file>